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4.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5.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drawings/drawing6.xml" ContentType="application/vnd.openxmlformats-officedocument.drawing+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drawings/drawing7.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EstaPastaDeTrabalho" defaultThemeVersion="166925"/>
  <mc:AlternateContent xmlns:mc="http://schemas.openxmlformats.org/markup-compatibility/2006">
    <mc:Choice Requires="x15">
      <x15ac:absPath xmlns:x15ac="http://schemas.microsoft.com/office/spreadsheetml/2010/11/ac" url="C:\Users\pedro\Desktop\"/>
    </mc:Choice>
  </mc:AlternateContent>
  <xr:revisionPtr revIDLastSave="0" documentId="13_ncr:1_{1FD8BB4B-AD97-445F-B18F-1F59D65A905E}" xr6:coauthVersionLast="47" xr6:coauthVersionMax="47" xr10:uidLastSave="{00000000-0000-0000-0000-000000000000}"/>
  <bookViews>
    <workbookView xWindow="-120" yWindow="-120" windowWidth="20730" windowHeight="11160" xr2:uid="{B4AF6C3B-A80A-46F0-83D6-DCE7B8FC450E}"/>
  </bookViews>
  <sheets>
    <sheet name="Gerenciamento de risco" sheetId="1" r:id="rId1"/>
    <sheet name="NORMA 5419 - 2" sheetId="4" r:id="rId2"/>
    <sheet name="ZPR1" sheetId="5" r:id="rId3"/>
    <sheet name="ZPR2" sheetId="7" r:id="rId4"/>
    <sheet name="ZPR3" sheetId="8" r:id="rId5"/>
    <sheet name="ZPR4" sheetId="9" r:id="rId6"/>
    <sheet name="ZPR5" sheetId="10"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5" i="1" l="1"/>
  <c r="J119" i="1" l="1"/>
  <c r="E124" i="1" s="1"/>
  <c r="J116" i="1"/>
  <c r="E123" i="1" s="1"/>
  <c r="J113" i="1"/>
  <c r="H122" i="1" s="1"/>
  <c r="J110" i="1"/>
  <c r="H121" i="1" s="1"/>
  <c r="X29" i="9"/>
  <c r="X26" i="10"/>
  <c r="L37" i="10" s="1"/>
  <c r="X27" i="10"/>
  <c r="X28" i="10"/>
  <c r="X29" i="10"/>
  <c r="X32" i="10"/>
  <c r="L41" i="10" s="1"/>
  <c r="X33" i="10"/>
  <c r="L36" i="10"/>
  <c r="L47" i="10"/>
  <c r="L46" i="10"/>
  <c r="L45" i="10"/>
  <c r="L44" i="10"/>
  <c r="L43" i="10"/>
  <c r="P35" i="10"/>
  <c r="P34" i="10"/>
  <c r="P31" i="10"/>
  <c r="P30" i="10"/>
  <c r="P29" i="10"/>
  <c r="P28" i="10"/>
  <c r="L26" i="10"/>
  <c r="L25" i="10"/>
  <c r="L24" i="10"/>
  <c r="L23" i="10"/>
  <c r="L22" i="10"/>
  <c r="L20" i="10"/>
  <c r="L19" i="10"/>
  <c r="L18" i="10"/>
  <c r="L17" i="10"/>
  <c r="L16" i="10"/>
  <c r="G9" i="10"/>
  <c r="L36" i="8"/>
  <c r="L36" i="9"/>
  <c r="X33" i="9"/>
  <c r="X32" i="9"/>
  <c r="X28" i="9"/>
  <c r="X26" i="9"/>
  <c r="X27" i="9"/>
  <c r="L47" i="9"/>
  <c r="L46" i="9"/>
  <c r="L45" i="9"/>
  <c r="L44" i="9"/>
  <c r="L43" i="9"/>
  <c r="P35" i="9"/>
  <c r="P34" i="9"/>
  <c r="P31" i="9"/>
  <c r="P30" i="9"/>
  <c r="P29" i="9"/>
  <c r="P28" i="9"/>
  <c r="L26" i="9"/>
  <c r="L25" i="9"/>
  <c r="L24" i="9"/>
  <c r="L23" i="9"/>
  <c r="L22" i="9"/>
  <c r="L20" i="9"/>
  <c r="L19" i="9"/>
  <c r="L18" i="9"/>
  <c r="L17" i="9"/>
  <c r="L16" i="9"/>
  <c r="G9" i="9"/>
  <c r="X26" i="8"/>
  <c r="X27" i="8"/>
  <c r="X28" i="8"/>
  <c r="X29" i="8"/>
  <c r="X32" i="8"/>
  <c r="X33" i="8"/>
  <c r="L47" i="8"/>
  <c r="L46" i="8"/>
  <c r="L45" i="8"/>
  <c r="L44" i="8"/>
  <c r="L43" i="8"/>
  <c r="P35" i="8"/>
  <c r="P34" i="8"/>
  <c r="P31" i="8"/>
  <c r="P30" i="8"/>
  <c r="P29" i="8"/>
  <c r="P28" i="8"/>
  <c r="L26" i="8"/>
  <c r="L25" i="8"/>
  <c r="L24" i="8"/>
  <c r="L23" i="8"/>
  <c r="L22" i="8"/>
  <c r="L20" i="8"/>
  <c r="L19" i="8"/>
  <c r="L18" i="8"/>
  <c r="L17" i="8"/>
  <c r="L16" i="8"/>
  <c r="G9" i="8"/>
  <c r="X33" i="7"/>
  <c r="X32" i="7"/>
  <c r="X29" i="7"/>
  <c r="X28" i="7"/>
  <c r="X26" i="7"/>
  <c r="X27" i="7"/>
  <c r="L36" i="7"/>
  <c r="L47" i="7"/>
  <c r="L46" i="7"/>
  <c r="L45" i="7"/>
  <c r="L44" i="7"/>
  <c r="L43" i="7"/>
  <c r="P35" i="7"/>
  <c r="P34" i="7"/>
  <c r="P31" i="7"/>
  <c r="P30" i="7"/>
  <c r="P29" i="7"/>
  <c r="P28" i="7"/>
  <c r="L26" i="7"/>
  <c r="L25" i="7"/>
  <c r="L24" i="7"/>
  <c r="L23" i="7"/>
  <c r="L22" i="7"/>
  <c r="L20" i="7"/>
  <c r="L19" i="7"/>
  <c r="L18" i="7"/>
  <c r="L17" i="7"/>
  <c r="L16" i="7"/>
  <c r="G9" i="7"/>
  <c r="E122" i="1" l="1"/>
  <c r="H124" i="1"/>
  <c r="H123" i="1"/>
  <c r="E121" i="1"/>
  <c r="L40" i="9"/>
  <c r="L38" i="10"/>
  <c r="L39" i="10"/>
  <c r="L40" i="10"/>
  <c r="L42" i="10"/>
  <c r="L39" i="9"/>
  <c r="L38" i="9"/>
  <c r="L37" i="9"/>
  <c r="L41" i="9"/>
  <c r="L42" i="9"/>
  <c r="L37" i="8"/>
  <c r="L40" i="8"/>
  <c r="L41" i="8"/>
  <c r="L42" i="8"/>
  <c r="L39" i="8"/>
  <c r="L38" i="8"/>
  <c r="L42" i="7"/>
  <c r="L40" i="7"/>
  <c r="L39" i="7"/>
  <c r="L38" i="7"/>
  <c r="L37" i="7"/>
  <c r="L41" i="7"/>
  <c r="L47" i="5"/>
  <c r="L46" i="5"/>
  <c r="L45" i="5"/>
  <c r="L44" i="5"/>
  <c r="L43" i="5"/>
  <c r="P35" i="5"/>
  <c r="P34" i="5"/>
  <c r="P31" i="5"/>
  <c r="P30" i="5"/>
  <c r="T23" i="1" l="1"/>
  <c r="T15" i="1"/>
  <c r="T14" i="1" s="1"/>
  <c r="T20" i="1"/>
  <c r="T18" i="1"/>
  <c r="T11" i="1"/>
  <c r="T10" i="1"/>
  <c r="D62" i="1" l="1"/>
  <c r="D61" i="1"/>
  <c r="D60" i="1"/>
  <c r="D59" i="1"/>
  <c r="D58" i="1"/>
  <c r="D57" i="1"/>
  <c r="D56" i="1"/>
  <c r="D66" i="1" s="1"/>
  <c r="D55" i="1"/>
  <c r="L17" i="5"/>
  <c r="L16" i="5"/>
  <c r="L18" i="5"/>
  <c r="L25" i="5"/>
  <c r="L24" i="5"/>
  <c r="L23" i="5"/>
  <c r="L22" i="5"/>
  <c r="P28" i="5"/>
  <c r="P29" i="5"/>
  <c r="G9" i="5"/>
  <c r="L20" i="5"/>
  <c r="L19" i="5"/>
  <c r="L26" i="5"/>
  <c r="L36" i="5" l="1"/>
  <c r="X33" i="5"/>
  <c r="L42" i="5" s="1"/>
  <c r="X32" i="5"/>
  <c r="L41" i="5" s="1"/>
  <c r="X29" i="5"/>
  <c r="L40" i="5" s="1"/>
  <c r="X28" i="5"/>
  <c r="L39" i="5" s="1"/>
  <c r="X27" i="5"/>
  <c r="L38" i="5" s="1"/>
  <c r="X26" i="5"/>
  <c r="L37" i="5" s="1"/>
  <c r="L48" i="1"/>
  <c r="H51" i="1" s="1"/>
  <c r="L30" i="1"/>
  <c r="H33" i="1" s="1"/>
  <c r="I78" i="1"/>
  <c r="I77" i="1"/>
  <c r="I76" i="1"/>
  <c r="I75" i="1"/>
  <c r="H31" i="1" l="1"/>
  <c r="X21" i="5"/>
  <c r="X21" i="7"/>
  <c r="H49" i="1"/>
  <c r="H43" i="1"/>
  <c r="H25" i="1"/>
  <c r="H42" i="1"/>
  <c r="H24" i="1"/>
  <c r="E43" i="1"/>
  <c r="H38" i="1"/>
  <c r="H47" i="1"/>
  <c r="H40" i="1"/>
  <c r="H39" i="1"/>
  <c r="E25" i="1"/>
  <c r="H13" i="1"/>
  <c r="H29" i="1"/>
  <c r="H22" i="1"/>
  <c r="H21" i="1"/>
  <c r="H20" i="1"/>
  <c r="H15" i="1"/>
  <c r="H14" i="1"/>
  <c r="F14" i="1"/>
  <c r="D72" i="1" l="1"/>
  <c r="G72" i="1" s="1"/>
  <c r="T17" i="1"/>
  <c r="D70" i="1"/>
  <c r="D71" i="1"/>
  <c r="T19" i="1"/>
  <c r="D68" i="1"/>
  <c r="D67" i="1"/>
  <c r="D69" i="1"/>
  <c r="X16" i="5"/>
  <c r="X16" i="7"/>
  <c r="X16" i="10"/>
  <c r="X16" i="8"/>
  <c r="X16" i="9"/>
  <c r="X22" i="5"/>
  <c r="X24" i="7"/>
  <c r="X23" i="5"/>
  <c r="X23" i="7"/>
  <c r="X22" i="7"/>
  <c r="X24" i="5"/>
  <c r="X18" i="5"/>
  <c r="X17" i="5" s="1"/>
  <c r="X18" i="10"/>
  <c r="X17" i="10" s="1"/>
  <c r="X18" i="8"/>
  <c r="X17" i="8" s="1"/>
  <c r="X18" i="7"/>
  <c r="X17" i="7" s="1"/>
  <c r="X18" i="9"/>
  <c r="X17" i="9" s="1"/>
  <c r="X25" i="7"/>
  <c r="X25" i="5"/>
  <c r="X14" i="5"/>
  <c r="X14" i="8"/>
  <c r="X14" i="7"/>
  <c r="X14" i="9"/>
  <c r="X14" i="10"/>
  <c r="T12" i="1"/>
  <c r="D65" i="1"/>
  <c r="T24" i="1"/>
  <c r="T22" i="1"/>
  <c r="H77" i="5" l="1"/>
  <c r="H77" i="7"/>
  <c r="H63" i="8"/>
  <c r="H74" i="9"/>
  <c r="H76" i="9"/>
  <c r="H56" i="9"/>
  <c r="H64" i="8"/>
  <c r="H68" i="10"/>
  <c r="H75" i="8"/>
  <c r="H68" i="9"/>
  <c r="H64" i="9"/>
  <c r="H57" i="10"/>
  <c r="H75" i="10"/>
  <c r="H74" i="8"/>
  <c r="H56" i="10"/>
  <c r="H63" i="10"/>
  <c r="H76" i="10"/>
  <c r="H63" i="9"/>
  <c r="H57" i="8"/>
  <c r="H64" i="10"/>
  <c r="H55" i="10"/>
  <c r="H56" i="8"/>
  <c r="H55" i="9"/>
  <c r="H68" i="8"/>
  <c r="H55" i="8"/>
  <c r="H74" i="10"/>
  <c r="H57" i="9"/>
  <c r="H76" i="8"/>
  <c r="H75" i="9"/>
  <c r="H77" i="10"/>
  <c r="H77" i="9"/>
  <c r="H65" i="9"/>
  <c r="H58" i="7"/>
  <c r="H77" i="8"/>
  <c r="H58" i="9"/>
  <c r="H65" i="8"/>
  <c r="H58" i="10"/>
  <c r="H65" i="7"/>
  <c r="H65" i="10"/>
  <c r="H58" i="8"/>
  <c r="H58" i="5"/>
  <c r="H65" i="5"/>
  <c r="H63" i="7"/>
  <c r="H56" i="7"/>
  <c r="H68" i="7"/>
  <c r="H75" i="7"/>
  <c r="H73" i="5"/>
  <c r="H54" i="5"/>
  <c r="H62" i="5"/>
  <c r="H73" i="9"/>
  <c r="H62" i="9"/>
  <c r="H54" i="9"/>
  <c r="H68" i="5"/>
  <c r="H75" i="5"/>
  <c r="H63" i="5"/>
  <c r="H56" i="5"/>
  <c r="H73" i="10"/>
  <c r="H62" i="10"/>
  <c r="H54" i="10"/>
  <c r="H76" i="5"/>
  <c r="H57" i="5"/>
  <c r="H64" i="5"/>
  <c r="H74" i="7"/>
  <c r="H55" i="7"/>
  <c r="H73" i="7"/>
  <c r="H54" i="7"/>
  <c r="H62" i="7"/>
  <c r="H57" i="7"/>
  <c r="H64" i="7"/>
  <c r="H76" i="7"/>
  <c r="H54" i="8"/>
  <c r="H73" i="8"/>
  <c r="H62" i="8"/>
  <c r="H74" i="5"/>
  <c r="H55" i="5"/>
  <c r="H51" i="5"/>
  <c r="H71" i="10"/>
  <c r="H67" i="7"/>
  <c r="H70" i="10"/>
  <c r="H71" i="8"/>
  <c r="H67" i="10"/>
  <c r="H52" i="10"/>
  <c r="H52" i="8"/>
  <c r="H52" i="9"/>
  <c r="H61" i="10"/>
  <c r="H51" i="10"/>
  <c r="H70" i="9"/>
  <c r="H72" i="10"/>
  <c r="H51" i="9"/>
  <c r="H52" i="7"/>
  <c r="H67" i="9"/>
  <c r="H51" i="8"/>
  <c r="H60" i="10"/>
  <c r="H71" i="7"/>
  <c r="H67" i="8"/>
  <c r="H70" i="7"/>
  <c r="H72" i="7"/>
  <c r="H71" i="9"/>
  <c r="H70" i="8"/>
  <c r="H61" i="8"/>
  <c r="H61" i="9"/>
  <c r="H61" i="7"/>
  <c r="H53" i="8"/>
  <c r="H72" i="9"/>
  <c r="H53" i="7"/>
  <c r="H72" i="8"/>
  <c r="H60" i="8"/>
  <c r="H60" i="9"/>
  <c r="H53" i="10"/>
  <c r="H53" i="9"/>
  <c r="H51" i="7"/>
  <c r="H60" i="7"/>
  <c r="H53" i="5"/>
  <c r="H52" i="5"/>
  <c r="H72" i="5"/>
  <c r="H60" i="5"/>
  <c r="H61" i="5"/>
  <c r="H70" i="5"/>
  <c r="H71" i="5"/>
  <c r="H67" i="5"/>
  <c r="H69" i="9" l="1"/>
  <c r="H89" i="1" s="1"/>
  <c r="H69" i="10"/>
  <c r="I89" i="1" s="1"/>
  <c r="H69" i="8"/>
  <c r="F89" i="1" s="1"/>
  <c r="H69" i="7"/>
  <c r="E89" i="1" s="1"/>
  <c r="H69" i="5"/>
  <c r="D89" i="1" s="1"/>
  <c r="H66" i="10"/>
  <c r="I86" i="1" s="1"/>
  <c r="H59" i="8"/>
  <c r="F82" i="1" s="1"/>
  <c r="H78" i="10"/>
  <c r="I92" i="1" s="1"/>
  <c r="H59" i="7"/>
  <c r="E82" i="1" s="1"/>
  <c r="H66" i="8"/>
  <c r="F86" i="1" s="1"/>
  <c r="H78" i="8"/>
  <c r="F92" i="1" s="1"/>
  <c r="H59" i="9"/>
  <c r="H82" i="1" s="1"/>
  <c r="H59" i="10"/>
  <c r="I82" i="1" s="1"/>
  <c r="H66" i="9"/>
  <c r="H86" i="1" s="1"/>
  <c r="H66" i="7"/>
  <c r="E86" i="1" s="1"/>
  <c r="H78" i="9"/>
  <c r="H92" i="1" s="1"/>
  <c r="H78" i="7"/>
  <c r="E92" i="1" s="1"/>
  <c r="H59" i="5"/>
  <c r="D82" i="1" s="1"/>
  <c r="H66" i="5"/>
  <c r="D86" i="1" s="1"/>
  <c r="H78" i="5"/>
  <c r="D92" i="1" s="1"/>
  <c r="J89" i="1" l="1"/>
  <c r="E98" i="1" s="1"/>
  <c r="J82" i="1"/>
  <c r="H96" i="1" s="1"/>
  <c r="J86" i="1"/>
  <c r="H97" i="1" s="1"/>
  <c r="J92" i="1"/>
  <c r="E99" i="1" s="1"/>
  <c r="H98" i="1" l="1"/>
  <c r="E96" i="1"/>
  <c r="E97" i="1"/>
  <c r="H99" i="1"/>
</calcChain>
</file>

<file path=xl/sharedStrings.xml><?xml version="1.0" encoding="utf-8"?>
<sst xmlns="http://schemas.openxmlformats.org/spreadsheetml/2006/main" count="1924" uniqueCount="561">
  <si>
    <t>Estrutura cercada por objetos mais altos</t>
  </si>
  <si>
    <t>Tabela A.1 - Fator de localização da estrutura Cd</t>
  </si>
  <si>
    <t>Localização relativa</t>
  </si>
  <si>
    <t>Cd</t>
  </si>
  <si>
    <t>Estrutura cercada por objetos da mesma altura ou mais baixos</t>
  </si>
  <si>
    <t>Estrutura isolada: nenhum outro objeto nas vizinhanças</t>
  </si>
  <si>
    <t>Estrutura isolada no topo de uma colina ou monte</t>
  </si>
  <si>
    <t>Ct</t>
  </si>
  <si>
    <t>Gerenciamento de risco do SPDA - Memórial de Calculo</t>
  </si>
  <si>
    <t>Cliente:</t>
  </si>
  <si>
    <t>Edificação:</t>
  </si>
  <si>
    <t>Caracteristicas da Estrutura e Meio Ambiente</t>
  </si>
  <si>
    <t>Parametros de Entrada</t>
  </si>
  <si>
    <t>Comentário</t>
  </si>
  <si>
    <t>Simbolo</t>
  </si>
  <si>
    <t>Valor</t>
  </si>
  <si>
    <t>Referencia</t>
  </si>
  <si>
    <t>-</t>
  </si>
  <si>
    <t>Dimensões da Estrutura/ Edificação (m)</t>
  </si>
  <si>
    <t>Altura da estrutura/edificação (H)</t>
  </si>
  <si>
    <t>Largura da Estrutura/edificação (W)</t>
  </si>
  <si>
    <t>Comprimento da Estrutura/edificação (L)</t>
  </si>
  <si>
    <t>Ng</t>
  </si>
  <si>
    <t>Altura de proeminecias (m)</t>
  </si>
  <si>
    <t>SPDA</t>
  </si>
  <si>
    <t>Fator de localização da estrutura</t>
  </si>
  <si>
    <t>Tabela A.1</t>
  </si>
  <si>
    <t>Roteamento</t>
  </si>
  <si>
    <t>Aéreo</t>
  </si>
  <si>
    <t>Enterrado</t>
  </si>
  <si>
    <t>Cabos enterrados instalados completamente dentro de uma malha de aterrmento (ABNT NBR 5419-4:2015, 5,2).</t>
  </si>
  <si>
    <t>Tabela A.3 - Fator tipo de linha Ct</t>
  </si>
  <si>
    <t>Linha de energia ou sinal</t>
  </si>
  <si>
    <t>Intalação</t>
  </si>
  <si>
    <t>Linha de energia em AT (c/ transformador AT/BT)</t>
  </si>
  <si>
    <t>Tabela A.4 - Fator ambiental da lnha Ce</t>
  </si>
  <si>
    <t>Ambiente</t>
  </si>
  <si>
    <t>Ce</t>
  </si>
  <si>
    <t>Rural</t>
  </si>
  <si>
    <t>Suburbano</t>
  </si>
  <si>
    <t>Urbano</t>
  </si>
  <si>
    <t>Urbano com edificios mais altos que 20 m</t>
  </si>
  <si>
    <t>Tabela B.1 - Valores de probabilidade Pta de uma descarga atmosférica em uma estrutura causar choque a seres vivos devido a tensões de toque e de passo perigosas</t>
  </si>
  <si>
    <t>Medida de proteção adicional</t>
  </si>
  <si>
    <t>Pta</t>
  </si>
  <si>
    <t>Nenhuma medida de proteção</t>
  </si>
  <si>
    <t>Avisos de alerta</t>
  </si>
  <si>
    <t>Isolação elétrica (por exemplo, de pelo menos 3 mm de polietileno reticulado das partes expostas (por exemplo, condutores de descidas)</t>
  </si>
  <si>
    <t>Equipotencialização efetiva do solo</t>
  </si>
  <si>
    <t>Restrições físicas ou estrutura do edificio utilizada como subsistema de descida</t>
  </si>
  <si>
    <t>Tabela B.2 - Valores de probabilidade Pb dependendo das medidas de proteção para reduzir danos físicos</t>
  </si>
  <si>
    <t>Caracteristica da estrutura</t>
  </si>
  <si>
    <t>Classe do SPDA</t>
  </si>
  <si>
    <t>Pb</t>
  </si>
  <si>
    <t>Estrutura ñ protegida por SPDA</t>
  </si>
  <si>
    <t>IV</t>
  </si>
  <si>
    <t>III</t>
  </si>
  <si>
    <t>I</t>
  </si>
  <si>
    <t>Estrutura c/ subsistema de captação conforme SPDA classe I e uma estrutura metálica continua ou de concreto armado como um subsistema de descida natural</t>
  </si>
  <si>
    <t>Estrutura com cobertura metálica e um subsistema de captação, possivelmente incluindo componentes naturais, com proteção completa de qualquer instalação na cobertura contra descargas atmodféricas diretas e uma estrutura metálica continua ou de concreto armado atuando como um subsistema de descidas natural</t>
  </si>
  <si>
    <t>Tabela B.3 - Valores de probabilidade de Pspd em função do NP para o qual os DPS foram projetados</t>
  </si>
  <si>
    <t>NP</t>
  </si>
  <si>
    <t>Pspd</t>
  </si>
  <si>
    <t>Nenhuma sistema de DPS coordenado</t>
  </si>
  <si>
    <t>0,0005 - 0,001</t>
  </si>
  <si>
    <t>III - IV</t>
  </si>
  <si>
    <t>II</t>
  </si>
  <si>
    <t xml:space="preserve">Nota 2 </t>
  </si>
  <si>
    <t>Nota 2 - Os valores de Pspd podem ser reduzidos para os DPS que tenham caracteristicas melhores de proteção (maior corrente nominal In, menor nivel de proteção Up etc.) comparados com os requisitos definidos para NP I nos locais relevantes da instalação (ver ABNT NBR 5419 - 1: 2015, Tabela A.3 para informações das probabilidades de corrente da descarga atmosférica e ABNT NBR 5419 - 1:2015, Anexo E e ABNT NBR 5419 - 4:2015, Anexo D ou a divisão da corrente da descarga atmosférica). Os mesmos anexos podem ser utilizados para DPS que tenham maiores probabilidades Pspd.</t>
  </si>
  <si>
    <t>Tabela B.4 - Valores dos fatores Cld e Cli dependendo das condições de blindagem do aterramento e isolamento</t>
  </si>
  <si>
    <t>Tipo de linha externa</t>
  </si>
  <si>
    <t>Conexão na entrada</t>
  </si>
  <si>
    <t>Cld</t>
  </si>
  <si>
    <t>Cli</t>
  </si>
  <si>
    <t>Linha aérea ñ blindada</t>
  </si>
  <si>
    <t>Indefinida</t>
  </si>
  <si>
    <t>Linha enterrada ñ blindada</t>
  </si>
  <si>
    <t>Linha de energia c/ neutro multiaterrado</t>
  </si>
  <si>
    <t>Nenhum</t>
  </si>
  <si>
    <t>Linha enterrada blindada (energia ou sinal)</t>
  </si>
  <si>
    <t xml:space="preserve">Blindagem ñ interligada ao mesmo barramento de equipotencialização que o equipamento </t>
  </si>
  <si>
    <t>Blindagem interligada ao mesmo barramento de equipotencialização que o equipamento</t>
  </si>
  <si>
    <t>Linha aerea blindada (energia ou sinal)</t>
  </si>
  <si>
    <t>Cabo protegido contra descargas atmosféricas ou cabeamento em dutos para cabos protegidos contra descargas atmosféricas, eletrodutos metálicos ou tubos metálicos</t>
  </si>
  <si>
    <t>(Nenhuma linha externa)</t>
  </si>
  <si>
    <t>Sem conexões com linhas externas (sistemas independentes)</t>
  </si>
  <si>
    <t>Qualquer tipo</t>
  </si>
  <si>
    <t>Interfaces isolantes de acordo com a ABNT NBR 5419 - 4</t>
  </si>
  <si>
    <t>Tabela B.5 - Valor do fator Ks3 dependendo da fiação interna</t>
  </si>
  <si>
    <t>Tipo de fiação interna</t>
  </si>
  <si>
    <t>Ks3</t>
  </si>
  <si>
    <t>Cabo ñ blindado - preocupação no roteamento no sentido de evitar grandes laços (b)</t>
  </si>
  <si>
    <t>Cabo ñ blindado - sem preocupação no roteamento no sentido de evitar laços (a)</t>
  </si>
  <si>
    <t xml:space="preserve">Cabo ñ blindado - preocupação no roteamento no sentido de evitar laços ( c) </t>
  </si>
  <si>
    <t>Cabos blindados e cabos instalados em eletrodutos metálicos (d)</t>
  </si>
  <si>
    <t>a - Condutores em laço c/ diferentes roteamentos em grandes edificios (area do laço da ormd de 50 m²). b - Condutores em laço roteados em um mesmo eletroduto ou condutores em laço com diferentes roteamentos em edificios pequenos (area do laço da ordem de 10 m²). c - Condutores em laço roteados em um mesmo cabo (area do laço da ordem de 0,5 m²). d - Blindados e eletrodutos metálicos interligados a um barramento de equipotencialização em ambas extremidades e equipamentos estão conectados no mesmo barramento equipotancialização</t>
  </si>
  <si>
    <t>Tabela B.6 - Valores probabilidade Ptu de uma descarga atmosférica em uma linha que adentre a estrutura a causar choque a seres vivos devido a tensões de toque perigosas.</t>
  </si>
  <si>
    <t>Medida de proteção</t>
  </si>
  <si>
    <t>Ptu</t>
  </si>
  <si>
    <t>Avisos visiveis de alerta</t>
  </si>
  <si>
    <t xml:space="preserve">Isolação elétrica </t>
  </si>
  <si>
    <t>Restrições físicas</t>
  </si>
  <si>
    <t>Tabela B.7 - Valores da probabilidade Peb em função do NP para o qual os DPS foram projetados</t>
  </si>
  <si>
    <t>Peb</t>
  </si>
  <si>
    <t>Sem DPS</t>
  </si>
  <si>
    <t>NOTA 4</t>
  </si>
  <si>
    <t>0,005 - 0,001</t>
  </si>
  <si>
    <t>Nota 4 - Os valores de Peb podem ser reduzido para DPS que tenham melhores caracteristicas de proteção (corrente nominais maiores In, niveis de proteção menores Up etc.) comparados com os requisitos definidos para NP I nos locais relevantes da instalação (ver ABNT NBR 5419-1: 2015, Anexo E, e ABNT NBR 5419-4, Anexo D, para divisão da corrente da descarga atmosférica). Os mesmos anexos podem ser utilizados para DPS que tenha probabilidades maiores que Peb.</t>
  </si>
  <si>
    <t>Tabela B.8 - Valores da probabilidade Pld dependendo da resistência Rs da blindagem do cabo e da tensão suportável de impulso Uw do equipamento</t>
  </si>
  <si>
    <t>Tipo da linha</t>
  </si>
  <si>
    <t>Condições do roteamento, blindagem e inteligação</t>
  </si>
  <si>
    <t>Tensão suportavel Uw em kV</t>
  </si>
  <si>
    <t>Linha aérea ou enterrada, não blindada ou com a blindagem não interligada ao mesmo barramento de equipotencialização do equipamento</t>
  </si>
  <si>
    <t>Blindada aérea ou enterrada cuje blindagem está interligada ao mesmo barramento de equipotencialização do equipamento</t>
  </si>
  <si>
    <t>Tabela B.9 - Valores da probabilidade Pli dependendo do tipo de linha e da tensão suportavel de impulso Uw dos equipamentos</t>
  </si>
  <si>
    <t>Tipo de linha</t>
  </si>
  <si>
    <t>Linhas de energia</t>
  </si>
  <si>
    <t>Linhas de sinais</t>
  </si>
  <si>
    <t>Nota - Avaliações mais precisas de Pli podem ser encontradas na IEC/TR 62066:2022, para linhas de energia, e na ITU-T Recomendação K.46, para linhas de sinais</t>
  </si>
  <si>
    <t>Tabela C.1 - Tipo de perda L1: Valores da perda para cada zona</t>
  </si>
  <si>
    <t>Tipo de dano</t>
  </si>
  <si>
    <t>Perda tipica</t>
  </si>
  <si>
    <t>Equação</t>
  </si>
  <si>
    <t>C.1</t>
  </si>
  <si>
    <t>C.2</t>
  </si>
  <si>
    <t>C.3</t>
  </si>
  <si>
    <t>C.4</t>
  </si>
  <si>
    <t>D1</t>
  </si>
  <si>
    <t>D2</t>
  </si>
  <si>
    <t>D3</t>
  </si>
  <si>
    <t>D4</t>
  </si>
  <si>
    <t>La = rt X Lt X nZ/ (nt X (tz/8760))</t>
  </si>
  <si>
    <t>Lc = Lm= Lw = Lz = Lo X nZ /nt X (tz/8760))</t>
  </si>
  <si>
    <t>Tabela C.2 - Tipo de perda L1: Valores medio tipicos de Lt, Lf e Lo</t>
  </si>
  <si>
    <t>D1  Ferimentos</t>
  </si>
  <si>
    <t>Tipos de danos</t>
  </si>
  <si>
    <t>Valor de perda tipico</t>
  </si>
  <si>
    <t>Tipo da estrutura</t>
  </si>
  <si>
    <t>Lt</t>
  </si>
  <si>
    <t>Todos os tipos</t>
  </si>
  <si>
    <t>Risco de explosão</t>
  </si>
  <si>
    <t>Hospital, hotel, escola, edificio civico</t>
  </si>
  <si>
    <t>Entretenimento publico, igreja, museu</t>
  </si>
  <si>
    <t>Indutrial, comercial</t>
  </si>
  <si>
    <t>Outros</t>
  </si>
  <si>
    <t>Lf</t>
  </si>
  <si>
    <t>D2  Danos fisicos</t>
  </si>
  <si>
    <t>Outras partes de hospital</t>
  </si>
  <si>
    <t>Lo</t>
  </si>
  <si>
    <t>D3  Falhas de sistema internos</t>
  </si>
  <si>
    <t>Tabela C.3 - Fator de redução rt em função do tipo da superficie do solo ou piso</t>
  </si>
  <si>
    <t>Tipo de superficie (b)</t>
  </si>
  <si>
    <t>Resistencia de contato             kOhm (a)</t>
  </si>
  <si>
    <t>rt</t>
  </si>
  <si>
    <t>Agricultura, concreto</t>
  </si>
  <si>
    <t>&lt;= 1</t>
  </si>
  <si>
    <t>Marmore, cerâmica</t>
  </si>
  <si>
    <t>1~10</t>
  </si>
  <si>
    <t>Cascalho, tapete, carpete</t>
  </si>
  <si>
    <t>10 ~ 100</t>
  </si>
  <si>
    <t>&gt;= 100</t>
  </si>
  <si>
    <t>Asfalto, linóleo, madeira</t>
  </si>
  <si>
    <t>a. Valores medidos entre um eletrodo de 400 cm² comprimido com uma força uniforme de 500N e um ponto considerado no infinito. b. Uma camada de material isolante , por exemplo, asfalto, de 5 cm de espessura (ou uma camada de cascalho de 15 cm de espessura) geralmente reduz o perigo a um nivel tolerável.</t>
  </si>
  <si>
    <t>Tabela C.4 - Fator de redução rp em função das providências tomadas para reduzir as consequencias de um incendio</t>
  </si>
  <si>
    <t>Providências</t>
  </si>
  <si>
    <t>rp</t>
  </si>
  <si>
    <t>Nenhuma providência</t>
  </si>
  <si>
    <t>a. Somente se protegidas contra sobre tensões e outros danos e se os bombeiros puderem chegar em menos de 10 min</t>
  </si>
  <si>
    <t>Tabela C.5 - Fator de redução rf em função do risco de incendio ou explosão na estrutura</t>
  </si>
  <si>
    <t>Risco</t>
  </si>
  <si>
    <t>Quantidade de risco</t>
  </si>
  <si>
    <t>rf</t>
  </si>
  <si>
    <t>Zonas 0, 20 e explosivos sólidos</t>
  </si>
  <si>
    <t>Zonas 1, 21</t>
  </si>
  <si>
    <t>Zonas 2, 22</t>
  </si>
  <si>
    <t>Explosão</t>
  </si>
  <si>
    <t>Alto</t>
  </si>
  <si>
    <t>Normal</t>
  </si>
  <si>
    <t>Baixo</t>
  </si>
  <si>
    <t>Explosão ou incêdio</t>
  </si>
  <si>
    <t>Incêndio</t>
  </si>
  <si>
    <t>Tabela C.6 - Fator hz aumentação a quantidade relativa de perda na presença de um perigo especial</t>
  </si>
  <si>
    <t>Tipo de perigo especial</t>
  </si>
  <si>
    <t>hz</t>
  </si>
  <si>
    <t>Sem perigo especial</t>
  </si>
  <si>
    <t>Baixo nivel de panico (por exemplo, uma estrutura limitada a dois andares e numero de pessoas não superior a 100)</t>
  </si>
  <si>
    <t>Nivel médio de panico (por exemplo, estruturas designadas para eventos culturais ou esportivos com um numero de participantes entre 100 e 1000 pessoas)</t>
  </si>
  <si>
    <t>Dificuldade de evacuação (por exemplo, estrutura com pessoas imobilizadas, hospitais)</t>
  </si>
  <si>
    <t>Alto nivel de panico (por exemplo, estruturas designadas para eventos culturais ou esportivos com um numero de participantes maior que 1000 pessoas)</t>
  </si>
  <si>
    <t>Tabela C.7 - Tipo de perda L2: Valores de perda para cada zona</t>
  </si>
  <si>
    <t>C.7</t>
  </si>
  <si>
    <t>Lc = Lm = Lw = Lz = Lo X nz / nt</t>
  </si>
  <si>
    <t>C.8</t>
  </si>
  <si>
    <t>Tabela C.8 - Tipo de perda L2: Valores médio tipicos de Lf e Lo</t>
  </si>
  <si>
    <t>Tipos de dano</t>
  </si>
  <si>
    <t>Valor da perda tipica</t>
  </si>
  <si>
    <t>Tipo de serviço</t>
  </si>
  <si>
    <t>D2              Danos físicos</t>
  </si>
  <si>
    <t>Gás, água, fornecimento de enegia</t>
  </si>
  <si>
    <t>TV, linhas de sinais</t>
  </si>
  <si>
    <t>D3 Falhas de sistemas internos</t>
  </si>
  <si>
    <t>Tabela C.9 - Tipo de perda L3: Valores de perda para cada zona</t>
  </si>
  <si>
    <t>Valor tipico da perda</t>
  </si>
  <si>
    <t>C.9</t>
  </si>
  <si>
    <t>Lb = Lv = rp X rf x Lf X cz / ct</t>
  </si>
  <si>
    <t>D2 danos fisicos</t>
  </si>
  <si>
    <t>Tabela C10 - Tipo de perda L3: Valor médio tipico de Lf</t>
  </si>
  <si>
    <t>Valor tipico de perda</t>
  </si>
  <si>
    <t>Tipo de estrutura ou zona</t>
  </si>
  <si>
    <t>D2              danos físicos</t>
  </si>
  <si>
    <t>Museus, galerias</t>
  </si>
  <si>
    <t>Tabela C.11 - Tipo de perda L4: Valores de perda de cada zona</t>
  </si>
  <si>
    <t>Tipo de danos</t>
  </si>
  <si>
    <t>Perda Típica</t>
  </si>
  <si>
    <t>La = rt X Lt X ca / ct (a)</t>
  </si>
  <si>
    <t>Lu = rt X Lt X ca/ct (a)</t>
  </si>
  <si>
    <t>Lb = Lv = rp X rf X Lf X (ca + cb + cc + cs) / ct (a)</t>
  </si>
  <si>
    <t>Lc = Lm = Lw = Lz = Lo X cs / ct (a)</t>
  </si>
  <si>
    <t>C.10</t>
  </si>
  <si>
    <t>C.11</t>
  </si>
  <si>
    <t>C.12</t>
  </si>
  <si>
    <t>C.13</t>
  </si>
  <si>
    <t>a - As relações (ca / ct) e (ca + cb + cc + cs) / ct e (cs / ct) devem somento ser consideradas nas equações (C.10) - (C.13), se a análise de risco for conduzida de acordo com 6.10, usando o Anexo D. No caso de utilizar um valor representativo para o risco tolerável R4 de acordo com a Tabela 4, as relações não podem ser levadas em consideração. Nestes casos, as relações devem ser substituidas pelo valor 1.</t>
  </si>
  <si>
    <t>Tabela C.12 - Tipo de perda L4: Valores médios tipicos de Lt, Lf e Lo</t>
  </si>
  <si>
    <t>Tipo de estrutura</t>
  </si>
  <si>
    <t>D1     Ferimento devido a choque</t>
  </si>
  <si>
    <t>Todos os tipo onde somente animais estão presentes</t>
  </si>
  <si>
    <t>Hospital, Industrial, museu, agricultura</t>
  </si>
  <si>
    <t>Hotel, escola, escritório, igreja, entreterimento publico, comercial</t>
  </si>
  <si>
    <t>Hospital, industrial, escritório, hotel, comercial</t>
  </si>
  <si>
    <t>Museu, agricultura, escola, igreja, entreterimento público</t>
  </si>
  <si>
    <t>D3                Falha de sistemas internos</t>
  </si>
  <si>
    <t>Tabela B.2</t>
  </si>
  <si>
    <t>Estrutura protegida por SPDA IV</t>
  </si>
  <si>
    <t>Estrutura protegida por SPDA III</t>
  </si>
  <si>
    <t>Estrutura protegida por SPDA II</t>
  </si>
  <si>
    <t>Estrutura protegida por SPDA I</t>
  </si>
  <si>
    <t>Tabela B.7</t>
  </si>
  <si>
    <t>Blindagem Espacial Externa</t>
  </si>
  <si>
    <t>Ks1</t>
  </si>
  <si>
    <t>Equação B.5</t>
  </si>
  <si>
    <t>Ll</t>
  </si>
  <si>
    <t>40*Ll</t>
  </si>
  <si>
    <t>4000*Ll</t>
  </si>
  <si>
    <t>Ligação Equipotencial</t>
  </si>
  <si>
    <t>Linha de Energia</t>
  </si>
  <si>
    <t>Ci</t>
  </si>
  <si>
    <t>Tabela A.2 - Fator de  instalação da linha Ci</t>
  </si>
  <si>
    <t>Tabela A.2</t>
  </si>
  <si>
    <t>Fator de Instalação</t>
  </si>
  <si>
    <t>a - Como o comprimento Ll da seção da linha é desconhecido, Ll =  1000 m é assumido (ver A.4 e A.5).</t>
  </si>
  <si>
    <t>Fator tipo da linha</t>
  </si>
  <si>
    <t>Tabela A.3</t>
  </si>
  <si>
    <t>Fator Ambiental</t>
  </si>
  <si>
    <t>Tabela A.4</t>
  </si>
  <si>
    <t>Tabela B.8</t>
  </si>
  <si>
    <t>Rs</t>
  </si>
  <si>
    <t>Blindagem, aterramento, isolação</t>
  </si>
  <si>
    <t>Tabela B.4</t>
  </si>
  <si>
    <t>Cdj</t>
  </si>
  <si>
    <t>Nenhuma</t>
  </si>
  <si>
    <t>Caso Cdj</t>
  </si>
  <si>
    <t>Tensão suportável do sistema interno (kV)</t>
  </si>
  <si>
    <t>Uw</t>
  </si>
  <si>
    <t>Dimensões da Estrutura/ Edificação adjacente (m)</t>
  </si>
  <si>
    <t>Lj</t>
  </si>
  <si>
    <t>Wj</t>
  </si>
  <si>
    <t>Hj</t>
  </si>
  <si>
    <t>Parametros resultantes</t>
  </si>
  <si>
    <t>Ks4</t>
  </si>
  <si>
    <t>Pld</t>
  </si>
  <si>
    <t>Pli</t>
  </si>
  <si>
    <t>Tabela B.9</t>
  </si>
  <si>
    <t>Nota 5 - Em areas suburbanas/urbanas, uma linha de energia em BT utiliza tipicamente cabos não blindados enterrados enquanto que uma linha de sinal utiliza cabos blindados enterrados (com um minimo de 20 condutores, uma resistência da blindagem de 5 Ohm/km, diametro do fio de cobre de 0,6 mm ). Em áreas rurais uma linha de energia em BT utiliza cabos ñ blindados enquanto que as linhas de sinal utilizam cabos ñ blindade aéreos (diametro do fio de cobre:  1 mm). Uma linha de energia de AT enterrada utiliza tipicamente um cabo blindado com uma resistencia da blindagem da ordem de 1 ohm/km a 5 ohm/km.</t>
  </si>
  <si>
    <t>Linha de Sinal</t>
  </si>
  <si>
    <t>¹ Como o comprimento LL da seção da linha é desconhecido, LL = 1 000 m é assumido (ver A.4 e A.5).</t>
  </si>
  <si>
    <t>Estrutura</t>
  </si>
  <si>
    <t>Ad</t>
  </si>
  <si>
    <t>Am</t>
  </si>
  <si>
    <t>Resultado (m²)</t>
  </si>
  <si>
    <t>Referencia Equação</t>
  </si>
  <si>
    <t>(A.2)</t>
  </si>
  <si>
    <t>(A.7)</t>
  </si>
  <si>
    <t>A L/P</t>
  </si>
  <si>
    <t>(A.9)</t>
  </si>
  <si>
    <t>(A.11)</t>
  </si>
  <si>
    <t>A L/T</t>
  </si>
  <si>
    <t>A I/T</t>
  </si>
  <si>
    <t>A I/P</t>
  </si>
  <si>
    <t>2*500*(L+W)+π*500^2</t>
  </si>
  <si>
    <t>1 Ω/km &lt; Rs &lt;= 5 Ω/km</t>
  </si>
  <si>
    <t>Rs &lt;= 1 Ω/km</t>
  </si>
  <si>
    <t>Comprimento (m)  ¹</t>
  </si>
  <si>
    <t>Unidade de terapia intensiva e bloco cirurgico de hospital</t>
  </si>
  <si>
    <t>ll</t>
  </si>
  <si>
    <t>Tipo de Perda</t>
  </si>
  <si>
    <t>L2</t>
  </si>
  <si>
    <t>L1</t>
  </si>
  <si>
    <t>L3</t>
  </si>
  <si>
    <t>L4</t>
  </si>
  <si>
    <t>Rt (y-¹)</t>
  </si>
  <si>
    <t>Perda de vida humana ou ferimentos permanentes</t>
  </si>
  <si>
    <t>Perda de serviço ao público</t>
  </si>
  <si>
    <t>Perda de patrimonio cultural</t>
  </si>
  <si>
    <t>Perda de valor econômico</t>
  </si>
  <si>
    <t>Componentes de risco para cada tipo de zona de proteção (ZPR)</t>
  </si>
  <si>
    <t>Total</t>
  </si>
  <si>
    <t>Z1</t>
  </si>
  <si>
    <t>Z2</t>
  </si>
  <si>
    <t>Z3</t>
  </si>
  <si>
    <t>Z5</t>
  </si>
  <si>
    <t>Z4</t>
  </si>
  <si>
    <t>Simbolos</t>
  </si>
  <si>
    <t>Tipos de Dano</t>
  </si>
  <si>
    <t>R1 = Ra + Rb + Rc + Rm + Ru+ Rv + Rw +Rz</t>
  </si>
  <si>
    <t>L2 - Perda de serviço ao público</t>
  </si>
  <si>
    <t>L3 - Perda de patrimonio cultural</t>
  </si>
  <si>
    <t>L4 - Perda de valor econômico</t>
  </si>
  <si>
    <t>L1 - Perda de vida humana ou ferimentos permanentes</t>
  </si>
  <si>
    <t>Observação: A determinação das Zonas de proteção (ZPR) as serem analisadas considera que não haverá pessoas nas areas externas das edificações em perigo sob ameaça de descargas atmosféricas.</t>
  </si>
  <si>
    <t>Resultado da Avaliação de risco</t>
  </si>
  <si>
    <t>Observações:</t>
  </si>
  <si>
    <t>1. As informações e equacionamentos utilizados para elaboração do memorial de calculo foram realizados a partir da NBR 5419 - 2: 2015;</t>
  </si>
  <si>
    <t>2. Em caso do resultado de analise de risco acusar "Intoleravel", devem ser tomadas medidas de melhoria para atender as normas definidas pela NBR 5419;</t>
  </si>
  <si>
    <t>3. Para mais informações, consultar ao relatorio de analise assim como a NBR 5419</t>
  </si>
  <si>
    <t>Pedro Henrique Souza Coelli</t>
  </si>
  <si>
    <t>Engenheiro Eletricista</t>
  </si>
  <si>
    <t>______________________________________________________________</t>
  </si>
  <si>
    <r>
      <t>Blindagem da linha (</t>
    </r>
    <r>
      <rPr>
        <b/>
        <sz val="12"/>
        <color theme="1"/>
        <rFont val="Calibri"/>
        <family val="2"/>
      </rPr>
      <t>Ω/km)</t>
    </r>
  </si>
  <si>
    <r>
      <t>L*W+2(3*H)*(L+W)+</t>
    </r>
    <r>
      <rPr>
        <sz val="12"/>
        <color theme="1"/>
        <rFont val="Calibri"/>
        <family val="2"/>
      </rPr>
      <t>π</t>
    </r>
    <r>
      <rPr>
        <sz val="12"/>
        <color theme="1"/>
        <rFont val="Calibri"/>
        <family val="2"/>
        <scheme val="minor"/>
      </rPr>
      <t>*(3*H)^2</t>
    </r>
  </si>
  <si>
    <r>
      <t xml:space="preserve">5 </t>
    </r>
    <r>
      <rPr>
        <sz val="12"/>
        <color theme="1"/>
        <rFont val="Calibri"/>
        <family val="2"/>
      </rPr>
      <t>Ω</t>
    </r>
    <r>
      <rPr>
        <sz val="12"/>
        <color theme="1"/>
        <rFont val="Calibri"/>
        <family val="2"/>
        <scheme val="minor"/>
      </rPr>
      <t>/km &lt; Rs &lt;= 20 Ω/km</t>
    </r>
  </si>
  <si>
    <t>Equação B.7</t>
  </si>
  <si>
    <t>Classe do DPS:</t>
  </si>
  <si>
    <r>
      <rPr>
        <b/>
        <sz val="14"/>
        <color theme="1"/>
        <rFont val="Calibri"/>
        <family val="2"/>
        <scheme val="minor"/>
      </rPr>
      <t xml:space="preserve">** </t>
    </r>
    <r>
      <rPr>
        <b/>
        <u/>
        <sz val="14"/>
        <color theme="1"/>
        <rFont val="Calibri"/>
        <family val="2"/>
        <scheme val="minor"/>
      </rPr>
      <t>Soluções para redução dos riscos:</t>
    </r>
  </si>
  <si>
    <t xml:space="preserve">* Nivel de Proteção (NP) do sistema de proteção contra descarga atmosféricas (SPDA): </t>
  </si>
  <si>
    <t>Linha de Energia ¹</t>
  </si>
  <si>
    <t>* Instalar Dispositivo de proteção (DPS):</t>
  </si>
  <si>
    <t xml:space="preserve">Resultado da Avaliação de risco - Pós implementação das medidas - </t>
  </si>
  <si>
    <t xml:space="preserve">Componentes de risco para cada tipo de zona de proteção (ZPR) - Pós implementação das medidas - </t>
  </si>
  <si>
    <t>CREA: 307739MG</t>
  </si>
  <si>
    <t>Zona de proteção (ZPR)</t>
  </si>
  <si>
    <t>Z1 - (Zona)</t>
  </si>
  <si>
    <t>Z2 - (Zona)</t>
  </si>
  <si>
    <t>Z3 - (Zona)</t>
  </si>
  <si>
    <t>Z4 - (Zona)</t>
  </si>
  <si>
    <t>Nº de pessoas</t>
  </si>
  <si>
    <t>Tempo de presença</t>
  </si>
  <si>
    <t>nt =</t>
  </si>
  <si>
    <t>Parâmetros de entrada</t>
  </si>
  <si>
    <t>Superficie do piso</t>
  </si>
  <si>
    <t>Tabela C.3</t>
  </si>
  <si>
    <t>Tabela B.1</t>
  </si>
  <si>
    <t>Risco de incêndio</t>
  </si>
  <si>
    <t>Tabela C.5</t>
  </si>
  <si>
    <t>Proteção contra incêndio</t>
  </si>
  <si>
    <t>Tabela C.4</t>
  </si>
  <si>
    <t>Z5 - (Zona)</t>
  </si>
  <si>
    <t>Blindagem espacial interna</t>
  </si>
  <si>
    <t>Ks2</t>
  </si>
  <si>
    <t>Equação B.6</t>
  </si>
  <si>
    <t>Tabela C.6</t>
  </si>
  <si>
    <t>Tabela - Nº de pessoas por zona definida</t>
  </si>
  <si>
    <t>Tabela C.2</t>
  </si>
  <si>
    <t>L1: Perda de vida humana</t>
  </si>
  <si>
    <t>Fator para pessoas na zona</t>
  </si>
  <si>
    <t xml:space="preserve">nz/nt x tz/8760 </t>
  </si>
  <si>
    <t>Extintores, instalações fixas operadas manualmente, instalações de alarme manuais, hidrantes, compartimentos à prova de fogo, rotas de escape</t>
  </si>
  <si>
    <t>Instalações fixas operadas automaticamente, instalações de alarme automatico (a)</t>
  </si>
  <si>
    <t>Energia</t>
  </si>
  <si>
    <t>Telecom.</t>
  </si>
  <si>
    <t>Fiação interna</t>
  </si>
  <si>
    <t>DPS coordenados</t>
  </si>
  <si>
    <t>Tabela B.5</t>
  </si>
  <si>
    <t>Tabela B.3</t>
  </si>
  <si>
    <r>
      <rPr>
        <b/>
        <sz val="11"/>
        <color theme="1"/>
        <rFont val="Calibri"/>
        <family val="2"/>
        <scheme val="minor"/>
      </rPr>
      <t>D3:</t>
    </r>
    <r>
      <rPr>
        <sz val="11"/>
        <color theme="1"/>
        <rFont val="Calibri"/>
        <family val="2"/>
        <scheme val="minor"/>
      </rPr>
      <t xml:space="preserve"> Falhas de sistemas internos</t>
    </r>
  </si>
  <si>
    <r>
      <rPr>
        <b/>
        <sz val="11"/>
        <color theme="1"/>
        <rFont val="Calibri"/>
        <family val="2"/>
        <scheme val="minor"/>
      </rPr>
      <t>D2:</t>
    </r>
    <r>
      <rPr>
        <sz val="11"/>
        <color theme="1"/>
        <rFont val="Calibri"/>
        <family val="2"/>
        <scheme val="minor"/>
      </rPr>
      <t xml:space="preserve"> Danos Físicos</t>
    </r>
  </si>
  <si>
    <r>
      <rPr>
        <b/>
        <sz val="11"/>
        <color theme="1"/>
        <rFont val="Calibri"/>
        <family val="2"/>
        <scheme val="minor"/>
      </rPr>
      <t>D1:</t>
    </r>
    <r>
      <rPr>
        <sz val="11"/>
        <color theme="1"/>
        <rFont val="Calibri"/>
        <family val="2"/>
        <scheme val="minor"/>
      </rPr>
      <t xml:space="preserve"> Ferimentos</t>
    </r>
  </si>
  <si>
    <t>Proteção contra choque (descarga atmosférica na estrutura)</t>
  </si>
  <si>
    <t>Proteção contra choque (descarga atmosférica na linha)</t>
  </si>
  <si>
    <t>Tabela B.6</t>
  </si>
  <si>
    <t>R1 = Ra1 + Rb1 + Rc1 ¹ + Rm1 ¹ + R1u1 + Rv1 + Rw1 ¹ + Rz1 ¹</t>
  </si>
  <si>
    <t>¹ Somente para estruturas com risco de explosão e para hospitais com equipemantos elétricos p/ salvar vidas ou outras estruturas quando a falha dos sistemas internos imediatamente possa por em perigo a vida humana.</t>
  </si>
  <si>
    <t>R2 = Rb2 + Rc2 + Rm2 + Rv2 + Rw2 +Rz2</t>
  </si>
  <si>
    <t>R3 = Rb3 + Rv3</t>
  </si>
  <si>
    <t>R4 = Ra4 ² + Rb4 + Rc4 + Rm4 + Ru4 ² + Rv4 + Rw4 + Rz4</t>
  </si>
  <si>
    <t>² Somente p/ propriedades onde animais possam ser perdidos.</t>
  </si>
  <si>
    <t xml:space="preserve">24h      = </t>
  </si>
  <si>
    <t>L</t>
  </si>
  <si>
    <t>W</t>
  </si>
  <si>
    <t>H</t>
  </si>
  <si>
    <t>Hp</t>
  </si>
  <si>
    <t>La</t>
  </si>
  <si>
    <t>Lu</t>
  </si>
  <si>
    <t>Equação C.7</t>
  </si>
  <si>
    <t>Equação C.2</t>
  </si>
  <si>
    <t>Equação C.3</t>
  </si>
  <si>
    <t>Equação C3</t>
  </si>
  <si>
    <t>Densidade de Descargas Atmosféricas para a terra (1/km²/ Ano)</t>
  </si>
  <si>
    <t>0,12*w1</t>
  </si>
  <si>
    <t xml:space="preserve">http://www.inpe.br/webelat/homepage/ </t>
  </si>
  <si>
    <t>ou  Ng = 0,1xTd - Onde Td é o numero de dias de tempestades por ano (o qual pode ser obtido dos mapas isocerâunicos)</t>
  </si>
  <si>
    <r>
      <t>Ad = (L*W)+2x(3*H)*(L+W)+</t>
    </r>
    <r>
      <rPr>
        <sz val="11"/>
        <color theme="1"/>
        <rFont val="Calibri"/>
        <family val="2"/>
      </rPr>
      <t>π</t>
    </r>
    <r>
      <rPr>
        <sz val="9.9"/>
        <color theme="1"/>
        <rFont val="Calibri"/>
        <family val="2"/>
      </rPr>
      <t>*(3*H)²</t>
    </r>
  </si>
  <si>
    <t>Equação A.2</t>
  </si>
  <si>
    <r>
      <t xml:space="preserve">Ad' = </t>
    </r>
    <r>
      <rPr>
        <sz val="11"/>
        <color theme="1"/>
        <rFont val="Calibri"/>
        <family val="2"/>
      </rPr>
      <t>π</t>
    </r>
    <r>
      <rPr>
        <sz val="9.9"/>
        <color theme="1"/>
        <rFont val="Calibri"/>
        <family val="2"/>
      </rPr>
      <t>*(3*Hp)²</t>
    </r>
  </si>
  <si>
    <t>Equação A.3</t>
  </si>
  <si>
    <t>Nd = Ng*Ad*Cd*10^-6)</t>
  </si>
  <si>
    <t>Equação A.4</t>
  </si>
  <si>
    <t>Equacionamentos</t>
  </si>
  <si>
    <t>Nddj = Ng*Addj*Cddj*Ct*10^-6)</t>
  </si>
  <si>
    <t>Equação A.5</t>
  </si>
  <si>
    <t>Nm = Ng*Am*10^-6</t>
  </si>
  <si>
    <t>Equação A.6</t>
  </si>
  <si>
    <t>Equação A.7</t>
  </si>
  <si>
    <r>
      <t>Am = 2*500*(L+W)+</t>
    </r>
    <r>
      <rPr>
        <sz val="11"/>
        <color theme="1"/>
        <rFont val="Calibri"/>
        <family val="2"/>
      </rPr>
      <t>π</t>
    </r>
    <r>
      <rPr>
        <sz val="9.9"/>
        <color theme="1"/>
        <rFont val="Calibri"/>
        <family val="2"/>
      </rPr>
      <t>*500²</t>
    </r>
  </si>
  <si>
    <t>Equação A.8</t>
  </si>
  <si>
    <t>NL = Ng*AL*CI*CE*CT*10^-6</t>
  </si>
  <si>
    <t>AL = 40*Ll</t>
  </si>
  <si>
    <t>Equação A.9</t>
  </si>
  <si>
    <t>NI = Ng*AI*CI*CE*CT*10^-6</t>
  </si>
  <si>
    <t>Equação A.10</t>
  </si>
  <si>
    <t>AI = 4000*LL</t>
  </si>
  <si>
    <t>Equação A.11</t>
  </si>
  <si>
    <t>Pm = Pspd*Pms</t>
  </si>
  <si>
    <t>Equação B.3</t>
  </si>
  <si>
    <t>1/Uw</t>
  </si>
  <si>
    <t>Equação B.1</t>
  </si>
  <si>
    <t>Pa = Pta*Pb</t>
  </si>
  <si>
    <t>Equação B.2</t>
  </si>
  <si>
    <t>ZPR1</t>
  </si>
  <si>
    <t>Pc = Pspd x Cld</t>
  </si>
  <si>
    <t>Pms = (Ks1*Ks2*Ks3*Ks4)²</t>
  </si>
  <si>
    <t>Equação B.4</t>
  </si>
  <si>
    <t>Ks1 = 0,12*wm1</t>
  </si>
  <si>
    <t>Ks2 = 0,12*wm2</t>
  </si>
  <si>
    <t>Ks4 = 1/Uw</t>
  </si>
  <si>
    <t>Equação B.8</t>
  </si>
  <si>
    <t>Pu = Ptu*Peb*Pld*Cld</t>
  </si>
  <si>
    <t>Linha de Sinal ¹</t>
  </si>
  <si>
    <t>0,12*wm1</t>
  </si>
  <si>
    <t>Valores maximos de Ks1 e Ks2 são limitados a 1.</t>
  </si>
  <si>
    <t>Lb = Lv = rp X rf x hz X nZ/ (nt X (tz/8760))</t>
  </si>
  <si>
    <t>Caso se aplique</t>
  </si>
  <si>
    <t>Pv = Peb*Pld*Cld</t>
  </si>
  <si>
    <t>Equação B.9</t>
  </si>
  <si>
    <t>Pw = Pspd*Pld*Cld</t>
  </si>
  <si>
    <t>Equação B.10</t>
  </si>
  <si>
    <t>Pz = Pspd*Pli*Cli</t>
  </si>
  <si>
    <t>Equação B.11</t>
  </si>
  <si>
    <t>Lu = rt X Lt X nZ/ (nt X (tz/8760))</t>
  </si>
  <si>
    <t>La = rt*Lt*(nz/nt)*(tz/8760)</t>
  </si>
  <si>
    <t>Lu = rt*Lt*(nz/nt)*(tz/8760)</t>
  </si>
  <si>
    <t>Lb = Lv = rp*rf*hz*Lf*(nz/nt)*(tz/8760)</t>
  </si>
  <si>
    <t>Lc = Lm = Lw = Lz = Lo*(nz/nt)*(tz/8760)</t>
  </si>
  <si>
    <t>Equação C.1</t>
  </si>
  <si>
    <t>Equação C.4</t>
  </si>
  <si>
    <t>Lb = Lv = rp*rf*Lf*(nz/nt)</t>
  </si>
  <si>
    <t>Lft = Lf + Le</t>
  </si>
  <si>
    <t>Equação C.5</t>
  </si>
  <si>
    <t>Le = Lfe *(te/8760)</t>
  </si>
  <si>
    <t>Equação C.6</t>
  </si>
  <si>
    <t>Lc = Lm = Lw = Lz = Lo*(nz/nt)</t>
  </si>
  <si>
    <t>Equação C.8</t>
  </si>
  <si>
    <t xml:space="preserve">L3 </t>
  </si>
  <si>
    <t>Lb = Lv = rp*rf*Lf*(cz/ct)</t>
  </si>
  <si>
    <t>Equação C.9</t>
  </si>
  <si>
    <t>Equação C.10</t>
  </si>
  <si>
    <t>Equação C.11</t>
  </si>
  <si>
    <t>Lb = Lv = rp*rf*Lf*(ca+cb+cc+cs)/ct ¹</t>
  </si>
  <si>
    <t>Lu = rt*Lt*(ca/ct) ¹</t>
  </si>
  <si>
    <t>La = rt*Lt*(ca/ct) ¹</t>
  </si>
  <si>
    <t>Equação C.12</t>
  </si>
  <si>
    <t>Lc = Lm = Lw = Lo*cs/ct ¹</t>
  </si>
  <si>
    <t>Equação C.13</t>
  </si>
  <si>
    <t>Equação C.14</t>
  </si>
  <si>
    <t>Le = Lfe*(ce/ct)</t>
  </si>
  <si>
    <t>Equação C.15</t>
  </si>
  <si>
    <t>L1 - Perda de vida humana ou ferimentos permanentes (R1)</t>
  </si>
  <si>
    <t>L2 - Perda de serviço ao público (R2)</t>
  </si>
  <si>
    <t>L3 - Perda de patrimonio cultural (R3)</t>
  </si>
  <si>
    <t>L4 - Perda de valor econômico (R4)</t>
  </si>
  <si>
    <t>Ra</t>
  </si>
  <si>
    <t>Equação 6</t>
  </si>
  <si>
    <t>Rb</t>
  </si>
  <si>
    <t>Equação 7</t>
  </si>
  <si>
    <t>Equação 8</t>
  </si>
  <si>
    <t>Rc</t>
  </si>
  <si>
    <t>Número Anual de Eventos Perigosos Esperados</t>
  </si>
  <si>
    <t>Nd</t>
  </si>
  <si>
    <t>Nm</t>
  </si>
  <si>
    <t>N L/P</t>
  </si>
  <si>
    <t>N I/P</t>
  </si>
  <si>
    <t>N DJ/P</t>
  </si>
  <si>
    <t>N L/T</t>
  </si>
  <si>
    <t>N I/T</t>
  </si>
  <si>
    <t>N DJ/T</t>
  </si>
  <si>
    <t>(A.4)</t>
  </si>
  <si>
    <t>(A.6)</t>
  </si>
  <si>
    <t>(A.8)</t>
  </si>
  <si>
    <t>(A.10</t>
  </si>
  <si>
    <t>(A.5)</t>
  </si>
  <si>
    <t>(A.10)</t>
  </si>
  <si>
    <t>Nd = Ng * Ad/b*Cd/b*10^-6</t>
  </si>
  <si>
    <t>N L/P  = Ng*AL/P*CI/P*CE/P*CT/P*10^-6</t>
  </si>
  <si>
    <t>N I/P = Ng*AI/P*CI/P*CE/P*CT/P*10^-6</t>
  </si>
  <si>
    <t>A DJ/P</t>
  </si>
  <si>
    <t>A DJ/T</t>
  </si>
  <si>
    <t>N DJ/P = Ng*ADJ/P*CDJ/P*CT/P*10^-6</t>
  </si>
  <si>
    <t>N L/P  = Ng*AL/T*CI/T*CE/T*CT/T*10^-6</t>
  </si>
  <si>
    <t>N I/P = Ng*AI/T*CI/T*CE/T*CT/T*10^-6</t>
  </si>
  <si>
    <t>Resultado (1/ano)</t>
  </si>
  <si>
    <t>Areas de Exposição Equivalente da Estrutura e Linhas e Eventos Anuais Perigosos esperados</t>
  </si>
  <si>
    <t>Valores típicos de risco tolerável Rt</t>
  </si>
  <si>
    <t/>
  </si>
  <si>
    <t>Lb =Lv</t>
  </si>
  <si>
    <t>Lc = Lm = Lw = Lz</t>
  </si>
  <si>
    <r>
      <rPr>
        <b/>
        <sz val="11"/>
        <color theme="1"/>
        <rFont val="Calibri"/>
        <family val="2"/>
        <scheme val="minor"/>
      </rPr>
      <t xml:space="preserve">D2: </t>
    </r>
    <r>
      <rPr>
        <sz val="11"/>
        <color theme="1"/>
        <rFont val="Calibri"/>
        <family val="2"/>
        <scheme val="minor"/>
      </rPr>
      <t>Danos Físicos</t>
    </r>
  </si>
  <si>
    <t>Tabela C.8</t>
  </si>
  <si>
    <t>Tabela C.10</t>
  </si>
  <si>
    <t>L2: Perda de serviço ao publico</t>
  </si>
  <si>
    <t>L3: Perda de patrimonio cultural</t>
  </si>
  <si>
    <t>L4: Perda de valor economico</t>
  </si>
  <si>
    <t>¹ As relações (ca / ct) e ((ca + cb + cc + cs) / ct) e (cs / ct) devem somente ser consideradas nas equações (C.10) – (C.13), se a análise de risco for conduzida de acordo com 6.10, usando o Anexo D. No caso de utilizar um valor representativo para o risco tolerável R4 de acordo com a Tabela 4, as relações não podem ser levadas em consideração. Nestes casos, as relações devem ser substituídas pelo valor 1.</t>
  </si>
  <si>
    <r>
      <t xml:space="preserve">D3: </t>
    </r>
    <r>
      <rPr>
        <sz val="11"/>
        <color theme="1"/>
        <rFont val="Calibri"/>
        <family val="2"/>
        <scheme val="minor"/>
      </rPr>
      <t>Falhas de sistemas internos</t>
    </r>
  </si>
  <si>
    <t>Tabela C.12</t>
  </si>
  <si>
    <t>Parâmetros resultantes para L1</t>
  </si>
  <si>
    <t>Parâmetros resultantes para L2</t>
  </si>
  <si>
    <t>Parêmtros resultantes para L3</t>
  </si>
  <si>
    <t>Parâmetros resultantes para L4</t>
  </si>
  <si>
    <t>Tabela - Edificação + (Zona de proteção definida) - Z1</t>
  </si>
  <si>
    <t>Equacionamentos - ZPR 1</t>
  </si>
  <si>
    <t>Componente S2</t>
  </si>
  <si>
    <t>Componentes S1</t>
  </si>
  <si>
    <t>Rm</t>
  </si>
  <si>
    <t>Equação 9</t>
  </si>
  <si>
    <t>Componentes S3</t>
  </si>
  <si>
    <t>Ru</t>
  </si>
  <si>
    <t>Rv</t>
  </si>
  <si>
    <t>Rw</t>
  </si>
  <si>
    <t>Equação 10</t>
  </si>
  <si>
    <t>Equação 11</t>
  </si>
  <si>
    <t>Equação 12</t>
  </si>
  <si>
    <t>Rz</t>
  </si>
  <si>
    <t>Equação 13</t>
  </si>
  <si>
    <t>Componente S4</t>
  </si>
  <si>
    <t>Lb = Lv = rp X rf X Lf X nz/ nt</t>
  </si>
  <si>
    <t>Componente S1</t>
  </si>
  <si>
    <t>Componentes R1</t>
  </si>
  <si>
    <t>Componentes R2</t>
  </si>
  <si>
    <t>Componente S3</t>
  </si>
  <si>
    <t>Componentes R3</t>
  </si>
  <si>
    <t>Componentes R4</t>
  </si>
  <si>
    <t>Componentes ZPR 1</t>
  </si>
  <si>
    <t>Tabela - Edificação + (Zona de proteção definida) - Z2</t>
  </si>
  <si>
    <t>Equacionamentos - ZPR 2</t>
  </si>
  <si>
    <t>Tabela - Edificação + (Zona de proteção definida) - Z3</t>
  </si>
  <si>
    <t>Equacionamentos - ZPR 3</t>
  </si>
  <si>
    <t>Tabela - Edificação + (Zona de proteção definida) - Z4</t>
  </si>
  <si>
    <t>Equacionamentos - ZPR 4</t>
  </si>
  <si>
    <t>Altura da proeminencia (Hp)</t>
  </si>
  <si>
    <t>** Para mais informações devem ser consultados: o relatorio de analise, NBR 5419 e/ou projetista responsável **</t>
  </si>
  <si>
    <t>Endereço: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</si>
</sst>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
    <numFmt numFmtId="165" formatCode="0.0000"/>
    <numFmt numFmtId="166" formatCode="0.00000"/>
    <numFmt numFmtId="167" formatCode="0.000000"/>
    <numFmt numFmtId="168" formatCode="0.0000000"/>
  </numFmts>
  <fonts count="27"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6"/>
      <color rgb="FFFF0000"/>
      <name val="Calibri"/>
      <family val="2"/>
      <scheme val="minor"/>
    </font>
    <font>
      <b/>
      <sz val="12"/>
      <color theme="1"/>
      <name val="Calibri"/>
      <family val="2"/>
      <scheme val="minor"/>
    </font>
    <font>
      <sz val="9"/>
      <color theme="1"/>
      <name val="Calibri"/>
      <family val="2"/>
      <scheme val="minor"/>
    </font>
    <font>
      <sz val="12"/>
      <color theme="1"/>
      <name val="Calibri"/>
      <family val="2"/>
      <scheme val="minor"/>
    </font>
    <font>
      <sz val="11"/>
      <name val="Calibri"/>
      <family val="2"/>
      <scheme val="minor"/>
    </font>
    <font>
      <sz val="14"/>
      <color theme="1"/>
      <name val="Calibri"/>
      <family val="2"/>
      <scheme val="minor"/>
    </font>
    <font>
      <u/>
      <sz val="14"/>
      <color theme="1"/>
      <name val="Calibri"/>
      <family val="2"/>
      <scheme val="minor"/>
    </font>
    <font>
      <b/>
      <u/>
      <sz val="14"/>
      <color theme="1"/>
      <name val="Calibri"/>
      <family val="2"/>
      <scheme val="minor"/>
    </font>
    <font>
      <b/>
      <sz val="14"/>
      <color theme="1"/>
      <name val="Calibri"/>
      <family val="2"/>
      <scheme val="minor"/>
    </font>
    <font>
      <b/>
      <sz val="12"/>
      <color theme="1"/>
      <name val="Calibri"/>
      <family val="2"/>
    </font>
    <font>
      <sz val="12"/>
      <color theme="1"/>
      <name val="Calibri"/>
      <family val="2"/>
    </font>
    <font>
      <sz val="12"/>
      <name val="Calibri"/>
      <family val="2"/>
      <scheme val="minor"/>
    </font>
    <font>
      <u/>
      <sz val="12"/>
      <color theme="10"/>
      <name val="Calibri"/>
      <family val="2"/>
      <scheme val="minor"/>
    </font>
    <font>
      <sz val="8"/>
      <color rgb="FF000000"/>
      <name val="Segoe UI"/>
      <family val="2"/>
    </font>
    <font>
      <sz val="8"/>
      <name val="Calibri"/>
      <family val="2"/>
      <scheme val="minor"/>
    </font>
    <font>
      <u/>
      <sz val="10"/>
      <color theme="10"/>
      <name val="Calibri"/>
      <family val="2"/>
      <scheme val="minor"/>
    </font>
    <font>
      <sz val="11"/>
      <color theme="1"/>
      <name val="Calibri"/>
      <family val="2"/>
    </font>
    <font>
      <sz val="9.9"/>
      <color theme="1"/>
      <name val="Calibri"/>
      <family val="2"/>
    </font>
    <font>
      <sz val="8"/>
      <color theme="1"/>
      <name val="Calibri"/>
      <family val="2"/>
      <scheme val="minor"/>
    </font>
    <font>
      <sz val="7"/>
      <color theme="1"/>
      <name val="Calibri"/>
      <family val="2"/>
      <scheme val="minor"/>
    </font>
    <font>
      <b/>
      <sz val="12"/>
      <color rgb="FFFF0000"/>
      <name val="Calibri"/>
      <family val="2"/>
      <scheme val="minor"/>
    </font>
    <font>
      <sz val="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366">
    <xf numFmtId="0" fontId="0" fillId="0" borderId="0" xfId="0"/>
    <xf numFmtId="0" fontId="0" fillId="0" borderId="1" xfId="0"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8" fillId="0" borderId="1" xfId="0" applyFont="1" applyBorder="1" applyAlignment="1">
      <alignment horizontal="center" vertical="center"/>
    </xf>
    <xf numFmtId="2" fontId="6" fillId="0" borderId="1" xfId="0" applyNumberFormat="1" applyFont="1" applyBorder="1"/>
    <xf numFmtId="0" fontId="0" fillId="0" borderId="2" xfId="0" applyBorder="1" applyAlignment="1">
      <alignment horizontal="center" vertical="center"/>
    </xf>
    <xf numFmtId="0" fontId="9" fillId="0" borderId="1" xfId="0" applyFont="1" applyBorder="1" applyAlignment="1">
      <alignment horizontal="center" vertical="center"/>
    </xf>
    <xf numFmtId="0" fontId="3" fillId="5" borderId="1" xfId="0" applyFont="1" applyFill="1" applyBorder="1" applyAlignment="1">
      <alignment horizontal="center" vertical="center"/>
    </xf>
    <xf numFmtId="0" fontId="8" fillId="0" borderId="1" xfId="0" applyFont="1" applyBorder="1" applyAlignment="1">
      <alignment horizontal="center"/>
    </xf>
    <xf numFmtId="11" fontId="8" fillId="0" borderId="1" xfId="0" applyNumberFormat="1" applyFont="1" applyBorder="1" applyAlignment="1">
      <alignment horizontal="center" vertical="center"/>
    </xf>
    <xf numFmtId="0" fontId="8" fillId="0" borderId="0" xfId="0" applyFont="1"/>
    <xf numFmtId="0" fontId="8" fillId="0" borderId="0" xfId="0" applyFont="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vertical="center"/>
    </xf>
    <xf numFmtId="0" fontId="8" fillId="0" borderId="2" xfId="0" applyFont="1" applyBorder="1" applyAlignment="1">
      <alignment horizontal="center" vertical="center"/>
    </xf>
    <xf numFmtId="164" fontId="8" fillId="0" borderId="1" xfId="0" applyNumberFormat="1" applyFont="1" applyBorder="1" applyAlignment="1">
      <alignment horizontal="center" vertical="center"/>
    </xf>
    <xf numFmtId="0" fontId="16" fillId="0" borderId="1" xfId="0" applyFont="1" applyBorder="1" applyAlignment="1">
      <alignment horizontal="center" vertical="center"/>
    </xf>
    <xf numFmtId="2" fontId="8" fillId="0" borderId="1" xfId="0" applyNumberFormat="1" applyFont="1" applyBorder="1" applyAlignment="1">
      <alignment horizontal="center" vertical="center"/>
    </xf>
    <xf numFmtId="2" fontId="8" fillId="0" borderId="1" xfId="0" applyNumberFormat="1" applyFont="1" applyBorder="1"/>
    <xf numFmtId="0" fontId="8" fillId="2" borderId="0" xfId="0" applyFont="1" applyFill="1"/>
    <xf numFmtId="0" fontId="8" fillId="0" borderId="1" xfId="0" applyFont="1" applyBorder="1" applyAlignment="1">
      <alignment horizontal="left" vertical="center" wrapText="1"/>
    </xf>
    <xf numFmtId="0" fontId="17" fillId="0" borderId="0" xfId="1" applyFont="1" applyBorder="1" applyAlignment="1"/>
    <xf numFmtId="2" fontId="8" fillId="0" borderId="1" xfId="0" applyNumberFormat="1" applyFont="1" applyBorder="1" applyAlignment="1">
      <alignment horizontal="center"/>
    </xf>
    <xf numFmtId="0" fontId="8" fillId="0" borderId="1" xfId="0" applyFont="1" applyBorder="1" applyAlignment="1">
      <alignment horizontal="center" vertical="center" wrapText="1"/>
    </xf>
    <xf numFmtId="0" fontId="6" fillId="0" borderId="1" xfId="0" applyFont="1" applyBorder="1"/>
    <xf numFmtId="165" fontId="8" fillId="0" borderId="1" xfId="0" applyNumberFormat="1" applyFont="1" applyBorder="1" applyAlignment="1">
      <alignment horizontal="center" vertical="center"/>
    </xf>
    <xf numFmtId="2" fontId="8" fillId="0" borderId="1" xfId="0" applyNumberFormat="1" applyFont="1" applyBorder="1" applyAlignment="1">
      <alignment vertical="center"/>
    </xf>
    <xf numFmtId="16" fontId="8" fillId="0" borderId="1" xfId="0" applyNumberFormat="1" applyFont="1" applyBorder="1" applyAlignment="1">
      <alignment horizontal="center" vertical="center"/>
    </xf>
    <xf numFmtId="166" fontId="8" fillId="0" borderId="1" xfId="2" applyNumberFormat="1" applyFont="1" applyBorder="1" applyAlignment="1">
      <alignment horizontal="center" vertical="center"/>
    </xf>
    <xf numFmtId="0" fontId="6" fillId="0" borderId="1" xfId="0" applyFont="1" applyBorder="1" applyAlignment="1">
      <alignment wrapText="1"/>
    </xf>
    <xf numFmtId="0" fontId="6" fillId="0" borderId="0" xfId="0" applyFont="1" applyAlignment="1">
      <alignment vertical="center"/>
    </xf>
    <xf numFmtId="0" fontId="8" fillId="0" borderId="0" xfId="0" applyFont="1" applyAlignment="1">
      <alignment vertical="top" wrapText="1"/>
    </xf>
    <xf numFmtId="0" fontId="3" fillId="0" borderId="6"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166" fontId="0" fillId="0" borderId="0" xfId="0" applyNumberFormat="1"/>
    <xf numFmtId="166" fontId="0" fillId="0" borderId="0" xfId="0" applyNumberFormat="1" applyAlignment="1">
      <alignment horizontal="center" vertical="center"/>
    </xf>
    <xf numFmtId="165" fontId="0" fillId="0" borderId="0" xfId="0" applyNumberFormat="1" applyAlignment="1">
      <alignment horizontal="center" vertical="center"/>
    </xf>
    <xf numFmtId="167" fontId="0" fillId="0" borderId="1" xfId="0" applyNumberFormat="1" applyBorder="1" applyAlignment="1">
      <alignment horizontal="center" vertical="center"/>
    </xf>
    <xf numFmtId="168" fontId="0" fillId="0" borderId="1" xfId="0" applyNumberFormat="1" applyBorder="1" applyAlignment="1">
      <alignment horizontal="center" vertical="center"/>
    </xf>
    <xf numFmtId="0" fontId="3" fillId="0" borderId="1" xfId="0" applyFont="1" applyBorder="1" applyAlignment="1">
      <alignment horizontal="center" vertical="center" wrapText="1"/>
    </xf>
    <xf numFmtId="0" fontId="6" fillId="0" borderId="6" xfId="0" applyFont="1" applyBorder="1" applyAlignment="1">
      <alignment vertical="center"/>
    </xf>
    <xf numFmtId="0" fontId="6" fillId="0" borderId="3" xfId="0" applyFont="1" applyBorder="1" applyAlignment="1">
      <alignment vertical="center"/>
    </xf>
    <xf numFmtId="165" fontId="8" fillId="0" borderId="1" xfId="0" applyNumberFormat="1" applyFont="1" applyBorder="1" applyAlignment="1">
      <alignment horizontal="center"/>
    </xf>
    <xf numFmtId="165" fontId="16" fillId="0" borderId="1" xfId="0" applyNumberFormat="1" applyFont="1" applyBorder="1" applyAlignment="1">
      <alignment horizontal="center"/>
    </xf>
    <xf numFmtId="164" fontId="0" fillId="0" borderId="1" xfId="0" applyNumberFormat="1" applyBorder="1" applyAlignment="1">
      <alignment horizontal="center" vertical="center"/>
    </xf>
    <xf numFmtId="0" fontId="13" fillId="0" borderId="0" xfId="0" applyFont="1" applyAlignment="1">
      <alignment vertical="center"/>
    </xf>
    <xf numFmtId="0" fontId="0" fillId="0" borderId="1" xfId="0" applyBorder="1" applyAlignment="1">
      <alignment horizontal="center"/>
    </xf>
    <xf numFmtId="168" fontId="0" fillId="0" borderId="0" xfId="0" applyNumberFormat="1" applyAlignment="1">
      <alignment horizontal="center" vertical="center"/>
    </xf>
    <xf numFmtId="2" fontId="0" fillId="0" borderId="0" xfId="0" applyNumberFormat="1" applyAlignment="1">
      <alignment horizontal="center" vertical="center"/>
    </xf>
    <xf numFmtId="0" fontId="6" fillId="0" borderId="0" xfId="0" applyFont="1" applyAlignment="1">
      <alignment horizontal="center" vertical="center"/>
    </xf>
    <xf numFmtId="0" fontId="0" fillId="2" borderId="0" xfId="0" applyFill="1" applyAlignment="1">
      <alignment horizontal="center" vertical="center"/>
    </xf>
    <xf numFmtId="0" fontId="3" fillId="0" borderId="0" xfId="0" applyFont="1"/>
    <xf numFmtId="0" fontId="0" fillId="3" borderId="2" xfId="0" applyFill="1" applyBorder="1" applyAlignment="1">
      <alignment horizontal="center" vertical="center"/>
    </xf>
    <xf numFmtId="0" fontId="0" fillId="3" borderId="6" xfId="0" applyFill="1" applyBorder="1" applyAlignment="1">
      <alignment horizontal="right" vertical="center"/>
    </xf>
    <xf numFmtId="0" fontId="23" fillId="0" borderId="1" xfId="0" applyFont="1" applyBorder="1" applyAlignment="1">
      <alignment horizontal="center" vertical="center"/>
    </xf>
    <xf numFmtId="0" fontId="8" fillId="0" borderId="14" xfId="0" applyFont="1"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167" fontId="0" fillId="0" borderId="0" xfId="0" applyNumberFormat="1" applyAlignment="1">
      <alignment horizontal="center" vertical="center"/>
    </xf>
    <xf numFmtId="0" fontId="0" fillId="0" borderId="0" xfId="0" applyAlignment="1">
      <alignment horizontal="center" vertical="center" wrapText="1"/>
    </xf>
    <xf numFmtId="0" fontId="24" fillId="0" borderId="0" xfId="0" applyFont="1" applyAlignment="1">
      <alignment vertical="center" wrapText="1"/>
    </xf>
    <xf numFmtId="0" fontId="23" fillId="0" borderId="0" xfId="0" applyFont="1" applyAlignment="1">
      <alignment vertical="center"/>
    </xf>
    <xf numFmtId="0" fontId="4" fillId="0" borderId="0" xfId="0" applyFont="1" applyAlignment="1">
      <alignment vertical="center" wrapText="1"/>
    </xf>
    <xf numFmtId="0" fontId="0" fillId="0" borderId="0" xfId="0" applyAlignment="1">
      <alignment horizontal="center"/>
    </xf>
    <xf numFmtId="0" fontId="7" fillId="0" borderId="0" xfId="0" applyFont="1"/>
    <xf numFmtId="0" fontId="23" fillId="0" borderId="0" xfId="0" applyFont="1" applyAlignment="1">
      <alignment vertical="top" wrapText="1"/>
    </xf>
    <xf numFmtId="0" fontId="23" fillId="0" borderId="0" xfId="0" applyFont="1" applyAlignment="1">
      <alignment vertical="top"/>
    </xf>
    <xf numFmtId="164" fontId="0" fillId="0" borderId="14" xfId="0" applyNumberFormat="1" applyBorder="1" applyAlignment="1">
      <alignment horizontal="center" vertical="center"/>
    </xf>
    <xf numFmtId="0" fontId="6" fillId="3" borderId="14" xfId="0" applyFont="1" applyFill="1" applyBorder="1" applyAlignment="1">
      <alignment horizontal="center" vertical="center"/>
    </xf>
    <xf numFmtId="164" fontId="3" fillId="3" borderId="14" xfId="0" applyNumberFormat="1" applyFont="1" applyFill="1" applyBorder="1" applyAlignment="1">
      <alignment horizontal="center" vertical="center"/>
    </xf>
    <xf numFmtId="0" fontId="0" fillId="0" borderId="0" xfId="0" quotePrefix="1"/>
    <xf numFmtId="0" fontId="23" fillId="0" borderId="1" xfId="0" applyFont="1" applyBorder="1" applyAlignment="1">
      <alignment horizontal="center" vertical="center" wrapText="1"/>
    </xf>
    <xf numFmtId="2" fontId="0" fillId="0" borderId="0" xfId="0" applyNumberFormat="1"/>
    <xf numFmtId="0" fontId="0" fillId="0" borderId="0" xfId="0" applyAlignment="1">
      <alignment horizontal="right" vertical="center"/>
    </xf>
    <xf numFmtId="11" fontId="8" fillId="0" borderId="14" xfId="0" applyNumberFormat="1" applyFont="1" applyBorder="1" applyAlignment="1">
      <alignment horizontal="center" vertical="center"/>
    </xf>
    <xf numFmtId="0" fontId="26" fillId="0" borderId="0" xfId="0" applyFont="1" applyAlignment="1">
      <alignment vertical="top" wrapText="1"/>
    </xf>
    <xf numFmtId="168" fontId="0" fillId="0" borderId="1" xfId="0" applyNumberFormat="1" applyBorder="1" applyAlignment="1">
      <alignment horizontal="center" vertical="center" wrapText="1"/>
    </xf>
    <xf numFmtId="168" fontId="0" fillId="0" borderId="0" xfId="0" applyNumberFormat="1" applyAlignment="1">
      <alignment horizontal="center" vertical="center" wrapText="1"/>
    </xf>
    <xf numFmtId="168" fontId="0" fillId="0" borderId="0" xfId="0" applyNumberFormat="1" applyAlignment="1">
      <alignment horizontal="center"/>
    </xf>
    <xf numFmtId="168" fontId="3" fillId="0" borderId="0" xfId="0" applyNumberFormat="1" applyFont="1" applyAlignment="1">
      <alignment horizontal="center" vertical="center"/>
    </xf>
    <xf numFmtId="168" fontId="0" fillId="0" borderId="1" xfId="0" applyNumberFormat="1" applyBorder="1" applyAlignment="1">
      <alignment horizontal="center"/>
    </xf>
    <xf numFmtId="168" fontId="26" fillId="0" borderId="0" xfId="0" applyNumberFormat="1" applyFont="1" applyAlignment="1">
      <alignment horizontal="center" vertical="top" wrapText="1"/>
    </xf>
    <xf numFmtId="0" fontId="6" fillId="0" borderId="12" xfId="0" applyFont="1" applyBorder="1" applyAlignment="1">
      <alignment horizontal="center" vertical="center"/>
    </xf>
    <xf numFmtId="11" fontId="0" fillId="0" borderId="0" xfId="0" applyNumberFormat="1" applyAlignment="1">
      <alignment horizontal="center"/>
    </xf>
    <xf numFmtId="11" fontId="3" fillId="0" borderId="0" xfId="0" applyNumberFormat="1" applyFont="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11" fontId="0" fillId="0" borderId="1" xfId="0" applyNumberFormat="1" applyBorder="1" applyAlignment="1">
      <alignment horizontal="center" vertical="center" wrapText="1"/>
    </xf>
    <xf numFmtId="11" fontId="0" fillId="0" borderId="1" xfId="0" applyNumberFormat="1" applyBorder="1" applyAlignment="1">
      <alignment horizontal="center"/>
    </xf>
    <xf numFmtId="11" fontId="0" fillId="0" borderId="0" xfId="0" applyNumberFormat="1" applyAlignment="1">
      <alignment horizontal="center" vertical="center" wrapText="1"/>
    </xf>
    <xf numFmtId="11" fontId="26" fillId="0" borderId="0" xfId="0" applyNumberFormat="1" applyFont="1" applyAlignment="1">
      <alignment horizontal="center" vertical="top" wrapText="1"/>
    </xf>
    <xf numFmtId="11" fontId="26" fillId="0" borderId="0" xfId="0" applyNumberFormat="1" applyFont="1" applyAlignment="1">
      <alignment horizontal="center" vertical="center" wrapText="1"/>
    </xf>
    <xf numFmtId="0" fontId="6" fillId="4" borderId="1" xfId="0" applyFont="1" applyFill="1" applyBorder="1" applyAlignment="1">
      <alignment horizontal="center" vertical="center"/>
    </xf>
    <xf numFmtId="0" fontId="3" fillId="3" borderId="1" xfId="0" applyFont="1" applyFill="1" applyBorder="1" applyAlignment="1">
      <alignment horizontal="center"/>
    </xf>
    <xf numFmtId="0" fontId="6" fillId="4" borderId="14"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 xfId="0" applyFont="1" applyFill="1" applyBorder="1" applyAlignment="1">
      <alignment horizontal="center" vertical="center"/>
    </xf>
    <xf numFmtId="0" fontId="10" fillId="0" borderId="1" xfId="0" applyFont="1" applyBorder="1" applyAlignment="1">
      <alignment horizontal="center"/>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2" xfId="0" applyFont="1" applyBorder="1" applyAlignment="1">
      <alignment horizontal="left" vertical="center"/>
    </xf>
    <xf numFmtId="0" fontId="3" fillId="3" borderId="3" xfId="0" applyFont="1" applyFill="1" applyBorder="1" applyAlignment="1">
      <alignment horizontal="center"/>
    </xf>
    <xf numFmtId="0" fontId="3" fillId="3" borderId="2" xfId="0" applyFont="1" applyFill="1" applyBorder="1" applyAlignment="1">
      <alignment horizontal="center"/>
    </xf>
    <xf numFmtId="11" fontId="8" fillId="0" borderId="6" xfId="0" applyNumberFormat="1" applyFont="1" applyBorder="1" applyAlignment="1">
      <alignment horizontal="center" vertical="center"/>
    </xf>
    <xf numFmtId="11" fontId="8" fillId="0" borderId="2" xfId="0" applyNumberFormat="1"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3" fillId="3" borderId="6" xfId="0" applyFont="1" applyFill="1" applyBorder="1" applyAlignment="1">
      <alignment horizont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3" borderId="6"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2" xfId="0" applyFont="1" applyFill="1" applyBorder="1" applyAlignment="1">
      <alignment horizontal="center" vertical="center"/>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3" fillId="0" borderId="7" xfId="0" applyFont="1" applyBorder="1" applyAlignment="1">
      <alignment horizontal="center" vertical="center"/>
    </xf>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165" fontId="8" fillId="0" borderId="7" xfId="0" applyNumberFormat="1" applyFont="1" applyBorder="1" applyAlignment="1">
      <alignment horizontal="center" vertical="center"/>
    </xf>
    <xf numFmtId="165" fontId="8" fillId="0" borderId="11" xfId="0" applyNumberFormat="1" applyFont="1" applyBorder="1" applyAlignment="1">
      <alignment horizontal="center" vertical="center"/>
    </xf>
    <xf numFmtId="0" fontId="19" fillId="0" borderId="11" xfId="1" applyFont="1" applyBorder="1" applyAlignment="1">
      <alignment horizontal="center" vertical="center" wrapText="1"/>
    </xf>
    <xf numFmtId="0" fontId="19" fillId="0" borderId="13" xfId="1" applyFont="1" applyBorder="1" applyAlignment="1">
      <alignment horizontal="center" vertical="center" wrapText="1"/>
    </xf>
    <xf numFmtId="0" fontId="3" fillId="4" borderId="1" xfId="0" applyFont="1" applyFill="1" applyBorder="1" applyAlignment="1">
      <alignment horizontal="center"/>
    </xf>
    <xf numFmtId="0" fontId="8" fillId="0" borderId="1" xfId="0" applyFont="1" applyBorder="1" applyAlignment="1">
      <alignment horizontal="center"/>
    </xf>
    <xf numFmtId="0" fontId="6" fillId="0" borderId="6"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horizontal="left" vertical="center"/>
    </xf>
    <xf numFmtId="0" fontId="6" fillId="4" borderId="1" xfId="0" applyFont="1" applyFill="1" applyBorder="1" applyAlignment="1">
      <alignment horizontal="center"/>
    </xf>
    <xf numFmtId="0" fontId="8" fillId="0" borderId="1" xfId="0" applyFont="1" applyBorder="1" applyAlignment="1">
      <alignment horizontal="center" vertical="center"/>
    </xf>
    <xf numFmtId="0" fontId="0" fillId="0" borderId="9" xfId="0" applyBorder="1" applyAlignment="1">
      <alignment horizontal="center" vertical="center"/>
    </xf>
    <xf numFmtId="0" fontId="6" fillId="5" borderId="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6" fillId="5" borderId="6" xfId="0" applyFont="1" applyFill="1" applyBorder="1" applyAlignment="1">
      <alignment horizontal="center" wrapText="1"/>
    </xf>
    <xf numFmtId="0" fontId="6" fillId="5" borderId="2" xfId="0" applyFont="1" applyFill="1" applyBorder="1" applyAlignment="1">
      <alignment horizontal="center" wrapText="1"/>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5" borderId="9"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3" fillId="0" borderId="6"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vertical="center" wrapText="1"/>
    </xf>
    <xf numFmtId="0" fontId="6" fillId="5" borderId="6" xfId="0" applyFont="1" applyFill="1" applyBorder="1" applyAlignment="1">
      <alignment horizontal="center" vertical="center"/>
    </xf>
    <xf numFmtId="0" fontId="6" fillId="5" borderId="2" xfId="0" applyFont="1" applyFill="1" applyBorder="1" applyAlignment="1">
      <alignment horizontal="center" vertical="center"/>
    </xf>
    <xf numFmtId="0" fontId="5" fillId="2" borderId="1" xfId="0" applyFont="1" applyFill="1" applyBorder="1" applyAlignment="1">
      <alignment horizontal="center"/>
    </xf>
    <xf numFmtId="0" fontId="6" fillId="0" borderId="1" xfId="0" applyFont="1" applyBorder="1" applyAlignment="1">
      <alignment horizontal="left" vertical="center"/>
    </xf>
    <xf numFmtId="0" fontId="8" fillId="0" borderId="1" xfId="0" applyFont="1" applyBorder="1" applyAlignment="1">
      <alignment horizontal="left" vertical="center"/>
    </xf>
    <xf numFmtId="0" fontId="3" fillId="3" borderId="14" xfId="0" applyFont="1" applyFill="1" applyBorder="1" applyAlignment="1">
      <alignment horizontal="center" vertical="center"/>
    </xf>
    <xf numFmtId="0" fontId="6" fillId="5" borderId="1" xfId="0" applyFont="1" applyFill="1" applyBorder="1" applyAlignment="1">
      <alignment horizontal="center" vertical="center" wrapText="1"/>
    </xf>
    <xf numFmtId="0" fontId="20" fillId="0" borderId="7" xfId="1" applyFont="1" applyBorder="1" applyAlignment="1">
      <alignment horizontal="center" vertical="center"/>
    </xf>
    <xf numFmtId="0" fontId="20" fillId="0" borderId="8" xfId="1" applyFont="1" applyBorder="1" applyAlignment="1">
      <alignment horizontal="center" vertical="center"/>
    </xf>
    <xf numFmtId="0" fontId="8" fillId="0" borderId="15" xfId="0" applyFont="1" applyBorder="1" applyAlignment="1">
      <alignment horizontal="center"/>
    </xf>
    <xf numFmtId="0" fontId="6" fillId="0" borderId="1" xfId="0" applyFont="1" applyBorder="1" applyAlignment="1">
      <alignment horizontal="center" vertical="center"/>
    </xf>
    <xf numFmtId="0" fontId="8" fillId="0" borderId="6" xfId="0" applyFont="1" applyBorder="1" applyAlignment="1">
      <alignment horizontal="center"/>
    </xf>
    <xf numFmtId="0" fontId="8" fillId="0" borderId="2" xfId="0" applyFont="1" applyBorder="1" applyAlignment="1">
      <alignment horizontal="center"/>
    </xf>
    <xf numFmtId="0" fontId="16" fillId="0" borderId="6" xfId="0" applyFont="1" applyBorder="1" applyAlignment="1">
      <alignment horizontal="center"/>
    </xf>
    <xf numFmtId="0" fontId="16" fillId="0" borderId="2" xfId="0" applyFont="1" applyBorder="1" applyAlignment="1">
      <alignment horizontal="center"/>
    </xf>
    <xf numFmtId="0" fontId="3" fillId="5" borderId="1" xfId="0" applyFont="1" applyFill="1" applyBorder="1" applyAlignment="1">
      <alignment horizontal="center" vertical="center"/>
    </xf>
    <xf numFmtId="11" fontId="8" fillId="0" borderId="14" xfId="0" applyNumberFormat="1" applyFont="1" applyBorder="1" applyAlignment="1">
      <alignment horizontal="center" vertical="center"/>
    </xf>
    <xf numFmtId="0" fontId="3" fillId="5" borderId="6" xfId="0" applyFont="1" applyFill="1" applyBorder="1" applyAlignment="1">
      <alignment horizontal="center"/>
    </xf>
    <xf numFmtId="0" fontId="3" fillId="5" borderId="2" xfId="0" applyFont="1" applyFill="1" applyBorder="1" applyAlignment="1">
      <alignment horizont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8" xfId="0" applyFont="1" applyFill="1" applyBorder="1" applyAlignment="1">
      <alignment horizontal="center" vertical="center"/>
    </xf>
    <xf numFmtId="0" fontId="3" fillId="3" borderId="15" xfId="0" applyFont="1" applyFill="1" applyBorder="1" applyAlignment="1">
      <alignment horizontal="center"/>
    </xf>
    <xf numFmtId="0" fontId="3" fillId="5" borderId="6"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11" fontId="8" fillId="0" borderId="1" xfId="0" applyNumberFormat="1"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top" wrapText="1"/>
    </xf>
    <xf numFmtId="0" fontId="13" fillId="6" borderId="1" xfId="0" applyFont="1" applyFill="1" applyBorder="1" applyAlignment="1">
      <alignment horizontal="center" vertical="center"/>
    </xf>
    <xf numFmtId="0" fontId="13" fillId="6" borderId="14" xfId="0" applyFont="1" applyFill="1" applyBorder="1" applyAlignment="1">
      <alignment horizontal="center" vertical="center"/>
    </xf>
    <xf numFmtId="0" fontId="25" fillId="0" borderId="1" xfId="0" applyFont="1" applyBorder="1" applyAlignment="1">
      <alignment horizontal="left" vertical="top" wrapText="1"/>
    </xf>
    <xf numFmtId="0" fontId="6" fillId="4" borderId="15" xfId="0" applyFont="1" applyFill="1" applyBorder="1" applyAlignment="1">
      <alignment horizontal="center" vertical="center"/>
    </xf>
    <xf numFmtId="0" fontId="11" fillId="0" borderId="7" xfId="0" applyFont="1" applyBorder="1" applyAlignment="1">
      <alignment horizontal="left" vertical="top"/>
    </xf>
    <xf numFmtId="0" fontId="10" fillId="0" borderId="4" xfId="0" applyFont="1" applyBorder="1" applyAlignment="1">
      <alignment horizontal="left" vertical="top"/>
    </xf>
    <xf numFmtId="0" fontId="10" fillId="0" borderId="0" xfId="0" applyFont="1" applyAlignment="1">
      <alignment horizontal="left" vertical="top"/>
    </xf>
    <xf numFmtId="0" fontId="10" fillId="0" borderId="10" xfId="0" applyFont="1" applyBorder="1" applyAlignment="1">
      <alignment horizontal="left" vertical="top"/>
    </xf>
    <xf numFmtId="0" fontId="10" fillId="0" borderId="9" xfId="0" applyFont="1" applyBorder="1" applyAlignment="1">
      <alignment horizontal="left" vertical="center"/>
    </xf>
    <xf numFmtId="0" fontId="10" fillId="0" borderId="0" xfId="0" applyFont="1" applyAlignment="1">
      <alignment horizontal="left" vertical="center"/>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10" fillId="0" borderId="13" xfId="0" applyFont="1" applyBorder="1" applyAlignment="1">
      <alignment horizontal="left" vertical="center"/>
    </xf>
    <xf numFmtId="11" fontId="12" fillId="0" borderId="7" xfId="0" applyNumberFormat="1" applyFont="1" applyBorder="1" applyAlignment="1">
      <alignment horizontal="left" vertical="center"/>
    </xf>
    <xf numFmtId="11" fontId="13" fillId="0" borderId="4" xfId="0" applyNumberFormat="1" applyFont="1" applyBorder="1" applyAlignment="1">
      <alignment horizontal="left" vertical="center"/>
    </xf>
    <xf numFmtId="11" fontId="13" fillId="0" borderId="8" xfId="0" applyNumberFormat="1"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8" fillId="0" borderId="7"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9" xfId="0" applyFont="1" applyBorder="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4" xfId="0" applyFont="1" applyBorder="1" applyAlignment="1">
      <alignment horizontal="center" vertical="center"/>
    </xf>
    <xf numFmtId="0" fontId="6" fillId="5" borderId="3"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6"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11"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8" fillId="0" borderId="3" xfId="0" applyFont="1" applyBorder="1" applyAlignment="1">
      <alignment horizontal="center"/>
    </xf>
    <xf numFmtId="0" fontId="8" fillId="0" borderId="1" xfId="0"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vertical="center" wrapText="1"/>
    </xf>
    <xf numFmtId="0" fontId="8" fillId="0" borderId="1" xfId="0" applyFont="1" applyBorder="1" applyAlignment="1">
      <alignment horizontal="left"/>
    </xf>
    <xf numFmtId="0" fontId="8" fillId="0" borderId="1" xfId="0" applyFont="1" applyBorder="1" applyAlignment="1">
      <alignment horizontal="left" wrapText="1"/>
    </xf>
    <xf numFmtId="0" fontId="8" fillId="0" borderId="1" xfId="0" applyFont="1" applyBorder="1" applyAlignment="1">
      <alignment horizontal="left" vertic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2" fontId="8" fillId="0" borderId="1" xfId="0" applyNumberFormat="1" applyFont="1" applyBorder="1" applyAlignment="1">
      <alignment horizontal="center" vertical="center"/>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7" fillId="0" borderId="5" xfId="0" applyFont="1" applyBorder="1" applyAlignment="1">
      <alignment horizontal="center" vertical="center" wrapText="1"/>
    </xf>
    <xf numFmtId="0" fontId="8" fillId="0" borderId="1" xfId="0" applyFont="1" applyBorder="1"/>
    <xf numFmtId="0" fontId="4" fillId="0" borderId="7" xfId="0" applyFont="1" applyBorder="1" applyAlignment="1">
      <alignment horizontal="left" vertical="top" wrapText="1"/>
    </xf>
    <xf numFmtId="0" fontId="4" fillId="0" borderId="4"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6" fillId="0" borderId="1" xfId="0" applyFont="1" applyBorder="1" applyAlignment="1">
      <alignment horizontal="center" wrapText="1"/>
    </xf>
    <xf numFmtId="0" fontId="8" fillId="0" borderId="6" xfId="0" applyFont="1" applyBorder="1" applyAlignment="1">
      <alignment horizontal="left" wrapText="1"/>
    </xf>
    <xf numFmtId="0" fontId="8" fillId="0" borderId="3" xfId="0" applyFont="1" applyBorder="1" applyAlignment="1">
      <alignment horizontal="left" wrapText="1"/>
    </xf>
    <xf numFmtId="0" fontId="8" fillId="0" borderId="2" xfId="0" applyFont="1" applyBorder="1" applyAlignment="1">
      <alignment horizontal="left" wrapText="1"/>
    </xf>
    <xf numFmtId="0" fontId="8" fillId="0" borderId="6" xfId="0" applyFont="1" applyBorder="1" applyAlignment="1">
      <alignment horizontal="left" vertical="center" wrapText="1"/>
    </xf>
    <xf numFmtId="0" fontId="8"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8" fillId="0" borderId="7" xfId="0" applyFont="1" applyBorder="1" applyAlignment="1">
      <alignment horizontal="left" vertical="center"/>
    </xf>
    <xf numFmtId="0" fontId="8" fillId="0" borderId="4" xfId="0" applyFont="1" applyBorder="1" applyAlignment="1">
      <alignment horizontal="left" vertical="center"/>
    </xf>
    <xf numFmtId="0" fontId="8" fillId="0" borderId="8" xfId="0" applyFont="1" applyBorder="1" applyAlignment="1">
      <alignment horizontal="left" vertical="center"/>
    </xf>
    <xf numFmtId="0" fontId="23" fillId="0" borderId="1" xfId="0" applyFont="1" applyBorder="1" applyAlignment="1">
      <alignment horizontal="left" vertical="top" wrapText="1"/>
    </xf>
    <xf numFmtId="0" fontId="0" fillId="3" borderId="1" xfId="0" applyFill="1" applyBorder="1" applyAlignment="1">
      <alignment horizontal="center" vertical="center"/>
    </xf>
    <xf numFmtId="0" fontId="3" fillId="0" borderId="5" xfId="0" applyFont="1" applyBorder="1" applyAlignment="1">
      <alignment horizontal="center" vertic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7" fillId="0" borderId="6"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0" fillId="3" borderId="6"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3" fillId="7" borderId="6" xfId="0" applyFont="1" applyFill="1" applyBorder="1" applyAlignment="1">
      <alignment horizontal="center"/>
    </xf>
    <xf numFmtId="0" fontId="3" fillId="7" borderId="3" xfId="0" applyFont="1" applyFill="1" applyBorder="1" applyAlignment="1">
      <alignment horizontal="center"/>
    </xf>
    <xf numFmtId="0" fontId="3" fillId="7" borderId="2" xfId="0" applyFont="1" applyFill="1" applyBorder="1" applyAlignment="1">
      <alignment horizontal="center"/>
    </xf>
    <xf numFmtId="0" fontId="23" fillId="0" borderId="6" xfId="0" applyFont="1" applyBorder="1" applyAlignment="1">
      <alignment horizontal="center" vertical="center"/>
    </xf>
    <xf numFmtId="0" fontId="23" fillId="0" borderId="3" xfId="0" applyFont="1" applyBorder="1" applyAlignment="1">
      <alignment horizontal="center" vertical="center"/>
    </xf>
    <xf numFmtId="0" fontId="23" fillId="0" borderId="2" xfId="0" applyFont="1" applyBorder="1" applyAlignment="1">
      <alignment horizontal="center" vertical="center"/>
    </xf>
    <xf numFmtId="0" fontId="0" fillId="3" borderId="6" xfId="0" applyFill="1" applyBorder="1" applyAlignment="1">
      <alignment horizontal="center" vertical="center" wrapText="1"/>
    </xf>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3" fillId="0" borderId="1" xfId="0" applyFont="1" applyBorder="1" applyAlignment="1">
      <alignment horizontal="center" vertical="center"/>
    </xf>
    <xf numFmtId="0" fontId="0" fillId="8" borderId="1" xfId="0" applyFill="1" applyBorder="1" applyAlignment="1">
      <alignment horizontal="center" vertical="center"/>
    </xf>
    <xf numFmtId="0" fontId="2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0" applyFont="1" applyFill="1" applyBorder="1" applyAlignment="1">
      <alignment horizontal="center" vertical="center"/>
    </xf>
    <xf numFmtId="0" fontId="0" fillId="0" borderId="14" xfId="0" applyBorder="1" applyAlignment="1">
      <alignment horizontal="center" vertical="center"/>
    </xf>
    <xf numFmtId="0" fontId="3" fillId="4" borderId="1" xfId="0" applyFont="1" applyFill="1" applyBorder="1" applyAlignment="1">
      <alignment horizontal="center" vertical="center"/>
    </xf>
    <xf numFmtId="0" fontId="3" fillId="4" borderId="14"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6"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cellXfs>
  <cellStyles count="3">
    <cellStyle name="Hiperlink" xfId="1" builtinId="8"/>
    <cellStyle name="Normal" xfId="0" builtinId="0"/>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Link="$K$13" fmlaRange="'NORMA 5419 - 2'!$A$4:$D$7" noThreeD="1" sel="3" val="0"/>
</file>

<file path=xl/ctrlProps/ctrlProp10.xml><?xml version="1.0" encoding="utf-8"?>
<formControlPr xmlns="http://schemas.microsoft.com/office/spreadsheetml/2009/9/main" objectType="Drop" dropStyle="combo" dx="22" fmlaLink="$L$23" fmlaRange="'NORMA 5419 - 2'!$I$30:$I$34" noThreeD="1" sel="1" val="0"/>
</file>

<file path=xl/ctrlProps/ctrlProp100.xml><?xml version="1.0" encoding="utf-8"?>
<formControlPr xmlns="http://schemas.microsoft.com/office/spreadsheetml/2009/9/main" objectType="Drop" dropStyle="combo" dx="22" fmlaLink="$O$28" fmlaRange="'NORMA 5419 - 2'!$C$112:$C$116" noThreeD="1" sel="4" val="0"/>
</file>

<file path=xl/ctrlProps/ctrlProp101.xml><?xml version="1.0" encoding="utf-8"?>
<formControlPr xmlns="http://schemas.microsoft.com/office/spreadsheetml/2009/9/main" objectType="Drop" dropStyle="combo" dx="22" fmlaLink="$O$29" fmlaRange="'NORMA 5419 - 2'!$C$117:$C$119" noThreeD="1" sel="1" val="0"/>
</file>

<file path=xl/ctrlProps/ctrlProp102.xml><?xml version="1.0" encoding="utf-8"?>
<formControlPr xmlns="http://schemas.microsoft.com/office/spreadsheetml/2009/9/main" objectType="Drop" dropStyle="combo" dx="22" fmlaLink="$O$22" fmlaRange="'NORMA 5419 - 2'!$A$72:$C$75" noThreeD="1" sel="2" val="0"/>
</file>

<file path=xl/ctrlProps/ctrlProp103.xml><?xml version="1.0" encoding="utf-8"?>
<formControlPr xmlns="http://schemas.microsoft.com/office/spreadsheetml/2009/9/main" objectType="Drop" dropStyle="combo" dx="22" fmlaLink="$O$23" fmlaRange="'NORMA 5419 - 2'!$A$47:$C$51" noThreeD="1" sel="1" val="0"/>
</file>

<file path=xl/ctrlProps/ctrlProp104.xml><?xml version="1.0" encoding="utf-8"?>
<formControlPr xmlns="http://schemas.microsoft.com/office/spreadsheetml/2009/9/main" objectType="Drop" dropStyle="combo" dx="22" fmlaLink="$O$24" fmlaRange="'NORMA 5419 - 2'!$A$72:$C$75" noThreeD="1" sel="3" val="0"/>
</file>

<file path=xl/ctrlProps/ctrlProp105.xml><?xml version="1.0" encoding="utf-8"?>
<formControlPr xmlns="http://schemas.microsoft.com/office/spreadsheetml/2009/9/main" objectType="Drop" dropStyle="combo" dx="22" fmlaLink="$O$25" fmlaRange="'NORMA 5419 - 2'!$A$47:$C$51" noThreeD="1" sel="1" val="0"/>
</file>

<file path=xl/ctrlProps/ctrlProp106.xml><?xml version="1.0" encoding="utf-8"?>
<formControlPr xmlns="http://schemas.microsoft.com/office/spreadsheetml/2009/9/main" objectType="Drop" dropStyle="combo" dx="22" fmlaLink="$O$18" fmlaRange="'NORMA 5419 - 2'!$A$83:$C$86" noThreeD="1" sel="2" val="0"/>
</file>

<file path=xl/ctrlProps/ctrlProp107.xml><?xml version="1.0" encoding="utf-8"?>
<formControlPr xmlns="http://schemas.microsoft.com/office/spreadsheetml/2009/9/main" objectType="Drop" dropStyle="combo" dx="22" fmlaLink="$O$30" fmlaRange="'NORMA 5419 - 2'!$C$140:$C$141" noThreeD="1" sel="1" val="0"/>
</file>

<file path=xl/ctrlProps/ctrlProp108.xml><?xml version="1.0" encoding="utf-8"?>
<formControlPr xmlns="http://schemas.microsoft.com/office/spreadsheetml/2009/9/main" objectType="Drop" dropStyle="combo" dx="22" fmlaLink="$O$31" fmlaRange="'NORMA 5419 - 2'!$C$142:$C$143" noThreeD="1" sel="1" val="0"/>
</file>

<file path=xl/ctrlProps/ctrlProp109.xml><?xml version="1.0" encoding="utf-8"?>
<formControlPr xmlns="http://schemas.microsoft.com/office/spreadsheetml/2009/9/main" objectType="Drop" dropStyle="combo" dx="22" fmlaLink="$O$34" fmlaRange="'NORMA 5419 - 2'!$C$152:$C$155" noThreeD="1" sel="1" val="0"/>
</file>

<file path=xl/ctrlProps/ctrlProp11.xml><?xml version="1.0" encoding="utf-8"?>
<formControlPr xmlns="http://schemas.microsoft.com/office/spreadsheetml/2009/9/main" objectType="Drop" dropStyle="combo" dx="22" fmlaLink="$K$30" fmlaRange="'NORMA 5419 - 2'!$P$37:$P$41" noThreeD="1" sel="1" val="0"/>
</file>

<file path=xl/ctrlProps/ctrlProp110.xml><?xml version="1.0" encoding="utf-8"?>
<formControlPr xmlns="http://schemas.microsoft.com/office/spreadsheetml/2009/9/main" objectType="Drop" dropStyle="combo" dx="22" fmlaLink="$O$35" fmlaRange="'NORMA 5419 - 2'!$C$156:$C$159" noThreeD="1" sel="1" val="0"/>
</file>

<file path=xl/ctrlProps/ctrlProp12.xml><?xml version="1.0" encoding="utf-8"?>
<formControlPr xmlns="http://schemas.microsoft.com/office/spreadsheetml/2009/9/main" objectType="Drop" dropStyle="combo" dx="22" fmlaLink="$K$38" fmlaRange="'NORMA 5419 - 2'!$A$11:$D$13" noThreeD="1" sel="2" val="0"/>
</file>

<file path=xl/ctrlProps/ctrlProp13.xml><?xml version="1.0" encoding="utf-8"?>
<formControlPr xmlns="http://schemas.microsoft.com/office/spreadsheetml/2009/9/main" objectType="Drop" dropStyle="combo" dx="22" fmlaLink="$K$39" fmlaRange="'NORMA 5419 - 2'!$A$17:$D$18" noThreeD="1" sel="1" val="0"/>
</file>

<file path=xl/ctrlProps/ctrlProp14.xml><?xml version="1.0" encoding="utf-8"?>
<formControlPr xmlns="http://schemas.microsoft.com/office/spreadsheetml/2009/9/main" objectType="Drop" dropStyle="combo" dx="22" fmlaLink="$K$40" fmlaRange="'NORMA 5419 - 2'!$A$22:$D$25" noThreeD="1" sel="2" val="0"/>
</file>

<file path=xl/ctrlProps/ctrlProp15.xml><?xml version="1.0" encoding="utf-8"?>
<formControlPr xmlns="http://schemas.microsoft.com/office/spreadsheetml/2009/9/main" objectType="Drop" dropStyle="combo" dx="22" fmlaLink="$K$42" fmlaRange="'NORMA 5419 - 2'!$A$61:$B$68" noThreeD="1" sel="3" val="0"/>
</file>

<file path=xl/ctrlProps/ctrlProp16.xml><?xml version="1.0" encoding="utf-8"?>
<formControlPr xmlns="http://schemas.microsoft.com/office/spreadsheetml/2009/9/main" objectType="Drop" dropStyle="combo" dx="22" fmlaLink="$K$23" fmlaRange="'NORMA 5419 - 2'!$H$30:$H$32" noThreeD="1" sel="1" val="0"/>
</file>

<file path=xl/ctrlProps/ctrlProp17.xml><?xml version="1.0" encoding="utf-8"?>
<formControlPr xmlns="http://schemas.microsoft.com/office/spreadsheetml/2009/9/main" objectType="Drop" dropStyle="combo" dx="22" fmlaLink="$K$29" fmlaRange="'NORMA 5419 - 2'!$A$3:$D$7" noThreeD="1" sel="1" val="0"/>
</file>

<file path=xl/ctrlProps/ctrlProp18.xml><?xml version="1.0" encoding="utf-8"?>
<formControlPr xmlns="http://schemas.microsoft.com/office/spreadsheetml/2009/9/main" objectType="Drop" dropStyle="combo" dx="22" fmlaLink="$L$23" fmlaRange="'NORMA 5419 - 2'!$I$30:$I$34" noThreeD="1" sel="1" val="0"/>
</file>

<file path=xl/ctrlProps/ctrlProp19.xml><?xml version="1.0" encoding="utf-8"?>
<formControlPr xmlns="http://schemas.microsoft.com/office/spreadsheetml/2009/9/main" objectType="Drop" dropStyle="combo" dx="22" fmlaLink="$K$48" fmlaRange="'NORMA 5419 - 2'!$P$37:$P$41" noThreeD="1" sel="1" val="0"/>
</file>

<file path=xl/ctrlProps/ctrlProp2.xml><?xml version="1.0" encoding="utf-8"?>
<formControlPr xmlns="http://schemas.microsoft.com/office/spreadsheetml/2009/9/main" objectType="Drop" dropStyle="combo" dx="22" fmlaLink="$K$14" fmlaRange="'NORMA 5419 - 2'!$A$37:$C$43" noThreeD="1" sel="1"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Drop" dropStyle="combo" dx="22" fmlaLink="$O$26" fmlaRange="'NORMA 5419 - 2'!$G$130:$I$134" noThreeD="1" sel="1" val="0"/>
</file>

<file path=xl/ctrlProps/ctrlProp27.xml><?xml version="1.0" encoding="utf-8"?>
<formControlPr xmlns="http://schemas.microsoft.com/office/spreadsheetml/2009/9/main" objectType="Drop" dropStyle="combo" dx="22" fmlaLink="$O$16" fmlaRange="'NORMA 5419 - 2'!$G$111:$G$114" noThreeD="1" sel="3" val="0"/>
</file>

<file path=xl/ctrlProps/ctrlProp28.xml><?xml version="1.0" encoding="utf-8"?>
<formControlPr xmlns="http://schemas.microsoft.com/office/spreadsheetml/2009/9/main" objectType="Drop" dropStyle="combo" dx="22" fmlaLink="$O$17" fmlaRange="'NORMA 5419 - 2'!$A$29:$D$33" noThreeD="1" sel="3" val="0"/>
</file>

<file path=xl/ctrlProps/ctrlProp29.xml><?xml version="1.0" encoding="utf-8"?>
<formControlPr xmlns="http://schemas.microsoft.com/office/spreadsheetml/2009/9/main" objectType="Drop" dropStyle="combo" dx="22" fmlaLink="$P$19" fmlaRange="'NORMA 5419 - 2'!$B$130:$D$136" noThreeD="1" sel="4" val="0"/>
</file>

<file path=xl/ctrlProps/ctrlProp3.xml><?xml version="1.0" encoding="utf-8"?>
<formControlPr xmlns="http://schemas.microsoft.com/office/spreadsheetml/2009/9/main" objectType="Drop" dropStyle="combo" dx="22" fmlaLink="$K$15" fmlaRange="'NORMA 5419 - 2'!$A$90:$C$94" noThreeD="1" sel="2" val="0"/>
</file>

<file path=xl/ctrlProps/ctrlProp30.xml><?xml version="1.0" encoding="utf-8"?>
<formControlPr xmlns="http://schemas.microsoft.com/office/spreadsheetml/2009/9/main" objectType="Drop" dropStyle="combo" dx="22" fmlaLink="$O$19" fmlaRange="'NORMA 5419 - 2'!$A$130:$A$136" noThreeD="1" sel="7" val="0"/>
</file>

<file path=xl/ctrlProps/ctrlProp31.xml><?xml version="1.0" encoding="utf-8"?>
<formControlPr xmlns="http://schemas.microsoft.com/office/spreadsheetml/2009/9/main" objectType="Drop" dropStyle="combo" dx="22" fmlaLink="$O$20" fmlaRange="'NORMA 5419 - 2'!$A$123:$D$125" noThreeD="1" sel="2" val="0"/>
</file>

<file path=xl/ctrlProps/ctrlProp32.xml><?xml version="1.0" encoding="utf-8"?>
<formControlPr xmlns="http://schemas.microsoft.com/office/spreadsheetml/2009/9/main" objectType="Drop" dropStyle="combo" dx="22" fmlaLink="$O$28" fmlaRange="'NORMA 5419 - 2'!$C$112:$C$116" noThreeD="1" sel="4" val="0"/>
</file>

<file path=xl/ctrlProps/ctrlProp33.xml><?xml version="1.0" encoding="utf-8"?>
<formControlPr xmlns="http://schemas.microsoft.com/office/spreadsheetml/2009/9/main" objectType="Drop" dropStyle="combo" dx="22" fmlaLink="$O$29" fmlaRange="'NORMA 5419 - 2'!$C$117:$C$119" noThreeD="1" sel="1" val="0"/>
</file>

<file path=xl/ctrlProps/ctrlProp34.xml><?xml version="1.0" encoding="utf-8"?>
<formControlPr xmlns="http://schemas.microsoft.com/office/spreadsheetml/2009/9/main" objectType="Drop" dropStyle="combo" dx="22" fmlaLink="$O$22" fmlaRange="'NORMA 5419 - 2'!$A$72:$C$75" noThreeD="1" sel="2" val="0"/>
</file>

<file path=xl/ctrlProps/ctrlProp35.xml><?xml version="1.0" encoding="utf-8"?>
<formControlPr xmlns="http://schemas.microsoft.com/office/spreadsheetml/2009/9/main" objectType="Drop" dropStyle="combo" dx="22" fmlaLink="$O$23" fmlaRange="'NORMA 5419 - 2'!$A$47:$C$51" noThreeD="1" sel="1" val="0"/>
</file>

<file path=xl/ctrlProps/ctrlProp36.xml><?xml version="1.0" encoding="utf-8"?>
<formControlPr xmlns="http://schemas.microsoft.com/office/spreadsheetml/2009/9/main" objectType="Drop" dropStyle="combo" dx="22" fmlaLink="$O$24" fmlaRange="'NORMA 5419 - 2'!$A$72:$C$75" noThreeD="1" sel="3" val="0"/>
</file>

<file path=xl/ctrlProps/ctrlProp37.xml><?xml version="1.0" encoding="utf-8"?>
<formControlPr xmlns="http://schemas.microsoft.com/office/spreadsheetml/2009/9/main" objectType="Drop" dropStyle="combo" dx="22" fmlaLink="$O$25" fmlaRange="'NORMA 5419 - 2'!$A$47:$C$51" noThreeD="1" sel="1" val="0"/>
</file>

<file path=xl/ctrlProps/ctrlProp38.xml><?xml version="1.0" encoding="utf-8"?>
<formControlPr xmlns="http://schemas.microsoft.com/office/spreadsheetml/2009/9/main" objectType="Drop" dropStyle="combo" dx="22" fmlaLink="$O$18" fmlaRange="'NORMA 5419 - 2'!$A$83:$C$86" noThreeD="1" sel="2" val="0"/>
</file>

<file path=xl/ctrlProps/ctrlProp39.xml><?xml version="1.0" encoding="utf-8"?>
<formControlPr xmlns="http://schemas.microsoft.com/office/spreadsheetml/2009/9/main" objectType="Drop" dropStyle="combo" dx="22" fmlaLink="$O$30" fmlaRange="'NORMA 5419 - 2'!$C$140:$C$141" noThreeD="1" sel="1" val="0"/>
</file>

<file path=xl/ctrlProps/ctrlProp4.xml><?xml version="1.0" encoding="utf-8"?>
<formControlPr xmlns="http://schemas.microsoft.com/office/spreadsheetml/2009/9/main" objectType="Drop" dropStyle="combo" dx="22" fmlaLink="$K$20" fmlaRange="'NORMA 5419 - 2'!$A$11:$D$13" noThreeD="1" sel="2" val="0"/>
</file>

<file path=xl/ctrlProps/ctrlProp40.xml><?xml version="1.0" encoding="utf-8"?>
<formControlPr xmlns="http://schemas.microsoft.com/office/spreadsheetml/2009/9/main" objectType="Drop" dropStyle="combo" dx="22" fmlaLink="$O$31" fmlaRange="'NORMA 5419 - 2'!$C$142:$C$143" noThreeD="1" sel="1" val="0"/>
</file>

<file path=xl/ctrlProps/ctrlProp41.xml><?xml version="1.0" encoding="utf-8"?>
<formControlPr xmlns="http://schemas.microsoft.com/office/spreadsheetml/2009/9/main" objectType="Drop" dropStyle="combo" dx="22" fmlaLink="$O$34" fmlaRange="'NORMA 5419 - 2'!$C$152:$C$155" noThreeD="1" sel="1" val="0"/>
</file>

<file path=xl/ctrlProps/ctrlProp42.xml><?xml version="1.0" encoding="utf-8"?>
<formControlPr xmlns="http://schemas.microsoft.com/office/spreadsheetml/2009/9/main" objectType="Drop" dropStyle="combo" dx="22" fmlaLink="$O$35" fmlaRange="'NORMA 5419 - 2'!$C$156:$C$159" noThreeD="1" sel="1" val="0"/>
</file>

<file path=xl/ctrlProps/ctrlProp43.xml><?xml version="1.0" encoding="utf-8"?>
<formControlPr xmlns="http://schemas.microsoft.com/office/spreadsheetml/2009/9/main" objectType="Drop" dropStyle="combo" dx="22" fmlaLink="$O$26" fmlaRange="'NORMA 5419 - 2'!$G$130:$I$134" noThreeD="1" sel="1" val="0"/>
</file>

<file path=xl/ctrlProps/ctrlProp44.xml><?xml version="1.0" encoding="utf-8"?>
<formControlPr xmlns="http://schemas.microsoft.com/office/spreadsheetml/2009/9/main" objectType="Drop" dropStyle="combo" dx="22" fmlaLink="$O$16" fmlaRange="'NORMA 5419 - 2'!$G$111:$G$114" noThreeD="1" sel="3" val="0"/>
</file>

<file path=xl/ctrlProps/ctrlProp45.xml><?xml version="1.0" encoding="utf-8"?>
<formControlPr xmlns="http://schemas.microsoft.com/office/spreadsheetml/2009/9/main" objectType="Drop" dropStyle="combo" dx="22" fmlaLink="$O$17" fmlaRange="'NORMA 5419 - 2'!$A$29:$D$33" noThreeD="1" sel="2" val="0"/>
</file>

<file path=xl/ctrlProps/ctrlProp46.xml><?xml version="1.0" encoding="utf-8"?>
<formControlPr xmlns="http://schemas.microsoft.com/office/spreadsheetml/2009/9/main" objectType="Drop" dropStyle="combo" dx="22" fmlaLink="$P$19" fmlaRange="'NORMA 5419 - 2'!$B$130:$D$136" noThreeD="1" sel="4" val="0"/>
</file>

<file path=xl/ctrlProps/ctrlProp47.xml><?xml version="1.0" encoding="utf-8"?>
<formControlPr xmlns="http://schemas.microsoft.com/office/spreadsheetml/2009/9/main" objectType="Drop" dropStyle="combo" dx="22" fmlaLink="$O$19" fmlaRange="'NORMA 5419 - 2'!$A$130:$A$136" noThreeD="1" sel="7" val="0"/>
</file>

<file path=xl/ctrlProps/ctrlProp48.xml><?xml version="1.0" encoding="utf-8"?>
<formControlPr xmlns="http://schemas.microsoft.com/office/spreadsheetml/2009/9/main" objectType="Drop" dropStyle="combo" dx="22" fmlaLink="$O$20" fmlaRange="'NORMA 5419 - 2'!$A$123:$D$125" noThreeD="1" sel="2" val="0"/>
</file>

<file path=xl/ctrlProps/ctrlProp49.xml><?xml version="1.0" encoding="utf-8"?>
<formControlPr xmlns="http://schemas.microsoft.com/office/spreadsheetml/2009/9/main" objectType="Drop" dropStyle="combo" dx="22" fmlaLink="$O$28" fmlaRange="'NORMA 5419 - 2'!$C$112:$C$116" noThreeD="1" sel="4" val="0"/>
</file>

<file path=xl/ctrlProps/ctrlProp5.xml><?xml version="1.0" encoding="utf-8"?>
<formControlPr xmlns="http://schemas.microsoft.com/office/spreadsheetml/2009/9/main" objectType="Drop" dropStyle="combo" dx="22" fmlaLink="$K$21" fmlaRange="'NORMA 5419 - 2'!$A$17:$D$18" noThreeD="1" sel="2" val="0"/>
</file>

<file path=xl/ctrlProps/ctrlProp50.xml><?xml version="1.0" encoding="utf-8"?>
<formControlPr xmlns="http://schemas.microsoft.com/office/spreadsheetml/2009/9/main" objectType="Drop" dropStyle="combo" dx="22" fmlaLink="$O$29" fmlaRange="'NORMA 5419 - 2'!$C$117:$C$119" noThreeD="1" sel="1" val="0"/>
</file>

<file path=xl/ctrlProps/ctrlProp51.xml><?xml version="1.0" encoding="utf-8"?>
<formControlPr xmlns="http://schemas.microsoft.com/office/spreadsheetml/2009/9/main" objectType="Drop" dropStyle="combo" dx="22" fmlaLink="$O$22" fmlaRange="'NORMA 5419 - 2'!$A$72:$C$75" noThreeD="1" sel="2" val="0"/>
</file>

<file path=xl/ctrlProps/ctrlProp52.xml><?xml version="1.0" encoding="utf-8"?>
<formControlPr xmlns="http://schemas.microsoft.com/office/spreadsheetml/2009/9/main" objectType="Drop" dropStyle="combo" dx="22" fmlaLink="$O$23" fmlaRange="'NORMA 5419 - 2'!$A$47:$C$51" noThreeD="1" sel="1" val="0"/>
</file>

<file path=xl/ctrlProps/ctrlProp53.xml><?xml version="1.0" encoding="utf-8"?>
<formControlPr xmlns="http://schemas.microsoft.com/office/spreadsheetml/2009/9/main" objectType="Drop" dropStyle="combo" dx="22" fmlaLink="$O$24" fmlaRange="'NORMA 5419 - 2'!$A$72:$C$75" noThreeD="1" sel="3" val="0"/>
</file>

<file path=xl/ctrlProps/ctrlProp54.xml><?xml version="1.0" encoding="utf-8"?>
<formControlPr xmlns="http://schemas.microsoft.com/office/spreadsheetml/2009/9/main" objectType="Drop" dropStyle="combo" dx="22" fmlaLink="$O$25" fmlaRange="'NORMA 5419 - 2'!$A$47:$C$51" noThreeD="1" sel="1" val="0"/>
</file>

<file path=xl/ctrlProps/ctrlProp55.xml><?xml version="1.0" encoding="utf-8"?>
<formControlPr xmlns="http://schemas.microsoft.com/office/spreadsheetml/2009/9/main" objectType="Drop" dropStyle="combo" dx="22" fmlaLink="$O$18" fmlaRange="'NORMA 5419 - 2'!$A$83:$C$86" noThreeD="1" sel="2" val="0"/>
</file>

<file path=xl/ctrlProps/ctrlProp56.xml><?xml version="1.0" encoding="utf-8"?>
<formControlPr xmlns="http://schemas.microsoft.com/office/spreadsheetml/2009/9/main" objectType="Drop" dropStyle="combo" dx="22" fmlaLink="$O$30" fmlaRange="'NORMA 5419 - 2'!$C$140:$C$141" noThreeD="1" sel="1" val="0"/>
</file>

<file path=xl/ctrlProps/ctrlProp57.xml><?xml version="1.0" encoding="utf-8"?>
<formControlPr xmlns="http://schemas.microsoft.com/office/spreadsheetml/2009/9/main" objectType="Drop" dropStyle="combo" dx="22" fmlaLink="$O$31" fmlaRange="'NORMA 5419 - 2'!$C$142:$C$143" noThreeD="1" sel="1" val="0"/>
</file>

<file path=xl/ctrlProps/ctrlProp58.xml><?xml version="1.0" encoding="utf-8"?>
<formControlPr xmlns="http://schemas.microsoft.com/office/spreadsheetml/2009/9/main" objectType="Drop" dropStyle="combo" dx="22" fmlaLink="$O$34" fmlaRange="'NORMA 5419 - 2'!$C$152:$C$155" noThreeD="1" sel="1" val="0"/>
</file>

<file path=xl/ctrlProps/ctrlProp59.xml><?xml version="1.0" encoding="utf-8"?>
<formControlPr xmlns="http://schemas.microsoft.com/office/spreadsheetml/2009/9/main" objectType="Drop" dropStyle="combo" dx="22" fmlaLink="$O$35" fmlaRange="'NORMA 5419 - 2'!$C$156:$C$159" noThreeD="1" sel="1" val="0"/>
</file>

<file path=xl/ctrlProps/ctrlProp6.xml><?xml version="1.0" encoding="utf-8"?>
<formControlPr xmlns="http://schemas.microsoft.com/office/spreadsheetml/2009/9/main" objectType="Drop" dropStyle="combo" dx="22" fmlaLink="$K$22" fmlaRange="'NORMA 5419 - 2'!$A$22:$D$25" noThreeD="1" sel="2" val="0"/>
</file>

<file path=xl/ctrlProps/ctrlProp60.xml><?xml version="1.0" encoding="utf-8"?>
<formControlPr xmlns="http://schemas.microsoft.com/office/spreadsheetml/2009/9/main" objectType="Drop" dropStyle="combo" dx="22" fmlaLink="$O$26" fmlaRange="'NORMA 5419 - 2'!$G$130:$I$134" noThreeD="1" sel="1" val="0"/>
</file>

<file path=xl/ctrlProps/ctrlProp61.xml><?xml version="1.0" encoding="utf-8"?>
<formControlPr xmlns="http://schemas.microsoft.com/office/spreadsheetml/2009/9/main" objectType="Drop" dropStyle="combo" dx="22" fmlaLink="$O$16" fmlaRange="'NORMA 5419 - 2'!$G$111:$G$114" noThreeD="1" sel="3" val="0"/>
</file>

<file path=xl/ctrlProps/ctrlProp62.xml><?xml version="1.0" encoding="utf-8"?>
<formControlPr xmlns="http://schemas.microsoft.com/office/spreadsheetml/2009/9/main" objectType="Drop" dropStyle="combo" dx="22" fmlaLink="$O$17" fmlaRange="'NORMA 5419 - 2'!$A$29:$D$33" noThreeD="1" sel="2" val="0"/>
</file>

<file path=xl/ctrlProps/ctrlProp63.xml><?xml version="1.0" encoding="utf-8"?>
<formControlPr xmlns="http://schemas.microsoft.com/office/spreadsheetml/2009/9/main" objectType="Drop" dropStyle="combo" dx="22" fmlaLink="$P$19" fmlaRange="'NORMA 5419 - 2'!$B$130:$D$136" noThreeD="1" sel="4" val="0"/>
</file>

<file path=xl/ctrlProps/ctrlProp64.xml><?xml version="1.0" encoding="utf-8"?>
<formControlPr xmlns="http://schemas.microsoft.com/office/spreadsheetml/2009/9/main" objectType="Drop" dropStyle="combo" dx="22" fmlaLink="$O$19" fmlaRange="'NORMA 5419 - 2'!$A$130:$A$136" noThreeD="1" sel="7" val="0"/>
</file>

<file path=xl/ctrlProps/ctrlProp65.xml><?xml version="1.0" encoding="utf-8"?>
<formControlPr xmlns="http://schemas.microsoft.com/office/spreadsheetml/2009/9/main" objectType="Drop" dropStyle="combo" dx="22" fmlaLink="$O$20" fmlaRange="'NORMA 5419 - 2'!$A$123:$D$125" noThreeD="1" sel="2" val="0"/>
</file>

<file path=xl/ctrlProps/ctrlProp66.xml><?xml version="1.0" encoding="utf-8"?>
<formControlPr xmlns="http://schemas.microsoft.com/office/spreadsheetml/2009/9/main" objectType="Drop" dropStyle="combo" dx="22" fmlaLink="$O$28" fmlaRange="'NORMA 5419 - 2'!$C$112:$C$116" noThreeD="1" sel="4" val="0"/>
</file>

<file path=xl/ctrlProps/ctrlProp67.xml><?xml version="1.0" encoding="utf-8"?>
<formControlPr xmlns="http://schemas.microsoft.com/office/spreadsheetml/2009/9/main" objectType="Drop" dropStyle="combo" dx="22" fmlaLink="$O$29" fmlaRange="'NORMA 5419 - 2'!$C$117:$C$119" noThreeD="1" sel="1" val="0"/>
</file>

<file path=xl/ctrlProps/ctrlProp68.xml><?xml version="1.0" encoding="utf-8"?>
<formControlPr xmlns="http://schemas.microsoft.com/office/spreadsheetml/2009/9/main" objectType="Drop" dropStyle="combo" dx="22" fmlaLink="$O$22" fmlaRange="'NORMA 5419 - 2'!$A$72:$C$75" noThreeD="1" sel="2" val="0"/>
</file>

<file path=xl/ctrlProps/ctrlProp69.xml><?xml version="1.0" encoding="utf-8"?>
<formControlPr xmlns="http://schemas.microsoft.com/office/spreadsheetml/2009/9/main" objectType="Drop" dropStyle="combo" dx="22" fmlaLink="$O$23" fmlaRange="'NORMA 5419 - 2'!$A$47:$C$51" noThreeD="1" sel="1" val="0"/>
</file>

<file path=xl/ctrlProps/ctrlProp7.xml><?xml version="1.0" encoding="utf-8"?>
<formControlPr xmlns="http://schemas.microsoft.com/office/spreadsheetml/2009/9/main" objectType="Drop" dropStyle="combo" dx="22" fmlaLink="$K$24" fmlaRange="'NORMA 5419 - 2'!$A$61:$B$68" noThreeD="1" sel="1" val="0"/>
</file>

<file path=xl/ctrlProps/ctrlProp70.xml><?xml version="1.0" encoding="utf-8"?>
<formControlPr xmlns="http://schemas.microsoft.com/office/spreadsheetml/2009/9/main" objectType="Drop" dropStyle="combo" dx="22" fmlaLink="$O$24" fmlaRange="'NORMA 5419 - 2'!$A$72:$C$75" noThreeD="1" sel="3" val="0"/>
</file>

<file path=xl/ctrlProps/ctrlProp71.xml><?xml version="1.0" encoding="utf-8"?>
<formControlPr xmlns="http://schemas.microsoft.com/office/spreadsheetml/2009/9/main" objectType="Drop" dropStyle="combo" dx="22" fmlaLink="$O$25" fmlaRange="'NORMA 5419 - 2'!$A$47:$C$51" noThreeD="1" sel="1" val="0"/>
</file>

<file path=xl/ctrlProps/ctrlProp72.xml><?xml version="1.0" encoding="utf-8"?>
<formControlPr xmlns="http://schemas.microsoft.com/office/spreadsheetml/2009/9/main" objectType="Drop" dropStyle="combo" dx="22" fmlaLink="$O$18" fmlaRange="'NORMA 5419 - 2'!$A$83:$C$86" noThreeD="1" sel="2" val="0"/>
</file>

<file path=xl/ctrlProps/ctrlProp73.xml><?xml version="1.0" encoding="utf-8"?>
<formControlPr xmlns="http://schemas.microsoft.com/office/spreadsheetml/2009/9/main" objectType="Drop" dropStyle="combo" dx="22" fmlaLink="$O$30" fmlaRange="'NORMA 5419 - 2'!$C$140:$C$141" noThreeD="1" sel="1" val="0"/>
</file>

<file path=xl/ctrlProps/ctrlProp74.xml><?xml version="1.0" encoding="utf-8"?>
<formControlPr xmlns="http://schemas.microsoft.com/office/spreadsheetml/2009/9/main" objectType="Drop" dropStyle="combo" dx="22" fmlaLink="$O$31" fmlaRange="'NORMA 5419 - 2'!$C$142:$C$143" noThreeD="1" sel="1" val="0"/>
</file>

<file path=xl/ctrlProps/ctrlProp75.xml><?xml version="1.0" encoding="utf-8"?>
<formControlPr xmlns="http://schemas.microsoft.com/office/spreadsheetml/2009/9/main" objectType="Drop" dropStyle="combo" dx="22" fmlaLink="$O$34" fmlaRange="'NORMA 5419 - 2'!$C$152:$C$155" noThreeD="1" sel="1" val="0"/>
</file>

<file path=xl/ctrlProps/ctrlProp76.xml><?xml version="1.0" encoding="utf-8"?>
<formControlPr xmlns="http://schemas.microsoft.com/office/spreadsheetml/2009/9/main" objectType="Drop" dropStyle="combo" dx="22" fmlaLink="$O$35" fmlaRange="'NORMA 5419 - 2'!$C$156:$C$159" noThreeD="1" sel="1" val="0"/>
</file>

<file path=xl/ctrlProps/ctrlProp77.xml><?xml version="1.0" encoding="utf-8"?>
<formControlPr xmlns="http://schemas.microsoft.com/office/spreadsheetml/2009/9/main" objectType="Drop" dropStyle="combo" dx="22" fmlaLink="$O$26" fmlaRange="'NORMA 5419 - 2'!$G$130:$I$134" noThreeD="1" sel="1" val="0"/>
</file>

<file path=xl/ctrlProps/ctrlProp78.xml><?xml version="1.0" encoding="utf-8"?>
<formControlPr xmlns="http://schemas.microsoft.com/office/spreadsheetml/2009/9/main" objectType="Drop" dropStyle="combo" dx="22" fmlaLink="$O$16" fmlaRange="'NORMA 5419 - 2'!$G$111:$G$114" noThreeD="1" sel="3" val="0"/>
</file>

<file path=xl/ctrlProps/ctrlProp79.xml><?xml version="1.0" encoding="utf-8"?>
<formControlPr xmlns="http://schemas.microsoft.com/office/spreadsheetml/2009/9/main" objectType="Drop" dropStyle="combo" dx="22" fmlaLink="$O$17" fmlaRange="'NORMA 5419 - 2'!$A$29:$D$33" noThreeD="1" sel="2" val="0"/>
</file>

<file path=xl/ctrlProps/ctrlProp8.xml><?xml version="1.0" encoding="utf-8"?>
<formControlPr xmlns="http://schemas.microsoft.com/office/spreadsheetml/2009/9/main" objectType="Drop" dropStyle="combo" dx="22" fmlaLink="$K$23" fmlaRange="'NORMA 5419 - 2'!$H$30:$H$32" noThreeD="1" sel="1" val="0"/>
</file>

<file path=xl/ctrlProps/ctrlProp80.xml><?xml version="1.0" encoding="utf-8"?>
<formControlPr xmlns="http://schemas.microsoft.com/office/spreadsheetml/2009/9/main" objectType="Drop" dropStyle="combo" dx="22" fmlaLink="$P$19" fmlaRange="'NORMA 5419 - 2'!$B$130:$D$136" noThreeD="1" sel="4" val="0"/>
</file>

<file path=xl/ctrlProps/ctrlProp81.xml><?xml version="1.0" encoding="utf-8"?>
<formControlPr xmlns="http://schemas.microsoft.com/office/spreadsheetml/2009/9/main" objectType="Drop" dropStyle="combo" dx="22" fmlaLink="$O$19" fmlaRange="'NORMA 5419 - 2'!$A$130:$A$136" noThreeD="1" sel="7" val="0"/>
</file>

<file path=xl/ctrlProps/ctrlProp82.xml><?xml version="1.0" encoding="utf-8"?>
<formControlPr xmlns="http://schemas.microsoft.com/office/spreadsheetml/2009/9/main" objectType="Drop" dropStyle="combo" dx="22" fmlaLink="$O$20" fmlaRange="'NORMA 5419 - 2'!$A$123:$D$125" noThreeD="1" sel="2" val="0"/>
</file>

<file path=xl/ctrlProps/ctrlProp83.xml><?xml version="1.0" encoding="utf-8"?>
<formControlPr xmlns="http://schemas.microsoft.com/office/spreadsheetml/2009/9/main" objectType="Drop" dropStyle="combo" dx="22" fmlaLink="$O$28" fmlaRange="'NORMA 5419 - 2'!$C$112:$C$116" noThreeD="1" sel="4" val="0"/>
</file>

<file path=xl/ctrlProps/ctrlProp84.xml><?xml version="1.0" encoding="utf-8"?>
<formControlPr xmlns="http://schemas.microsoft.com/office/spreadsheetml/2009/9/main" objectType="Drop" dropStyle="combo" dx="22" fmlaLink="$O$29" fmlaRange="'NORMA 5419 - 2'!$C$117:$C$119" noThreeD="1" sel="1" val="0"/>
</file>

<file path=xl/ctrlProps/ctrlProp85.xml><?xml version="1.0" encoding="utf-8"?>
<formControlPr xmlns="http://schemas.microsoft.com/office/spreadsheetml/2009/9/main" objectType="Drop" dropStyle="combo" dx="22" fmlaLink="$O$22" fmlaRange="'NORMA 5419 - 2'!$A$72:$C$75" noThreeD="1" sel="2" val="0"/>
</file>

<file path=xl/ctrlProps/ctrlProp86.xml><?xml version="1.0" encoding="utf-8"?>
<formControlPr xmlns="http://schemas.microsoft.com/office/spreadsheetml/2009/9/main" objectType="Drop" dropStyle="combo" dx="22" fmlaLink="$O$23" fmlaRange="'NORMA 5419 - 2'!$A$47:$C$51" noThreeD="1" sel="1" val="0"/>
</file>

<file path=xl/ctrlProps/ctrlProp87.xml><?xml version="1.0" encoding="utf-8"?>
<formControlPr xmlns="http://schemas.microsoft.com/office/spreadsheetml/2009/9/main" objectType="Drop" dropStyle="combo" dx="22" fmlaLink="$O$24" fmlaRange="'NORMA 5419 - 2'!$A$72:$C$75" noThreeD="1" sel="3" val="0"/>
</file>

<file path=xl/ctrlProps/ctrlProp88.xml><?xml version="1.0" encoding="utf-8"?>
<formControlPr xmlns="http://schemas.microsoft.com/office/spreadsheetml/2009/9/main" objectType="Drop" dropStyle="combo" dx="22" fmlaLink="$O$25" fmlaRange="'NORMA 5419 - 2'!$A$47:$C$51" noThreeD="1" sel="1" val="0"/>
</file>

<file path=xl/ctrlProps/ctrlProp89.xml><?xml version="1.0" encoding="utf-8"?>
<formControlPr xmlns="http://schemas.microsoft.com/office/spreadsheetml/2009/9/main" objectType="Drop" dropStyle="combo" dx="22" fmlaLink="$O$18" fmlaRange="'NORMA 5419 - 2'!$A$83:$C$86" noThreeD="1" sel="2" val="0"/>
</file>

<file path=xl/ctrlProps/ctrlProp9.xml><?xml version="1.0" encoding="utf-8"?>
<formControlPr xmlns="http://schemas.microsoft.com/office/spreadsheetml/2009/9/main" objectType="Drop" dropStyle="combo" dx="22" fmlaLink="$K$29" fmlaRange="'NORMA 5419 - 2'!$A$3:$D$7" noThreeD="1" sel="1" val="0"/>
</file>

<file path=xl/ctrlProps/ctrlProp90.xml><?xml version="1.0" encoding="utf-8"?>
<formControlPr xmlns="http://schemas.microsoft.com/office/spreadsheetml/2009/9/main" objectType="Drop" dropStyle="combo" dx="22" fmlaLink="$O$30" fmlaRange="'NORMA 5419 - 2'!$C$140:$C$141" noThreeD="1" sel="1" val="0"/>
</file>

<file path=xl/ctrlProps/ctrlProp91.xml><?xml version="1.0" encoding="utf-8"?>
<formControlPr xmlns="http://schemas.microsoft.com/office/spreadsheetml/2009/9/main" objectType="Drop" dropStyle="combo" dx="22" fmlaLink="$O$31" fmlaRange="'NORMA 5419 - 2'!$C$142:$C$143" noThreeD="1" sel="1" val="0"/>
</file>

<file path=xl/ctrlProps/ctrlProp92.xml><?xml version="1.0" encoding="utf-8"?>
<formControlPr xmlns="http://schemas.microsoft.com/office/spreadsheetml/2009/9/main" objectType="Drop" dropStyle="combo" dx="22" fmlaLink="$O$34" fmlaRange="'NORMA 5419 - 2'!$C$152:$C$155" noThreeD="1" sel="1" val="0"/>
</file>

<file path=xl/ctrlProps/ctrlProp93.xml><?xml version="1.0" encoding="utf-8"?>
<formControlPr xmlns="http://schemas.microsoft.com/office/spreadsheetml/2009/9/main" objectType="Drop" dropStyle="combo" dx="22" fmlaLink="$O$35" fmlaRange="'NORMA 5419 - 2'!$C$156:$C$159" noThreeD="1" sel="1" val="0"/>
</file>

<file path=xl/ctrlProps/ctrlProp94.xml><?xml version="1.0" encoding="utf-8"?>
<formControlPr xmlns="http://schemas.microsoft.com/office/spreadsheetml/2009/9/main" objectType="Drop" dropStyle="combo" dx="22" fmlaLink="$O$26" fmlaRange="'NORMA 5419 - 2'!$G$130:$I$134" noThreeD="1" sel="1" val="0"/>
</file>

<file path=xl/ctrlProps/ctrlProp95.xml><?xml version="1.0" encoding="utf-8"?>
<formControlPr xmlns="http://schemas.microsoft.com/office/spreadsheetml/2009/9/main" objectType="Drop" dropStyle="combo" dx="22" fmlaLink="$O$16" fmlaRange="'NORMA 5419 - 2'!$G$111:$G$114" noThreeD="1" sel="3" val="0"/>
</file>

<file path=xl/ctrlProps/ctrlProp96.xml><?xml version="1.0" encoding="utf-8"?>
<formControlPr xmlns="http://schemas.microsoft.com/office/spreadsheetml/2009/9/main" objectType="Drop" dropStyle="combo" dx="22" fmlaLink="$O$17" fmlaRange="'NORMA 5419 - 2'!$A$29:$D$33" noThreeD="1" sel="2" val="0"/>
</file>

<file path=xl/ctrlProps/ctrlProp97.xml><?xml version="1.0" encoding="utf-8"?>
<formControlPr xmlns="http://schemas.microsoft.com/office/spreadsheetml/2009/9/main" objectType="Drop" dropStyle="combo" dx="22" fmlaLink="$P$19" fmlaRange="'NORMA 5419 - 2'!$B$130:$D$136" noThreeD="1" sel="4" val="0"/>
</file>

<file path=xl/ctrlProps/ctrlProp98.xml><?xml version="1.0" encoding="utf-8"?>
<formControlPr xmlns="http://schemas.microsoft.com/office/spreadsheetml/2009/9/main" objectType="Drop" dropStyle="combo" dx="22" fmlaLink="$O$19" fmlaRange="'NORMA 5419 - 2'!$A$130:$A$136" noThreeD="1" sel="7" val="0"/>
</file>

<file path=xl/ctrlProps/ctrlProp99.xml><?xml version="1.0" encoding="utf-8"?>
<formControlPr xmlns="http://schemas.microsoft.com/office/spreadsheetml/2009/9/main" objectType="Drop" dropStyle="combo" dx="22" fmlaLink="$O$20" fmlaRange="'NORMA 5419 - 2'!$A$123:$D$125" noThreeD="1" sel="2"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123825</xdr:colOff>
          <xdr:row>12</xdr:row>
          <xdr:rowOff>57150</xdr:rowOff>
        </xdr:from>
        <xdr:to>
          <xdr:col>4</xdr:col>
          <xdr:colOff>1285875</xdr:colOff>
          <xdr:row>12</xdr:row>
          <xdr:rowOff>257175</xdr:rowOff>
        </xdr:to>
        <xdr:sp macro="" textlink="">
          <xdr:nvSpPr>
            <xdr:cNvPr id="2064" name="Drop Down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13</xdr:row>
          <xdr:rowOff>47625</xdr:rowOff>
        </xdr:from>
        <xdr:to>
          <xdr:col>4</xdr:col>
          <xdr:colOff>1276350</xdr:colOff>
          <xdr:row>13</xdr:row>
          <xdr:rowOff>257175</xdr:rowOff>
        </xdr:to>
        <xdr:sp macro="" textlink="">
          <xdr:nvSpPr>
            <xdr:cNvPr id="2065" name="Drop Down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14</xdr:row>
          <xdr:rowOff>38100</xdr:rowOff>
        </xdr:from>
        <xdr:to>
          <xdr:col>4</xdr:col>
          <xdr:colOff>1276350</xdr:colOff>
          <xdr:row>14</xdr:row>
          <xdr:rowOff>238125</xdr:rowOff>
        </xdr:to>
        <xdr:sp macro="" textlink="">
          <xdr:nvSpPr>
            <xdr:cNvPr id="2066" name="Drop Down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19</xdr:row>
          <xdr:rowOff>38100</xdr:rowOff>
        </xdr:from>
        <xdr:to>
          <xdr:col>5</xdr:col>
          <xdr:colOff>714375</xdr:colOff>
          <xdr:row>19</xdr:row>
          <xdr:rowOff>219075</xdr:rowOff>
        </xdr:to>
        <xdr:sp macro="" textlink="">
          <xdr:nvSpPr>
            <xdr:cNvPr id="2067" name="Drop Down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20</xdr:row>
          <xdr:rowOff>38100</xdr:rowOff>
        </xdr:from>
        <xdr:to>
          <xdr:col>5</xdr:col>
          <xdr:colOff>714375</xdr:colOff>
          <xdr:row>20</xdr:row>
          <xdr:rowOff>228600</xdr:rowOff>
        </xdr:to>
        <xdr:sp macro="" textlink="">
          <xdr:nvSpPr>
            <xdr:cNvPr id="2068" name="Drop Down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21</xdr:row>
          <xdr:rowOff>28575</xdr:rowOff>
        </xdr:from>
        <xdr:to>
          <xdr:col>5</xdr:col>
          <xdr:colOff>714375</xdr:colOff>
          <xdr:row>21</xdr:row>
          <xdr:rowOff>228600</xdr:rowOff>
        </xdr:to>
        <xdr:sp macro="" textlink="">
          <xdr:nvSpPr>
            <xdr:cNvPr id="2069" name="Drop Down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23</xdr:row>
          <xdr:rowOff>276225</xdr:rowOff>
        </xdr:from>
        <xdr:to>
          <xdr:col>3</xdr:col>
          <xdr:colOff>1924050</xdr:colOff>
          <xdr:row>24</xdr:row>
          <xdr:rowOff>142875</xdr:rowOff>
        </xdr:to>
        <xdr:sp macro="" textlink="">
          <xdr:nvSpPr>
            <xdr:cNvPr id="2070" name="Drop Down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22</xdr:row>
          <xdr:rowOff>38100</xdr:rowOff>
        </xdr:from>
        <xdr:to>
          <xdr:col>5</xdr:col>
          <xdr:colOff>704850</xdr:colOff>
          <xdr:row>22</xdr:row>
          <xdr:rowOff>228600</xdr:rowOff>
        </xdr:to>
        <xdr:sp macro="" textlink="">
          <xdr:nvSpPr>
            <xdr:cNvPr id="2071" name="Drop Down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104775</xdr:rowOff>
        </xdr:from>
        <xdr:to>
          <xdr:col>5</xdr:col>
          <xdr:colOff>752475</xdr:colOff>
          <xdr:row>28</xdr:row>
          <xdr:rowOff>323850</xdr:rowOff>
        </xdr:to>
        <xdr:sp macro="" textlink="">
          <xdr:nvSpPr>
            <xdr:cNvPr id="2072" name="Drop Down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22</xdr:row>
          <xdr:rowOff>19050</xdr:rowOff>
        </xdr:from>
        <xdr:to>
          <xdr:col>7</xdr:col>
          <xdr:colOff>1666875</xdr:colOff>
          <xdr:row>22</xdr:row>
          <xdr:rowOff>238125</xdr:rowOff>
        </xdr:to>
        <xdr:sp macro="" textlink="">
          <xdr:nvSpPr>
            <xdr:cNvPr id="2073" name="Drop Down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29</xdr:row>
          <xdr:rowOff>76200</xdr:rowOff>
        </xdr:from>
        <xdr:to>
          <xdr:col>7</xdr:col>
          <xdr:colOff>1657350</xdr:colOff>
          <xdr:row>29</xdr:row>
          <xdr:rowOff>295275</xdr:rowOff>
        </xdr:to>
        <xdr:sp macro="" textlink="">
          <xdr:nvSpPr>
            <xdr:cNvPr id="2074" name="Drop Down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37</xdr:row>
          <xdr:rowOff>38100</xdr:rowOff>
        </xdr:from>
        <xdr:to>
          <xdr:col>5</xdr:col>
          <xdr:colOff>790575</xdr:colOff>
          <xdr:row>37</xdr:row>
          <xdr:rowOff>219075</xdr:rowOff>
        </xdr:to>
        <xdr:sp macro="" textlink="">
          <xdr:nvSpPr>
            <xdr:cNvPr id="2075" name="Drop Down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38</xdr:row>
          <xdr:rowOff>38100</xdr:rowOff>
        </xdr:from>
        <xdr:to>
          <xdr:col>5</xdr:col>
          <xdr:colOff>771525</xdr:colOff>
          <xdr:row>38</xdr:row>
          <xdr:rowOff>228600</xdr:rowOff>
        </xdr:to>
        <xdr:sp macro="" textlink="">
          <xdr:nvSpPr>
            <xdr:cNvPr id="2076" name="Drop Down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39</xdr:row>
          <xdr:rowOff>38100</xdr:rowOff>
        </xdr:from>
        <xdr:to>
          <xdr:col>5</xdr:col>
          <xdr:colOff>771525</xdr:colOff>
          <xdr:row>39</xdr:row>
          <xdr:rowOff>219075</xdr:rowOff>
        </xdr:to>
        <xdr:sp macro="" textlink="">
          <xdr:nvSpPr>
            <xdr:cNvPr id="2077" name="Drop Down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41</xdr:row>
          <xdr:rowOff>276225</xdr:rowOff>
        </xdr:from>
        <xdr:to>
          <xdr:col>3</xdr:col>
          <xdr:colOff>1924050</xdr:colOff>
          <xdr:row>42</xdr:row>
          <xdr:rowOff>180975</xdr:rowOff>
        </xdr:to>
        <xdr:sp macro="" textlink="">
          <xdr:nvSpPr>
            <xdr:cNvPr id="2078" name="Drop Down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40</xdr:row>
          <xdr:rowOff>38100</xdr:rowOff>
        </xdr:from>
        <xdr:to>
          <xdr:col>5</xdr:col>
          <xdr:colOff>771525</xdr:colOff>
          <xdr:row>40</xdr:row>
          <xdr:rowOff>228600</xdr:rowOff>
        </xdr:to>
        <xdr:sp macro="" textlink="">
          <xdr:nvSpPr>
            <xdr:cNvPr id="2079" name="Drop Down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46</xdr:row>
          <xdr:rowOff>123825</xdr:rowOff>
        </xdr:from>
        <xdr:to>
          <xdr:col>5</xdr:col>
          <xdr:colOff>771525</xdr:colOff>
          <xdr:row>46</xdr:row>
          <xdr:rowOff>352425</xdr:rowOff>
        </xdr:to>
        <xdr:sp macro="" textlink="">
          <xdr:nvSpPr>
            <xdr:cNvPr id="2080" name="Drop Down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40</xdr:row>
          <xdr:rowOff>28575</xdr:rowOff>
        </xdr:from>
        <xdr:to>
          <xdr:col>7</xdr:col>
          <xdr:colOff>1666875</xdr:colOff>
          <xdr:row>40</xdr:row>
          <xdr:rowOff>257175</xdr:rowOff>
        </xdr:to>
        <xdr:sp macro="" textlink="">
          <xdr:nvSpPr>
            <xdr:cNvPr id="2081" name="Drop Down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47</xdr:row>
          <xdr:rowOff>76200</xdr:rowOff>
        </xdr:from>
        <xdr:to>
          <xdr:col>7</xdr:col>
          <xdr:colOff>1657350</xdr:colOff>
          <xdr:row>47</xdr:row>
          <xdr:rowOff>295275</xdr:rowOff>
        </xdr:to>
        <xdr:sp macro="" textlink="">
          <xdr:nvSpPr>
            <xdr:cNvPr id="2082" name="Drop Down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609600</xdr:colOff>
          <xdr:row>105</xdr:row>
          <xdr:rowOff>0</xdr:rowOff>
        </xdr:from>
        <xdr:to>
          <xdr:col>2</xdr:col>
          <xdr:colOff>1114425</xdr:colOff>
          <xdr:row>106</xdr:row>
          <xdr:rowOff>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Sim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104</xdr:row>
          <xdr:rowOff>190500</xdr:rowOff>
        </xdr:from>
        <xdr:to>
          <xdr:col>2</xdr:col>
          <xdr:colOff>1524000</xdr:colOff>
          <xdr:row>106</xdr:row>
          <xdr:rowOff>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Não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1838325</xdr:colOff>
          <xdr:row>103</xdr:row>
          <xdr:rowOff>228600</xdr:rowOff>
        </xdr:from>
        <xdr:to>
          <xdr:col>4</xdr:col>
          <xdr:colOff>209550</xdr:colOff>
          <xdr:row>105</xdr:row>
          <xdr:rowOff>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295275</xdr:colOff>
          <xdr:row>104</xdr:row>
          <xdr:rowOff>0</xdr:rowOff>
        </xdr:from>
        <xdr:to>
          <xdr:col>4</xdr:col>
          <xdr:colOff>619125</xdr:colOff>
          <xdr:row>105</xdr:row>
          <xdr:rowOff>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809625</xdr:colOff>
          <xdr:row>104</xdr:row>
          <xdr:rowOff>0</xdr:rowOff>
        </xdr:from>
        <xdr:to>
          <xdr:col>4</xdr:col>
          <xdr:colOff>1133475</xdr:colOff>
          <xdr:row>105</xdr:row>
          <xdr:rowOff>9525</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III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1314450</xdr:colOff>
          <xdr:row>104</xdr:row>
          <xdr:rowOff>0</xdr:rowOff>
        </xdr:from>
        <xdr:to>
          <xdr:col>5</xdr:col>
          <xdr:colOff>266700</xdr:colOff>
          <xdr:row>105</xdr:row>
          <xdr:rowOff>9525</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IV</a:t>
              </a:r>
            </a:p>
          </xdr:txBody>
        </xdr:sp>
        <xdr:clientData/>
      </xdr:twoCellAnchor>
    </mc:Choice>
    <mc:Fallback/>
  </mc:AlternateContent>
  <xdr:twoCellAnchor editAs="oneCell">
    <xdr:from>
      <xdr:col>0</xdr:col>
      <xdr:colOff>176892</xdr:colOff>
      <xdr:row>125</xdr:row>
      <xdr:rowOff>54429</xdr:rowOff>
    </xdr:from>
    <xdr:to>
      <xdr:col>2</xdr:col>
      <xdr:colOff>1016866</xdr:colOff>
      <xdr:row>132</xdr:row>
      <xdr:rowOff>128111</xdr:rowOff>
    </xdr:to>
    <xdr:pic>
      <xdr:nvPicPr>
        <xdr:cNvPr id="25" name="Imagem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
        <a:stretch>
          <a:fillRect/>
        </a:stretch>
      </xdr:blipFill>
      <xdr:spPr>
        <a:xfrm>
          <a:off x="176892" y="23553965"/>
          <a:ext cx="2962688" cy="1448002"/>
        </a:xfrm>
        <a:prstGeom prst="rect">
          <a:avLst/>
        </a:prstGeom>
      </xdr:spPr>
    </xdr:pic>
    <xdr:clientData/>
  </xdr:twoCellAnchor>
  <xdr:twoCellAnchor>
    <xdr:from>
      <xdr:col>2</xdr:col>
      <xdr:colOff>1211036</xdr:colOff>
      <xdr:row>126</xdr:row>
      <xdr:rowOff>68035</xdr:rowOff>
    </xdr:from>
    <xdr:to>
      <xdr:col>4</xdr:col>
      <xdr:colOff>1115785</xdr:colOff>
      <xdr:row>131</xdr:row>
      <xdr:rowOff>122464</xdr:rowOff>
    </xdr:to>
    <xdr:sp macro="" textlink="">
      <xdr:nvSpPr>
        <xdr:cNvPr id="26" name="CaixaDeTexto 25">
          <a:extLst>
            <a:ext uri="{FF2B5EF4-FFF2-40B4-BE49-F238E27FC236}">
              <a16:creationId xmlns:a16="http://schemas.microsoft.com/office/drawing/2014/main" id="{00000000-0008-0000-0000-00001A000000}"/>
            </a:ext>
          </a:extLst>
        </xdr:cNvPr>
        <xdr:cNvSpPr txBox="1"/>
      </xdr:nvSpPr>
      <xdr:spPr>
        <a:xfrm>
          <a:off x="3333750" y="23771678"/>
          <a:ext cx="3565071" cy="1034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a:t>Pedro</a:t>
          </a:r>
          <a:r>
            <a:rPr lang="pt-BR" sz="1100" baseline="0"/>
            <a:t> Henrique Souza Coelli</a:t>
          </a:r>
        </a:p>
        <a:p>
          <a:pPr algn="ctr"/>
          <a:r>
            <a:rPr lang="pt-BR" sz="1100" baseline="0"/>
            <a:t>- Engenheiro Eletricista - </a:t>
          </a:r>
        </a:p>
        <a:p>
          <a:pPr algn="ctr"/>
          <a:r>
            <a:rPr lang="pt-BR" sz="1100" baseline="0"/>
            <a:t>CREA: 307739MG</a:t>
          </a:r>
        </a:p>
        <a:p>
          <a:pPr algn="ctr"/>
          <a:r>
            <a:rPr lang="pt-BR" sz="1100" baseline="0"/>
            <a:t>pedrocoelli@hotmail.com</a:t>
          </a:r>
        </a:p>
        <a:p>
          <a:pPr algn="ctr"/>
          <a:r>
            <a:rPr lang="pt-BR" sz="1100" baseline="0"/>
            <a:t>(32)9 8525-3443</a:t>
          </a:r>
        </a:p>
        <a:p>
          <a:pPr algn="ctr"/>
          <a:endParaRPr lang="pt-BR" sz="1100"/>
        </a:p>
      </xdr:txBody>
    </xdr:sp>
    <xdr:clientData/>
  </xdr:twoCellAnchor>
  <xdr:twoCellAnchor editAs="oneCell">
    <xdr:from>
      <xdr:col>25</xdr:col>
      <xdr:colOff>455081</xdr:colOff>
      <xdr:row>1</xdr:row>
      <xdr:rowOff>116419</xdr:rowOff>
    </xdr:from>
    <xdr:to>
      <xdr:col>36</xdr:col>
      <xdr:colOff>560914</xdr:colOff>
      <xdr:row>36</xdr:row>
      <xdr:rowOff>170897</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65831" y="381002"/>
          <a:ext cx="6858000" cy="9219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800100</xdr:colOff>
      <xdr:row>1</xdr:row>
      <xdr:rowOff>9525</xdr:rowOff>
    </xdr:from>
    <xdr:to>
      <xdr:col>12</xdr:col>
      <xdr:colOff>448652</xdr:colOff>
      <xdr:row>14</xdr:row>
      <xdr:rowOff>86225</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486525" y="200025"/>
          <a:ext cx="7001852" cy="3581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25</xdr:row>
          <xdr:rowOff>19050</xdr:rowOff>
        </xdr:from>
        <xdr:to>
          <xdr:col>9</xdr:col>
          <xdr:colOff>447675</xdr:colOff>
          <xdr:row>25</xdr:row>
          <xdr:rowOff>219075</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28575</xdr:rowOff>
        </xdr:from>
        <xdr:to>
          <xdr:col>9</xdr:col>
          <xdr:colOff>428625</xdr:colOff>
          <xdr:row>15</xdr:row>
          <xdr:rowOff>228600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209550</xdr:rowOff>
        </xdr:from>
        <xdr:to>
          <xdr:col>9</xdr:col>
          <xdr:colOff>419100</xdr:colOff>
          <xdr:row>16</xdr:row>
          <xdr:rowOff>428625</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38100</xdr:rowOff>
        </xdr:from>
        <xdr:to>
          <xdr:col>9</xdr:col>
          <xdr:colOff>600075</xdr:colOff>
          <xdr:row>18</xdr:row>
          <xdr:rowOff>238125</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18</xdr:row>
          <xdr:rowOff>38100</xdr:rowOff>
        </xdr:from>
        <xdr:to>
          <xdr:col>6</xdr:col>
          <xdr:colOff>581025</xdr:colOff>
          <xdr:row>18</xdr:row>
          <xdr:rowOff>238125</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19</xdr:row>
          <xdr:rowOff>76200</xdr:rowOff>
        </xdr:from>
        <xdr:to>
          <xdr:col>9</xdr:col>
          <xdr:colOff>476250</xdr:colOff>
          <xdr:row>19</xdr:row>
          <xdr:rowOff>361950</xdr:rowOff>
        </xdr:to>
        <xdr:sp macro="" textlink="">
          <xdr:nvSpPr>
            <xdr:cNvPr id="5126" name="Drop Down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28575</xdr:rowOff>
        </xdr:from>
        <xdr:to>
          <xdr:col>11</xdr:col>
          <xdr:colOff>752475</xdr:colOff>
          <xdr:row>27</xdr:row>
          <xdr:rowOff>228600</xdr:rowOff>
        </xdr:to>
        <xdr:sp macro="" textlink="">
          <xdr:nvSpPr>
            <xdr:cNvPr id="5128" name="Drop Down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28575</xdr:rowOff>
        </xdr:from>
        <xdr:to>
          <xdr:col>11</xdr:col>
          <xdr:colOff>752475</xdr:colOff>
          <xdr:row>28</xdr:row>
          <xdr:rowOff>228600</xdr:rowOff>
        </xdr:to>
        <xdr:sp macro="" textlink="">
          <xdr:nvSpPr>
            <xdr:cNvPr id="5129" name="Drop Down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28575</xdr:rowOff>
        </xdr:from>
        <xdr:to>
          <xdr:col>9</xdr:col>
          <xdr:colOff>447675</xdr:colOff>
          <xdr:row>21</xdr:row>
          <xdr:rowOff>228600</xdr:rowOff>
        </xdr:to>
        <xdr:sp macro="" textlink="">
          <xdr:nvSpPr>
            <xdr:cNvPr id="5130" name="Drop Down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28575</xdr:rowOff>
        </xdr:from>
        <xdr:to>
          <xdr:col>9</xdr:col>
          <xdr:colOff>447675</xdr:colOff>
          <xdr:row>22</xdr:row>
          <xdr:rowOff>228600</xdr:rowOff>
        </xdr:to>
        <xdr:sp macro="" textlink="">
          <xdr:nvSpPr>
            <xdr:cNvPr id="5131" name="Drop Down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28575</xdr:rowOff>
        </xdr:from>
        <xdr:to>
          <xdr:col>9</xdr:col>
          <xdr:colOff>447675</xdr:colOff>
          <xdr:row>23</xdr:row>
          <xdr:rowOff>228600</xdr:rowOff>
        </xdr:to>
        <xdr:sp macro="" textlink="">
          <xdr:nvSpPr>
            <xdr:cNvPr id="5132" name="Drop Down 12" hidden="1">
              <a:extLst>
                <a:ext uri="{63B3BB69-23CF-44E3-9099-C40C66FF867C}">
                  <a14:compatExt spid="_x0000_s5132"/>
                </a:ext>
                <a:ext uri="{FF2B5EF4-FFF2-40B4-BE49-F238E27FC236}">
                  <a16:creationId xmlns:a16="http://schemas.microsoft.com/office/drawing/2014/main" id="{00000000-0008-0000-0200-00000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28575</xdr:rowOff>
        </xdr:from>
        <xdr:to>
          <xdr:col>9</xdr:col>
          <xdr:colOff>447675</xdr:colOff>
          <xdr:row>24</xdr:row>
          <xdr:rowOff>228600</xdr:rowOff>
        </xdr:to>
        <xdr:sp macro="" textlink="">
          <xdr:nvSpPr>
            <xdr:cNvPr id="5133" name="Drop Down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219075</xdr:rowOff>
        </xdr:from>
        <xdr:to>
          <xdr:col>9</xdr:col>
          <xdr:colOff>438150</xdr:colOff>
          <xdr:row>17</xdr:row>
          <xdr:rowOff>428625</xdr:rowOff>
        </xdr:to>
        <xdr:sp macro="" textlink="">
          <xdr:nvSpPr>
            <xdr:cNvPr id="5158" name="Drop Down 38" hidden="1">
              <a:extLst>
                <a:ext uri="{63B3BB69-23CF-44E3-9099-C40C66FF867C}">
                  <a14:compatExt spid="_x0000_s5158"/>
                </a:ext>
                <a:ext uri="{FF2B5EF4-FFF2-40B4-BE49-F238E27FC236}">
                  <a16:creationId xmlns:a16="http://schemas.microsoft.com/office/drawing/2014/main" id="{00000000-0008-0000-02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29</xdr:row>
          <xdr:rowOff>95250</xdr:rowOff>
        </xdr:from>
        <xdr:to>
          <xdr:col>11</xdr:col>
          <xdr:colOff>752475</xdr:colOff>
          <xdr:row>29</xdr:row>
          <xdr:rowOff>295275</xdr:rowOff>
        </xdr:to>
        <xdr:sp macro="" textlink="">
          <xdr:nvSpPr>
            <xdr:cNvPr id="5256" name="Drop Down 136" hidden="1">
              <a:extLst>
                <a:ext uri="{63B3BB69-23CF-44E3-9099-C40C66FF867C}">
                  <a14:compatExt spid="_x0000_s5256"/>
                </a:ext>
                <a:ext uri="{FF2B5EF4-FFF2-40B4-BE49-F238E27FC236}">
                  <a16:creationId xmlns:a16="http://schemas.microsoft.com/office/drawing/2014/main" id="{00000000-0008-0000-0200-00008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30</xdr:row>
          <xdr:rowOff>19050</xdr:rowOff>
        </xdr:from>
        <xdr:to>
          <xdr:col>11</xdr:col>
          <xdr:colOff>742950</xdr:colOff>
          <xdr:row>30</xdr:row>
          <xdr:rowOff>219075</xdr:rowOff>
        </xdr:to>
        <xdr:sp macro="" textlink="">
          <xdr:nvSpPr>
            <xdr:cNvPr id="5257" name="Drop Down 137" hidden="1">
              <a:extLst>
                <a:ext uri="{63B3BB69-23CF-44E3-9099-C40C66FF867C}">
                  <a14:compatExt spid="_x0000_s5257"/>
                </a:ext>
                <a:ext uri="{FF2B5EF4-FFF2-40B4-BE49-F238E27FC236}">
                  <a16:creationId xmlns:a16="http://schemas.microsoft.com/office/drawing/2014/main" id="{00000000-0008-0000-0200-00008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33</xdr:row>
          <xdr:rowOff>38100</xdr:rowOff>
        </xdr:from>
        <xdr:to>
          <xdr:col>11</xdr:col>
          <xdr:colOff>771525</xdr:colOff>
          <xdr:row>33</xdr:row>
          <xdr:rowOff>238125</xdr:rowOff>
        </xdr:to>
        <xdr:sp macro="" textlink="">
          <xdr:nvSpPr>
            <xdr:cNvPr id="5258" name="Drop Down 138" hidden="1">
              <a:extLst>
                <a:ext uri="{63B3BB69-23CF-44E3-9099-C40C66FF867C}">
                  <a14:compatExt spid="_x0000_s5258"/>
                </a:ext>
                <a:ext uri="{FF2B5EF4-FFF2-40B4-BE49-F238E27FC236}">
                  <a16:creationId xmlns:a16="http://schemas.microsoft.com/office/drawing/2014/main" id="{00000000-0008-0000-0200-00008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38100</xdr:rowOff>
        </xdr:from>
        <xdr:to>
          <xdr:col>11</xdr:col>
          <xdr:colOff>752475</xdr:colOff>
          <xdr:row>34</xdr:row>
          <xdr:rowOff>238125</xdr:rowOff>
        </xdr:to>
        <xdr:sp macro="" textlink="">
          <xdr:nvSpPr>
            <xdr:cNvPr id="5259" name="Drop Down 139" hidden="1">
              <a:extLst>
                <a:ext uri="{63B3BB69-23CF-44E3-9099-C40C66FF867C}">
                  <a14:compatExt spid="_x0000_s5259"/>
                </a:ext>
                <a:ext uri="{FF2B5EF4-FFF2-40B4-BE49-F238E27FC236}">
                  <a16:creationId xmlns:a16="http://schemas.microsoft.com/office/drawing/2014/main" id="{00000000-0008-0000-0200-00008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25</xdr:row>
          <xdr:rowOff>19050</xdr:rowOff>
        </xdr:from>
        <xdr:to>
          <xdr:col>9</xdr:col>
          <xdr:colOff>447675</xdr:colOff>
          <xdr:row>25</xdr:row>
          <xdr:rowOff>219075</xdr:rowOff>
        </xdr:to>
        <xdr:sp macro="" textlink="">
          <xdr:nvSpPr>
            <xdr:cNvPr id="8193" name="Drop Down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28575</xdr:rowOff>
        </xdr:from>
        <xdr:to>
          <xdr:col>9</xdr:col>
          <xdr:colOff>428625</xdr:colOff>
          <xdr:row>15</xdr:row>
          <xdr:rowOff>228600</xdr:rowOff>
        </xdr:to>
        <xdr:sp macro="" textlink="">
          <xdr:nvSpPr>
            <xdr:cNvPr id="8194" name="Drop Down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209550</xdr:rowOff>
        </xdr:from>
        <xdr:to>
          <xdr:col>9</xdr:col>
          <xdr:colOff>419100</xdr:colOff>
          <xdr:row>16</xdr:row>
          <xdr:rowOff>428625</xdr:rowOff>
        </xdr:to>
        <xdr:sp macro="" textlink="">
          <xdr:nvSpPr>
            <xdr:cNvPr id="8195" name="Drop Down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38100</xdr:rowOff>
        </xdr:from>
        <xdr:to>
          <xdr:col>9</xdr:col>
          <xdr:colOff>600075</xdr:colOff>
          <xdr:row>18</xdr:row>
          <xdr:rowOff>238125</xdr:rowOff>
        </xdr:to>
        <xdr:sp macro="" textlink="">
          <xdr:nvSpPr>
            <xdr:cNvPr id="8196" name="Drop Down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18</xdr:row>
          <xdr:rowOff>38100</xdr:rowOff>
        </xdr:from>
        <xdr:to>
          <xdr:col>6</xdr:col>
          <xdr:colOff>581025</xdr:colOff>
          <xdr:row>18</xdr:row>
          <xdr:rowOff>238125</xdr:rowOff>
        </xdr:to>
        <xdr:sp macro="" textlink="">
          <xdr:nvSpPr>
            <xdr:cNvPr id="8197" name="Drop Down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19</xdr:row>
          <xdr:rowOff>76200</xdr:rowOff>
        </xdr:from>
        <xdr:to>
          <xdr:col>9</xdr:col>
          <xdr:colOff>476250</xdr:colOff>
          <xdr:row>19</xdr:row>
          <xdr:rowOff>361950</xdr:rowOff>
        </xdr:to>
        <xdr:sp macro="" textlink="">
          <xdr:nvSpPr>
            <xdr:cNvPr id="8198" name="Drop Down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28575</xdr:rowOff>
        </xdr:from>
        <xdr:to>
          <xdr:col>11</xdr:col>
          <xdr:colOff>752475</xdr:colOff>
          <xdr:row>27</xdr:row>
          <xdr:rowOff>228600</xdr:rowOff>
        </xdr:to>
        <xdr:sp macro="" textlink="">
          <xdr:nvSpPr>
            <xdr:cNvPr id="8199" name="Drop Down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28575</xdr:rowOff>
        </xdr:from>
        <xdr:to>
          <xdr:col>11</xdr:col>
          <xdr:colOff>752475</xdr:colOff>
          <xdr:row>28</xdr:row>
          <xdr:rowOff>228600</xdr:rowOff>
        </xdr:to>
        <xdr:sp macro="" textlink="">
          <xdr:nvSpPr>
            <xdr:cNvPr id="8200" name="Drop Down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28575</xdr:rowOff>
        </xdr:from>
        <xdr:to>
          <xdr:col>9</xdr:col>
          <xdr:colOff>447675</xdr:colOff>
          <xdr:row>21</xdr:row>
          <xdr:rowOff>228600</xdr:rowOff>
        </xdr:to>
        <xdr:sp macro="" textlink="">
          <xdr:nvSpPr>
            <xdr:cNvPr id="8201" name="Drop Down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28575</xdr:rowOff>
        </xdr:from>
        <xdr:to>
          <xdr:col>9</xdr:col>
          <xdr:colOff>447675</xdr:colOff>
          <xdr:row>22</xdr:row>
          <xdr:rowOff>228600</xdr:rowOff>
        </xdr:to>
        <xdr:sp macro="" textlink="">
          <xdr:nvSpPr>
            <xdr:cNvPr id="8202" name="Drop Down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28575</xdr:rowOff>
        </xdr:from>
        <xdr:to>
          <xdr:col>9</xdr:col>
          <xdr:colOff>447675</xdr:colOff>
          <xdr:row>23</xdr:row>
          <xdr:rowOff>228600</xdr:rowOff>
        </xdr:to>
        <xdr:sp macro="" textlink="">
          <xdr:nvSpPr>
            <xdr:cNvPr id="8203" name="Drop Down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28575</xdr:rowOff>
        </xdr:from>
        <xdr:to>
          <xdr:col>9</xdr:col>
          <xdr:colOff>447675</xdr:colOff>
          <xdr:row>24</xdr:row>
          <xdr:rowOff>228600</xdr:rowOff>
        </xdr:to>
        <xdr:sp macro="" textlink="">
          <xdr:nvSpPr>
            <xdr:cNvPr id="8204" name="Drop Down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219075</xdr:rowOff>
        </xdr:from>
        <xdr:to>
          <xdr:col>9</xdr:col>
          <xdr:colOff>438150</xdr:colOff>
          <xdr:row>17</xdr:row>
          <xdr:rowOff>428625</xdr:rowOff>
        </xdr:to>
        <xdr:sp macro="" textlink="">
          <xdr:nvSpPr>
            <xdr:cNvPr id="8205" name="Drop Down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29</xdr:row>
          <xdr:rowOff>95250</xdr:rowOff>
        </xdr:from>
        <xdr:to>
          <xdr:col>11</xdr:col>
          <xdr:colOff>752475</xdr:colOff>
          <xdr:row>29</xdr:row>
          <xdr:rowOff>295275</xdr:rowOff>
        </xdr:to>
        <xdr:sp macro="" textlink="">
          <xdr:nvSpPr>
            <xdr:cNvPr id="8206" name="Drop Down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30</xdr:row>
          <xdr:rowOff>19050</xdr:rowOff>
        </xdr:from>
        <xdr:to>
          <xdr:col>11</xdr:col>
          <xdr:colOff>742950</xdr:colOff>
          <xdr:row>30</xdr:row>
          <xdr:rowOff>219075</xdr:rowOff>
        </xdr:to>
        <xdr:sp macro="" textlink="">
          <xdr:nvSpPr>
            <xdr:cNvPr id="8207" name="Drop Down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33</xdr:row>
          <xdr:rowOff>38100</xdr:rowOff>
        </xdr:from>
        <xdr:to>
          <xdr:col>11</xdr:col>
          <xdr:colOff>771525</xdr:colOff>
          <xdr:row>33</xdr:row>
          <xdr:rowOff>238125</xdr:rowOff>
        </xdr:to>
        <xdr:sp macro="" textlink="">
          <xdr:nvSpPr>
            <xdr:cNvPr id="8208" name="Drop Down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38100</xdr:rowOff>
        </xdr:from>
        <xdr:to>
          <xdr:col>11</xdr:col>
          <xdr:colOff>752475</xdr:colOff>
          <xdr:row>34</xdr:row>
          <xdr:rowOff>238125</xdr:rowOff>
        </xdr:to>
        <xdr:sp macro="" textlink="">
          <xdr:nvSpPr>
            <xdr:cNvPr id="8209" name="Drop Down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25</xdr:row>
          <xdr:rowOff>19050</xdr:rowOff>
        </xdr:from>
        <xdr:to>
          <xdr:col>9</xdr:col>
          <xdr:colOff>447675</xdr:colOff>
          <xdr:row>25</xdr:row>
          <xdr:rowOff>219075</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4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28575</xdr:rowOff>
        </xdr:from>
        <xdr:to>
          <xdr:col>9</xdr:col>
          <xdr:colOff>428625</xdr:colOff>
          <xdr:row>15</xdr:row>
          <xdr:rowOff>228600</xdr:rowOff>
        </xdr:to>
        <xdr:sp macro="" textlink="">
          <xdr:nvSpPr>
            <xdr:cNvPr id="9218" name="Drop Down 2" hidden="1">
              <a:extLst>
                <a:ext uri="{63B3BB69-23CF-44E3-9099-C40C66FF867C}">
                  <a14:compatExt spid="_x0000_s9218"/>
                </a:ext>
                <a:ext uri="{FF2B5EF4-FFF2-40B4-BE49-F238E27FC236}">
                  <a16:creationId xmlns:a16="http://schemas.microsoft.com/office/drawing/2014/main" id="{00000000-0008-0000-0400-000002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209550</xdr:rowOff>
        </xdr:from>
        <xdr:to>
          <xdr:col>9</xdr:col>
          <xdr:colOff>419100</xdr:colOff>
          <xdr:row>16</xdr:row>
          <xdr:rowOff>428625</xdr:rowOff>
        </xdr:to>
        <xdr:sp macro="" textlink="">
          <xdr:nvSpPr>
            <xdr:cNvPr id="9219" name="Drop Down 3" hidden="1">
              <a:extLst>
                <a:ext uri="{63B3BB69-23CF-44E3-9099-C40C66FF867C}">
                  <a14:compatExt spid="_x0000_s9219"/>
                </a:ext>
                <a:ext uri="{FF2B5EF4-FFF2-40B4-BE49-F238E27FC236}">
                  <a16:creationId xmlns:a16="http://schemas.microsoft.com/office/drawing/2014/main" id="{00000000-0008-0000-0400-000003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38100</xdr:rowOff>
        </xdr:from>
        <xdr:to>
          <xdr:col>9</xdr:col>
          <xdr:colOff>600075</xdr:colOff>
          <xdr:row>18</xdr:row>
          <xdr:rowOff>238125</xdr:rowOff>
        </xdr:to>
        <xdr:sp macro="" textlink="">
          <xdr:nvSpPr>
            <xdr:cNvPr id="9220" name="Drop Down 4" hidden="1">
              <a:extLst>
                <a:ext uri="{63B3BB69-23CF-44E3-9099-C40C66FF867C}">
                  <a14:compatExt spid="_x0000_s9220"/>
                </a:ext>
                <a:ext uri="{FF2B5EF4-FFF2-40B4-BE49-F238E27FC236}">
                  <a16:creationId xmlns:a16="http://schemas.microsoft.com/office/drawing/2014/main" id="{00000000-0008-0000-0400-000004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18</xdr:row>
          <xdr:rowOff>38100</xdr:rowOff>
        </xdr:from>
        <xdr:to>
          <xdr:col>6</xdr:col>
          <xdr:colOff>581025</xdr:colOff>
          <xdr:row>18</xdr:row>
          <xdr:rowOff>238125</xdr:rowOff>
        </xdr:to>
        <xdr:sp macro="" textlink="">
          <xdr:nvSpPr>
            <xdr:cNvPr id="9221" name="Drop Down 5" hidden="1">
              <a:extLst>
                <a:ext uri="{63B3BB69-23CF-44E3-9099-C40C66FF867C}">
                  <a14:compatExt spid="_x0000_s9221"/>
                </a:ext>
                <a:ext uri="{FF2B5EF4-FFF2-40B4-BE49-F238E27FC236}">
                  <a16:creationId xmlns:a16="http://schemas.microsoft.com/office/drawing/2014/main" id="{00000000-0008-0000-0400-000005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19</xdr:row>
          <xdr:rowOff>76200</xdr:rowOff>
        </xdr:from>
        <xdr:to>
          <xdr:col>9</xdr:col>
          <xdr:colOff>476250</xdr:colOff>
          <xdr:row>19</xdr:row>
          <xdr:rowOff>361950</xdr:rowOff>
        </xdr:to>
        <xdr:sp macro="" textlink="">
          <xdr:nvSpPr>
            <xdr:cNvPr id="9222" name="Drop Down 6" hidden="1">
              <a:extLst>
                <a:ext uri="{63B3BB69-23CF-44E3-9099-C40C66FF867C}">
                  <a14:compatExt spid="_x0000_s9222"/>
                </a:ext>
                <a:ext uri="{FF2B5EF4-FFF2-40B4-BE49-F238E27FC236}">
                  <a16:creationId xmlns:a16="http://schemas.microsoft.com/office/drawing/2014/main" id="{00000000-0008-0000-0400-000006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28575</xdr:rowOff>
        </xdr:from>
        <xdr:to>
          <xdr:col>11</xdr:col>
          <xdr:colOff>752475</xdr:colOff>
          <xdr:row>27</xdr:row>
          <xdr:rowOff>228600</xdr:rowOff>
        </xdr:to>
        <xdr:sp macro="" textlink="">
          <xdr:nvSpPr>
            <xdr:cNvPr id="9223" name="Drop Down 7" hidden="1">
              <a:extLst>
                <a:ext uri="{63B3BB69-23CF-44E3-9099-C40C66FF867C}">
                  <a14:compatExt spid="_x0000_s9223"/>
                </a:ext>
                <a:ext uri="{FF2B5EF4-FFF2-40B4-BE49-F238E27FC236}">
                  <a16:creationId xmlns:a16="http://schemas.microsoft.com/office/drawing/2014/main" id="{00000000-0008-0000-0400-000007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28575</xdr:rowOff>
        </xdr:from>
        <xdr:to>
          <xdr:col>11</xdr:col>
          <xdr:colOff>752475</xdr:colOff>
          <xdr:row>28</xdr:row>
          <xdr:rowOff>228600</xdr:rowOff>
        </xdr:to>
        <xdr:sp macro="" textlink="">
          <xdr:nvSpPr>
            <xdr:cNvPr id="9224" name="Drop Down 8" hidden="1">
              <a:extLst>
                <a:ext uri="{63B3BB69-23CF-44E3-9099-C40C66FF867C}">
                  <a14:compatExt spid="_x0000_s9224"/>
                </a:ext>
                <a:ext uri="{FF2B5EF4-FFF2-40B4-BE49-F238E27FC236}">
                  <a16:creationId xmlns:a16="http://schemas.microsoft.com/office/drawing/2014/main" id="{00000000-0008-0000-0400-000008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28575</xdr:rowOff>
        </xdr:from>
        <xdr:to>
          <xdr:col>9</xdr:col>
          <xdr:colOff>447675</xdr:colOff>
          <xdr:row>21</xdr:row>
          <xdr:rowOff>228600</xdr:rowOff>
        </xdr:to>
        <xdr:sp macro="" textlink="">
          <xdr:nvSpPr>
            <xdr:cNvPr id="9225" name="Drop Down 9" hidden="1">
              <a:extLst>
                <a:ext uri="{63B3BB69-23CF-44E3-9099-C40C66FF867C}">
                  <a14:compatExt spid="_x0000_s9225"/>
                </a:ext>
                <a:ext uri="{FF2B5EF4-FFF2-40B4-BE49-F238E27FC236}">
                  <a16:creationId xmlns:a16="http://schemas.microsoft.com/office/drawing/2014/main" id="{00000000-0008-0000-0400-000009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28575</xdr:rowOff>
        </xdr:from>
        <xdr:to>
          <xdr:col>9</xdr:col>
          <xdr:colOff>447675</xdr:colOff>
          <xdr:row>22</xdr:row>
          <xdr:rowOff>228600</xdr:rowOff>
        </xdr:to>
        <xdr:sp macro="" textlink="">
          <xdr:nvSpPr>
            <xdr:cNvPr id="9226" name="Drop Down 10" hidden="1">
              <a:extLst>
                <a:ext uri="{63B3BB69-23CF-44E3-9099-C40C66FF867C}">
                  <a14:compatExt spid="_x0000_s9226"/>
                </a:ext>
                <a:ext uri="{FF2B5EF4-FFF2-40B4-BE49-F238E27FC236}">
                  <a16:creationId xmlns:a16="http://schemas.microsoft.com/office/drawing/2014/main" id="{00000000-0008-0000-0400-00000A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28575</xdr:rowOff>
        </xdr:from>
        <xdr:to>
          <xdr:col>9</xdr:col>
          <xdr:colOff>447675</xdr:colOff>
          <xdr:row>23</xdr:row>
          <xdr:rowOff>228600</xdr:rowOff>
        </xdr:to>
        <xdr:sp macro="" textlink="">
          <xdr:nvSpPr>
            <xdr:cNvPr id="9227" name="Drop Down 11" hidden="1">
              <a:extLst>
                <a:ext uri="{63B3BB69-23CF-44E3-9099-C40C66FF867C}">
                  <a14:compatExt spid="_x0000_s9227"/>
                </a:ext>
                <a:ext uri="{FF2B5EF4-FFF2-40B4-BE49-F238E27FC236}">
                  <a16:creationId xmlns:a16="http://schemas.microsoft.com/office/drawing/2014/main" id="{00000000-0008-0000-0400-00000B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28575</xdr:rowOff>
        </xdr:from>
        <xdr:to>
          <xdr:col>9</xdr:col>
          <xdr:colOff>447675</xdr:colOff>
          <xdr:row>24</xdr:row>
          <xdr:rowOff>228600</xdr:rowOff>
        </xdr:to>
        <xdr:sp macro="" textlink="">
          <xdr:nvSpPr>
            <xdr:cNvPr id="9228" name="Drop Down 12" hidden="1">
              <a:extLst>
                <a:ext uri="{63B3BB69-23CF-44E3-9099-C40C66FF867C}">
                  <a14:compatExt spid="_x0000_s9228"/>
                </a:ext>
                <a:ext uri="{FF2B5EF4-FFF2-40B4-BE49-F238E27FC236}">
                  <a16:creationId xmlns:a16="http://schemas.microsoft.com/office/drawing/2014/main" id="{00000000-0008-0000-0400-00000C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219075</xdr:rowOff>
        </xdr:from>
        <xdr:to>
          <xdr:col>9</xdr:col>
          <xdr:colOff>438150</xdr:colOff>
          <xdr:row>17</xdr:row>
          <xdr:rowOff>428625</xdr:rowOff>
        </xdr:to>
        <xdr:sp macro="" textlink="">
          <xdr:nvSpPr>
            <xdr:cNvPr id="9229" name="Drop Down 13" hidden="1">
              <a:extLst>
                <a:ext uri="{63B3BB69-23CF-44E3-9099-C40C66FF867C}">
                  <a14:compatExt spid="_x0000_s9229"/>
                </a:ext>
                <a:ext uri="{FF2B5EF4-FFF2-40B4-BE49-F238E27FC236}">
                  <a16:creationId xmlns:a16="http://schemas.microsoft.com/office/drawing/2014/main" id="{00000000-0008-0000-0400-00000D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29</xdr:row>
          <xdr:rowOff>95250</xdr:rowOff>
        </xdr:from>
        <xdr:to>
          <xdr:col>11</xdr:col>
          <xdr:colOff>752475</xdr:colOff>
          <xdr:row>29</xdr:row>
          <xdr:rowOff>295275</xdr:rowOff>
        </xdr:to>
        <xdr:sp macro="" textlink="">
          <xdr:nvSpPr>
            <xdr:cNvPr id="9230" name="Drop Down 14" hidden="1">
              <a:extLst>
                <a:ext uri="{63B3BB69-23CF-44E3-9099-C40C66FF867C}">
                  <a14:compatExt spid="_x0000_s9230"/>
                </a:ext>
                <a:ext uri="{FF2B5EF4-FFF2-40B4-BE49-F238E27FC236}">
                  <a16:creationId xmlns:a16="http://schemas.microsoft.com/office/drawing/2014/main" id="{00000000-0008-0000-0400-00000E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30</xdr:row>
          <xdr:rowOff>19050</xdr:rowOff>
        </xdr:from>
        <xdr:to>
          <xdr:col>11</xdr:col>
          <xdr:colOff>742950</xdr:colOff>
          <xdr:row>30</xdr:row>
          <xdr:rowOff>219075</xdr:rowOff>
        </xdr:to>
        <xdr:sp macro="" textlink="">
          <xdr:nvSpPr>
            <xdr:cNvPr id="9231" name="Drop Down 15" hidden="1">
              <a:extLst>
                <a:ext uri="{63B3BB69-23CF-44E3-9099-C40C66FF867C}">
                  <a14:compatExt spid="_x0000_s9231"/>
                </a:ext>
                <a:ext uri="{FF2B5EF4-FFF2-40B4-BE49-F238E27FC236}">
                  <a16:creationId xmlns:a16="http://schemas.microsoft.com/office/drawing/2014/main" id="{00000000-0008-0000-0400-00000F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33</xdr:row>
          <xdr:rowOff>38100</xdr:rowOff>
        </xdr:from>
        <xdr:to>
          <xdr:col>11</xdr:col>
          <xdr:colOff>771525</xdr:colOff>
          <xdr:row>33</xdr:row>
          <xdr:rowOff>238125</xdr:rowOff>
        </xdr:to>
        <xdr:sp macro="" textlink="">
          <xdr:nvSpPr>
            <xdr:cNvPr id="9232" name="Drop Down 16" hidden="1">
              <a:extLst>
                <a:ext uri="{63B3BB69-23CF-44E3-9099-C40C66FF867C}">
                  <a14:compatExt spid="_x0000_s9232"/>
                </a:ext>
                <a:ext uri="{FF2B5EF4-FFF2-40B4-BE49-F238E27FC236}">
                  <a16:creationId xmlns:a16="http://schemas.microsoft.com/office/drawing/2014/main" id="{00000000-0008-0000-0400-000010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38100</xdr:rowOff>
        </xdr:from>
        <xdr:to>
          <xdr:col>11</xdr:col>
          <xdr:colOff>752475</xdr:colOff>
          <xdr:row>34</xdr:row>
          <xdr:rowOff>238125</xdr:rowOff>
        </xdr:to>
        <xdr:sp macro="" textlink="">
          <xdr:nvSpPr>
            <xdr:cNvPr id="9233" name="Drop Down 17" hidden="1">
              <a:extLst>
                <a:ext uri="{63B3BB69-23CF-44E3-9099-C40C66FF867C}">
                  <a14:compatExt spid="_x0000_s9233"/>
                </a:ext>
                <a:ext uri="{FF2B5EF4-FFF2-40B4-BE49-F238E27FC236}">
                  <a16:creationId xmlns:a16="http://schemas.microsoft.com/office/drawing/2014/main" id="{00000000-0008-0000-0400-00001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25</xdr:row>
          <xdr:rowOff>19050</xdr:rowOff>
        </xdr:from>
        <xdr:to>
          <xdr:col>9</xdr:col>
          <xdr:colOff>447675</xdr:colOff>
          <xdr:row>25</xdr:row>
          <xdr:rowOff>219075</xdr:rowOff>
        </xdr:to>
        <xdr:sp macro="" textlink="">
          <xdr:nvSpPr>
            <xdr:cNvPr id="10241" name="Drop Down 1" hidden="1">
              <a:extLst>
                <a:ext uri="{63B3BB69-23CF-44E3-9099-C40C66FF867C}">
                  <a14:compatExt spid="_x0000_s10241"/>
                </a:ext>
                <a:ext uri="{FF2B5EF4-FFF2-40B4-BE49-F238E27FC236}">
                  <a16:creationId xmlns:a16="http://schemas.microsoft.com/office/drawing/2014/main" id="{00000000-0008-0000-05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28575</xdr:rowOff>
        </xdr:from>
        <xdr:to>
          <xdr:col>9</xdr:col>
          <xdr:colOff>428625</xdr:colOff>
          <xdr:row>15</xdr:row>
          <xdr:rowOff>228600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0000000-0008-0000-05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209550</xdr:rowOff>
        </xdr:from>
        <xdr:to>
          <xdr:col>9</xdr:col>
          <xdr:colOff>419100</xdr:colOff>
          <xdr:row>16</xdr:row>
          <xdr:rowOff>428625</xdr:rowOff>
        </xdr:to>
        <xdr:sp macro="" textlink="">
          <xdr:nvSpPr>
            <xdr:cNvPr id="10243" name="Drop Down 3" hidden="1">
              <a:extLst>
                <a:ext uri="{63B3BB69-23CF-44E3-9099-C40C66FF867C}">
                  <a14:compatExt spid="_x0000_s10243"/>
                </a:ext>
                <a:ext uri="{FF2B5EF4-FFF2-40B4-BE49-F238E27FC236}">
                  <a16:creationId xmlns:a16="http://schemas.microsoft.com/office/drawing/2014/main" id="{00000000-0008-0000-0500-000003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38100</xdr:rowOff>
        </xdr:from>
        <xdr:to>
          <xdr:col>9</xdr:col>
          <xdr:colOff>600075</xdr:colOff>
          <xdr:row>18</xdr:row>
          <xdr:rowOff>238125</xdr:rowOff>
        </xdr:to>
        <xdr:sp macro="" textlink="">
          <xdr:nvSpPr>
            <xdr:cNvPr id="10244" name="Drop Down 4" hidden="1">
              <a:extLst>
                <a:ext uri="{63B3BB69-23CF-44E3-9099-C40C66FF867C}">
                  <a14:compatExt spid="_x0000_s10244"/>
                </a:ext>
                <a:ext uri="{FF2B5EF4-FFF2-40B4-BE49-F238E27FC236}">
                  <a16:creationId xmlns:a16="http://schemas.microsoft.com/office/drawing/2014/main" id="{00000000-0008-0000-0500-000004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18</xdr:row>
          <xdr:rowOff>38100</xdr:rowOff>
        </xdr:from>
        <xdr:to>
          <xdr:col>6</xdr:col>
          <xdr:colOff>581025</xdr:colOff>
          <xdr:row>18</xdr:row>
          <xdr:rowOff>238125</xdr:rowOff>
        </xdr:to>
        <xdr:sp macro="" textlink="">
          <xdr:nvSpPr>
            <xdr:cNvPr id="10245" name="Drop Down 5" hidden="1">
              <a:extLst>
                <a:ext uri="{63B3BB69-23CF-44E3-9099-C40C66FF867C}">
                  <a14:compatExt spid="_x0000_s10245"/>
                </a:ext>
                <a:ext uri="{FF2B5EF4-FFF2-40B4-BE49-F238E27FC236}">
                  <a16:creationId xmlns:a16="http://schemas.microsoft.com/office/drawing/2014/main" id="{00000000-0008-0000-0500-000005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19</xdr:row>
          <xdr:rowOff>76200</xdr:rowOff>
        </xdr:from>
        <xdr:to>
          <xdr:col>9</xdr:col>
          <xdr:colOff>476250</xdr:colOff>
          <xdr:row>19</xdr:row>
          <xdr:rowOff>361950</xdr:rowOff>
        </xdr:to>
        <xdr:sp macro="" textlink="">
          <xdr:nvSpPr>
            <xdr:cNvPr id="10246" name="Drop Down 6"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28575</xdr:rowOff>
        </xdr:from>
        <xdr:to>
          <xdr:col>11</xdr:col>
          <xdr:colOff>752475</xdr:colOff>
          <xdr:row>27</xdr:row>
          <xdr:rowOff>228600</xdr:rowOff>
        </xdr:to>
        <xdr:sp macro="" textlink="">
          <xdr:nvSpPr>
            <xdr:cNvPr id="10247" name="Drop Down 7"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28575</xdr:rowOff>
        </xdr:from>
        <xdr:to>
          <xdr:col>11</xdr:col>
          <xdr:colOff>752475</xdr:colOff>
          <xdr:row>28</xdr:row>
          <xdr:rowOff>228600</xdr:rowOff>
        </xdr:to>
        <xdr:sp macro="" textlink="">
          <xdr:nvSpPr>
            <xdr:cNvPr id="10248" name="Drop Down 8" hidden="1">
              <a:extLst>
                <a:ext uri="{63B3BB69-23CF-44E3-9099-C40C66FF867C}">
                  <a14:compatExt spid="_x0000_s10248"/>
                </a:ext>
                <a:ext uri="{FF2B5EF4-FFF2-40B4-BE49-F238E27FC236}">
                  <a16:creationId xmlns:a16="http://schemas.microsoft.com/office/drawing/2014/main" id="{00000000-0008-0000-0500-000008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28575</xdr:rowOff>
        </xdr:from>
        <xdr:to>
          <xdr:col>9</xdr:col>
          <xdr:colOff>447675</xdr:colOff>
          <xdr:row>21</xdr:row>
          <xdr:rowOff>228600</xdr:rowOff>
        </xdr:to>
        <xdr:sp macro="" textlink="">
          <xdr:nvSpPr>
            <xdr:cNvPr id="10249" name="Drop Down 9" hidden="1">
              <a:extLst>
                <a:ext uri="{63B3BB69-23CF-44E3-9099-C40C66FF867C}">
                  <a14:compatExt spid="_x0000_s10249"/>
                </a:ext>
                <a:ext uri="{FF2B5EF4-FFF2-40B4-BE49-F238E27FC236}">
                  <a16:creationId xmlns:a16="http://schemas.microsoft.com/office/drawing/2014/main" id="{00000000-0008-0000-0500-000009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28575</xdr:rowOff>
        </xdr:from>
        <xdr:to>
          <xdr:col>9</xdr:col>
          <xdr:colOff>447675</xdr:colOff>
          <xdr:row>22</xdr:row>
          <xdr:rowOff>228600</xdr:rowOff>
        </xdr:to>
        <xdr:sp macro="" textlink="">
          <xdr:nvSpPr>
            <xdr:cNvPr id="10250" name="Drop Down 10" hidden="1">
              <a:extLst>
                <a:ext uri="{63B3BB69-23CF-44E3-9099-C40C66FF867C}">
                  <a14:compatExt spid="_x0000_s10250"/>
                </a:ext>
                <a:ext uri="{FF2B5EF4-FFF2-40B4-BE49-F238E27FC236}">
                  <a16:creationId xmlns:a16="http://schemas.microsoft.com/office/drawing/2014/main" id="{00000000-0008-0000-0500-00000A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28575</xdr:rowOff>
        </xdr:from>
        <xdr:to>
          <xdr:col>9</xdr:col>
          <xdr:colOff>447675</xdr:colOff>
          <xdr:row>23</xdr:row>
          <xdr:rowOff>228600</xdr:rowOff>
        </xdr:to>
        <xdr:sp macro="" textlink="">
          <xdr:nvSpPr>
            <xdr:cNvPr id="10251" name="Drop Down 11" hidden="1">
              <a:extLst>
                <a:ext uri="{63B3BB69-23CF-44E3-9099-C40C66FF867C}">
                  <a14:compatExt spid="_x0000_s10251"/>
                </a:ext>
                <a:ext uri="{FF2B5EF4-FFF2-40B4-BE49-F238E27FC236}">
                  <a16:creationId xmlns:a16="http://schemas.microsoft.com/office/drawing/2014/main" id="{00000000-0008-0000-0500-00000B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28575</xdr:rowOff>
        </xdr:from>
        <xdr:to>
          <xdr:col>9</xdr:col>
          <xdr:colOff>447675</xdr:colOff>
          <xdr:row>24</xdr:row>
          <xdr:rowOff>228600</xdr:rowOff>
        </xdr:to>
        <xdr:sp macro="" textlink="">
          <xdr:nvSpPr>
            <xdr:cNvPr id="10252" name="Drop Down 12" hidden="1">
              <a:extLst>
                <a:ext uri="{63B3BB69-23CF-44E3-9099-C40C66FF867C}">
                  <a14:compatExt spid="_x0000_s10252"/>
                </a:ext>
                <a:ext uri="{FF2B5EF4-FFF2-40B4-BE49-F238E27FC236}">
                  <a16:creationId xmlns:a16="http://schemas.microsoft.com/office/drawing/2014/main" id="{00000000-0008-0000-0500-00000C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219075</xdr:rowOff>
        </xdr:from>
        <xdr:to>
          <xdr:col>9</xdr:col>
          <xdr:colOff>438150</xdr:colOff>
          <xdr:row>17</xdr:row>
          <xdr:rowOff>428625</xdr:rowOff>
        </xdr:to>
        <xdr:sp macro="" textlink="">
          <xdr:nvSpPr>
            <xdr:cNvPr id="10253" name="Drop Down 13" hidden="1">
              <a:extLst>
                <a:ext uri="{63B3BB69-23CF-44E3-9099-C40C66FF867C}">
                  <a14:compatExt spid="_x0000_s10253"/>
                </a:ext>
                <a:ext uri="{FF2B5EF4-FFF2-40B4-BE49-F238E27FC236}">
                  <a16:creationId xmlns:a16="http://schemas.microsoft.com/office/drawing/2014/main" id="{00000000-0008-0000-0500-00000D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29</xdr:row>
          <xdr:rowOff>95250</xdr:rowOff>
        </xdr:from>
        <xdr:to>
          <xdr:col>11</xdr:col>
          <xdr:colOff>752475</xdr:colOff>
          <xdr:row>29</xdr:row>
          <xdr:rowOff>295275</xdr:rowOff>
        </xdr:to>
        <xdr:sp macro="" textlink="">
          <xdr:nvSpPr>
            <xdr:cNvPr id="10254" name="Drop Down 14" hidden="1">
              <a:extLst>
                <a:ext uri="{63B3BB69-23CF-44E3-9099-C40C66FF867C}">
                  <a14:compatExt spid="_x0000_s10254"/>
                </a:ext>
                <a:ext uri="{FF2B5EF4-FFF2-40B4-BE49-F238E27FC236}">
                  <a16:creationId xmlns:a16="http://schemas.microsoft.com/office/drawing/2014/main" id="{00000000-0008-0000-0500-00000E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30</xdr:row>
          <xdr:rowOff>19050</xdr:rowOff>
        </xdr:from>
        <xdr:to>
          <xdr:col>11</xdr:col>
          <xdr:colOff>742950</xdr:colOff>
          <xdr:row>30</xdr:row>
          <xdr:rowOff>219075</xdr:rowOff>
        </xdr:to>
        <xdr:sp macro="" textlink="">
          <xdr:nvSpPr>
            <xdr:cNvPr id="10255" name="Drop Down 15" hidden="1">
              <a:extLst>
                <a:ext uri="{63B3BB69-23CF-44E3-9099-C40C66FF867C}">
                  <a14:compatExt spid="_x0000_s10255"/>
                </a:ext>
                <a:ext uri="{FF2B5EF4-FFF2-40B4-BE49-F238E27FC236}">
                  <a16:creationId xmlns:a16="http://schemas.microsoft.com/office/drawing/2014/main" id="{00000000-0008-0000-0500-00000F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33</xdr:row>
          <xdr:rowOff>38100</xdr:rowOff>
        </xdr:from>
        <xdr:to>
          <xdr:col>11</xdr:col>
          <xdr:colOff>771525</xdr:colOff>
          <xdr:row>33</xdr:row>
          <xdr:rowOff>238125</xdr:rowOff>
        </xdr:to>
        <xdr:sp macro="" textlink="">
          <xdr:nvSpPr>
            <xdr:cNvPr id="10256" name="Drop Down 16" hidden="1">
              <a:extLst>
                <a:ext uri="{63B3BB69-23CF-44E3-9099-C40C66FF867C}">
                  <a14:compatExt spid="_x0000_s10256"/>
                </a:ext>
                <a:ext uri="{FF2B5EF4-FFF2-40B4-BE49-F238E27FC236}">
                  <a16:creationId xmlns:a16="http://schemas.microsoft.com/office/drawing/2014/main" id="{00000000-0008-0000-0500-000010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38100</xdr:rowOff>
        </xdr:from>
        <xdr:to>
          <xdr:col>11</xdr:col>
          <xdr:colOff>752475</xdr:colOff>
          <xdr:row>34</xdr:row>
          <xdr:rowOff>238125</xdr:rowOff>
        </xdr:to>
        <xdr:sp macro="" textlink="">
          <xdr:nvSpPr>
            <xdr:cNvPr id="10257" name="Drop Down 17" hidden="1">
              <a:extLst>
                <a:ext uri="{63B3BB69-23CF-44E3-9099-C40C66FF867C}">
                  <a14:compatExt spid="_x0000_s10257"/>
                </a:ext>
                <a:ext uri="{FF2B5EF4-FFF2-40B4-BE49-F238E27FC236}">
                  <a16:creationId xmlns:a16="http://schemas.microsoft.com/office/drawing/2014/main" id="{00000000-0008-0000-0500-00001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25</xdr:row>
          <xdr:rowOff>19050</xdr:rowOff>
        </xdr:from>
        <xdr:to>
          <xdr:col>9</xdr:col>
          <xdr:colOff>447675</xdr:colOff>
          <xdr:row>25</xdr:row>
          <xdr:rowOff>219075</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28575</xdr:rowOff>
        </xdr:from>
        <xdr:to>
          <xdr:col>9</xdr:col>
          <xdr:colOff>428625</xdr:colOff>
          <xdr:row>15</xdr:row>
          <xdr:rowOff>228600</xdr:rowOff>
        </xdr:to>
        <xdr:sp macro="" textlink="">
          <xdr:nvSpPr>
            <xdr:cNvPr id="11266" name="Drop Down 2"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209550</xdr:rowOff>
        </xdr:from>
        <xdr:to>
          <xdr:col>9</xdr:col>
          <xdr:colOff>419100</xdr:colOff>
          <xdr:row>16</xdr:row>
          <xdr:rowOff>428625</xdr:rowOff>
        </xdr:to>
        <xdr:sp macro="" textlink="">
          <xdr:nvSpPr>
            <xdr:cNvPr id="11267" name="Drop Down 3" hidden="1">
              <a:extLst>
                <a:ext uri="{63B3BB69-23CF-44E3-9099-C40C66FF867C}">
                  <a14:compatExt spid="_x0000_s11267"/>
                </a:ext>
                <a:ext uri="{FF2B5EF4-FFF2-40B4-BE49-F238E27FC236}">
                  <a16:creationId xmlns:a16="http://schemas.microsoft.com/office/drawing/2014/main" id="{00000000-0008-0000-0600-000003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38100</xdr:rowOff>
        </xdr:from>
        <xdr:to>
          <xdr:col>9</xdr:col>
          <xdr:colOff>600075</xdr:colOff>
          <xdr:row>18</xdr:row>
          <xdr:rowOff>238125</xdr:rowOff>
        </xdr:to>
        <xdr:sp macro="" textlink="">
          <xdr:nvSpPr>
            <xdr:cNvPr id="11268" name="Drop Down 4" hidden="1">
              <a:extLst>
                <a:ext uri="{63B3BB69-23CF-44E3-9099-C40C66FF867C}">
                  <a14:compatExt spid="_x0000_s11268"/>
                </a:ext>
                <a:ext uri="{FF2B5EF4-FFF2-40B4-BE49-F238E27FC236}">
                  <a16:creationId xmlns:a16="http://schemas.microsoft.com/office/drawing/2014/main" id="{00000000-0008-0000-0600-000004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18</xdr:row>
          <xdr:rowOff>38100</xdr:rowOff>
        </xdr:from>
        <xdr:to>
          <xdr:col>6</xdr:col>
          <xdr:colOff>581025</xdr:colOff>
          <xdr:row>18</xdr:row>
          <xdr:rowOff>238125</xdr:rowOff>
        </xdr:to>
        <xdr:sp macro="" textlink="">
          <xdr:nvSpPr>
            <xdr:cNvPr id="11269" name="Drop Down 5" hidden="1">
              <a:extLst>
                <a:ext uri="{63B3BB69-23CF-44E3-9099-C40C66FF867C}">
                  <a14:compatExt spid="_x0000_s11269"/>
                </a:ext>
                <a:ext uri="{FF2B5EF4-FFF2-40B4-BE49-F238E27FC236}">
                  <a16:creationId xmlns:a16="http://schemas.microsoft.com/office/drawing/2014/main" id="{00000000-0008-0000-0600-000005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19</xdr:row>
          <xdr:rowOff>76200</xdr:rowOff>
        </xdr:from>
        <xdr:to>
          <xdr:col>9</xdr:col>
          <xdr:colOff>476250</xdr:colOff>
          <xdr:row>19</xdr:row>
          <xdr:rowOff>361950</xdr:rowOff>
        </xdr:to>
        <xdr:sp macro="" textlink="">
          <xdr:nvSpPr>
            <xdr:cNvPr id="11270" name="Drop Down 6" hidden="1">
              <a:extLst>
                <a:ext uri="{63B3BB69-23CF-44E3-9099-C40C66FF867C}">
                  <a14:compatExt spid="_x0000_s11270"/>
                </a:ext>
                <a:ext uri="{FF2B5EF4-FFF2-40B4-BE49-F238E27FC236}">
                  <a16:creationId xmlns:a16="http://schemas.microsoft.com/office/drawing/2014/main" id="{00000000-0008-0000-0600-000006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27</xdr:row>
          <xdr:rowOff>28575</xdr:rowOff>
        </xdr:from>
        <xdr:to>
          <xdr:col>11</xdr:col>
          <xdr:colOff>752475</xdr:colOff>
          <xdr:row>27</xdr:row>
          <xdr:rowOff>228600</xdr:rowOff>
        </xdr:to>
        <xdr:sp macro="" textlink="">
          <xdr:nvSpPr>
            <xdr:cNvPr id="11271" name="Drop Down 7" hidden="1">
              <a:extLst>
                <a:ext uri="{63B3BB69-23CF-44E3-9099-C40C66FF867C}">
                  <a14:compatExt spid="_x0000_s11271"/>
                </a:ext>
                <a:ext uri="{FF2B5EF4-FFF2-40B4-BE49-F238E27FC236}">
                  <a16:creationId xmlns:a16="http://schemas.microsoft.com/office/drawing/2014/main" id="{00000000-0008-0000-0600-000007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28575</xdr:rowOff>
        </xdr:from>
        <xdr:to>
          <xdr:col>11</xdr:col>
          <xdr:colOff>752475</xdr:colOff>
          <xdr:row>28</xdr:row>
          <xdr:rowOff>228600</xdr:rowOff>
        </xdr:to>
        <xdr:sp macro="" textlink="">
          <xdr:nvSpPr>
            <xdr:cNvPr id="11272" name="Drop Down 8"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21</xdr:row>
          <xdr:rowOff>28575</xdr:rowOff>
        </xdr:from>
        <xdr:to>
          <xdr:col>9</xdr:col>
          <xdr:colOff>447675</xdr:colOff>
          <xdr:row>21</xdr:row>
          <xdr:rowOff>228600</xdr:rowOff>
        </xdr:to>
        <xdr:sp macro="" textlink="">
          <xdr:nvSpPr>
            <xdr:cNvPr id="11273" name="Drop Down 9" hidden="1">
              <a:extLst>
                <a:ext uri="{63B3BB69-23CF-44E3-9099-C40C66FF867C}">
                  <a14:compatExt spid="_x0000_s11273"/>
                </a:ext>
                <a:ext uri="{FF2B5EF4-FFF2-40B4-BE49-F238E27FC236}">
                  <a16:creationId xmlns:a16="http://schemas.microsoft.com/office/drawing/2014/main" id="{00000000-0008-0000-0600-000009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22</xdr:row>
          <xdr:rowOff>28575</xdr:rowOff>
        </xdr:from>
        <xdr:to>
          <xdr:col>9</xdr:col>
          <xdr:colOff>447675</xdr:colOff>
          <xdr:row>22</xdr:row>
          <xdr:rowOff>228600</xdr:rowOff>
        </xdr:to>
        <xdr:sp macro="" textlink="">
          <xdr:nvSpPr>
            <xdr:cNvPr id="11274" name="Drop Down 10" hidden="1">
              <a:extLst>
                <a:ext uri="{63B3BB69-23CF-44E3-9099-C40C66FF867C}">
                  <a14:compatExt spid="_x0000_s11274"/>
                </a:ext>
                <a:ext uri="{FF2B5EF4-FFF2-40B4-BE49-F238E27FC236}">
                  <a16:creationId xmlns:a16="http://schemas.microsoft.com/office/drawing/2014/main" id="{00000000-0008-0000-0600-00000A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23</xdr:row>
          <xdr:rowOff>28575</xdr:rowOff>
        </xdr:from>
        <xdr:to>
          <xdr:col>9</xdr:col>
          <xdr:colOff>447675</xdr:colOff>
          <xdr:row>23</xdr:row>
          <xdr:rowOff>228600</xdr:rowOff>
        </xdr:to>
        <xdr:sp macro="" textlink="">
          <xdr:nvSpPr>
            <xdr:cNvPr id="11275" name="Drop Down 11" hidden="1">
              <a:extLst>
                <a:ext uri="{63B3BB69-23CF-44E3-9099-C40C66FF867C}">
                  <a14:compatExt spid="_x0000_s11275"/>
                </a:ext>
                <a:ext uri="{FF2B5EF4-FFF2-40B4-BE49-F238E27FC236}">
                  <a16:creationId xmlns:a16="http://schemas.microsoft.com/office/drawing/2014/main" id="{00000000-0008-0000-0600-00000B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28575</xdr:rowOff>
        </xdr:from>
        <xdr:to>
          <xdr:col>9</xdr:col>
          <xdr:colOff>447675</xdr:colOff>
          <xdr:row>24</xdr:row>
          <xdr:rowOff>228600</xdr:rowOff>
        </xdr:to>
        <xdr:sp macro="" textlink="">
          <xdr:nvSpPr>
            <xdr:cNvPr id="11276" name="Drop Down 12" hidden="1">
              <a:extLst>
                <a:ext uri="{63B3BB69-23CF-44E3-9099-C40C66FF867C}">
                  <a14:compatExt spid="_x0000_s11276"/>
                </a:ext>
                <a:ext uri="{FF2B5EF4-FFF2-40B4-BE49-F238E27FC236}">
                  <a16:creationId xmlns:a16="http://schemas.microsoft.com/office/drawing/2014/main" id="{00000000-0008-0000-0600-00000C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219075</xdr:rowOff>
        </xdr:from>
        <xdr:to>
          <xdr:col>9</xdr:col>
          <xdr:colOff>438150</xdr:colOff>
          <xdr:row>17</xdr:row>
          <xdr:rowOff>428625</xdr:rowOff>
        </xdr:to>
        <xdr:sp macro="" textlink="">
          <xdr:nvSpPr>
            <xdr:cNvPr id="11277" name="Drop Down 13" hidden="1">
              <a:extLst>
                <a:ext uri="{63B3BB69-23CF-44E3-9099-C40C66FF867C}">
                  <a14:compatExt spid="_x0000_s11277"/>
                </a:ext>
                <a:ext uri="{FF2B5EF4-FFF2-40B4-BE49-F238E27FC236}">
                  <a16:creationId xmlns:a16="http://schemas.microsoft.com/office/drawing/2014/main" id="{00000000-0008-0000-0600-00000D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29</xdr:row>
          <xdr:rowOff>95250</xdr:rowOff>
        </xdr:from>
        <xdr:to>
          <xdr:col>11</xdr:col>
          <xdr:colOff>752475</xdr:colOff>
          <xdr:row>29</xdr:row>
          <xdr:rowOff>295275</xdr:rowOff>
        </xdr:to>
        <xdr:sp macro="" textlink="">
          <xdr:nvSpPr>
            <xdr:cNvPr id="11278" name="Drop Down 14" hidden="1">
              <a:extLst>
                <a:ext uri="{63B3BB69-23CF-44E3-9099-C40C66FF867C}">
                  <a14:compatExt spid="_x0000_s11278"/>
                </a:ext>
                <a:ext uri="{FF2B5EF4-FFF2-40B4-BE49-F238E27FC236}">
                  <a16:creationId xmlns:a16="http://schemas.microsoft.com/office/drawing/2014/main" id="{00000000-0008-0000-0600-00000E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30</xdr:row>
          <xdr:rowOff>19050</xdr:rowOff>
        </xdr:from>
        <xdr:to>
          <xdr:col>11</xdr:col>
          <xdr:colOff>742950</xdr:colOff>
          <xdr:row>30</xdr:row>
          <xdr:rowOff>219075</xdr:rowOff>
        </xdr:to>
        <xdr:sp macro="" textlink="">
          <xdr:nvSpPr>
            <xdr:cNvPr id="11279" name="Drop Down 15" hidden="1">
              <a:extLst>
                <a:ext uri="{63B3BB69-23CF-44E3-9099-C40C66FF867C}">
                  <a14:compatExt spid="_x0000_s11279"/>
                </a:ext>
                <a:ext uri="{FF2B5EF4-FFF2-40B4-BE49-F238E27FC236}">
                  <a16:creationId xmlns:a16="http://schemas.microsoft.com/office/drawing/2014/main" id="{00000000-0008-0000-0600-00000F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33</xdr:row>
          <xdr:rowOff>38100</xdr:rowOff>
        </xdr:from>
        <xdr:to>
          <xdr:col>11</xdr:col>
          <xdr:colOff>771525</xdr:colOff>
          <xdr:row>33</xdr:row>
          <xdr:rowOff>238125</xdr:rowOff>
        </xdr:to>
        <xdr:sp macro="" textlink="">
          <xdr:nvSpPr>
            <xdr:cNvPr id="11280" name="Drop Down 16" hidden="1">
              <a:extLst>
                <a:ext uri="{63B3BB69-23CF-44E3-9099-C40C66FF867C}">
                  <a14:compatExt spid="_x0000_s11280"/>
                </a:ext>
                <a:ext uri="{FF2B5EF4-FFF2-40B4-BE49-F238E27FC236}">
                  <a16:creationId xmlns:a16="http://schemas.microsoft.com/office/drawing/2014/main" id="{00000000-0008-0000-0600-000010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38100</xdr:rowOff>
        </xdr:from>
        <xdr:to>
          <xdr:col>11</xdr:col>
          <xdr:colOff>752475</xdr:colOff>
          <xdr:row>34</xdr:row>
          <xdr:rowOff>238125</xdr:rowOff>
        </xdr:to>
        <xdr:sp macro="" textlink="">
          <xdr:nvSpPr>
            <xdr:cNvPr id="11281" name="Drop Down 17" hidden="1">
              <a:extLst>
                <a:ext uri="{63B3BB69-23CF-44E3-9099-C40C66FF867C}">
                  <a14:compatExt spid="_x0000_s11281"/>
                </a:ext>
                <a:ext uri="{FF2B5EF4-FFF2-40B4-BE49-F238E27FC236}">
                  <a16:creationId xmlns:a16="http://schemas.microsoft.com/office/drawing/2014/main" id="{00000000-0008-0000-0600-00001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http://www.inpe.br/webelat/homepage/"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0.xml"/><Relationship Id="rId13" Type="http://schemas.openxmlformats.org/officeDocument/2006/relationships/ctrlProp" Target="../ctrlProps/ctrlProp35.xml"/><Relationship Id="rId18" Type="http://schemas.openxmlformats.org/officeDocument/2006/relationships/ctrlProp" Target="../ctrlProps/ctrlProp40.xml"/><Relationship Id="rId3" Type="http://schemas.openxmlformats.org/officeDocument/2006/relationships/vmlDrawing" Target="../drawings/vmlDrawing2.vml"/><Relationship Id="rId7" Type="http://schemas.openxmlformats.org/officeDocument/2006/relationships/ctrlProp" Target="../ctrlProps/ctrlProp29.xml"/><Relationship Id="rId12" Type="http://schemas.openxmlformats.org/officeDocument/2006/relationships/ctrlProp" Target="../ctrlProps/ctrlProp34.xml"/><Relationship Id="rId17" Type="http://schemas.openxmlformats.org/officeDocument/2006/relationships/ctrlProp" Target="../ctrlProps/ctrlProp39.xml"/><Relationship Id="rId2" Type="http://schemas.openxmlformats.org/officeDocument/2006/relationships/drawing" Target="../drawings/drawing3.xml"/><Relationship Id="rId16" Type="http://schemas.openxmlformats.org/officeDocument/2006/relationships/ctrlProp" Target="../ctrlProps/ctrlProp38.xml"/><Relationship Id="rId20" Type="http://schemas.openxmlformats.org/officeDocument/2006/relationships/ctrlProp" Target="../ctrlProps/ctrlProp42.xml"/><Relationship Id="rId1" Type="http://schemas.openxmlformats.org/officeDocument/2006/relationships/printerSettings" Target="../printerSettings/printerSettings3.bin"/><Relationship Id="rId6" Type="http://schemas.openxmlformats.org/officeDocument/2006/relationships/ctrlProp" Target="../ctrlProps/ctrlProp28.xml"/><Relationship Id="rId11" Type="http://schemas.openxmlformats.org/officeDocument/2006/relationships/ctrlProp" Target="../ctrlProps/ctrlProp33.xml"/><Relationship Id="rId5" Type="http://schemas.openxmlformats.org/officeDocument/2006/relationships/ctrlProp" Target="../ctrlProps/ctrlProp27.xml"/><Relationship Id="rId15" Type="http://schemas.openxmlformats.org/officeDocument/2006/relationships/ctrlProp" Target="../ctrlProps/ctrlProp37.xml"/><Relationship Id="rId10" Type="http://schemas.openxmlformats.org/officeDocument/2006/relationships/ctrlProp" Target="../ctrlProps/ctrlProp32.xml"/><Relationship Id="rId19" Type="http://schemas.openxmlformats.org/officeDocument/2006/relationships/ctrlProp" Target="../ctrlProps/ctrlProp41.xml"/><Relationship Id="rId4" Type="http://schemas.openxmlformats.org/officeDocument/2006/relationships/ctrlProp" Target="../ctrlProps/ctrlProp26.xml"/><Relationship Id="rId9" Type="http://schemas.openxmlformats.org/officeDocument/2006/relationships/ctrlProp" Target="../ctrlProps/ctrlProp31.xml"/><Relationship Id="rId14" Type="http://schemas.openxmlformats.org/officeDocument/2006/relationships/ctrlProp" Target="../ctrlProps/ctrlProp3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7.xml"/><Relationship Id="rId13" Type="http://schemas.openxmlformats.org/officeDocument/2006/relationships/ctrlProp" Target="../ctrlProps/ctrlProp52.xml"/><Relationship Id="rId18" Type="http://schemas.openxmlformats.org/officeDocument/2006/relationships/ctrlProp" Target="../ctrlProps/ctrlProp57.xml"/><Relationship Id="rId3" Type="http://schemas.openxmlformats.org/officeDocument/2006/relationships/vmlDrawing" Target="../drawings/vmlDrawing3.vml"/><Relationship Id="rId7" Type="http://schemas.openxmlformats.org/officeDocument/2006/relationships/ctrlProp" Target="../ctrlProps/ctrlProp46.xml"/><Relationship Id="rId12" Type="http://schemas.openxmlformats.org/officeDocument/2006/relationships/ctrlProp" Target="../ctrlProps/ctrlProp51.xml"/><Relationship Id="rId17" Type="http://schemas.openxmlformats.org/officeDocument/2006/relationships/ctrlProp" Target="../ctrlProps/ctrlProp56.xml"/><Relationship Id="rId2" Type="http://schemas.openxmlformats.org/officeDocument/2006/relationships/drawing" Target="../drawings/drawing4.xml"/><Relationship Id="rId16" Type="http://schemas.openxmlformats.org/officeDocument/2006/relationships/ctrlProp" Target="../ctrlProps/ctrlProp55.xml"/><Relationship Id="rId20" Type="http://schemas.openxmlformats.org/officeDocument/2006/relationships/ctrlProp" Target="../ctrlProps/ctrlProp59.xml"/><Relationship Id="rId1" Type="http://schemas.openxmlformats.org/officeDocument/2006/relationships/printerSettings" Target="../printerSettings/printerSettings4.bin"/><Relationship Id="rId6" Type="http://schemas.openxmlformats.org/officeDocument/2006/relationships/ctrlProp" Target="../ctrlProps/ctrlProp45.xml"/><Relationship Id="rId11" Type="http://schemas.openxmlformats.org/officeDocument/2006/relationships/ctrlProp" Target="../ctrlProps/ctrlProp50.xml"/><Relationship Id="rId5" Type="http://schemas.openxmlformats.org/officeDocument/2006/relationships/ctrlProp" Target="../ctrlProps/ctrlProp44.xml"/><Relationship Id="rId15" Type="http://schemas.openxmlformats.org/officeDocument/2006/relationships/ctrlProp" Target="../ctrlProps/ctrlProp54.xml"/><Relationship Id="rId10" Type="http://schemas.openxmlformats.org/officeDocument/2006/relationships/ctrlProp" Target="../ctrlProps/ctrlProp49.xml"/><Relationship Id="rId19" Type="http://schemas.openxmlformats.org/officeDocument/2006/relationships/ctrlProp" Target="../ctrlProps/ctrlProp58.xml"/><Relationship Id="rId4" Type="http://schemas.openxmlformats.org/officeDocument/2006/relationships/ctrlProp" Target="../ctrlProps/ctrlProp43.xml"/><Relationship Id="rId9" Type="http://schemas.openxmlformats.org/officeDocument/2006/relationships/ctrlProp" Target="../ctrlProps/ctrlProp48.xml"/><Relationship Id="rId14" Type="http://schemas.openxmlformats.org/officeDocument/2006/relationships/ctrlProp" Target="../ctrlProps/ctrlProp5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4.xml"/><Relationship Id="rId13" Type="http://schemas.openxmlformats.org/officeDocument/2006/relationships/ctrlProp" Target="../ctrlProps/ctrlProp69.xml"/><Relationship Id="rId18" Type="http://schemas.openxmlformats.org/officeDocument/2006/relationships/ctrlProp" Target="../ctrlProps/ctrlProp74.xml"/><Relationship Id="rId3" Type="http://schemas.openxmlformats.org/officeDocument/2006/relationships/vmlDrawing" Target="../drawings/vmlDrawing4.vml"/><Relationship Id="rId7" Type="http://schemas.openxmlformats.org/officeDocument/2006/relationships/ctrlProp" Target="../ctrlProps/ctrlProp63.xml"/><Relationship Id="rId12" Type="http://schemas.openxmlformats.org/officeDocument/2006/relationships/ctrlProp" Target="../ctrlProps/ctrlProp68.xml"/><Relationship Id="rId17" Type="http://schemas.openxmlformats.org/officeDocument/2006/relationships/ctrlProp" Target="../ctrlProps/ctrlProp73.xml"/><Relationship Id="rId2" Type="http://schemas.openxmlformats.org/officeDocument/2006/relationships/drawing" Target="../drawings/drawing5.xml"/><Relationship Id="rId16" Type="http://schemas.openxmlformats.org/officeDocument/2006/relationships/ctrlProp" Target="../ctrlProps/ctrlProp72.xml"/><Relationship Id="rId20"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2.xml"/><Relationship Id="rId11" Type="http://schemas.openxmlformats.org/officeDocument/2006/relationships/ctrlProp" Target="../ctrlProps/ctrlProp67.xml"/><Relationship Id="rId5" Type="http://schemas.openxmlformats.org/officeDocument/2006/relationships/ctrlProp" Target="../ctrlProps/ctrlProp61.xml"/><Relationship Id="rId15" Type="http://schemas.openxmlformats.org/officeDocument/2006/relationships/ctrlProp" Target="../ctrlProps/ctrlProp71.xml"/><Relationship Id="rId10" Type="http://schemas.openxmlformats.org/officeDocument/2006/relationships/ctrlProp" Target="../ctrlProps/ctrlProp66.xml"/><Relationship Id="rId19" Type="http://schemas.openxmlformats.org/officeDocument/2006/relationships/ctrlProp" Target="../ctrlProps/ctrlProp75.xml"/><Relationship Id="rId4" Type="http://schemas.openxmlformats.org/officeDocument/2006/relationships/ctrlProp" Target="../ctrlProps/ctrlProp60.xml"/><Relationship Id="rId9" Type="http://schemas.openxmlformats.org/officeDocument/2006/relationships/ctrlProp" Target="../ctrlProps/ctrlProp65.xml"/><Relationship Id="rId14" Type="http://schemas.openxmlformats.org/officeDocument/2006/relationships/ctrlProp" Target="../ctrlProps/ctrlProp70.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1.xml"/><Relationship Id="rId13" Type="http://schemas.openxmlformats.org/officeDocument/2006/relationships/ctrlProp" Target="../ctrlProps/ctrlProp86.xml"/><Relationship Id="rId18" Type="http://schemas.openxmlformats.org/officeDocument/2006/relationships/ctrlProp" Target="../ctrlProps/ctrlProp91.xml"/><Relationship Id="rId3" Type="http://schemas.openxmlformats.org/officeDocument/2006/relationships/vmlDrawing" Target="../drawings/vmlDrawing5.vml"/><Relationship Id="rId7" Type="http://schemas.openxmlformats.org/officeDocument/2006/relationships/ctrlProp" Target="../ctrlProps/ctrlProp80.xml"/><Relationship Id="rId12" Type="http://schemas.openxmlformats.org/officeDocument/2006/relationships/ctrlProp" Target="../ctrlProps/ctrlProp85.xml"/><Relationship Id="rId17" Type="http://schemas.openxmlformats.org/officeDocument/2006/relationships/ctrlProp" Target="../ctrlProps/ctrlProp90.xml"/><Relationship Id="rId2" Type="http://schemas.openxmlformats.org/officeDocument/2006/relationships/drawing" Target="../drawings/drawing6.xml"/><Relationship Id="rId16" Type="http://schemas.openxmlformats.org/officeDocument/2006/relationships/ctrlProp" Target="../ctrlProps/ctrlProp89.xml"/><Relationship Id="rId20" Type="http://schemas.openxmlformats.org/officeDocument/2006/relationships/ctrlProp" Target="../ctrlProps/ctrlProp93.xml"/><Relationship Id="rId1" Type="http://schemas.openxmlformats.org/officeDocument/2006/relationships/printerSettings" Target="../printerSettings/printerSettings6.bin"/><Relationship Id="rId6" Type="http://schemas.openxmlformats.org/officeDocument/2006/relationships/ctrlProp" Target="../ctrlProps/ctrlProp79.xml"/><Relationship Id="rId11" Type="http://schemas.openxmlformats.org/officeDocument/2006/relationships/ctrlProp" Target="../ctrlProps/ctrlProp84.xml"/><Relationship Id="rId5" Type="http://schemas.openxmlformats.org/officeDocument/2006/relationships/ctrlProp" Target="../ctrlProps/ctrlProp78.xml"/><Relationship Id="rId15" Type="http://schemas.openxmlformats.org/officeDocument/2006/relationships/ctrlProp" Target="../ctrlProps/ctrlProp88.xml"/><Relationship Id="rId10" Type="http://schemas.openxmlformats.org/officeDocument/2006/relationships/ctrlProp" Target="../ctrlProps/ctrlProp83.xml"/><Relationship Id="rId19" Type="http://schemas.openxmlformats.org/officeDocument/2006/relationships/ctrlProp" Target="../ctrlProps/ctrlProp92.xml"/><Relationship Id="rId4" Type="http://schemas.openxmlformats.org/officeDocument/2006/relationships/ctrlProp" Target="../ctrlProps/ctrlProp77.xml"/><Relationship Id="rId9" Type="http://schemas.openxmlformats.org/officeDocument/2006/relationships/ctrlProp" Target="../ctrlProps/ctrlProp82.xml"/><Relationship Id="rId14" Type="http://schemas.openxmlformats.org/officeDocument/2006/relationships/ctrlProp" Target="../ctrlProps/ctrlProp87.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18" Type="http://schemas.openxmlformats.org/officeDocument/2006/relationships/ctrlProp" Target="../ctrlProps/ctrlProp108.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17" Type="http://schemas.openxmlformats.org/officeDocument/2006/relationships/ctrlProp" Target="../ctrlProps/ctrlProp107.xml"/><Relationship Id="rId2" Type="http://schemas.openxmlformats.org/officeDocument/2006/relationships/drawing" Target="../drawings/drawing7.xml"/><Relationship Id="rId16" Type="http://schemas.openxmlformats.org/officeDocument/2006/relationships/ctrlProp" Target="../ctrlProps/ctrlProp106.xml"/><Relationship Id="rId20" Type="http://schemas.openxmlformats.org/officeDocument/2006/relationships/ctrlProp" Target="../ctrlProps/ctrlProp110.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19" Type="http://schemas.openxmlformats.org/officeDocument/2006/relationships/ctrlProp" Target="../ctrlProps/ctrlProp109.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4441-8CB6-4395-BA4F-A03EE2FA78BB}">
  <sheetPr codeName="Planilha11">
    <pageSetUpPr fitToPage="1"/>
  </sheetPr>
  <dimension ref="A1:AH143"/>
  <sheetViews>
    <sheetView tabSelected="1" zoomScale="85" zoomScaleNormal="85" workbookViewId="0">
      <selection activeCell="A101" sqref="A101:J101"/>
    </sheetView>
  </sheetViews>
  <sheetFormatPr defaultRowHeight="15" outlineLevelRow="1" x14ac:dyDescent="0.25"/>
  <cols>
    <col min="1" max="1" width="16.140625" customWidth="1"/>
    <col min="2" max="2" width="15.7109375" customWidth="1"/>
    <col min="3" max="3" width="25.5703125" customWidth="1"/>
    <col min="4" max="4" width="29.42578125" customWidth="1"/>
    <col min="5" max="5" width="20.5703125" customWidth="1"/>
    <col min="6" max="6" width="12.28515625" customWidth="1"/>
    <col min="7" max="7" width="9.5703125" customWidth="1"/>
    <col min="8" max="8" width="25.5703125" customWidth="1"/>
    <col min="9" max="9" width="20.28515625" customWidth="1"/>
    <col min="10" max="10" width="21" customWidth="1"/>
    <col min="11" max="14" width="9.140625" style="37" customWidth="1"/>
    <col min="19" max="19" width="8.5703125" bestFit="1" customWidth="1"/>
    <col min="20" max="20" width="13.28515625" bestFit="1" customWidth="1"/>
  </cols>
  <sheetData>
    <row r="1" spans="1:34" ht="21" x14ac:dyDescent="0.35">
      <c r="A1" s="185" t="s">
        <v>8</v>
      </c>
      <c r="B1" s="185"/>
      <c r="C1" s="185"/>
      <c r="D1" s="185"/>
      <c r="E1" s="185"/>
      <c r="F1" s="185"/>
      <c r="G1" s="185"/>
      <c r="H1" s="185"/>
      <c r="I1" s="185"/>
      <c r="J1" s="185"/>
      <c r="S1" s="53"/>
      <c r="T1" s="53"/>
      <c r="U1" s="53"/>
      <c r="V1" s="53"/>
      <c r="W1" s="53"/>
      <c r="X1" s="53"/>
      <c r="Y1" s="53"/>
      <c r="Z1" s="53"/>
      <c r="AA1" s="53"/>
      <c r="AB1" s="53"/>
    </row>
    <row r="2" spans="1:34" ht="15.75" customHeight="1" x14ac:dyDescent="0.25">
      <c r="A2" s="186" t="s">
        <v>9</v>
      </c>
      <c r="B2" s="187"/>
      <c r="C2" s="187"/>
      <c r="D2" s="187"/>
      <c r="E2" s="187"/>
      <c r="F2" s="187"/>
      <c r="G2" s="187"/>
      <c r="H2" s="187"/>
      <c r="I2" s="187"/>
      <c r="J2" s="187"/>
      <c r="S2" s="53"/>
      <c r="T2" s="53"/>
      <c r="U2" s="53"/>
      <c r="V2" s="53"/>
      <c r="W2" s="53"/>
      <c r="X2" s="53"/>
      <c r="Y2" s="53"/>
      <c r="Z2" s="53"/>
      <c r="AA2" s="53"/>
      <c r="AB2" s="53"/>
    </row>
    <row r="3" spans="1:34" ht="15.75" customHeight="1" x14ac:dyDescent="0.25">
      <c r="A3" s="186" t="s">
        <v>560</v>
      </c>
      <c r="B3" s="187"/>
      <c r="C3" s="187"/>
      <c r="D3" s="187"/>
      <c r="E3" s="187"/>
      <c r="F3" s="187"/>
      <c r="G3" s="187"/>
      <c r="H3" s="187"/>
      <c r="I3" s="187"/>
      <c r="J3" s="187"/>
      <c r="S3" s="53"/>
      <c r="T3" s="53"/>
      <c r="U3" s="53"/>
      <c r="V3" s="53"/>
      <c r="W3" s="53"/>
      <c r="X3" s="53"/>
      <c r="Y3" s="53"/>
      <c r="Z3" s="53"/>
      <c r="AA3" s="53"/>
      <c r="AB3" s="53"/>
    </row>
    <row r="4" spans="1:34" ht="15.75" customHeight="1" x14ac:dyDescent="0.25">
      <c r="A4" s="186" t="s">
        <v>10</v>
      </c>
      <c r="B4" s="187"/>
      <c r="C4" s="187"/>
      <c r="D4" s="187"/>
      <c r="E4" s="187"/>
      <c r="F4" s="187"/>
      <c r="G4" s="187"/>
      <c r="H4" s="187"/>
      <c r="I4" s="187"/>
      <c r="J4" s="187"/>
      <c r="S4" s="53"/>
      <c r="T4" s="53"/>
      <c r="U4" s="53"/>
      <c r="V4" s="53"/>
      <c r="W4" s="53"/>
      <c r="X4" s="53"/>
      <c r="Y4" s="53"/>
      <c r="Z4" s="53"/>
      <c r="AA4" s="53"/>
      <c r="AB4" s="53"/>
    </row>
    <row r="5" spans="1:34" ht="15.75" x14ac:dyDescent="0.25">
      <c r="A5" s="155" t="s">
        <v>11</v>
      </c>
      <c r="B5" s="155"/>
      <c r="C5" s="155"/>
      <c r="D5" s="155"/>
      <c r="E5" s="155"/>
      <c r="F5" s="155"/>
      <c r="G5" s="155"/>
      <c r="H5" s="155"/>
      <c r="I5" s="155"/>
      <c r="J5" s="155"/>
    </row>
    <row r="6" spans="1:34" x14ac:dyDescent="0.25">
      <c r="A6" s="128" t="s">
        <v>12</v>
      </c>
      <c r="B6" s="128"/>
      <c r="C6" s="124" t="s">
        <v>13</v>
      </c>
      <c r="D6" s="125"/>
      <c r="E6" s="126"/>
      <c r="F6" s="5" t="s">
        <v>61</v>
      </c>
      <c r="G6" s="4" t="s">
        <v>14</v>
      </c>
      <c r="H6" s="4" t="s">
        <v>15</v>
      </c>
      <c r="I6" s="188" t="s">
        <v>16</v>
      </c>
      <c r="J6" s="188"/>
    </row>
    <row r="7" spans="1:34" ht="26.25" customHeight="1" x14ac:dyDescent="0.25">
      <c r="A7" s="132" t="s">
        <v>397</v>
      </c>
      <c r="B7" s="133"/>
      <c r="C7" s="136" t="s">
        <v>17</v>
      </c>
      <c r="D7" s="137"/>
      <c r="E7" s="138"/>
      <c r="F7" s="142" t="s">
        <v>17</v>
      </c>
      <c r="G7" s="144" t="s">
        <v>22</v>
      </c>
      <c r="H7" s="146">
        <v>0</v>
      </c>
      <c r="I7" s="190" t="s">
        <v>399</v>
      </c>
      <c r="J7" s="191"/>
    </row>
    <row r="8" spans="1:34" ht="35.25" customHeight="1" x14ac:dyDescent="0.25">
      <c r="A8" s="134"/>
      <c r="B8" s="135"/>
      <c r="C8" s="139"/>
      <c r="D8" s="140"/>
      <c r="E8" s="141"/>
      <c r="F8" s="143"/>
      <c r="G8" s="145"/>
      <c r="H8" s="147"/>
      <c r="I8" s="148" t="s">
        <v>400</v>
      </c>
      <c r="J8" s="149"/>
    </row>
    <row r="9" spans="1:34" ht="15.75" x14ac:dyDescent="0.25">
      <c r="A9" s="189" t="s">
        <v>18</v>
      </c>
      <c r="B9" s="189"/>
      <c r="C9" s="175" t="s">
        <v>17</v>
      </c>
      <c r="D9" s="176"/>
      <c r="E9" s="177"/>
      <c r="F9" s="2" t="s">
        <v>17</v>
      </c>
      <c r="G9" s="6" t="s">
        <v>387</v>
      </c>
      <c r="H9" s="29">
        <v>0</v>
      </c>
      <c r="I9" s="192" t="s">
        <v>21</v>
      </c>
      <c r="J9" s="192"/>
      <c r="P9" s="150" t="s">
        <v>407</v>
      </c>
      <c r="Q9" s="150"/>
      <c r="R9" s="150"/>
      <c r="S9" s="150"/>
      <c r="T9" s="150"/>
      <c r="U9" s="150"/>
      <c r="V9" s="150"/>
      <c r="W9" s="150"/>
      <c r="X9" s="150"/>
    </row>
    <row r="10" spans="1:34" ht="15.75" x14ac:dyDescent="0.25">
      <c r="A10" s="189"/>
      <c r="B10" s="189"/>
      <c r="C10" s="175" t="s">
        <v>17</v>
      </c>
      <c r="D10" s="176"/>
      <c r="E10" s="177"/>
      <c r="F10" s="2" t="s">
        <v>17</v>
      </c>
      <c r="G10" s="6" t="s">
        <v>388</v>
      </c>
      <c r="H10" s="29">
        <v>0</v>
      </c>
      <c r="I10" s="156" t="s">
        <v>20</v>
      </c>
      <c r="J10" s="156"/>
      <c r="P10" s="127" t="s">
        <v>401</v>
      </c>
      <c r="Q10" s="127"/>
      <c r="R10" s="127"/>
      <c r="S10" s="127"/>
      <c r="T10" s="1">
        <f>(H9*H10)+2*(3*H11)*(H9+H10)+3.14159265359*(3*H10)^2</f>
        <v>0</v>
      </c>
      <c r="U10" s="128" t="s">
        <v>402</v>
      </c>
      <c r="V10" s="128"/>
      <c r="W10" s="128"/>
      <c r="X10" s="128"/>
    </row>
    <row r="11" spans="1:34" ht="15.75" x14ac:dyDescent="0.25">
      <c r="A11" s="189"/>
      <c r="B11" s="189"/>
      <c r="C11" s="175" t="s">
        <v>17</v>
      </c>
      <c r="D11" s="176"/>
      <c r="E11" s="177"/>
      <c r="F11" s="2" t="s">
        <v>17</v>
      </c>
      <c r="G11" s="6" t="s">
        <v>389</v>
      </c>
      <c r="H11" s="29">
        <v>0</v>
      </c>
      <c r="I11" s="151" t="s">
        <v>19</v>
      </c>
      <c r="J11" s="151"/>
      <c r="P11" s="127" t="s">
        <v>403</v>
      </c>
      <c r="Q11" s="127"/>
      <c r="R11" s="127"/>
      <c r="S11" s="127"/>
      <c r="T11" s="1">
        <f>3.14159265359*(3*H12)^2</f>
        <v>0</v>
      </c>
      <c r="U11" s="128" t="s">
        <v>404</v>
      </c>
      <c r="V11" s="128"/>
      <c r="W11" s="128"/>
      <c r="X11" s="128"/>
    </row>
    <row r="12" spans="1:34" ht="15.75" x14ac:dyDescent="0.25">
      <c r="A12" s="105" t="s">
        <v>23</v>
      </c>
      <c r="B12" s="105"/>
      <c r="C12" s="175" t="s">
        <v>17</v>
      </c>
      <c r="D12" s="176"/>
      <c r="E12" s="177"/>
      <c r="F12" s="2" t="s">
        <v>17</v>
      </c>
      <c r="G12" s="6" t="s">
        <v>390</v>
      </c>
      <c r="H12" s="29">
        <v>0</v>
      </c>
      <c r="I12" s="151" t="s">
        <v>558</v>
      </c>
      <c r="J12" s="151"/>
      <c r="P12" s="127" t="s">
        <v>405</v>
      </c>
      <c r="Q12" s="127"/>
      <c r="R12" s="127"/>
      <c r="S12" s="127"/>
      <c r="T12" s="1">
        <f>H7*T10*H13*10^-6</f>
        <v>0</v>
      </c>
      <c r="U12" s="128" t="s">
        <v>406</v>
      </c>
      <c r="V12" s="128"/>
      <c r="W12" s="128"/>
      <c r="X12" s="128"/>
    </row>
    <row r="13" spans="1:34" ht="30" customHeight="1" x14ac:dyDescent="0.25">
      <c r="A13" s="189" t="s">
        <v>25</v>
      </c>
      <c r="B13" s="189"/>
      <c r="C13" s="178"/>
      <c r="D13" s="179"/>
      <c r="E13" s="180"/>
      <c r="F13" s="3" t="s">
        <v>17</v>
      </c>
      <c r="G13" s="6" t="s">
        <v>3</v>
      </c>
      <c r="H13" s="29">
        <f xml:space="preserve"> INDEX('NORMA 5419 - 2'!E4:E7,'Gerenciamento de risco'!K13)</f>
        <v>1</v>
      </c>
      <c r="I13" s="156" t="s">
        <v>26</v>
      </c>
      <c r="J13" s="156"/>
      <c r="K13" s="37">
        <v>3</v>
      </c>
      <c r="P13" s="127" t="s">
        <v>408</v>
      </c>
      <c r="Q13" s="127"/>
      <c r="R13" s="127"/>
      <c r="S13" s="127"/>
      <c r="T13" s="62" t="s">
        <v>441</v>
      </c>
      <c r="U13" s="128" t="s">
        <v>409</v>
      </c>
      <c r="V13" s="128"/>
      <c r="W13" s="128"/>
      <c r="X13" s="128"/>
    </row>
    <row r="14" spans="1:34" ht="24" customHeight="1" x14ac:dyDescent="0.25">
      <c r="A14" s="105" t="s">
        <v>24</v>
      </c>
      <c r="B14" s="105"/>
      <c r="C14" s="160"/>
      <c r="D14" s="161"/>
      <c r="E14" s="162"/>
      <c r="F14" s="1" t="str">
        <f>INDEX('NORMA 5419 - 2'!D37:D43,'Gerenciamento de risco'!K14)</f>
        <v>-</v>
      </c>
      <c r="G14" s="6" t="s">
        <v>53</v>
      </c>
      <c r="H14" s="29">
        <f>INDEX('NORMA 5419 - 2'!E37:E43,'Gerenciamento de risco'!K14)</f>
        <v>1</v>
      </c>
      <c r="I14" s="156" t="s">
        <v>232</v>
      </c>
      <c r="J14" s="156"/>
      <c r="K14" s="37">
        <v>1</v>
      </c>
      <c r="P14" s="127" t="s">
        <v>410</v>
      </c>
      <c r="Q14" s="127"/>
      <c r="R14" s="127"/>
      <c r="S14" s="127"/>
      <c r="T14" s="1">
        <f>H7*T15*10^-6</f>
        <v>0</v>
      </c>
      <c r="U14" s="128" t="s">
        <v>411</v>
      </c>
      <c r="V14" s="128"/>
      <c r="W14" s="128"/>
      <c r="X14" s="128"/>
    </row>
    <row r="15" spans="1:34" ht="22.5" customHeight="1" x14ac:dyDescent="0.25">
      <c r="A15" s="105" t="s">
        <v>244</v>
      </c>
      <c r="B15" s="105"/>
      <c r="C15" s="160"/>
      <c r="D15" s="161"/>
      <c r="E15" s="162"/>
      <c r="F15" s="3" t="s">
        <v>17</v>
      </c>
      <c r="G15" s="6" t="s">
        <v>103</v>
      </c>
      <c r="H15" s="29">
        <f>INDEX('NORMA 5419 - 2'!D90:D94,'Gerenciamento de risco'!K15)</f>
        <v>0.05</v>
      </c>
      <c r="I15" s="156" t="s">
        <v>237</v>
      </c>
      <c r="J15" s="156"/>
      <c r="K15" s="37">
        <v>2</v>
      </c>
      <c r="P15" s="127" t="s">
        <v>413</v>
      </c>
      <c r="Q15" s="127"/>
      <c r="R15" s="127"/>
      <c r="S15" s="127"/>
      <c r="T15" s="1">
        <f>2*500*(H9+H10)+3.14159265359*500^2</f>
        <v>785398.16339750006</v>
      </c>
      <c r="U15" s="128" t="s">
        <v>412</v>
      </c>
      <c r="V15" s="128"/>
      <c r="W15" s="128"/>
      <c r="X15" s="128"/>
    </row>
    <row r="16" spans="1:34" ht="22.5" customHeight="1" x14ac:dyDescent="0.25">
      <c r="A16" s="105" t="s">
        <v>238</v>
      </c>
      <c r="B16" s="105"/>
      <c r="C16" s="160" t="s">
        <v>17</v>
      </c>
      <c r="D16" s="161"/>
      <c r="E16" s="162"/>
      <c r="F16" s="3" t="s">
        <v>17</v>
      </c>
      <c r="G16" s="6" t="s">
        <v>239</v>
      </c>
      <c r="H16" s="29">
        <v>1</v>
      </c>
      <c r="I16" s="156" t="s">
        <v>240</v>
      </c>
      <c r="J16" s="156"/>
      <c r="K16" s="58" t="s">
        <v>398</v>
      </c>
      <c r="P16" s="129" t="s">
        <v>245</v>
      </c>
      <c r="Q16" s="130"/>
      <c r="R16" s="130"/>
      <c r="S16" s="130"/>
      <c r="T16" s="130"/>
      <c r="U16" s="130"/>
      <c r="V16" s="130"/>
      <c r="W16" s="130"/>
      <c r="X16" s="131"/>
      <c r="Z16" s="38"/>
      <c r="AA16" s="38"/>
      <c r="AB16" s="38"/>
      <c r="AC16" s="38"/>
      <c r="AD16" s="37"/>
      <c r="AE16" s="38"/>
      <c r="AF16" s="38"/>
      <c r="AG16" s="38"/>
      <c r="AH16" s="38"/>
    </row>
    <row r="17" spans="1:24" ht="15.75" x14ac:dyDescent="0.25">
      <c r="A17" s="155" t="s">
        <v>335</v>
      </c>
      <c r="B17" s="155"/>
      <c r="C17" s="155"/>
      <c r="D17" s="155"/>
      <c r="E17" s="155"/>
      <c r="F17" s="155"/>
      <c r="G17" s="155"/>
      <c r="H17" s="155"/>
      <c r="I17" s="155"/>
      <c r="J17" s="155"/>
      <c r="P17" s="127" t="s">
        <v>415</v>
      </c>
      <c r="Q17" s="127"/>
      <c r="R17" s="127"/>
      <c r="S17" s="127"/>
      <c r="T17" s="1">
        <f>H8*T18*H21*H23*H22*10^-6</f>
        <v>0</v>
      </c>
      <c r="U17" s="128" t="s">
        <v>414</v>
      </c>
      <c r="V17" s="128"/>
      <c r="W17" s="128"/>
      <c r="X17" s="128"/>
    </row>
    <row r="18" spans="1:24" ht="18" customHeight="1" x14ac:dyDescent="0.25">
      <c r="A18" s="124" t="s">
        <v>12</v>
      </c>
      <c r="B18" s="126"/>
      <c r="C18" s="124" t="s">
        <v>13</v>
      </c>
      <c r="D18" s="125"/>
      <c r="E18" s="125"/>
      <c r="F18" s="126"/>
      <c r="G18" s="4" t="s">
        <v>14</v>
      </c>
      <c r="H18" s="4" t="s">
        <v>15</v>
      </c>
      <c r="I18" s="124" t="s">
        <v>16</v>
      </c>
      <c r="J18" s="126"/>
      <c r="P18" s="127" t="s">
        <v>416</v>
      </c>
      <c r="Q18" s="127"/>
      <c r="R18" s="127"/>
      <c r="S18" s="127"/>
      <c r="T18" s="1">
        <f>40*H19</f>
        <v>0</v>
      </c>
      <c r="U18" s="128" t="s">
        <v>417</v>
      </c>
      <c r="V18" s="128"/>
      <c r="W18" s="128"/>
      <c r="X18" s="128"/>
    </row>
    <row r="19" spans="1:24" ht="38.25" customHeight="1" x14ac:dyDescent="0.25">
      <c r="A19" s="183" t="s">
        <v>292</v>
      </c>
      <c r="B19" s="184"/>
      <c r="C19" s="160" t="s">
        <v>17</v>
      </c>
      <c r="D19" s="161"/>
      <c r="E19" s="161"/>
      <c r="F19" s="162"/>
      <c r="G19" s="6" t="s">
        <v>241</v>
      </c>
      <c r="H19" s="29">
        <v>0</v>
      </c>
      <c r="I19" s="181" t="s">
        <v>250</v>
      </c>
      <c r="J19" s="182"/>
      <c r="P19" s="127" t="s">
        <v>418</v>
      </c>
      <c r="Q19" s="127"/>
      <c r="R19" s="127"/>
      <c r="S19" s="127"/>
      <c r="T19" s="1">
        <f>H7*T20*H20*H22*H21*10^-6</f>
        <v>0</v>
      </c>
      <c r="U19" s="128" t="s">
        <v>419</v>
      </c>
      <c r="V19" s="128"/>
      <c r="W19" s="128"/>
      <c r="X19" s="128"/>
    </row>
    <row r="20" spans="1:24" ht="20.25" customHeight="1" x14ac:dyDescent="0.25">
      <c r="A20" s="183" t="s">
        <v>249</v>
      </c>
      <c r="B20" s="184"/>
      <c r="C20" s="160"/>
      <c r="D20" s="161"/>
      <c r="E20" s="161"/>
      <c r="F20" s="162"/>
      <c r="G20" s="6" t="s">
        <v>246</v>
      </c>
      <c r="H20" s="29">
        <f>INDEX('NORMA 5419 - 2'!$E$11:$E$13,'Gerenciamento de risco'!K20)</f>
        <v>0.5</v>
      </c>
      <c r="I20" s="117" t="s">
        <v>248</v>
      </c>
      <c r="J20" s="119"/>
      <c r="K20" s="37">
        <v>2</v>
      </c>
      <c r="P20" s="127" t="s">
        <v>420</v>
      </c>
      <c r="Q20" s="127"/>
      <c r="R20" s="127"/>
      <c r="S20" s="127"/>
      <c r="T20" s="1">
        <f>4000*H19</f>
        <v>0</v>
      </c>
      <c r="U20" s="128" t="s">
        <v>421</v>
      </c>
      <c r="V20" s="128"/>
      <c r="W20" s="128"/>
      <c r="X20" s="128"/>
    </row>
    <row r="21" spans="1:24" ht="21" customHeight="1" x14ac:dyDescent="0.25">
      <c r="A21" s="183" t="s">
        <v>251</v>
      </c>
      <c r="B21" s="184"/>
      <c r="C21" s="160"/>
      <c r="D21" s="161"/>
      <c r="E21" s="161"/>
      <c r="F21" s="162"/>
      <c r="G21" s="6" t="s">
        <v>7</v>
      </c>
      <c r="H21" s="29">
        <f>INDEX('NORMA 5419 - 2'!$E$17:$E$18,'Gerenciamento de risco'!K21)</f>
        <v>0.2</v>
      </c>
      <c r="I21" s="117" t="s">
        <v>252</v>
      </c>
      <c r="J21" s="119"/>
      <c r="K21" s="37">
        <v>2</v>
      </c>
      <c r="P21" s="129" t="s">
        <v>274</v>
      </c>
      <c r="Q21" s="130"/>
      <c r="R21" s="130"/>
      <c r="S21" s="130"/>
      <c r="T21" s="130"/>
      <c r="U21" s="130"/>
      <c r="V21" s="130"/>
      <c r="W21" s="130"/>
      <c r="X21" s="131"/>
    </row>
    <row r="22" spans="1:24" ht="20.25" customHeight="1" x14ac:dyDescent="0.25">
      <c r="A22" s="183" t="s">
        <v>253</v>
      </c>
      <c r="B22" s="184"/>
      <c r="C22" s="160"/>
      <c r="D22" s="161"/>
      <c r="E22" s="161"/>
      <c r="F22" s="162"/>
      <c r="G22" s="6" t="s">
        <v>37</v>
      </c>
      <c r="H22" s="29">
        <f>INDEX('NORMA 5419 - 2'!$E$22:$E$25,'Gerenciamento de risco'!K22)</f>
        <v>0.5</v>
      </c>
      <c r="I22" s="117" t="s">
        <v>254</v>
      </c>
      <c r="J22" s="119"/>
      <c r="K22" s="37">
        <v>2</v>
      </c>
      <c r="P22" s="121" t="s">
        <v>415</v>
      </c>
      <c r="Q22" s="122"/>
      <c r="R22" s="122"/>
      <c r="S22" s="123"/>
      <c r="T22" s="1">
        <f>H7*T23*H38*H40*H39*10^-6</f>
        <v>0</v>
      </c>
      <c r="U22" s="124" t="s">
        <v>414</v>
      </c>
      <c r="V22" s="125"/>
      <c r="W22" s="125"/>
      <c r="X22" s="126"/>
    </row>
    <row r="23" spans="1:24" ht="21" customHeight="1" x14ac:dyDescent="0.25">
      <c r="A23" s="183" t="s">
        <v>328</v>
      </c>
      <c r="B23" s="184"/>
      <c r="C23" s="160"/>
      <c r="D23" s="161"/>
      <c r="E23" s="161"/>
      <c r="F23" s="162"/>
      <c r="G23" s="6" t="s">
        <v>256</v>
      </c>
      <c r="H23" s="11"/>
      <c r="I23" s="117" t="s">
        <v>255</v>
      </c>
      <c r="J23" s="119"/>
      <c r="K23" s="37">
        <v>1</v>
      </c>
      <c r="L23" s="37">
        <v>1</v>
      </c>
      <c r="P23" s="121" t="s">
        <v>416</v>
      </c>
      <c r="Q23" s="122"/>
      <c r="R23" s="122"/>
      <c r="S23" s="123"/>
      <c r="T23" s="1">
        <f>40*H37</f>
        <v>0</v>
      </c>
      <c r="U23" s="124" t="s">
        <v>417</v>
      </c>
      <c r="V23" s="125"/>
      <c r="W23" s="125"/>
      <c r="X23" s="126"/>
    </row>
    <row r="24" spans="1:24" ht="25.5" customHeight="1" x14ac:dyDescent="0.25">
      <c r="A24" s="132" t="s">
        <v>257</v>
      </c>
      <c r="B24" s="133"/>
      <c r="C24" s="136"/>
      <c r="D24" s="138"/>
      <c r="E24" s="167" t="s">
        <v>71</v>
      </c>
      <c r="F24" s="167"/>
      <c r="G24" s="6" t="s">
        <v>72</v>
      </c>
      <c r="H24" s="29">
        <f>INDEX('NORMA 5419 - 2'!D61:D68,'Gerenciamento de risco'!K24)</f>
        <v>1</v>
      </c>
      <c r="I24" s="163" t="s">
        <v>258</v>
      </c>
      <c r="J24" s="164"/>
      <c r="K24" s="157">
        <v>1</v>
      </c>
      <c r="P24" s="121" t="s">
        <v>418</v>
      </c>
      <c r="Q24" s="122"/>
      <c r="R24" s="122"/>
      <c r="S24" s="123"/>
      <c r="T24" s="1">
        <f>H7*T25*H38*H40*H39*10^-6</f>
        <v>0</v>
      </c>
      <c r="U24" s="124" t="s">
        <v>419</v>
      </c>
      <c r="V24" s="125"/>
      <c r="W24" s="125"/>
      <c r="X24" s="126"/>
    </row>
    <row r="25" spans="1:24" ht="35.25" customHeight="1" x14ac:dyDescent="0.25">
      <c r="A25" s="134"/>
      <c r="B25" s="135"/>
      <c r="C25" s="139"/>
      <c r="D25" s="141"/>
      <c r="E25" s="165" t="str">
        <f>INDEX('NORMA 5419 - 2'!C61:C68,'Gerenciamento de risco'!K24)</f>
        <v>Indefinida</v>
      </c>
      <c r="F25" s="166"/>
      <c r="G25" s="6" t="s">
        <v>73</v>
      </c>
      <c r="H25" s="29">
        <f>INDEX('NORMA 5419 - 2'!E61:E68,'Gerenciamento de risco'!K24)</f>
        <v>1</v>
      </c>
      <c r="I25" s="114"/>
      <c r="J25" s="116"/>
      <c r="K25" s="157"/>
      <c r="P25" s="127" t="s">
        <v>420</v>
      </c>
      <c r="Q25" s="127"/>
      <c r="R25" s="127"/>
      <c r="S25" s="127"/>
      <c r="T25" s="1">
        <f>4000*H37</f>
        <v>0</v>
      </c>
      <c r="U25" s="128" t="s">
        <v>421</v>
      </c>
      <c r="V25" s="128"/>
      <c r="W25" s="128"/>
      <c r="X25" s="128"/>
    </row>
    <row r="26" spans="1:24" ht="15.75" x14ac:dyDescent="0.25">
      <c r="A26" s="132" t="s">
        <v>264</v>
      </c>
      <c r="B26" s="133"/>
      <c r="C26" s="160" t="s">
        <v>17</v>
      </c>
      <c r="D26" s="161"/>
      <c r="E26" s="161"/>
      <c r="F26" s="162"/>
      <c r="G26" s="6" t="s">
        <v>265</v>
      </c>
      <c r="H26" s="29">
        <v>0</v>
      </c>
      <c r="I26" s="117" t="s">
        <v>21</v>
      </c>
      <c r="J26" s="119"/>
    </row>
    <row r="27" spans="1:24" ht="15.75" x14ac:dyDescent="0.25">
      <c r="A27" s="173"/>
      <c r="B27" s="174"/>
      <c r="C27" s="160" t="s">
        <v>17</v>
      </c>
      <c r="D27" s="161"/>
      <c r="E27" s="161"/>
      <c r="F27" s="162"/>
      <c r="G27" s="6" t="s">
        <v>266</v>
      </c>
      <c r="H27" s="29">
        <v>0</v>
      </c>
      <c r="I27" s="117" t="s">
        <v>20</v>
      </c>
      <c r="J27" s="119"/>
    </row>
    <row r="28" spans="1:24" ht="15.75" x14ac:dyDescent="0.25">
      <c r="A28" s="134"/>
      <c r="B28" s="135"/>
      <c r="C28" s="160" t="s">
        <v>17</v>
      </c>
      <c r="D28" s="161"/>
      <c r="E28" s="161"/>
      <c r="F28" s="162"/>
      <c r="G28" s="6" t="s">
        <v>267</v>
      </c>
      <c r="H28" s="29">
        <v>0</v>
      </c>
      <c r="I28" s="117" t="s">
        <v>19</v>
      </c>
      <c r="J28" s="119"/>
    </row>
    <row r="29" spans="1:24" ht="32.25" customHeight="1" x14ac:dyDescent="0.25">
      <c r="A29" s="158" t="s">
        <v>25</v>
      </c>
      <c r="B29" s="159"/>
      <c r="C29" s="160"/>
      <c r="D29" s="161"/>
      <c r="E29" s="161"/>
      <c r="F29" s="162"/>
      <c r="G29" s="6" t="s">
        <v>259</v>
      </c>
      <c r="H29" s="29">
        <f>INDEX('NORMA 5419 - 2'!E3:E7,'Gerenciamento de risco'!K29)</f>
        <v>0</v>
      </c>
      <c r="I29" s="117" t="s">
        <v>26</v>
      </c>
      <c r="J29" s="119"/>
      <c r="K29" s="37">
        <v>1</v>
      </c>
    </row>
    <row r="30" spans="1:24" ht="30" customHeight="1" x14ac:dyDescent="0.25">
      <c r="A30" s="168" t="s">
        <v>262</v>
      </c>
      <c r="B30" s="169"/>
      <c r="C30" s="171" t="s">
        <v>17</v>
      </c>
      <c r="D30" s="172"/>
      <c r="E30" s="172"/>
      <c r="F30" s="170"/>
      <c r="G30" s="6" t="s">
        <v>263</v>
      </c>
      <c r="H30" s="7"/>
      <c r="I30" s="117" t="s">
        <v>255</v>
      </c>
      <c r="J30" s="170"/>
      <c r="K30" s="37">
        <v>1</v>
      </c>
      <c r="L30" s="37">
        <f>INDEX('NORMA 5419 - 2'!P37:P41,'Gerenciamento de risco'!K30)</f>
        <v>1</v>
      </c>
    </row>
    <row r="31" spans="1:24" ht="15.75" x14ac:dyDescent="0.25">
      <c r="A31" s="105"/>
      <c r="B31" s="105"/>
      <c r="C31" s="193" t="s">
        <v>268</v>
      </c>
      <c r="D31" s="193"/>
      <c r="E31" s="193"/>
      <c r="F31" s="193"/>
      <c r="G31" s="18" t="s">
        <v>269</v>
      </c>
      <c r="H31" s="29">
        <f>1/L30</f>
        <v>1</v>
      </c>
      <c r="I31" s="194" t="s">
        <v>331</v>
      </c>
      <c r="J31" s="195"/>
      <c r="K31" s="37" t="s">
        <v>424</v>
      </c>
    </row>
    <row r="32" spans="1:24" ht="15.75" x14ac:dyDescent="0.25">
      <c r="A32" s="105"/>
      <c r="B32" s="105"/>
      <c r="C32" s="193"/>
      <c r="D32" s="193"/>
      <c r="E32" s="193"/>
      <c r="F32" s="193"/>
      <c r="G32" s="18" t="s">
        <v>270</v>
      </c>
      <c r="H32" s="50">
        <v>0</v>
      </c>
      <c r="I32" s="194" t="s">
        <v>255</v>
      </c>
      <c r="J32" s="195"/>
    </row>
    <row r="33" spans="1:12" ht="15.75" x14ac:dyDescent="0.25">
      <c r="A33" s="105"/>
      <c r="B33" s="105"/>
      <c r="C33" s="193"/>
      <c r="D33" s="193"/>
      <c r="E33" s="193"/>
      <c r="F33" s="193"/>
      <c r="G33" s="20" t="s">
        <v>271</v>
      </c>
      <c r="H33" s="51">
        <f>VLOOKUP('Gerenciamento de risco'!L30,'NORMA 5419 - 2'!J41:N42,'Gerenciamento de risco'!K30)</f>
        <v>1</v>
      </c>
      <c r="I33" s="196" t="s">
        <v>272</v>
      </c>
      <c r="J33" s="197"/>
    </row>
    <row r="34" spans="1:12" ht="15.75" x14ac:dyDescent="0.25">
      <c r="A34" s="152" t="s">
        <v>275</v>
      </c>
      <c r="B34" s="153"/>
      <c r="C34" s="153"/>
      <c r="D34" s="153"/>
      <c r="E34" s="153"/>
      <c r="F34" s="153"/>
      <c r="G34" s="153"/>
      <c r="H34" s="153"/>
      <c r="I34" s="153"/>
      <c r="J34" s="154"/>
      <c r="K34" s="56"/>
    </row>
    <row r="35" spans="1:12" ht="15.75" x14ac:dyDescent="0.25">
      <c r="A35" s="155" t="s">
        <v>437</v>
      </c>
      <c r="B35" s="155"/>
      <c r="C35" s="155"/>
      <c r="D35" s="155"/>
      <c r="E35" s="155"/>
      <c r="F35" s="155"/>
      <c r="G35" s="155"/>
      <c r="H35" s="155"/>
      <c r="I35" s="155"/>
      <c r="J35" s="155"/>
    </row>
    <row r="36" spans="1:12" x14ac:dyDescent="0.25">
      <c r="A36" s="124" t="s">
        <v>12</v>
      </c>
      <c r="B36" s="126"/>
      <c r="C36" s="124" t="s">
        <v>13</v>
      </c>
      <c r="D36" s="125"/>
      <c r="E36" s="125"/>
      <c r="F36" s="126"/>
      <c r="G36" s="4" t="s">
        <v>14</v>
      </c>
      <c r="H36" s="4" t="s">
        <v>15</v>
      </c>
      <c r="I36" s="124" t="s">
        <v>16</v>
      </c>
      <c r="J36" s="126"/>
    </row>
    <row r="37" spans="1:12" ht="38.25" customHeight="1" x14ac:dyDescent="0.25">
      <c r="A37" s="183" t="s">
        <v>292</v>
      </c>
      <c r="B37" s="184"/>
      <c r="C37" s="160" t="s">
        <v>17</v>
      </c>
      <c r="D37" s="161"/>
      <c r="E37" s="161"/>
      <c r="F37" s="162"/>
      <c r="G37" s="1" t="s">
        <v>241</v>
      </c>
      <c r="H37" s="29">
        <v>0</v>
      </c>
      <c r="I37" s="181" t="s">
        <v>250</v>
      </c>
      <c r="J37" s="182"/>
    </row>
    <row r="38" spans="1:12" ht="20.25" customHeight="1" x14ac:dyDescent="0.25">
      <c r="A38" s="183" t="s">
        <v>249</v>
      </c>
      <c r="B38" s="184"/>
      <c r="C38" s="160"/>
      <c r="D38" s="161"/>
      <c r="E38" s="161"/>
      <c r="F38" s="162"/>
      <c r="G38" s="1" t="s">
        <v>246</v>
      </c>
      <c r="H38" s="29">
        <f>INDEX('NORMA 5419 - 2'!$E$11:$E$13,'Gerenciamento de risco'!K38)</f>
        <v>0.5</v>
      </c>
      <c r="I38" s="117" t="s">
        <v>248</v>
      </c>
      <c r="J38" s="119"/>
      <c r="K38" s="37">
        <v>2</v>
      </c>
    </row>
    <row r="39" spans="1:12" ht="21" customHeight="1" x14ac:dyDescent="0.25">
      <c r="A39" s="183" t="s">
        <v>251</v>
      </c>
      <c r="B39" s="184"/>
      <c r="C39" s="160"/>
      <c r="D39" s="161"/>
      <c r="E39" s="161"/>
      <c r="F39" s="162"/>
      <c r="G39" s="1" t="s">
        <v>7</v>
      </c>
      <c r="H39" s="29">
        <f>INDEX('NORMA 5419 - 2'!$E$17:$E$18,'Gerenciamento de risco'!K39)</f>
        <v>1</v>
      </c>
      <c r="I39" s="117" t="s">
        <v>252</v>
      </c>
      <c r="J39" s="119"/>
      <c r="K39" s="37">
        <v>1</v>
      </c>
    </row>
    <row r="40" spans="1:12" ht="20.25" customHeight="1" x14ac:dyDescent="0.25">
      <c r="A40" s="183" t="s">
        <v>253</v>
      </c>
      <c r="B40" s="184"/>
      <c r="C40" s="160"/>
      <c r="D40" s="161"/>
      <c r="E40" s="161"/>
      <c r="F40" s="162"/>
      <c r="G40" s="1" t="s">
        <v>37</v>
      </c>
      <c r="H40" s="29">
        <f>INDEX('NORMA 5419 - 2'!$E$22:$E$25,'Gerenciamento de risco'!K40)</f>
        <v>0.5</v>
      </c>
      <c r="I40" s="117" t="s">
        <v>254</v>
      </c>
      <c r="J40" s="119"/>
      <c r="K40" s="37">
        <v>2</v>
      </c>
    </row>
    <row r="41" spans="1:12" ht="21.75" customHeight="1" x14ac:dyDescent="0.25">
      <c r="A41" s="183" t="s">
        <v>328</v>
      </c>
      <c r="B41" s="184"/>
      <c r="C41" s="160"/>
      <c r="D41" s="161"/>
      <c r="E41" s="161"/>
      <c r="F41" s="162"/>
      <c r="G41" s="1" t="s">
        <v>256</v>
      </c>
      <c r="H41" s="11"/>
      <c r="I41" s="117" t="s">
        <v>255</v>
      </c>
      <c r="J41" s="119"/>
      <c r="K41" s="37">
        <v>1</v>
      </c>
    </row>
    <row r="42" spans="1:12" ht="22.5" customHeight="1" x14ac:dyDescent="0.25">
      <c r="A42" s="132" t="s">
        <v>257</v>
      </c>
      <c r="B42" s="133"/>
      <c r="C42" s="136"/>
      <c r="D42" s="138"/>
      <c r="E42" s="167" t="s">
        <v>71</v>
      </c>
      <c r="F42" s="167"/>
      <c r="G42" s="1" t="s">
        <v>72</v>
      </c>
      <c r="H42" s="29">
        <f>INDEX('NORMA 5419 - 2'!D61:D68,'Gerenciamento de risco'!K42)</f>
        <v>1</v>
      </c>
      <c r="I42" s="163" t="s">
        <v>258</v>
      </c>
      <c r="J42" s="164"/>
      <c r="K42" s="157">
        <v>3</v>
      </c>
    </row>
    <row r="43" spans="1:12" ht="38.25" customHeight="1" x14ac:dyDescent="0.25">
      <c r="A43" s="134"/>
      <c r="B43" s="135"/>
      <c r="C43" s="139"/>
      <c r="D43" s="141"/>
      <c r="E43" s="165" t="str">
        <f>INDEX('NORMA 5419 - 2'!C61:C68,'Gerenciamento de risco'!K42)</f>
        <v>Nenhum</v>
      </c>
      <c r="F43" s="166"/>
      <c r="G43" s="1" t="s">
        <v>73</v>
      </c>
      <c r="H43" s="29">
        <f>INDEX('NORMA 5419 - 2'!E61:E68,'Gerenciamento de risco'!K42)</f>
        <v>0.2</v>
      </c>
      <c r="I43" s="114"/>
      <c r="J43" s="116"/>
      <c r="K43" s="157"/>
    </row>
    <row r="44" spans="1:12" ht="15.75" x14ac:dyDescent="0.25">
      <c r="A44" s="132" t="s">
        <v>264</v>
      </c>
      <c r="B44" s="133"/>
      <c r="C44" s="160" t="s">
        <v>17</v>
      </c>
      <c r="D44" s="161"/>
      <c r="E44" s="161"/>
      <c r="F44" s="162"/>
      <c r="G44" s="1" t="s">
        <v>265</v>
      </c>
      <c r="H44" s="29">
        <v>0</v>
      </c>
      <c r="I44" s="117" t="s">
        <v>21</v>
      </c>
      <c r="J44" s="119"/>
    </row>
    <row r="45" spans="1:12" ht="15.75" x14ac:dyDescent="0.25">
      <c r="A45" s="173"/>
      <c r="B45" s="174"/>
      <c r="C45" s="160" t="s">
        <v>17</v>
      </c>
      <c r="D45" s="161"/>
      <c r="E45" s="161"/>
      <c r="F45" s="162"/>
      <c r="G45" s="1" t="s">
        <v>266</v>
      </c>
      <c r="H45" s="29">
        <v>0</v>
      </c>
      <c r="I45" s="117" t="s">
        <v>20</v>
      </c>
      <c r="J45" s="119"/>
    </row>
    <row r="46" spans="1:12" ht="15.75" x14ac:dyDescent="0.25">
      <c r="A46" s="134"/>
      <c r="B46" s="135"/>
      <c r="C46" s="160" t="s">
        <v>17</v>
      </c>
      <c r="D46" s="161"/>
      <c r="E46" s="161"/>
      <c r="F46" s="162"/>
      <c r="G46" s="1" t="s">
        <v>267</v>
      </c>
      <c r="H46" s="29">
        <v>0</v>
      </c>
      <c r="I46" s="117" t="s">
        <v>19</v>
      </c>
      <c r="J46" s="119"/>
    </row>
    <row r="47" spans="1:12" ht="35.25" customHeight="1" x14ac:dyDescent="0.25">
      <c r="A47" s="158" t="s">
        <v>25</v>
      </c>
      <c r="B47" s="159"/>
      <c r="C47" s="160"/>
      <c r="D47" s="161"/>
      <c r="E47" s="161"/>
      <c r="F47" s="162"/>
      <c r="G47" s="1" t="s">
        <v>259</v>
      </c>
      <c r="H47" s="29">
        <f>INDEX('NORMA 5419 - 2'!E20:E24,'Gerenciamento de risco'!K47)</f>
        <v>0.1</v>
      </c>
      <c r="I47" s="117" t="s">
        <v>26</v>
      </c>
      <c r="J47" s="119"/>
      <c r="K47" s="37">
        <v>5</v>
      </c>
    </row>
    <row r="48" spans="1:12" ht="29.25" customHeight="1" x14ac:dyDescent="0.25">
      <c r="A48" s="158" t="s">
        <v>262</v>
      </c>
      <c r="B48" s="159"/>
      <c r="C48" s="171" t="s">
        <v>17</v>
      </c>
      <c r="D48" s="172"/>
      <c r="E48" s="172"/>
      <c r="F48" s="170"/>
      <c r="G48" s="6" t="s">
        <v>263</v>
      </c>
      <c r="H48" s="7"/>
      <c r="I48" s="117" t="s">
        <v>255</v>
      </c>
      <c r="J48" s="170"/>
      <c r="K48" s="37">
        <v>1</v>
      </c>
      <c r="L48" s="37">
        <f>INDEX('NORMA 5419 - 2'!P37:P41,'Gerenciamento de risco'!K48)</f>
        <v>1</v>
      </c>
    </row>
    <row r="49" spans="1:23" ht="15.75" x14ac:dyDescent="0.25">
      <c r="A49" s="198"/>
      <c r="B49" s="198"/>
      <c r="C49" s="193" t="s">
        <v>268</v>
      </c>
      <c r="D49" s="193"/>
      <c r="E49" s="193"/>
      <c r="F49" s="193"/>
      <c r="G49" s="8" t="s">
        <v>269</v>
      </c>
      <c r="H49" s="29">
        <f>1/L48</f>
        <v>1</v>
      </c>
      <c r="I49" s="117" t="s">
        <v>240</v>
      </c>
      <c r="J49" s="119"/>
    </row>
    <row r="50" spans="1:23" ht="15.75" x14ac:dyDescent="0.25">
      <c r="A50" s="198"/>
      <c r="B50" s="198"/>
      <c r="C50" s="193"/>
      <c r="D50" s="193"/>
      <c r="E50" s="193"/>
      <c r="F50" s="193"/>
      <c r="G50" s="8" t="s">
        <v>270</v>
      </c>
      <c r="H50" s="29">
        <v>0</v>
      </c>
      <c r="I50" s="194" t="s">
        <v>255</v>
      </c>
      <c r="J50" s="195"/>
    </row>
    <row r="51" spans="1:23" ht="15.75" x14ac:dyDescent="0.25">
      <c r="A51" s="198"/>
      <c r="B51" s="198"/>
      <c r="C51" s="193"/>
      <c r="D51" s="193"/>
      <c r="E51" s="193"/>
      <c r="F51" s="193"/>
      <c r="G51" s="9" t="s">
        <v>271</v>
      </c>
      <c r="H51" s="51">
        <f>VLOOKUP('Gerenciamento de risco'!L48,'NORMA 5419 - 2'!J41:N43,'Gerenciamento de risco'!K48)</f>
        <v>1</v>
      </c>
      <c r="I51" s="196" t="s">
        <v>272</v>
      </c>
      <c r="J51" s="197"/>
    </row>
    <row r="52" spans="1:23" ht="15.75" x14ac:dyDescent="0.25">
      <c r="A52" s="152" t="s">
        <v>275</v>
      </c>
      <c r="B52" s="153"/>
      <c r="C52" s="153"/>
      <c r="D52" s="153"/>
      <c r="E52" s="153"/>
      <c r="F52" s="153"/>
      <c r="G52" s="153"/>
      <c r="H52" s="153"/>
      <c r="I52" s="153"/>
      <c r="J52" s="154"/>
      <c r="W52" s="79" t="s">
        <v>512</v>
      </c>
    </row>
    <row r="53" spans="1:23" ht="15.75" x14ac:dyDescent="0.25">
      <c r="A53" s="155" t="s">
        <v>510</v>
      </c>
      <c r="B53" s="155"/>
      <c r="C53" s="155"/>
      <c r="D53" s="155"/>
      <c r="E53" s="155"/>
      <c r="F53" s="155"/>
      <c r="G53" s="155"/>
      <c r="H53" s="155"/>
      <c r="I53" s="155"/>
      <c r="J53" s="155"/>
    </row>
    <row r="54" spans="1:23" ht="15" hidden="1" customHeight="1" outlineLevel="1" x14ac:dyDescent="0.25">
      <c r="A54" s="128"/>
      <c r="B54" s="128"/>
      <c r="C54" s="4" t="s">
        <v>14</v>
      </c>
      <c r="D54" s="4" t="s">
        <v>279</v>
      </c>
      <c r="E54" s="128" t="s">
        <v>280</v>
      </c>
      <c r="F54" s="128"/>
      <c r="G54" s="102" t="s">
        <v>122</v>
      </c>
      <c r="H54" s="102"/>
      <c r="I54" s="102"/>
      <c r="J54" s="102"/>
    </row>
    <row r="55" spans="1:23" ht="15.75" hidden="1" customHeight="1" outlineLevel="1" x14ac:dyDescent="0.25">
      <c r="A55" s="105" t="s">
        <v>276</v>
      </c>
      <c r="B55" s="105"/>
      <c r="C55" s="6" t="s">
        <v>277</v>
      </c>
      <c r="D55" s="52">
        <f>(H9*H10)+2*(3*H11)*(H9+H10)+3.14159265359*(3*H10)^2</f>
        <v>0</v>
      </c>
      <c r="E55" s="156" t="s">
        <v>281</v>
      </c>
      <c r="F55" s="156"/>
      <c r="G55" s="151" t="s">
        <v>329</v>
      </c>
      <c r="H55" s="151"/>
      <c r="I55" s="151"/>
      <c r="J55" s="151"/>
    </row>
    <row r="56" spans="1:23" ht="15.75" hidden="1" customHeight="1" outlineLevel="1" x14ac:dyDescent="0.25">
      <c r="A56" s="105"/>
      <c r="B56" s="105"/>
      <c r="C56" s="6" t="s">
        <v>278</v>
      </c>
      <c r="D56" s="52">
        <f>2*500*(H9+H10)+3.14159265359*500^2</f>
        <v>785398.16339750006</v>
      </c>
      <c r="E56" s="156" t="s">
        <v>282</v>
      </c>
      <c r="F56" s="156"/>
      <c r="G56" s="151" t="s">
        <v>289</v>
      </c>
      <c r="H56" s="151"/>
      <c r="I56" s="151"/>
      <c r="J56" s="151"/>
    </row>
    <row r="57" spans="1:23" ht="15.75" hidden="1" customHeight="1" outlineLevel="1" x14ac:dyDescent="0.25">
      <c r="A57" s="105" t="s">
        <v>245</v>
      </c>
      <c r="B57" s="105"/>
      <c r="C57" s="6" t="s">
        <v>283</v>
      </c>
      <c r="D57" s="52">
        <f>40*H19</f>
        <v>0</v>
      </c>
      <c r="E57" s="117" t="s">
        <v>284</v>
      </c>
      <c r="F57" s="119"/>
      <c r="G57" s="117" t="s">
        <v>242</v>
      </c>
      <c r="H57" s="118"/>
      <c r="I57" s="118"/>
      <c r="J57" s="119"/>
    </row>
    <row r="58" spans="1:23" ht="15.75" hidden="1" customHeight="1" outlineLevel="1" x14ac:dyDescent="0.25">
      <c r="A58" s="105"/>
      <c r="B58" s="105"/>
      <c r="C58" s="6" t="s">
        <v>288</v>
      </c>
      <c r="D58" s="52">
        <f>4000*H19</f>
        <v>0</v>
      </c>
      <c r="E58" s="117" t="s">
        <v>285</v>
      </c>
      <c r="F58" s="119"/>
      <c r="G58" s="117" t="s">
        <v>243</v>
      </c>
      <c r="H58" s="118"/>
      <c r="I58" s="118"/>
      <c r="J58" s="119"/>
    </row>
    <row r="59" spans="1:23" ht="15.75" hidden="1" customHeight="1" outlineLevel="1" x14ac:dyDescent="0.25">
      <c r="A59" s="105"/>
      <c r="B59" s="105"/>
      <c r="C59" s="6" t="s">
        <v>504</v>
      </c>
      <c r="D59" s="52">
        <f>(H26*H27)+2*(3*H28)*(H26+H27)+3.14159265359*(3*H28)^2</f>
        <v>0</v>
      </c>
      <c r="E59" s="117" t="s">
        <v>281</v>
      </c>
      <c r="F59" s="119"/>
      <c r="G59" s="151" t="s">
        <v>329</v>
      </c>
      <c r="H59" s="151"/>
      <c r="I59" s="151"/>
      <c r="J59" s="151"/>
    </row>
    <row r="60" spans="1:23" ht="15.75" hidden="1" customHeight="1" outlineLevel="1" x14ac:dyDescent="0.25">
      <c r="A60" s="105" t="s">
        <v>274</v>
      </c>
      <c r="B60" s="105"/>
      <c r="C60" s="6" t="s">
        <v>286</v>
      </c>
      <c r="D60" s="52">
        <f>40*H37</f>
        <v>0</v>
      </c>
      <c r="E60" s="117" t="s">
        <v>284</v>
      </c>
      <c r="F60" s="119"/>
      <c r="G60" s="117" t="s">
        <v>242</v>
      </c>
      <c r="H60" s="118"/>
      <c r="I60" s="118"/>
      <c r="J60" s="119"/>
    </row>
    <row r="61" spans="1:23" ht="15.75" hidden="1" customHeight="1" outlineLevel="1" x14ac:dyDescent="0.25">
      <c r="A61" s="105"/>
      <c r="B61" s="105"/>
      <c r="C61" s="6" t="s">
        <v>287</v>
      </c>
      <c r="D61" s="52">
        <f>4000*H37</f>
        <v>0</v>
      </c>
      <c r="E61" s="117" t="s">
        <v>285</v>
      </c>
      <c r="F61" s="119"/>
      <c r="G61" s="117" t="s">
        <v>243</v>
      </c>
      <c r="H61" s="118"/>
      <c r="I61" s="118"/>
      <c r="J61" s="119"/>
    </row>
    <row r="62" spans="1:23" ht="15.75" hidden="1" customHeight="1" outlineLevel="1" x14ac:dyDescent="0.25">
      <c r="A62" s="105"/>
      <c r="B62" s="105"/>
      <c r="C62" s="6" t="s">
        <v>505</v>
      </c>
      <c r="D62" s="52">
        <f>(H44*H45)+2*(3*H46)*(H44+H45)+3.14159265359*(3*H46)^2</f>
        <v>0</v>
      </c>
      <c r="E62" s="117" t="s">
        <v>281</v>
      </c>
      <c r="F62" s="119"/>
      <c r="G62" s="151" t="s">
        <v>329</v>
      </c>
      <c r="H62" s="151"/>
      <c r="I62" s="151"/>
      <c r="J62" s="151"/>
    </row>
    <row r="63" spans="1:23" ht="15.75" hidden="1" outlineLevel="1" x14ac:dyDescent="0.25">
      <c r="A63" s="245" t="s">
        <v>486</v>
      </c>
      <c r="B63" s="246"/>
      <c r="C63" s="246"/>
      <c r="D63" s="246"/>
      <c r="E63" s="246"/>
      <c r="F63" s="246"/>
      <c r="G63" s="246"/>
      <c r="H63" s="246"/>
      <c r="I63" s="246"/>
      <c r="J63" s="247"/>
    </row>
    <row r="64" spans="1:23" ht="15.75" hidden="1" customHeight="1" outlineLevel="1" x14ac:dyDescent="0.25">
      <c r="A64" s="248"/>
      <c r="B64" s="249"/>
      <c r="C64" s="77" t="s">
        <v>14</v>
      </c>
      <c r="D64" s="78" t="s">
        <v>509</v>
      </c>
      <c r="E64" s="248" t="s">
        <v>280</v>
      </c>
      <c r="F64" s="249"/>
      <c r="G64" s="250" t="s">
        <v>122</v>
      </c>
      <c r="H64" s="251"/>
      <c r="I64" s="251"/>
      <c r="J64" s="252"/>
    </row>
    <row r="65" spans="1:10" ht="15.75" hidden="1" customHeight="1" outlineLevel="1" x14ac:dyDescent="0.25">
      <c r="A65" s="253" t="s">
        <v>276</v>
      </c>
      <c r="B65" s="254"/>
      <c r="C65" s="63" t="s">
        <v>487</v>
      </c>
      <c r="D65" s="76">
        <f>H7*D55*H13*10^-6</f>
        <v>0</v>
      </c>
      <c r="E65" s="117" t="s">
        <v>495</v>
      </c>
      <c r="F65" s="119"/>
      <c r="G65" s="194" t="s">
        <v>501</v>
      </c>
      <c r="H65" s="259"/>
      <c r="I65" s="259"/>
      <c r="J65" s="195"/>
    </row>
    <row r="66" spans="1:10" ht="15.75" hidden="1" customHeight="1" outlineLevel="1" x14ac:dyDescent="0.25">
      <c r="A66" s="255"/>
      <c r="B66" s="256"/>
      <c r="C66" s="63" t="s">
        <v>488</v>
      </c>
      <c r="D66" s="76">
        <f>H7*D56*10^-6</f>
        <v>0</v>
      </c>
      <c r="E66" s="117" t="s">
        <v>496</v>
      </c>
      <c r="F66" s="119"/>
      <c r="G66" s="194" t="s">
        <v>410</v>
      </c>
      <c r="H66" s="259"/>
      <c r="I66" s="259"/>
      <c r="J66" s="195"/>
    </row>
    <row r="67" spans="1:10" ht="15.75" hidden="1" customHeight="1" outlineLevel="1" x14ac:dyDescent="0.25">
      <c r="A67" s="253" t="s">
        <v>245</v>
      </c>
      <c r="B67" s="254"/>
      <c r="C67" s="63" t="s">
        <v>489</v>
      </c>
      <c r="D67" s="76">
        <f>H7*D57*H20*H22*H21*10^-6</f>
        <v>0</v>
      </c>
      <c r="E67" s="117" t="s">
        <v>497</v>
      </c>
      <c r="F67" s="119"/>
      <c r="G67" s="194" t="s">
        <v>502</v>
      </c>
      <c r="H67" s="259"/>
      <c r="I67" s="259"/>
      <c r="J67" s="195"/>
    </row>
    <row r="68" spans="1:10" ht="15.75" hidden="1" customHeight="1" outlineLevel="1" x14ac:dyDescent="0.25">
      <c r="A68" s="257"/>
      <c r="B68" s="258"/>
      <c r="C68" s="63" t="s">
        <v>490</v>
      </c>
      <c r="D68" s="76">
        <f>D58*H20*H22*H21*10^-6</f>
        <v>0</v>
      </c>
      <c r="E68" s="117" t="s">
        <v>498</v>
      </c>
      <c r="F68" s="119"/>
      <c r="G68" s="194" t="s">
        <v>503</v>
      </c>
      <c r="H68" s="259"/>
      <c r="I68" s="259"/>
      <c r="J68" s="195"/>
    </row>
    <row r="69" spans="1:10" ht="15.75" hidden="1" customHeight="1" outlineLevel="1" x14ac:dyDescent="0.25">
      <c r="A69" s="255"/>
      <c r="B69" s="256"/>
      <c r="C69" s="63" t="s">
        <v>491</v>
      </c>
      <c r="D69" s="76">
        <f>H7*D59*H29*H21*10^-6</f>
        <v>0</v>
      </c>
      <c r="E69" s="117" t="s">
        <v>499</v>
      </c>
      <c r="F69" s="119"/>
      <c r="G69" s="194" t="s">
        <v>506</v>
      </c>
      <c r="H69" s="259"/>
      <c r="I69" s="259"/>
      <c r="J69" s="195"/>
    </row>
    <row r="70" spans="1:10" ht="15.75" hidden="1" customHeight="1" outlineLevel="1" x14ac:dyDescent="0.25">
      <c r="A70" s="253" t="s">
        <v>274</v>
      </c>
      <c r="B70" s="254"/>
      <c r="C70" s="63" t="s">
        <v>492</v>
      </c>
      <c r="D70" s="76">
        <f>H7*D60*H38*H40*H39*10^-6</f>
        <v>0</v>
      </c>
      <c r="E70" s="117" t="s">
        <v>497</v>
      </c>
      <c r="F70" s="119"/>
      <c r="G70" s="194" t="s">
        <v>507</v>
      </c>
      <c r="H70" s="259"/>
      <c r="I70" s="259"/>
      <c r="J70" s="195"/>
    </row>
    <row r="71" spans="1:10" ht="15.75" hidden="1" customHeight="1" outlineLevel="1" x14ac:dyDescent="0.25">
      <c r="A71" s="257"/>
      <c r="B71" s="258"/>
      <c r="C71" s="63" t="s">
        <v>493</v>
      </c>
      <c r="D71" s="76">
        <f>H7*D61*H38*H40*H39*10^-6</f>
        <v>0</v>
      </c>
      <c r="E71" s="117" t="s">
        <v>500</v>
      </c>
      <c r="F71" s="119"/>
      <c r="G71" s="194" t="s">
        <v>508</v>
      </c>
      <c r="H71" s="259"/>
      <c r="I71" s="259"/>
      <c r="J71" s="195"/>
    </row>
    <row r="72" spans="1:10" ht="15.75" hidden="1" customHeight="1" outlineLevel="1" x14ac:dyDescent="0.25">
      <c r="A72" s="255"/>
      <c r="B72" s="256"/>
      <c r="C72" s="63" t="s">
        <v>494</v>
      </c>
      <c r="D72" s="76">
        <f>H7*D62*H47*H39*10^-6</f>
        <v>0</v>
      </c>
      <c r="E72" s="117" t="s">
        <v>499</v>
      </c>
      <c r="F72" s="119"/>
      <c r="G72" s="194" t="str">
        <f>IF(D72=0,"Não se aplica","N DJ/P = Ng*ADJ/T*CDJ/T*CT/T*10^-6)")</f>
        <v>Não se aplica</v>
      </c>
      <c r="H72" s="259"/>
      <c r="I72" s="259"/>
      <c r="J72" s="195"/>
    </row>
    <row r="73" spans="1:10" ht="15.75" collapsed="1" x14ac:dyDescent="0.25">
      <c r="A73" s="103" t="s">
        <v>511</v>
      </c>
      <c r="B73" s="103"/>
      <c r="C73" s="103"/>
      <c r="D73" s="103"/>
      <c r="E73" s="103"/>
      <c r="F73" s="103"/>
      <c r="G73" s="103"/>
      <c r="H73" s="103"/>
      <c r="I73" s="101"/>
      <c r="J73" s="101"/>
    </row>
    <row r="74" spans="1:10" ht="15" hidden="1" customHeight="1" outlineLevel="1" x14ac:dyDescent="0.25">
      <c r="A74" s="120"/>
      <c r="B74" s="110"/>
      <c r="C74" s="110" t="s">
        <v>295</v>
      </c>
      <c r="D74" s="110"/>
      <c r="E74" s="110"/>
      <c r="F74" s="110"/>
      <c r="G74" s="110"/>
      <c r="H74" s="111"/>
      <c r="I74" s="110" t="s">
        <v>300</v>
      </c>
      <c r="J74" s="111"/>
    </row>
    <row r="75" spans="1:10" ht="15.75" hidden="1" customHeight="1" outlineLevel="1" x14ac:dyDescent="0.25">
      <c r="A75" s="104" t="s">
        <v>297</v>
      </c>
      <c r="B75" s="104"/>
      <c r="C75" s="114" t="s">
        <v>301</v>
      </c>
      <c r="D75" s="115"/>
      <c r="E75" s="115"/>
      <c r="F75" s="115"/>
      <c r="G75" s="115"/>
      <c r="H75" s="116"/>
      <c r="I75" s="112">
        <f>1*10^-5</f>
        <v>1.0000000000000001E-5</v>
      </c>
      <c r="J75" s="113"/>
    </row>
    <row r="76" spans="1:10" ht="15.75" hidden="1" customHeight="1" outlineLevel="1" x14ac:dyDescent="0.25">
      <c r="A76" s="105" t="s">
        <v>296</v>
      </c>
      <c r="B76" s="105"/>
      <c r="C76" s="117" t="s">
        <v>302</v>
      </c>
      <c r="D76" s="118"/>
      <c r="E76" s="118"/>
      <c r="F76" s="118"/>
      <c r="G76" s="118"/>
      <c r="H76" s="119"/>
      <c r="I76" s="112">
        <f>1*10^-3</f>
        <v>1E-3</v>
      </c>
      <c r="J76" s="113"/>
    </row>
    <row r="77" spans="1:10" ht="15.75" hidden="1" customHeight="1" outlineLevel="1" x14ac:dyDescent="0.25">
      <c r="A77" s="105" t="s">
        <v>298</v>
      </c>
      <c r="B77" s="105"/>
      <c r="C77" s="117" t="s">
        <v>303</v>
      </c>
      <c r="D77" s="118"/>
      <c r="E77" s="118"/>
      <c r="F77" s="118"/>
      <c r="G77" s="118"/>
      <c r="H77" s="119"/>
      <c r="I77" s="112">
        <f>1*10^-4</f>
        <v>1E-4</v>
      </c>
      <c r="J77" s="113"/>
    </row>
    <row r="78" spans="1:10" ht="15.75" hidden="1" customHeight="1" outlineLevel="1" x14ac:dyDescent="0.25">
      <c r="A78" s="105" t="s">
        <v>299</v>
      </c>
      <c r="B78" s="105"/>
      <c r="C78" s="117" t="s">
        <v>304</v>
      </c>
      <c r="D78" s="118"/>
      <c r="E78" s="118"/>
      <c r="F78" s="118"/>
      <c r="G78" s="118"/>
      <c r="H78" s="119"/>
      <c r="I78" s="112">
        <f>1*10^-3</f>
        <v>1E-3</v>
      </c>
      <c r="J78" s="113"/>
    </row>
    <row r="79" spans="1:10" ht="15.75" collapsed="1" x14ac:dyDescent="0.25">
      <c r="A79" s="101" t="s">
        <v>305</v>
      </c>
      <c r="B79" s="101"/>
      <c r="C79" s="101"/>
      <c r="D79" s="101"/>
      <c r="E79" s="101"/>
      <c r="F79" s="101"/>
      <c r="G79" s="101"/>
      <c r="H79" s="101"/>
      <c r="I79" s="101"/>
      <c r="J79" s="101"/>
    </row>
    <row r="80" spans="1:10" x14ac:dyDescent="0.25">
      <c r="A80" s="102" t="s">
        <v>318</v>
      </c>
      <c r="B80" s="102"/>
      <c r="C80" s="102"/>
      <c r="D80" s="102"/>
      <c r="E80" s="102"/>
      <c r="F80" s="102"/>
      <c r="G80" s="102"/>
      <c r="H80" s="102"/>
      <c r="I80" s="102"/>
      <c r="J80" s="102"/>
    </row>
    <row r="81" spans="1:29" ht="15" hidden="1" customHeight="1" outlineLevel="1" x14ac:dyDescent="0.25">
      <c r="A81" s="200" t="s">
        <v>313</v>
      </c>
      <c r="B81" s="201"/>
      <c r="C81" s="10" t="s">
        <v>312</v>
      </c>
      <c r="D81" s="10" t="s">
        <v>307</v>
      </c>
      <c r="E81" s="10" t="s">
        <v>308</v>
      </c>
      <c r="F81" s="198" t="s">
        <v>309</v>
      </c>
      <c r="G81" s="198"/>
      <c r="H81" s="10" t="s">
        <v>311</v>
      </c>
      <c r="I81" s="10" t="s">
        <v>310</v>
      </c>
      <c r="J81" s="10" t="s">
        <v>306</v>
      </c>
    </row>
    <row r="82" spans="1:29" ht="22.5" hidden="1" customHeight="1" outlineLevel="1" x14ac:dyDescent="0.25">
      <c r="A82" s="202" t="s">
        <v>380</v>
      </c>
      <c r="B82" s="203"/>
      <c r="C82" s="204"/>
      <c r="D82" s="83">
        <f>ZPR1!H59</f>
        <v>0</v>
      </c>
      <c r="E82" s="83">
        <f>ZPR2!H59</f>
        <v>0</v>
      </c>
      <c r="F82" s="199">
        <f>ZPR3!H59</f>
        <v>0</v>
      </c>
      <c r="G82" s="199"/>
      <c r="H82" s="83">
        <f>ZPR4!H59</f>
        <v>0</v>
      </c>
      <c r="I82" s="83">
        <f>ZPR5!H59</f>
        <v>0</v>
      </c>
      <c r="J82" s="83">
        <f>SUM(D82:I82)</f>
        <v>0</v>
      </c>
    </row>
    <row r="83" spans="1:29" s="34" customFormat="1" ht="15.75" hidden="1" customHeight="1" outlineLevel="1" x14ac:dyDescent="0.25">
      <c r="A83" s="210" t="s">
        <v>381</v>
      </c>
      <c r="B83" s="210"/>
      <c r="C83" s="210"/>
      <c r="D83" s="210"/>
      <c r="E83" s="210"/>
      <c r="F83" s="210"/>
      <c r="G83" s="210"/>
      <c r="H83" s="210"/>
      <c r="I83" s="210"/>
      <c r="J83" s="210"/>
      <c r="K83" s="57"/>
      <c r="L83" s="57"/>
      <c r="M83" s="57"/>
      <c r="N83" s="57"/>
    </row>
    <row r="84" spans="1:29" collapsed="1" x14ac:dyDescent="0.25">
      <c r="A84" s="205" t="s">
        <v>315</v>
      </c>
      <c r="B84" s="205"/>
      <c r="C84" s="205"/>
      <c r="D84" s="205"/>
      <c r="E84" s="205"/>
      <c r="F84" s="205"/>
      <c r="G84" s="205"/>
      <c r="H84" s="205"/>
      <c r="I84" s="205"/>
      <c r="J84" s="205"/>
    </row>
    <row r="85" spans="1:29" ht="15" hidden="1" customHeight="1" outlineLevel="1" x14ac:dyDescent="0.25">
      <c r="A85" s="200" t="s">
        <v>313</v>
      </c>
      <c r="B85" s="201"/>
      <c r="C85" s="10" t="s">
        <v>312</v>
      </c>
      <c r="D85" s="10" t="s">
        <v>307</v>
      </c>
      <c r="E85" s="10" t="s">
        <v>308</v>
      </c>
      <c r="F85" s="198" t="s">
        <v>309</v>
      </c>
      <c r="G85" s="198"/>
      <c r="H85" s="10" t="s">
        <v>311</v>
      </c>
      <c r="I85" s="10" t="s">
        <v>310</v>
      </c>
      <c r="J85" s="10" t="s">
        <v>306</v>
      </c>
    </row>
    <row r="86" spans="1:29" ht="22.5" hidden="1" customHeight="1" outlineLevel="1" x14ac:dyDescent="0.25">
      <c r="A86" s="206" t="s">
        <v>382</v>
      </c>
      <c r="B86" s="207"/>
      <c r="C86" s="208"/>
      <c r="D86" s="12">
        <f>ZPR1!H66</f>
        <v>0</v>
      </c>
      <c r="E86" s="12">
        <f>ZPR2!H66</f>
        <v>0</v>
      </c>
      <c r="F86" s="209">
        <f>ZPR3!H66</f>
        <v>0</v>
      </c>
      <c r="G86" s="209"/>
      <c r="H86" s="12">
        <f>ZPR4!H66</f>
        <v>0</v>
      </c>
      <c r="I86" s="12">
        <f>ZPR5!H66</f>
        <v>0</v>
      </c>
      <c r="J86" s="12">
        <f>SUM(D86:I86)</f>
        <v>0</v>
      </c>
    </row>
    <row r="87" spans="1:29" collapsed="1" x14ac:dyDescent="0.25">
      <c r="A87" s="102" t="s">
        <v>316</v>
      </c>
      <c r="B87" s="102"/>
      <c r="C87" s="102"/>
      <c r="D87" s="102"/>
      <c r="E87" s="102"/>
      <c r="F87" s="102"/>
      <c r="G87" s="102"/>
      <c r="H87" s="102"/>
      <c r="I87" s="102"/>
      <c r="J87" s="102"/>
    </row>
    <row r="88" spans="1:29" ht="15" hidden="1" customHeight="1" outlineLevel="1" x14ac:dyDescent="0.25">
      <c r="A88" s="200" t="s">
        <v>313</v>
      </c>
      <c r="B88" s="201"/>
      <c r="C88" s="10" t="s">
        <v>312</v>
      </c>
      <c r="D88" s="10" t="s">
        <v>307</v>
      </c>
      <c r="E88" s="10" t="s">
        <v>308</v>
      </c>
      <c r="F88" s="198" t="s">
        <v>309</v>
      </c>
      <c r="G88" s="198"/>
      <c r="H88" s="10" t="s">
        <v>311</v>
      </c>
      <c r="I88" s="10" t="s">
        <v>310</v>
      </c>
      <c r="J88" s="10" t="s">
        <v>306</v>
      </c>
    </row>
    <row r="89" spans="1:29" ht="21.75" hidden="1" customHeight="1" outlineLevel="1" x14ac:dyDescent="0.25">
      <c r="A89" s="206" t="s">
        <v>383</v>
      </c>
      <c r="B89" s="207"/>
      <c r="C89" s="208"/>
      <c r="D89" s="12">
        <f>ZPR1!H69</f>
        <v>0</v>
      </c>
      <c r="E89" s="12">
        <f>ZPR2!H69</f>
        <v>0</v>
      </c>
      <c r="F89" s="209">
        <f>ZPR3!H69</f>
        <v>0</v>
      </c>
      <c r="G89" s="209"/>
      <c r="H89" s="12">
        <f>ZPR4!H69</f>
        <v>0</v>
      </c>
      <c r="I89" s="12">
        <f>ZPR5!H69</f>
        <v>0</v>
      </c>
      <c r="J89" s="12">
        <f>SUM(D89:I89)</f>
        <v>0</v>
      </c>
    </row>
    <row r="90" spans="1:29" collapsed="1" x14ac:dyDescent="0.25">
      <c r="A90" s="102" t="s">
        <v>317</v>
      </c>
      <c r="B90" s="102"/>
      <c r="C90" s="102"/>
      <c r="D90" s="102"/>
      <c r="E90" s="102"/>
      <c r="F90" s="102"/>
      <c r="G90" s="102"/>
      <c r="H90" s="102"/>
      <c r="I90" s="102"/>
      <c r="J90" s="102"/>
    </row>
    <row r="91" spans="1:29" ht="15" hidden="1" customHeight="1" outlineLevel="1" x14ac:dyDescent="0.25">
      <c r="A91" s="200" t="s">
        <v>313</v>
      </c>
      <c r="B91" s="201"/>
      <c r="C91" s="10" t="s">
        <v>312</v>
      </c>
      <c r="D91" s="10" t="s">
        <v>307</v>
      </c>
      <c r="E91" s="10" t="s">
        <v>308</v>
      </c>
      <c r="F91" s="198" t="s">
        <v>309</v>
      </c>
      <c r="G91" s="198"/>
      <c r="H91" s="10" t="s">
        <v>311</v>
      </c>
      <c r="I91" s="10" t="s">
        <v>310</v>
      </c>
      <c r="J91" s="10" t="s">
        <v>306</v>
      </c>
    </row>
    <row r="92" spans="1:29" ht="23.25" hidden="1" customHeight="1" outlineLevel="1" x14ac:dyDescent="0.25">
      <c r="A92" s="206" t="s">
        <v>384</v>
      </c>
      <c r="B92" s="207"/>
      <c r="C92" s="208"/>
      <c r="D92" s="12">
        <f>ZPR1!H78</f>
        <v>0</v>
      </c>
      <c r="E92" s="12">
        <f>ZPR2!H78</f>
        <v>0</v>
      </c>
      <c r="F92" s="209">
        <f>ZPR3!H78</f>
        <v>0</v>
      </c>
      <c r="G92" s="209"/>
      <c r="H92" s="12">
        <f>ZPR4!H78</f>
        <v>0</v>
      </c>
      <c r="I92" s="12">
        <f>ZPR5!H78</f>
        <v>0</v>
      </c>
      <c r="J92" s="12">
        <f>SUM(D92:I92)</f>
        <v>0</v>
      </c>
    </row>
    <row r="93" spans="1:29" s="48" customFormat="1" ht="15.75" hidden="1" customHeight="1" outlineLevel="1" x14ac:dyDescent="0.25">
      <c r="A93" s="210" t="s">
        <v>385</v>
      </c>
      <c r="B93" s="210"/>
      <c r="C93" s="210"/>
      <c r="D93" s="210"/>
      <c r="E93" s="210"/>
      <c r="F93" s="210"/>
      <c r="G93" s="210"/>
      <c r="H93" s="210"/>
      <c r="I93" s="210"/>
      <c r="J93" s="210"/>
      <c r="K93" s="57"/>
      <c r="L93" s="57"/>
      <c r="M93" s="57"/>
      <c r="N93" s="57"/>
      <c r="O93" s="34"/>
      <c r="P93" s="34"/>
      <c r="Q93" s="34"/>
      <c r="R93" s="34"/>
      <c r="S93" s="34"/>
      <c r="T93" s="34"/>
      <c r="U93" s="34"/>
      <c r="V93" s="34"/>
      <c r="W93" s="34"/>
      <c r="X93" s="34"/>
      <c r="Y93" s="34"/>
      <c r="Z93" s="34"/>
      <c r="AA93" s="34"/>
      <c r="AB93" s="34"/>
      <c r="AC93" s="49"/>
    </row>
    <row r="94" spans="1:29" ht="15.75" collapsed="1" x14ac:dyDescent="0.25">
      <c r="A94" s="211" t="s">
        <v>319</v>
      </c>
      <c r="B94" s="211"/>
      <c r="C94" s="211"/>
      <c r="D94" s="211"/>
      <c r="E94" s="211"/>
      <c r="F94" s="211"/>
      <c r="G94" s="211"/>
      <c r="H94" s="211"/>
      <c r="I94" s="211"/>
      <c r="J94" s="211"/>
    </row>
    <row r="95" spans="1:29" ht="18.75" x14ac:dyDescent="0.25">
      <c r="A95" s="212" t="s">
        <v>320</v>
      </c>
      <c r="B95" s="212"/>
      <c r="C95" s="212"/>
      <c r="D95" s="212"/>
      <c r="E95" s="213"/>
      <c r="F95" s="213"/>
      <c r="G95" s="213"/>
      <c r="H95" s="213"/>
      <c r="I95" s="213"/>
      <c r="J95" s="213"/>
    </row>
    <row r="96" spans="1:29" ht="18.75" hidden="1" outlineLevel="1" x14ac:dyDescent="0.3">
      <c r="A96" s="107" t="s">
        <v>476</v>
      </c>
      <c r="B96" s="108"/>
      <c r="C96" s="108"/>
      <c r="D96" s="108"/>
      <c r="E96" s="106" t="str">
        <f>IF(J82&gt;I75, "R1&gt;RT - Risco Intoleravel", "R1&lt;RT - Risco Toleravel")</f>
        <v>R1&lt;RT - Risco Toleravel</v>
      </c>
      <c r="F96" s="106"/>
      <c r="G96" s="106"/>
      <c r="H96" s="127" t="str">
        <f>IF(J82&gt;I75, "Proteção contra descargas atmosféricas é requerida", "Proteção contra descargas atmosféricas não requerida")</f>
        <v>Proteção contra descargas atmosféricas não requerida</v>
      </c>
      <c r="I96" s="127"/>
      <c r="J96" s="127"/>
    </row>
    <row r="97" spans="1:10" ht="18.75" hidden="1" outlineLevel="1" x14ac:dyDescent="0.3">
      <c r="A97" s="107" t="s">
        <v>477</v>
      </c>
      <c r="B97" s="108"/>
      <c r="C97" s="108"/>
      <c r="D97" s="108"/>
      <c r="E97" s="106" t="str">
        <f>IF(J86&gt;I76, "R2&gt;RT - Risco Intoleravel","R2&lt;RT - Risco Toleravel")</f>
        <v>R2&lt;RT - Risco Toleravel</v>
      </c>
      <c r="F97" s="106"/>
      <c r="G97" s="106"/>
      <c r="H97" s="127" t="str">
        <f>IF(J86&gt;I76, "Proteção contra descargas atmosféricas é requerida", "Proteção contra descargas atmosféricas não requerida")</f>
        <v>Proteção contra descargas atmosféricas não requerida</v>
      </c>
      <c r="I97" s="127"/>
      <c r="J97" s="127"/>
    </row>
    <row r="98" spans="1:10" ht="18.75" hidden="1" outlineLevel="1" x14ac:dyDescent="0.3">
      <c r="A98" s="107" t="s">
        <v>478</v>
      </c>
      <c r="B98" s="108"/>
      <c r="C98" s="108"/>
      <c r="D98" s="108"/>
      <c r="E98" s="106" t="str">
        <f>IF(J89&gt;I77,"R3&gt;RT - Risco Intoleravel","R3&lt;RT - Risco Toleravel")</f>
        <v>R3&lt;RT - Risco Toleravel</v>
      </c>
      <c r="F98" s="106"/>
      <c r="G98" s="106"/>
      <c r="H98" s="127" t="str">
        <f>IF(J89&gt;I77,"Proteção contra descargas atmosféricas é requerida", "Proteção contra descargas atmosféricas não requerida")</f>
        <v>Proteção contra descargas atmosféricas não requerida</v>
      </c>
      <c r="I98" s="127"/>
      <c r="J98" s="127"/>
    </row>
    <row r="99" spans="1:10" ht="18.75" hidden="1" outlineLevel="1" x14ac:dyDescent="0.3">
      <c r="A99" s="107" t="s">
        <v>479</v>
      </c>
      <c r="B99" s="108"/>
      <c r="C99" s="108"/>
      <c r="D99" s="108"/>
      <c r="E99" s="106" t="str">
        <f>IF(J92&gt;I78,"R4&gt;RT - Risco Intoleravel","R4&lt;RT - Risco Toleravel")</f>
        <v>R4&lt;RT - Risco Toleravel</v>
      </c>
      <c r="F99" s="106"/>
      <c r="G99" s="106"/>
      <c r="H99" s="127" t="str">
        <f>IF(J92&gt;I78,"Proteção contra descargas atmosféricas é requerida", "Proteção contra descargas atmosféricas não requerida")</f>
        <v>Proteção contra descargas atmosféricas não requerida</v>
      </c>
      <c r="I99" s="127"/>
      <c r="J99" s="127"/>
    </row>
    <row r="100" spans="1:10" ht="18.75" collapsed="1" x14ac:dyDescent="0.25">
      <c r="A100" s="216" t="s">
        <v>321</v>
      </c>
      <c r="B100" s="217"/>
      <c r="C100" s="217"/>
      <c r="D100" s="217"/>
      <c r="E100" s="218"/>
      <c r="F100" s="218"/>
      <c r="G100" s="218"/>
      <c r="H100" s="218"/>
      <c r="I100" s="218"/>
      <c r="J100" s="219"/>
    </row>
    <row r="101" spans="1:10" ht="18.75" x14ac:dyDescent="0.25">
      <c r="A101" s="220" t="s">
        <v>322</v>
      </c>
      <c r="B101" s="221"/>
      <c r="C101" s="221"/>
      <c r="D101" s="221"/>
      <c r="E101" s="221"/>
      <c r="F101" s="221"/>
      <c r="G101" s="221"/>
      <c r="H101" s="221"/>
      <c r="I101" s="221"/>
      <c r="J101" s="222"/>
    </row>
    <row r="102" spans="1:10" ht="18.75" x14ac:dyDescent="0.25">
      <c r="A102" s="220" t="s">
        <v>323</v>
      </c>
      <c r="B102" s="221"/>
      <c r="C102" s="221"/>
      <c r="D102" s="221"/>
      <c r="E102" s="221"/>
      <c r="F102" s="221"/>
      <c r="G102" s="221"/>
      <c r="H102" s="221"/>
      <c r="I102" s="221"/>
      <c r="J102" s="222"/>
    </row>
    <row r="103" spans="1:10" ht="18.75" x14ac:dyDescent="0.25">
      <c r="A103" s="223" t="s">
        <v>324</v>
      </c>
      <c r="B103" s="224"/>
      <c r="C103" s="224"/>
      <c r="D103" s="224"/>
      <c r="E103" s="224"/>
      <c r="F103" s="224"/>
      <c r="G103" s="224"/>
      <c r="H103" s="224"/>
      <c r="I103" s="224"/>
      <c r="J103" s="225"/>
    </row>
    <row r="104" spans="1:10" ht="18.75" x14ac:dyDescent="0.25">
      <c r="A104" s="226" t="s">
        <v>333</v>
      </c>
      <c r="B104" s="227"/>
      <c r="C104" s="227"/>
      <c r="D104" s="227"/>
      <c r="E104" s="227"/>
      <c r="F104" s="227"/>
      <c r="G104" s="227"/>
      <c r="H104" s="227"/>
      <c r="I104" s="227"/>
      <c r="J104" s="228"/>
    </row>
    <row r="105" spans="1:10" ht="15.75" x14ac:dyDescent="0.25">
      <c r="A105" s="229" t="s">
        <v>334</v>
      </c>
      <c r="B105" s="230"/>
      <c r="C105" s="230"/>
      <c r="D105" s="230"/>
      <c r="E105" s="230"/>
      <c r="F105" s="230"/>
      <c r="G105" s="230"/>
      <c r="H105" s="230"/>
      <c r="I105" s="230"/>
      <c r="J105" s="231"/>
    </row>
    <row r="106" spans="1:10" ht="15.75" x14ac:dyDescent="0.25">
      <c r="A106" s="186" t="s">
        <v>336</v>
      </c>
      <c r="B106" s="186"/>
      <c r="C106" s="186"/>
      <c r="D106" s="91" t="s">
        <v>332</v>
      </c>
      <c r="E106" s="232"/>
      <c r="F106" s="232"/>
      <c r="G106" s="232"/>
      <c r="H106" s="232"/>
      <c r="I106" s="232"/>
      <c r="J106" s="233"/>
    </row>
    <row r="107" spans="1:10" ht="15.75" x14ac:dyDescent="0.25">
      <c r="A107" s="215" t="s">
        <v>338</v>
      </c>
      <c r="B107" s="215"/>
      <c r="C107" s="215"/>
      <c r="D107" s="215"/>
      <c r="E107" s="215"/>
      <c r="F107" s="215"/>
      <c r="G107" s="215"/>
      <c r="H107" s="215"/>
      <c r="I107" s="215"/>
      <c r="J107" s="215"/>
    </row>
    <row r="108" spans="1:10" x14ac:dyDescent="0.25">
      <c r="A108" s="102" t="s">
        <v>318</v>
      </c>
      <c r="B108" s="102"/>
      <c r="C108" s="102"/>
      <c r="D108" s="102"/>
      <c r="E108" s="102"/>
      <c r="F108" s="102"/>
      <c r="G108" s="102"/>
      <c r="H108" s="102"/>
      <c r="I108" s="102"/>
      <c r="J108" s="102"/>
    </row>
    <row r="109" spans="1:10" ht="15" hidden="1" customHeight="1" outlineLevel="1" x14ac:dyDescent="0.25">
      <c r="A109" s="200" t="s">
        <v>313</v>
      </c>
      <c r="B109" s="201"/>
      <c r="C109" s="10" t="s">
        <v>312</v>
      </c>
      <c r="D109" s="10" t="s">
        <v>307</v>
      </c>
      <c r="E109" s="10" t="s">
        <v>308</v>
      </c>
      <c r="F109" s="198" t="s">
        <v>309</v>
      </c>
      <c r="G109" s="198"/>
      <c r="H109" s="10" t="s">
        <v>311</v>
      </c>
      <c r="I109" s="10" t="s">
        <v>310</v>
      </c>
      <c r="J109" s="10" t="s">
        <v>306</v>
      </c>
    </row>
    <row r="110" spans="1:10" ht="24.75" hidden="1" customHeight="1" outlineLevel="1" x14ac:dyDescent="0.25">
      <c r="A110" s="183" t="s">
        <v>314</v>
      </c>
      <c r="B110" s="244"/>
      <c r="C110" s="184"/>
      <c r="D110" s="12"/>
      <c r="E110" s="12"/>
      <c r="F110" s="209"/>
      <c r="G110" s="209"/>
      <c r="H110" s="12"/>
      <c r="I110" s="12"/>
      <c r="J110" s="12">
        <f>SUM(D110:I110)</f>
        <v>0</v>
      </c>
    </row>
    <row r="111" spans="1:10" collapsed="1" x14ac:dyDescent="0.25">
      <c r="A111" s="102" t="s">
        <v>315</v>
      </c>
      <c r="B111" s="102"/>
      <c r="C111" s="102"/>
      <c r="D111" s="102"/>
      <c r="E111" s="102"/>
      <c r="F111" s="102"/>
      <c r="G111" s="102"/>
      <c r="H111" s="102"/>
      <c r="I111" s="102"/>
      <c r="J111" s="102"/>
    </row>
    <row r="112" spans="1:10" ht="15" hidden="1" customHeight="1" outlineLevel="1" x14ac:dyDescent="0.25">
      <c r="A112" s="200" t="s">
        <v>313</v>
      </c>
      <c r="B112" s="201"/>
      <c r="C112" s="10" t="s">
        <v>312</v>
      </c>
      <c r="D112" s="10" t="s">
        <v>307</v>
      </c>
      <c r="E112" s="10" t="s">
        <v>308</v>
      </c>
      <c r="F112" s="198" t="s">
        <v>309</v>
      </c>
      <c r="G112" s="198"/>
      <c r="H112" s="10" t="s">
        <v>311</v>
      </c>
      <c r="I112" s="10" t="s">
        <v>310</v>
      </c>
      <c r="J112" s="10" t="s">
        <v>306</v>
      </c>
    </row>
    <row r="113" spans="1:10" ht="24.75" hidden="1" customHeight="1" outlineLevel="1" x14ac:dyDescent="0.25">
      <c r="A113" s="183" t="s">
        <v>314</v>
      </c>
      <c r="B113" s="244"/>
      <c r="C113" s="184"/>
      <c r="D113" s="12"/>
      <c r="E113" s="12"/>
      <c r="F113" s="209"/>
      <c r="G113" s="209"/>
      <c r="H113" s="12"/>
      <c r="I113" s="12"/>
      <c r="J113" s="12">
        <f>SUM(D113:I113)</f>
        <v>0</v>
      </c>
    </row>
    <row r="114" spans="1:10" collapsed="1" x14ac:dyDescent="0.25">
      <c r="A114" s="102" t="s">
        <v>316</v>
      </c>
      <c r="B114" s="102"/>
      <c r="C114" s="102"/>
      <c r="D114" s="102"/>
      <c r="E114" s="102"/>
      <c r="F114" s="102"/>
      <c r="G114" s="102"/>
      <c r="H114" s="102"/>
      <c r="I114" s="102"/>
      <c r="J114" s="102"/>
    </row>
    <row r="115" spans="1:10" ht="15" hidden="1" customHeight="1" outlineLevel="1" x14ac:dyDescent="0.25">
      <c r="A115" s="200" t="s">
        <v>313</v>
      </c>
      <c r="B115" s="201"/>
      <c r="C115" s="10" t="s">
        <v>312</v>
      </c>
      <c r="D115" s="10" t="s">
        <v>307</v>
      </c>
      <c r="E115" s="10" t="s">
        <v>308</v>
      </c>
      <c r="F115" s="198" t="s">
        <v>309</v>
      </c>
      <c r="G115" s="198"/>
      <c r="H115" s="10" t="s">
        <v>311</v>
      </c>
      <c r="I115" s="10" t="s">
        <v>310</v>
      </c>
      <c r="J115" s="10" t="s">
        <v>306</v>
      </c>
    </row>
    <row r="116" spans="1:10" ht="24.75" hidden="1" customHeight="1" outlineLevel="1" x14ac:dyDescent="0.25">
      <c r="A116" s="183" t="s">
        <v>314</v>
      </c>
      <c r="B116" s="244"/>
      <c r="C116" s="184"/>
      <c r="D116" s="12"/>
      <c r="E116" s="12"/>
      <c r="F116" s="209"/>
      <c r="G116" s="209"/>
      <c r="H116" s="12"/>
      <c r="I116" s="12"/>
      <c r="J116" s="12">
        <f>SUM(D116:I116)</f>
        <v>0</v>
      </c>
    </row>
    <row r="117" spans="1:10" collapsed="1" x14ac:dyDescent="0.25">
      <c r="A117" s="102" t="s">
        <v>317</v>
      </c>
      <c r="B117" s="102"/>
      <c r="C117" s="102"/>
      <c r="D117" s="102"/>
      <c r="E117" s="102"/>
      <c r="F117" s="102"/>
      <c r="G117" s="102"/>
      <c r="H117" s="102"/>
      <c r="I117" s="102"/>
      <c r="J117" s="102"/>
    </row>
    <row r="118" spans="1:10" ht="15" hidden="1" customHeight="1" outlineLevel="1" x14ac:dyDescent="0.25">
      <c r="A118" s="200" t="s">
        <v>313</v>
      </c>
      <c r="B118" s="201"/>
      <c r="C118" s="10" t="s">
        <v>312</v>
      </c>
      <c r="D118" s="10" t="s">
        <v>307</v>
      </c>
      <c r="E118" s="10" t="s">
        <v>308</v>
      </c>
      <c r="F118" s="198" t="s">
        <v>309</v>
      </c>
      <c r="G118" s="198"/>
      <c r="H118" s="10" t="s">
        <v>311</v>
      </c>
      <c r="I118" s="10" t="s">
        <v>310</v>
      </c>
      <c r="J118" s="10" t="s">
        <v>306</v>
      </c>
    </row>
    <row r="119" spans="1:10" ht="24.75" hidden="1" customHeight="1" outlineLevel="1" x14ac:dyDescent="0.25">
      <c r="A119" s="183" t="s">
        <v>314</v>
      </c>
      <c r="B119" s="244"/>
      <c r="C119" s="184"/>
      <c r="D119" s="12"/>
      <c r="E119" s="12"/>
      <c r="F119" s="209"/>
      <c r="G119" s="209"/>
      <c r="H119" s="12"/>
      <c r="I119" s="12"/>
      <c r="J119" s="12">
        <f>SUM(D119:I119)</f>
        <v>0</v>
      </c>
    </row>
    <row r="120" spans="1:10" ht="18.75" collapsed="1" x14ac:dyDescent="0.25">
      <c r="A120" s="212" t="s">
        <v>337</v>
      </c>
      <c r="B120" s="212"/>
      <c r="C120" s="212"/>
      <c r="D120" s="212"/>
      <c r="E120" s="212"/>
      <c r="F120" s="212"/>
      <c r="G120" s="212"/>
      <c r="H120" s="212"/>
      <c r="I120" s="212"/>
      <c r="J120" s="212"/>
    </row>
    <row r="121" spans="1:10" ht="18.75" hidden="1" outlineLevel="1" x14ac:dyDescent="0.3">
      <c r="A121" s="107" t="s">
        <v>318</v>
      </c>
      <c r="B121" s="108"/>
      <c r="C121" s="108"/>
      <c r="D121" s="109"/>
      <c r="E121" s="106" t="str">
        <f>IF(J110&gt;I100, "R1&gt;RT - Risco Intoleravel", "R1&lt;RT - Risco Toleravel")</f>
        <v>R1&lt;RT - Risco Toleravel</v>
      </c>
      <c r="F121" s="106"/>
      <c r="G121" s="106"/>
      <c r="H121" s="127" t="str">
        <f>IF(J110&gt;I100, "Proteção contra descargas atmosféricas é requerida", "Proteção contra descargas atmosféricas não requerida")</f>
        <v>Proteção contra descargas atmosféricas não requerida</v>
      </c>
      <c r="I121" s="127"/>
      <c r="J121" s="127"/>
    </row>
    <row r="122" spans="1:10" ht="18.75" hidden="1" outlineLevel="1" x14ac:dyDescent="0.3">
      <c r="A122" s="107" t="s">
        <v>315</v>
      </c>
      <c r="B122" s="108"/>
      <c r="C122" s="108"/>
      <c r="D122" s="109"/>
      <c r="E122" s="106" t="str">
        <f>IF(J113&gt;I101, "R2&gt;RT - Risco Intoleravel","R2&lt;RT - Risco Toleravel")</f>
        <v>R2&lt;RT - Risco Toleravel</v>
      </c>
      <c r="F122" s="106"/>
      <c r="G122" s="106"/>
      <c r="H122" s="127" t="str">
        <f>IF(J113&gt;I101, "Proteção contra descargas atmosféricas é requerida", "Proteção contra descargas atmosféricas não requerida")</f>
        <v>Proteção contra descargas atmosféricas não requerida</v>
      </c>
      <c r="I122" s="127"/>
      <c r="J122" s="127"/>
    </row>
    <row r="123" spans="1:10" ht="18.75" hidden="1" outlineLevel="1" x14ac:dyDescent="0.3">
      <c r="A123" s="107" t="s">
        <v>316</v>
      </c>
      <c r="B123" s="108"/>
      <c r="C123" s="108"/>
      <c r="D123" s="109"/>
      <c r="E123" s="106" t="str">
        <f>IF(J116&gt;I102,"R3&gt;RT - Risco Intoleravel","R3&lt;RT - Risco Toleravel")</f>
        <v>R3&lt;RT - Risco Toleravel</v>
      </c>
      <c r="F123" s="106"/>
      <c r="G123" s="106"/>
      <c r="H123" s="127" t="str">
        <f>IF(J116&gt;I102,"Proteção contra descargas atmosféricas é requerida", "Proteção contra descargas atmosféricas não requerida")</f>
        <v>Proteção contra descargas atmosféricas não requerida</v>
      </c>
      <c r="I123" s="127"/>
      <c r="J123" s="127"/>
    </row>
    <row r="124" spans="1:10" ht="18.75" hidden="1" outlineLevel="1" x14ac:dyDescent="0.3">
      <c r="A124" s="107" t="s">
        <v>317</v>
      </c>
      <c r="B124" s="108"/>
      <c r="C124" s="108"/>
      <c r="D124" s="109"/>
      <c r="E124" s="106" t="str">
        <f>IF(J119&gt;I103,"R4&gt;RT - Risco Intoleravel","R4&lt;RT - Risco Toleravel")</f>
        <v>R4&lt;RT - Risco Toleravel</v>
      </c>
      <c r="F124" s="106"/>
      <c r="G124" s="106"/>
      <c r="H124" s="127" t="str">
        <f>IF(J119&gt;I103,"Proteção contra descargas atmosféricas é requerida", "Proteção contra descargas atmosféricas não requerida")</f>
        <v>Proteção contra descargas atmosféricas não requerida</v>
      </c>
      <c r="I124" s="127"/>
      <c r="J124" s="127"/>
    </row>
    <row r="125" spans="1:10" ht="15" customHeight="1" collapsed="1" x14ac:dyDescent="0.25">
      <c r="A125" s="214" t="s">
        <v>559</v>
      </c>
      <c r="B125" s="214"/>
      <c r="C125" s="214"/>
      <c r="D125" s="214"/>
      <c r="E125" s="214"/>
      <c r="F125" s="214"/>
      <c r="G125" s="214"/>
      <c r="H125" s="214"/>
      <c r="I125" s="214"/>
      <c r="J125" s="214"/>
    </row>
    <row r="126" spans="1:10" ht="15.75" customHeight="1" x14ac:dyDescent="0.25">
      <c r="A126" s="163"/>
      <c r="B126" s="243"/>
      <c r="C126" s="243"/>
      <c r="D126" s="243"/>
      <c r="E126" s="164"/>
      <c r="F126" s="234" t="s">
        <v>327</v>
      </c>
      <c r="G126" s="235"/>
      <c r="H126" s="235"/>
      <c r="I126" s="235"/>
      <c r="J126" s="236"/>
    </row>
    <row r="127" spans="1:10" ht="15.75" customHeight="1" x14ac:dyDescent="0.25">
      <c r="A127" s="240"/>
      <c r="B127" s="241"/>
      <c r="C127" s="241"/>
      <c r="D127" s="241"/>
      <c r="E127" s="242"/>
      <c r="F127" s="237"/>
      <c r="G127" s="238"/>
      <c r="H127" s="238"/>
      <c r="I127" s="238"/>
      <c r="J127" s="239"/>
    </row>
    <row r="128" spans="1:10" ht="15.75" customHeight="1" x14ac:dyDescent="0.25">
      <c r="A128" s="240"/>
      <c r="B128" s="241"/>
      <c r="C128" s="241"/>
      <c r="D128" s="241"/>
      <c r="E128" s="242"/>
      <c r="F128" s="237"/>
      <c r="G128" s="238"/>
      <c r="H128" s="238"/>
      <c r="I128" s="238"/>
      <c r="J128" s="239"/>
    </row>
    <row r="129" spans="1:10" x14ac:dyDescent="0.25">
      <c r="A129" s="240"/>
      <c r="B129" s="241"/>
      <c r="C129" s="241"/>
      <c r="D129" s="241"/>
      <c r="E129" s="242"/>
      <c r="F129" s="237"/>
      <c r="G129" s="238"/>
      <c r="H129" s="238"/>
      <c r="I129" s="238"/>
      <c r="J129" s="239"/>
    </row>
    <row r="130" spans="1:10" x14ac:dyDescent="0.25">
      <c r="A130" s="240"/>
      <c r="B130" s="241"/>
      <c r="C130" s="241"/>
      <c r="D130" s="241"/>
      <c r="E130" s="242"/>
      <c r="F130" s="237"/>
      <c r="G130" s="238"/>
      <c r="H130" s="238"/>
      <c r="I130" s="238"/>
      <c r="J130" s="239"/>
    </row>
    <row r="131" spans="1:10" ht="15" customHeight="1" x14ac:dyDescent="0.25">
      <c r="A131" s="240"/>
      <c r="B131" s="241"/>
      <c r="C131" s="241"/>
      <c r="D131" s="241"/>
      <c r="E131" s="242"/>
      <c r="F131" s="240" t="s">
        <v>325</v>
      </c>
      <c r="G131" s="241"/>
      <c r="H131" s="241"/>
      <c r="I131" s="241"/>
      <c r="J131" s="242"/>
    </row>
    <row r="132" spans="1:10" ht="15" customHeight="1" x14ac:dyDescent="0.25">
      <c r="A132" s="240"/>
      <c r="B132" s="241"/>
      <c r="C132" s="241"/>
      <c r="D132" s="241"/>
      <c r="E132" s="242"/>
      <c r="F132" s="240" t="s">
        <v>326</v>
      </c>
      <c r="G132" s="241"/>
      <c r="H132" s="241"/>
      <c r="I132" s="241"/>
      <c r="J132" s="242"/>
    </row>
    <row r="133" spans="1:10" ht="15" customHeight="1" x14ac:dyDescent="0.25">
      <c r="A133" s="114"/>
      <c r="B133" s="115"/>
      <c r="C133" s="115"/>
      <c r="D133" s="115"/>
      <c r="E133" s="116"/>
      <c r="F133" s="114" t="s">
        <v>339</v>
      </c>
      <c r="G133" s="115"/>
      <c r="H133" s="115"/>
      <c r="I133" s="115"/>
      <c r="J133" s="116"/>
    </row>
    <row r="134" spans="1:10" ht="15" customHeight="1" x14ac:dyDescent="0.25"/>
    <row r="135" spans="1:10" ht="15" customHeight="1" x14ac:dyDescent="0.25"/>
    <row r="136" spans="1:10" ht="15.75" x14ac:dyDescent="0.25">
      <c r="A136" s="13"/>
      <c r="B136" s="13"/>
      <c r="C136" s="13"/>
      <c r="D136" s="13"/>
      <c r="E136" s="13"/>
    </row>
    <row r="137" spans="1:10" ht="15.75" x14ac:dyDescent="0.25">
      <c r="A137" s="13"/>
      <c r="B137" s="13"/>
      <c r="C137" s="13"/>
      <c r="D137" s="13"/>
      <c r="E137" s="13"/>
    </row>
    <row r="138" spans="1:10" ht="15.75" x14ac:dyDescent="0.25">
      <c r="A138" s="13"/>
      <c r="B138" s="13"/>
      <c r="C138" s="13"/>
      <c r="D138" s="13"/>
      <c r="E138" s="13"/>
    </row>
    <row r="139" spans="1:10" ht="15.75" x14ac:dyDescent="0.25">
      <c r="A139" s="13"/>
      <c r="B139" s="13"/>
      <c r="C139" s="13"/>
      <c r="D139" s="13"/>
      <c r="E139" s="13"/>
    </row>
    <row r="140" spans="1:10" ht="15.75" x14ac:dyDescent="0.25">
      <c r="A140" s="13"/>
      <c r="B140" s="13"/>
      <c r="C140" s="13"/>
      <c r="D140" s="13"/>
      <c r="E140" s="13"/>
    </row>
    <row r="141" spans="1:10" ht="15.75" x14ac:dyDescent="0.25">
      <c r="A141" s="14"/>
      <c r="B141" s="14"/>
      <c r="C141" s="14"/>
      <c r="D141" s="14"/>
      <c r="E141" s="14"/>
    </row>
    <row r="142" spans="1:10" ht="15.75" x14ac:dyDescent="0.25">
      <c r="A142" s="14"/>
      <c r="B142" s="14"/>
      <c r="C142" s="14"/>
      <c r="D142" s="14"/>
      <c r="E142" s="14"/>
    </row>
    <row r="143" spans="1:10" ht="15.75" x14ac:dyDescent="0.25">
      <c r="A143" s="14"/>
      <c r="B143" s="14"/>
      <c r="C143" s="14"/>
      <c r="D143" s="14"/>
      <c r="E143" s="14"/>
    </row>
  </sheetData>
  <mergeCells count="303">
    <mergeCell ref="A63:J63"/>
    <mergeCell ref="A64:B64"/>
    <mergeCell ref="E64:F64"/>
    <mergeCell ref="G64:J64"/>
    <mergeCell ref="A65:B66"/>
    <mergeCell ref="A67:B69"/>
    <mergeCell ref="A70:B72"/>
    <mergeCell ref="E65:F65"/>
    <mergeCell ref="E66:F66"/>
    <mergeCell ref="E67:F67"/>
    <mergeCell ref="E68:F68"/>
    <mergeCell ref="E69:F69"/>
    <mergeCell ref="E70:F70"/>
    <mergeCell ref="E71:F71"/>
    <mergeCell ref="E72:F72"/>
    <mergeCell ref="G65:J65"/>
    <mergeCell ref="G66:J66"/>
    <mergeCell ref="G67:J67"/>
    <mergeCell ref="G68:J68"/>
    <mergeCell ref="G69:J69"/>
    <mergeCell ref="G70:J70"/>
    <mergeCell ref="G71:J71"/>
    <mergeCell ref="G72:J72"/>
    <mergeCell ref="A93:J93"/>
    <mergeCell ref="E106:J106"/>
    <mergeCell ref="F126:J130"/>
    <mergeCell ref="F131:J131"/>
    <mergeCell ref="F132:J132"/>
    <mergeCell ref="F133:J133"/>
    <mergeCell ref="A126:E133"/>
    <mergeCell ref="A112:B112"/>
    <mergeCell ref="F112:G112"/>
    <mergeCell ref="A113:C113"/>
    <mergeCell ref="F113:G113"/>
    <mergeCell ref="A114:J114"/>
    <mergeCell ref="A115:B115"/>
    <mergeCell ref="F115:G115"/>
    <mergeCell ref="A116:C116"/>
    <mergeCell ref="F116:G116"/>
    <mergeCell ref="A118:B118"/>
    <mergeCell ref="F118:G118"/>
    <mergeCell ref="A119:C119"/>
    <mergeCell ref="F119:G119"/>
    <mergeCell ref="H123:J123"/>
    <mergeCell ref="H124:J124"/>
    <mergeCell ref="A110:C110"/>
    <mergeCell ref="F110:G110"/>
    <mergeCell ref="A125:J125"/>
    <mergeCell ref="A107:J107"/>
    <mergeCell ref="A117:J117"/>
    <mergeCell ref="A111:J111"/>
    <mergeCell ref="A100:J100"/>
    <mergeCell ref="A101:J101"/>
    <mergeCell ref="A102:J102"/>
    <mergeCell ref="A103:J103"/>
    <mergeCell ref="A104:J104"/>
    <mergeCell ref="A105:J105"/>
    <mergeCell ref="A108:J108"/>
    <mergeCell ref="A109:B109"/>
    <mergeCell ref="F109:G109"/>
    <mergeCell ref="A106:C106"/>
    <mergeCell ref="A120:J120"/>
    <mergeCell ref="H121:J121"/>
    <mergeCell ref="H122:J122"/>
    <mergeCell ref="E124:G124"/>
    <mergeCell ref="A124:D124"/>
    <mergeCell ref="A94:J94"/>
    <mergeCell ref="A95:J95"/>
    <mergeCell ref="E99:G99"/>
    <mergeCell ref="E98:G98"/>
    <mergeCell ref="E97:G97"/>
    <mergeCell ref="E96:G96"/>
    <mergeCell ref="A97:D97"/>
    <mergeCell ref="A98:D98"/>
    <mergeCell ref="A99:D99"/>
    <mergeCell ref="H97:J97"/>
    <mergeCell ref="H98:J98"/>
    <mergeCell ref="H99:J99"/>
    <mergeCell ref="A96:D96"/>
    <mergeCell ref="H96:J96"/>
    <mergeCell ref="A87:J87"/>
    <mergeCell ref="A88:B88"/>
    <mergeCell ref="F88:G88"/>
    <mergeCell ref="A89:C89"/>
    <mergeCell ref="F89:G89"/>
    <mergeCell ref="A90:J90"/>
    <mergeCell ref="A91:B91"/>
    <mergeCell ref="F91:G91"/>
    <mergeCell ref="A92:C92"/>
    <mergeCell ref="F92:G92"/>
    <mergeCell ref="F81:G81"/>
    <mergeCell ref="F82:G82"/>
    <mergeCell ref="A81:B81"/>
    <mergeCell ref="A82:C82"/>
    <mergeCell ref="A84:J84"/>
    <mergeCell ref="A85:B85"/>
    <mergeCell ref="F85:G85"/>
    <mergeCell ref="A86:C86"/>
    <mergeCell ref="F86:G86"/>
    <mergeCell ref="A83:J83"/>
    <mergeCell ref="K42:K43"/>
    <mergeCell ref="A49:B51"/>
    <mergeCell ref="C49:F51"/>
    <mergeCell ref="I49:J49"/>
    <mergeCell ref="I50:J50"/>
    <mergeCell ref="I51:J51"/>
    <mergeCell ref="A47:B47"/>
    <mergeCell ref="C47:F47"/>
    <mergeCell ref="I47:J47"/>
    <mergeCell ref="A48:B48"/>
    <mergeCell ref="C48:F48"/>
    <mergeCell ref="I48:J48"/>
    <mergeCell ref="A44:B46"/>
    <mergeCell ref="C44:F44"/>
    <mergeCell ref="I44:J44"/>
    <mergeCell ref="C45:F45"/>
    <mergeCell ref="I45:J45"/>
    <mergeCell ref="C46:F46"/>
    <mergeCell ref="I46:J46"/>
    <mergeCell ref="A42:B43"/>
    <mergeCell ref="C42:D43"/>
    <mergeCell ref="E42:F42"/>
    <mergeCell ref="I42:J43"/>
    <mergeCell ref="E43:F43"/>
    <mergeCell ref="A40:B40"/>
    <mergeCell ref="C40:F40"/>
    <mergeCell ref="I40:J40"/>
    <mergeCell ref="A41:B41"/>
    <mergeCell ref="C41:F41"/>
    <mergeCell ref="I41:J41"/>
    <mergeCell ref="A38:B38"/>
    <mergeCell ref="C38:F38"/>
    <mergeCell ref="I38:J38"/>
    <mergeCell ref="A39:B39"/>
    <mergeCell ref="C39:F39"/>
    <mergeCell ref="I39:J39"/>
    <mergeCell ref="A35:J35"/>
    <mergeCell ref="A36:B36"/>
    <mergeCell ref="C36:F36"/>
    <mergeCell ref="I36:J36"/>
    <mergeCell ref="A37:B37"/>
    <mergeCell ref="C37:F37"/>
    <mergeCell ref="I37:J37"/>
    <mergeCell ref="A16:B16"/>
    <mergeCell ref="I16:J16"/>
    <mergeCell ref="C24:D25"/>
    <mergeCell ref="C31:F33"/>
    <mergeCell ref="A31:B33"/>
    <mergeCell ref="I31:J31"/>
    <mergeCell ref="I32:J32"/>
    <mergeCell ref="I33:J33"/>
    <mergeCell ref="A34:J34"/>
    <mergeCell ref="C23:F23"/>
    <mergeCell ref="A17:J17"/>
    <mergeCell ref="A18:B18"/>
    <mergeCell ref="A22:B22"/>
    <mergeCell ref="I22:J22"/>
    <mergeCell ref="A23:B23"/>
    <mergeCell ref="I23:J23"/>
    <mergeCell ref="I18:J18"/>
    <mergeCell ref="C22:F22"/>
    <mergeCell ref="A1:J1"/>
    <mergeCell ref="A2:J2"/>
    <mergeCell ref="A3:J3"/>
    <mergeCell ref="A4:J4"/>
    <mergeCell ref="A5:J5"/>
    <mergeCell ref="A6:B6"/>
    <mergeCell ref="I6:J6"/>
    <mergeCell ref="A13:B13"/>
    <mergeCell ref="I13:J13"/>
    <mergeCell ref="I7:J7"/>
    <mergeCell ref="A9:B11"/>
    <mergeCell ref="I9:J9"/>
    <mergeCell ref="I10:J10"/>
    <mergeCell ref="I11:J11"/>
    <mergeCell ref="C6:E6"/>
    <mergeCell ref="C9:E9"/>
    <mergeCell ref="C10:E10"/>
    <mergeCell ref="C11:E11"/>
    <mergeCell ref="A12:B12"/>
    <mergeCell ref="A20:B20"/>
    <mergeCell ref="A21:B21"/>
    <mergeCell ref="I21:J21"/>
    <mergeCell ref="C19:F19"/>
    <mergeCell ref="C20:F20"/>
    <mergeCell ref="C21:F21"/>
    <mergeCell ref="I12:J12"/>
    <mergeCell ref="I14:J14"/>
    <mergeCell ref="A15:B15"/>
    <mergeCell ref="I15:J15"/>
    <mergeCell ref="C12:E12"/>
    <mergeCell ref="C13:E13"/>
    <mergeCell ref="C14:E14"/>
    <mergeCell ref="C15:E15"/>
    <mergeCell ref="A14:B14"/>
    <mergeCell ref="C16:E16"/>
    <mergeCell ref="I19:J19"/>
    <mergeCell ref="A19:B19"/>
    <mergeCell ref="C18:F18"/>
    <mergeCell ref="I20:J20"/>
    <mergeCell ref="K24:K25"/>
    <mergeCell ref="A29:B29"/>
    <mergeCell ref="C29:F29"/>
    <mergeCell ref="I29:J29"/>
    <mergeCell ref="A24:B25"/>
    <mergeCell ref="I24:J25"/>
    <mergeCell ref="E25:F25"/>
    <mergeCell ref="E24:F24"/>
    <mergeCell ref="A30:B30"/>
    <mergeCell ref="I30:J30"/>
    <mergeCell ref="C30:F30"/>
    <mergeCell ref="A26:B28"/>
    <mergeCell ref="C28:F28"/>
    <mergeCell ref="C27:F27"/>
    <mergeCell ref="C26:F26"/>
    <mergeCell ref="I26:J26"/>
    <mergeCell ref="I27:J27"/>
    <mergeCell ref="I28:J28"/>
    <mergeCell ref="A52:J52"/>
    <mergeCell ref="A53:J53"/>
    <mergeCell ref="A55:B56"/>
    <mergeCell ref="A54:B54"/>
    <mergeCell ref="E54:F54"/>
    <mergeCell ref="E55:F55"/>
    <mergeCell ref="E56:F56"/>
    <mergeCell ref="G54:J54"/>
    <mergeCell ref="G55:J55"/>
    <mergeCell ref="G56:J56"/>
    <mergeCell ref="A57:B59"/>
    <mergeCell ref="E57:F57"/>
    <mergeCell ref="E58:F58"/>
    <mergeCell ref="E59:F59"/>
    <mergeCell ref="G57:J57"/>
    <mergeCell ref="G58:J58"/>
    <mergeCell ref="G59:J59"/>
    <mergeCell ref="A60:B62"/>
    <mergeCell ref="E60:F60"/>
    <mergeCell ref="E61:F61"/>
    <mergeCell ref="E62:F62"/>
    <mergeCell ref="G60:J60"/>
    <mergeCell ref="G61:J61"/>
    <mergeCell ref="G62:J62"/>
    <mergeCell ref="P10:S10"/>
    <mergeCell ref="P11:S11"/>
    <mergeCell ref="P13:S13"/>
    <mergeCell ref="U13:X13"/>
    <mergeCell ref="A7:B8"/>
    <mergeCell ref="C7:E8"/>
    <mergeCell ref="F7:F8"/>
    <mergeCell ref="G7:G8"/>
    <mergeCell ref="H7:H8"/>
    <mergeCell ref="I8:J8"/>
    <mergeCell ref="P9:X9"/>
    <mergeCell ref="U10:X10"/>
    <mergeCell ref="P14:S14"/>
    <mergeCell ref="U14:X14"/>
    <mergeCell ref="U15:X15"/>
    <mergeCell ref="P15:S15"/>
    <mergeCell ref="P17:S17"/>
    <mergeCell ref="U17:X17"/>
    <mergeCell ref="P20:S20"/>
    <mergeCell ref="U20:X20"/>
    <mergeCell ref="U11:X11"/>
    <mergeCell ref="P12:S12"/>
    <mergeCell ref="U12:X12"/>
    <mergeCell ref="P16:X16"/>
    <mergeCell ref="P23:S23"/>
    <mergeCell ref="U23:X23"/>
    <mergeCell ref="P24:S24"/>
    <mergeCell ref="U24:X24"/>
    <mergeCell ref="P25:S25"/>
    <mergeCell ref="U25:X25"/>
    <mergeCell ref="P22:S22"/>
    <mergeCell ref="U22:X22"/>
    <mergeCell ref="P18:S18"/>
    <mergeCell ref="U18:X18"/>
    <mergeCell ref="P19:S19"/>
    <mergeCell ref="U19:X19"/>
    <mergeCell ref="P21:X21"/>
    <mergeCell ref="A79:J79"/>
    <mergeCell ref="A80:J80"/>
    <mergeCell ref="A73:J73"/>
    <mergeCell ref="A75:B75"/>
    <mergeCell ref="A76:B76"/>
    <mergeCell ref="A77:B77"/>
    <mergeCell ref="E121:G121"/>
    <mergeCell ref="E122:G122"/>
    <mergeCell ref="E123:G123"/>
    <mergeCell ref="A121:D121"/>
    <mergeCell ref="A122:D122"/>
    <mergeCell ref="A123:D123"/>
    <mergeCell ref="A78:B78"/>
    <mergeCell ref="I74:J74"/>
    <mergeCell ref="I75:J75"/>
    <mergeCell ref="I76:J76"/>
    <mergeCell ref="I77:J77"/>
    <mergeCell ref="I78:J78"/>
    <mergeCell ref="C75:H75"/>
    <mergeCell ref="C76:H76"/>
    <mergeCell ref="C77:H77"/>
    <mergeCell ref="C78:H78"/>
    <mergeCell ref="A74:B74"/>
    <mergeCell ref="C74:H74"/>
  </mergeCells>
  <hyperlinks>
    <hyperlink ref="I7" r:id="rId1" xr:uid="{1FC6A746-7492-4891-B87F-4A89423162B1}"/>
  </hyperlinks>
  <printOptions horizontalCentered="1"/>
  <pageMargins left="3.937007874015748E-2" right="0" top="0.35433070866141736" bottom="0.15748031496062992" header="0" footer="0"/>
  <pageSetup paperSize="9" scale="23" orientation="portrait" r:id="rId2"/>
  <ignoredErrors>
    <ignoredError sqref="I7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2064" r:id="rId5" name="Drop Down 16">
              <controlPr defaultSize="0" autoLine="0" autoPict="0">
                <anchor moveWithCells="1">
                  <from>
                    <xdr:col>2</xdr:col>
                    <xdr:colOff>123825</xdr:colOff>
                    <xdr:row>12</xdr:row>
                    <xdr:rowOff>57150</xdr:rowOff>
                  </from>
                  <to>
                    <xdr:col>4</xdr:col>
                    <xdr:colOff>1285875</xdr:colOff>
                    <xdr:row>12</xdr:row>
                    <xdr:rowOff>257175</xdr:rowOff>
                  </to>
                </anchor>
              </controlPr>
            </control>
          </mc:Choice>
        </mc:AlternateContent>
        <mc:AlternateContent xmlns:mc="http://schemas.openxmlformats.org/markup-compatibility/2006">
          <mc:Choice Requires="x14">
            <control shapeId="2065" r:id="rId6" name="Drop Down 17">
              <controlPr defaultSize="0" autoLine="0" autoPict="0">
                <anchor moveWithCells="1">
                  <from>
                    <xdr:col>2</xdr:col>
                    <xdr:colOff>114300</xdr:colOff>
                    <xdr:row>13</xdr:row>
                    <xdr:rowOff>47625</xdr:rowOff>
                  </from>
                  <to>
                    <xdr:col>4</xdr:col>
                    <xdr:colOff>1276350</xdr:colOff>
                    <xdr:row>13</xdr:row>
                    <xdr:rowOff>257175</xdr:rowOff>
                  </to>
                </anchor>
              </controlPr>
            </control>
          </mc:Choice>
        </mc:AlternateContent>
        <mc:AlternateContent xmlns:mc="http://schemas.openxmlformats.org/markup-compatibility/2006">
          <mc:Choice Requires="x14">
            <control shapeId="2066" r:id="rId7" name="Drop Down 18">
              <controlPr defaultSize="0" autoLine="0" autoPict="0">
                <anchor moveWithCells="1">
                  <from>
                    <xdr:col>2</xdr:col>
                    <xdr:colOff>114300</xdr:colOff>
                    <xdr:row>14</xdr:row>
                    <xdr:rowOff>38100</xdr:rowOff>
                  </from>
                  <to>
                    <xdr:col>4</xdr:col>
                    <xdr:colOff>1276350</xdr:colOff>
                    <xdr:row>14</xdr:row>
                    <xdr:rowOff>238125</xdr:rowOff>
                  </to>
                </anchor>
              </controlPr>
            </control>
          </mc:Choice>
        </mc:AlternateContent>
        <mc:AlternateContent xmlns:mc="http://schemas.openxmlformats.org/markup-compatibility/2006">
          <mc:Choice Requires="x14">
            <control shapeId="2067" r:id="rId8" name="Drop Down 19">
              <controlPr defaultSize="0" autoLine="0" autoPict="0">
                <anchor moveWithCells="1">
                  <from>
                    <xdr:col>2</xdr:col>
                    <xdr:colOff>28575</xdr:colOff>
                    <xdr:row>19</xdr:row>
                    <xdr:rowOff>38100</xdr:rowOff>
                  </from>
                  <to>
                    <xdr:col>5</xdr:col>
                    <xdr:colOff>714375</xdr:colOff>
                    <xdr:row>19</xdr:row>
                    <xdr:rowOff>219075</xdr:rowOff>
                  </to>
                </anchor>
              </controlPr>
            </control>
          </mc:Choice>
        </mc:AlternateContent>
        <mc:AlternateContent xmlns:mc="http://schemas.openxmlformats.org/markup-compatibility/2006">
          <mc:Choice Requires="x14">
            <control shapeId="2068" r:id="rId9" name="Drop Down 20">
              <controlPr defaultSize="0" autoLine="0" autoPict="0">
                <anchor moveWithCells="1">
                  <from>
                    <xdr:col>2</xdr:col>
                    <xdr:colOff>28575</xdr:colOff>
                    <xdr:row>20</xdr:row>
                    <xdr:rowOff>38100</xdr:rowOff>
                  </from>
                  <to>
                    <xdr:col>5</xdr:col>
                    <xdr:colOff>714375</xdr:colOff>
                    <xdr:row>20</xdr:row>
                    <xdr:rowOff>228600</xdr:rowOff>
                  </to>
                </anchor>
              </controlPr>
            </control>
          </mc:Choice>
        </mc:AlternateContent>
        <mc:AlternateContent xmlns:mc="http://schemas.openxmlformats.org/markup-compatibility/2006">
          <mc:Choice Requires="x14">
            <control shapeId="2069" r:id="rId10" name="Drop Down 21">
              <controlPr defaultSize="0" autoLine="0" autoPict="0">
                <anchor moveWithCells="1">
                  <from>
                    <xdr:col>2</xdr:col>
                    <xdr:colOff>38100</xdr:colOff>
                    <xdr:row>21</xdr:row>
                    <xdr:rowOff>28575</xdr:rowOff>
                  </from>
                  <to>
                    <xdr:col>5</xdr:col>
                    <xdr:colOff>714375</xdr:colOff>
                    <xdr:row>21</xdr:row>
                    <xdr:rowOff>228600</xdr:rowOff>
                  </to>
                </anchor>
              </controlPr>
            </control>
          </mc:Choice>
        </mc:AlternateContent>
        <mc:AlternateContent xmlns:mc="http://schemas.openxmlformats.org/markup-compatibility/2006">
          <mc:Choice Requires="x14">
            <control shapeId="2070" r:id="rId11" name="Drop Down 22">
              <controlPr defaultSize="0" autoLine="0" autoPict="0">
                <anchor moveWithCells="1">
                  <from>
                    <xdr:col>2</xdr:col>
                    <xdr:colOff>28575</xdr:colOff>
                    <xdr:row>23</xdr:row>
                    <xdr:rowOff>276225</xdr:rowOff>
                  </from>
                  <to>
                    <xdr:col>3</xdr:col>
                    <xdr:colOff>1924050</xdr:colOff>
                    <xdr:row>24</xdr:row>
                    <xdr:rowOff>142875</xdr:rowOff>
                  </to>
                </anchor>
              </controlPr>
            </control>
          </mc:Choice>
        </mc:AlternateContent>
        <mc:AlternateContent xmlns:mc="http://schemas.openxmlformats.org/markup-compatibility/2006">
          <mc:Choice Requires="x14">
            <control shapeId="2071" r:id="rId12" name="Drop Down 23">
              <controlPr defaultSize="0" autoLine="0" autoPict="0">
                <anchor moveWithCells="1">
                  <from>
                    <xdr:col>2</xdr:col>
                    <xdr:colOff>28575</xdr:colOff>
                    <xdr:row>22</xdr:row>
                    <xdr:rowOff>38100</xdr:rowOff>
                  </from>
                  <to>
                    <xdr:col>5</xdr:col>
                    <xdr:colOff>704850</xdr:colOff>
                    <xdr:row>22</xdr:row>
                    <xdr:rowOff>228600</xdr:rowOff>
                  </to>
                </anchor>
              </controlPr>
            </control>
          </mc:Choice>
        </mc:AlternateContent>
        <mc:AlternateContent xmlns:mc="http://schemas.openxmlformats.org/markup-compatibility/2006">
          <mc:Choice Requires="x14">
            <control shapeId="2072" r:id="rId13" name="Drop Down 24">
              <controlPr defaultSize="0" autoLine="0" autoPict="0">
                <anchor moveWithCells="1">
                  <from>
                    <xdr:col>2</xdr:col>
                    <xdr:colOff>47625</xdr:colOff>
                    <xdr:row>28</xdr:row>
                    <xdr:rowOff>104775</xdr:rowOff>
                  </from>
                  <to>
                    <xdr:col>5</xdr:col>
                    <xdr:colOff>752475</xdr:colOff>
                    <xdr:row>28</xdr:row>
                    <xdr:rowOff>323850</xdr:rowOff>
                  </to>
                </anchor>
              </controlPr>
            </control>
          </mc:Choice>
        </mc:AlternateContent>
        <mc:AlternateContent xmlns:mc="http://schemas.openxmlformats.org/markup-compatibility/2006">
          <mc:Choice Requires="x14">
            <control shapeId="2073" r:id="rId14" name="Drop Down 25">
              <controlPr defaultSize="0" autoLine="0" autoPict="0">
                <anchor moveWithCells="1">
                  <from>
                    <xdr:col>7</xdr:col>
                    <xdr:colOff>38100</xdr:colOff>
                    <xdr:row>22</xdr:row>
                    <xdr:rowOff>19050</xdr:rowOff>
                  </from>
                  <to>
                    <xdr:col>7</xdr:col>
                    <xdr:colOff>1666875</xdr:colOff>
                    <xdr:row>22</xdr:row>
                    <xdr:rowOff>238125</xdr:rowOff>
                  </to>
                </anchor>
              </controlPr>
            </control>
          </mc:Choice>
        </mc:AlternateContent>
        <mc:AlternateContent xmlns:mc="http://schemas.openxmlformats.org/markup-compatibility/2006">
          <mc:Choice Requires="x14">
            <control shapeId="2074" r:id="rId15" name="Drop Down 26">
              <controlPr defaultSize="0" autoLine="0" autoPict="0">
                <anchor moveWithCells="1">
                  <from>
                    <xdr:col>7</xdr:col>
                    <xdr:colOff>66675</xdr:colOff>
                    <xdr:row>29</xdr:row>
                    <xdr:rowOff>76200</xdr:rowOff>
                  </from>
                  <to>
                    <xdr:col>7</xdr:col>
                    <xdr:colOff>1657350</xdr:colOff>
                    <xdr:row>29</xdr:row>
                    <xdr:rowOff>295275</xdr:rowOff>
                  </to>
                </anchor>
              </controlPr>
            </control>
          </mc:Choice>
        </mc:AlternateContent>
        <mc:AlternateContent xmlns:mc="http://schemas.openxmlformats.org/markup-compatibility/2006">
          <mc:Choice Requires="x14">
            <control shapeId="2075" r:id="rId16" name="Drop Down 27">
              <controlPr defaultSize="0" autoLine="0" autoPict="0">
                <anchor moveWithCells="1">
                  <from>
                    <xdr:col>2</xdr:col>
                    <xdr:colOff>28575</xdr:colOff>
                    <xdr:row>37</xdr:row>
                    <xdr:rowOff>38100</xdr:rowOff>
                  </from>
                  <to>
                    <xdr:col>5</xdr:col>
                    <xdr:colOff>790575</xdr:colOff>
                    <xdr:row>37</xdr:row>
                    <xdr:rowOff>219075</xdr:rowOff>
                  </to>
                </anchor>
              </controlPr>
            </control>
          </mc:Choice>
        </mc:AlternateContent>
        <mc:AlternateContent xmlns:mc="http://schemas.openxmlformats.org/markup-compatibility/2006">
          <mc:Choice Requires="x14">
            <control shapeId="2076" r:id="rId17" name="Drop Down 28">
              <controlPr defaultSize="0" autoLine="0" autoPict="0">
                <anchor moveWithCells="1">
                  <from>
                    <xdr:col>2</xdr:col>
                    <xdr:colOff>28575</xdr:colOff>
                    <xdr:row>38</xdr:row>
                    <xdr:rowOff>38100</xdr:rowOff>
                  </from>
                  <to>
                    <xdr:col>5</xdr:col>
                    <xdr:colOff>771525</xdr:colOff>
                    <xdr:row>38</xdr:row>
                    <xdr:rowOff>228600</xdr:rowOff>
                  </to>
                </anchor>
              </controlPr>
            </control>
          </mc:Choice>
        </mc:AlternateContent>
        <mc:AlternateContent xmlns:mc="http://schemas.openxmlformats.org/markup-compatibility/2006">
          <mc:Choice Requires="x14">
            <control shapeId="2077" r:id="rId18" name="Drop Down 29">
              <controlPr defaultSize="0" autoLine="0" autoPict="0">
                <anchor moveWithCells="1">
                  <from>
                    <xdr:col>2</xdr:col>
                    <xdr:colOff>38100</xdr:colOff>
                    <xdr:row>39</xdr:row>
                    <xdr:rowOff>38100</xdr:rowOff>
                  </from>
                  <to>
                    <xdr:col>5</xdr:col>
                    <xdr:colOff>771525</xdr:colOff>
                    <xdr:row>39</xdr:row>
                    <xdr:rowOff>219075</xdr:rowOff>
                  </to>
                </anchor>
              </controlPr>
            </control>
          </mc:Choice>
        </mc:AlternateContent>
        <mc:AlternateContent xmlns:mc="http://schemas.openxmlformats.org/markup-compatibility/2006">
          <mc:Choice Requires="x14">
            <control shapeId="2078" r:id="rId19" name="Drop Down 30">
              <controlPr defaultSize="0" autoLine="0" autoPict="0">
                <anchor moveWithCells="1">
                  <from>
                    <xdr:col>2</xdr:col>
                    <xdr:colOff>28575</xdr:colOff>
                    <xdr:row>41</xdr:row>
                    <xdr:rowOff>276225</xdr:rowOff>
                  </from>
                  <to>
                    <xdr:col>3</xdr:col>
                    <xdr:colOff>1924050</xdr:colOff>
                    <xdr:row>42</xdr:row>
                    <xdr:rowOff>180975</xdr:rowOff>
                  </to>
                </anchor>
              </controlPr>
            </control>
          </mc:Choice>
        </mc:AlternateContent>
        <mc:AlternateContent xmlns:mc="http://schemas.openxmlformats.org/markup-compatibility/2006">
          <mc:Choice Requires="x14">
            <control shapeId="2079" r:id="rId20" name="Drop Down 31">
              <controlPr defaultSize="0" autoLine="0" autoPict="0">
                <anchor moveWithCells="1">
                  <from>
                    <xdr:col>2</xdr:col>
                    <xdr:colOff>28575</xdr:colOff>
                    <xdr:row>40</xdr:row>
                    <xdr:rowOff>38100</xdr:rowOff>
                  </from>
                  <to>
                    <xdr:col>5</xdr:col>
                    <xdr:colOff>771525</xdr:colOff>
                    <xdr:row>40</xdr:row>
                    <xdr:rowOff>228600</xdr:rowOff>
                  </to>
                </anchor>
              </controlPr>
            </control>
          </mc:Choice>
        </mc:AlternateContent>
        <mc:AlternateContent xmlns:mc="http://schemas.openxmlformats.org/markup-compatibility/2006">
          <mc:Choice Requires="x14">
            <control shapeId="2080" r:id="rId21" name="Drop Down 32">
              <controlPr defaultSize="0" autoLine="0" autoPict="0">
                <anchor moveWithCells="1">
                  <from>
                    <xdr:col>2</xdr:col>
                    <xdr:colOff>28575</xdr:colOff>
                    <xdr:row>46</xdr:row>
                    <xdr:rowOff>123825</xdr:rowOff>
                  </from>
                  <to>
                    <xdr:col>5</xdr:col>
                    <xdr:colOff>771525</xdr:colOff>
                    <xdr:row>46</xdr:row>
                    <xdr:rowOff>352425</xdr:rowOff>
                  </to>
                </anchor>
              </controlPr>
            </control>
          </mc:Choice>
        </mc:AlternateContent>
        <mc:AlternateContent xmlns:mc="http://schemas.openxmlformats.org/markup-compatibility/2006">
          <mc:Choice Requires="x14">
            <control shapeId="2081" r:id="rId22" name="Drop Down 33">
              <controlPr defaultSize="0" autoLine="0" autoPict="0">
                <anchor moveWithCells="1">
                  <from>
                    <xdr:col>7</xdr:col>
                    <xdr:colOff>28575</xdr:colOff>
                    <xdr:row>40</xdr:row>
                    <xdr:rowOff>28575</xdr:rowOff>
                  </from>
                  <to>
                    <xdr:col>7</xdr:col>
                    <xdr:colOff>1666875</xdr:colOff>
                    <xdr:row>40</xdr:row>
                    <xdr:rowOff>257175</xdr:rowOff>
                  </to>
                </anchor>
              </controlPr>
            </control>
          </mc:Choice>
        </mc:AlternateContent>
        <mc:AlternateContent xmlns:mc="http://schemas.openxmlformats.org/markup-compatibility/2006">
          <mc:Choice Requires="x14">
            <control shapeId="2082" r:id="rId23" name="Drop Down 34">
              <controlPr defaultSize="0" autoLine="0" autoPict="0">
                <anchor moveWithCells="1">
                  <from>
                    <xdr:col>7</xdr:col>
                    <xdr:colOff>66675</xdr:colOff>
                    <xdr:row>47</xdr:row>
                    <xdr:rowOff>76200</xdr:rowOff>
                  </from>
                  <to>
                    <xdr:col>7</xdr:col>
                    <xdr:colOff>1657350</xdr:colOff>
                    <xdr:row>47</xdr:row>
                    <xdr:rowOff>295275</xdr:rowOff>
                  </to>
                </anchor>
              </controlPr>
            </control>
          </mc:Choice>
        </mc:AlternateContent>
        <mc:AlternateContent xmlns:mc="http://schemas.openxmlformats.org/markup-compatibility/2006">
          <mc:Choice Requires="x14">
            <control shapeId="2084" r:id="rId24" name="Check Box 36">
              <controlPr defaultSize="0" autoFill="0" autoLine="0" autoPict="0">
                <anchor moveWithCells="1">
                  <from>
                    <xdr:col>2</xdr:col>
                    <xdr:colOff>609600</xdr:colOff>
                    <xdr:row>105</xdr:row>
                    <xdr:rowOff>0</xdr:rowOff>
                  </from>
                  <to>
                    <xdr:col>2</xdr:col>
                    <xdr:colOff>1114425</xdr:colOff>
                    <xdr:row>106</xdr:row>
                    <xdr:rowOff>0</xdr:rowOff>
                  </to>
                </anchor>
              </controlPr>
            </control>
          </mc:Choice>
        </mc:AlternateContent>
        <mc:AlternateContent xmlns:mc="http://schemas.openxmlformats.org/markup-compatibility/2006">
          <mc:Choice Requires="x14">
            <control shapeId="2085" r:id="rId25" name="Check Box 37">
              <controlPr defaultSize="0" autoFill="0" autoLine="0" autoPict="0">
                <anchor moveWithCells="1">
                  <from>
                    <xdr:col>2</xdr:col>
                    <xdr:colOff>1057275</xdr:colOff>
                    <xdr:row>104</xdr:row>
                    <xdr:rowOff>190500</xdr:rowOff>
                  </from>
                  <to>
                    <xdr:col>2</xdr:col>
                    <xdr:colOff>1524000</xdr:colOff>
                    <xdr:row>106</xdr:row>
                    <xdr:rowOff>0</xdr:rowOff>
                  </to>
                </anchor>
              </controlPr>
            </control>
          </mc:Choice>
        </mc:AlternateContent>
        <mc:AlternateContent xmlns:mc="http://schemas.openxmlformats.org/markup-compatibility/2006">
          <mc:Choice Requires="x14">
            <control shapeId="2086" r:id="rId26" name="Check Box 38">
              <controlPr defaultSize="0" autoFill="0" autoLine="0" autoPict="0">
                <anchor moveWithCells="1">
                  <from>
                    <xdr:col>3</xdr:col>
                    <xdr:colOff>1838325</xdr:colOff>
                    <xdr:row>103</xdr:row>
                    <xdr:rowOff>228600</xdr:rowOff>
                  </from>
                  <to>
                    <xdr:col>4</xdr:col>
                    <xdr:colOff>209550</xdr:colOff>
                    <xdr:row>105</xdr:row>
                    <xdr:rowOff>0</xdr:rowOff>
                  </to>
                </anchor>
              </controlPr>
            </control>
          </mc:Choice>
        </mc:AlternateContent>
        <mc:AlternateContent xmlns:mc="http://schemas.openxmlformats.org/markup-compatibility/2006">
          <mc:Choice Requires="x14">
            <control shapeId="2087" r:id="rId27" name="Check Box 39">
              <controlPr defaultSize="0" autoFill="0" autoLine="0" autoPict="0">
                <anchor moveWithCells="1">
                  <from>
                    <xdr:col>4</xdr:col>
                    <xdr:colOff>295275</xdr:colOff>
                    <xdr:row>104</xdr:row>
                    <xdr:rowOff>0</xdr:rowOff>
                  </from>
                  <to>
                    <xdr:col>4</xdr:col>
                    <xdr:colOff>619125</xdr:colOff>
                    <xdr:row>105</xdr:row>
                    <xdr:rowOff>0</xdr:rowOff>
                  </to>
                </anchor>
              </controlPr>
            </control>
          </mc:Choice>
        </mc:AlternateContent>
        <mc:AlternateContent xmlns:mc="http://schemas.openxmlformats.org/markup-compatibility/2006">
          <mc:Choice Requires="x14">
            <control shapeId="2088" r:id="rId28" name="Check Box 40">
              <controlPr defaultSize="0" autoFill="0" autoLine="0" autoPict="0">
                <anchor moveWithCells="1">
                  <from>
                    <xdr:col>4</xdr:col>
                    <xdr:colOff>809625</xdr:colOff>
                    <xdr:row>104</xdr:row>
                    <xdr:rowOff>0</xdr:rowOff>
                  </from>
                  <to>
                    <xdr:col>4</xdr:col>
                    <xdr:colOff>1133475</xdr:colOff>
                    <xdr:row>105</xdr:row>
                    <xdr:rowOff>9525</xdr:rowOff>
                  </to>
                </anchor>
              </controlPr>
            </control>
          </mc:Choice>
        </mc:AlternateContent>
        <mc:AlternateContent xmlns:mc="http://schemas.openxmlformats.org/markup-compatibility/2006">
          <mc:Choice Requires="x14">
            <control shapeId="2089" r:id="rId29" name="Check Box 41">
              <controlPr defaultSize="0" autoFill="0" autoLine="0" autoPict="0">
                <anchor moveWithCells="1">
                  <from>
                    <xdr:col>4</xdr:col>
                    <xdr:colOff>1314450</xdr:colOff>
                    <xdr:row>104</xdr:row>
                    <xdr:rowOff>0</xdr:rowOff>
                  </from>
                  <to>
                    <xdr:col>5</xdr:col>
                    <xdr:colOff>266700</xdr:colOff>
                    <xdr:row>105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72E0-2B90-4B09-A72F-ED8A5A4C9C2B}">
  <sheetPr codeName="Planilha3"/>
  <dimension ref="A1:P159"/>
  <sheetViews>
    <sheetView workbookViewId="0">
      <selection activeCell="H40" sqref="H40"/>
    </sheetView>
  </sheetViews>
  <sheetFormatPr defaultRowHeight="15.75" x14ac:dyDescent="0.25"/>
  <cols>
    <col min="1" max="1" width="13.7109375" style="13" customWidth="1"/>
    <col min="2" max="2" width="14.140625" style="13" customWidth="1"/>
    <col min="3" max="3" width="21.140625" style="13" customWidth="1"/>
    <col min="4" max="4" width="15.85546875" style="13" bestFit="1" customWidth="1"/>
    <col min="5" max="5" width="13.140625" style="13" customWidth="1"/>
    <col min="6" max="6" width="9.140625" style="13"/>
    <col min="7" max="7" width="16.28515625" style="13" customWidth="1"/>
    <col min="8" max="8" width="40.7109375" style="13" customWidth="1"/>
    <col min="9" max="9" width="25.85546875" style="13" customWidth="1"/>
    <col min="10" max="16384" width="9.140625" style="13"/>
  </cols>
  <sheetData>
    <row r="1" spans="1:6" x14ac:dyDescent="0.25">
      <c r="A1" s="171" t="s">
        <v>1</v>
      </c>
      <c r="B1" s="172"/>
      <c r="C1" s="172"/>
      <c r="D1" s="172"/>
      <c r="E1" s="170"/>
    </row>
    <row r="2" spans="1:6" x14ac:dyDescent="0.25">
      <c r="A2" s="171" t="s">
        <v>2</v>
      </c>
      <c r="B2" s="172"/>
      <c r="C2" s="172"/>
      <c r="D2" s="170"/>
      <c r="E2" s="17" t="s">
        <v>3</v>
      </c>
    </row>
    <row r="3" spans="1:6" x14ac:dyDescent="0.25">
      <c r="A3" s="107" t="s">
        <v>260</v>
      </c>
      <c r="B3" s="153"/>
      <c r="C3" s="153"/>
      <c r="D3" s="154"/>
      <c r="E3" s="6">
        <v>0</v>
      </c>
      <c r="F3" s="23" t="s">
        <v>261</v>
      </c>
    </row>
    <row r="4" spans="1:6" x14ac:dyDescent="0.25">
      <c r="A4" s="107" t="s">
        <v>0</v>
      </c>
      <c r="B4" s="108"/>
      <c r="C4" s="108"/>
      <c r="D4" s="109"/>
      <c r="E4" s="21">
        <v>0.25</v>
      </c>
    </row>
    <row r="5" spans="1:6" ht="30" customHeight="1" x14ac:dyDescent="0.25">
      <c r="A5" s="289" t="s">
        <v>4</v>
      </c>
      <c r="B5" s="290"/>
      <c r="C5" s="290"/>
      <c r="D5" s="291"/>
      <c r="E5" s="21">
        <v>0.5</v>
      </c>
    </row>
    <row r="6" spans="1:6" ht="30" customHeight="1" x14ac:dyDescent="0.25">
      <c r="A6" s="286" t="s">
        <v>5</v>
      </c>
      <c r="B6" s="287"/>
      <c r="C6" s="287"/>
      <c r="D6" s="288"/>
      <c r="E6" s="21">
        <v>1</v>
      </c>
    </row>
    <row r="7" spans="1:6" ht="30.75" customHeight="1" x14ac:dyDescent="0.25">
      <c r="A7" s="286" t="s">
        <v>6</v>
      </c>
      <c r="B7" s="287"/>
      <c r="C7" s="287"/>
      <c r="D7" s="288"/>
      <c r="E7" s="21">
        <v>2</v>
      </c>
    </row>
    <row r="9" spans="1:6" x14ac:dyDescent="0.25">
      <c r="A9" s="193" t="s">
        <v>247</v>
      </c>
      <c r="B9" s="193"/>
      <c r="C9" s="193"/>
      <c r="D9" s="193"/>
      <c r="E9" s="193"/>
    </row>
    <row r="10" spans="1:6" x14ac:dyDescent="0.25">
      <c r="A10" s="193" t="s">
        <v>27</v>
      </c>
      <c r="B10" s="193"/>
      <c r="C10" s="193"/>
      <c r="D10" s="193"/>
      <c r="E10" s="17" t="s">
        <v>246</v>
      </c>
    </row>
    <row r="11" spans="1:6" x14ac:dyDescent="0.25">
      <c r="A11" s="265" t="s">
        <v>28</v>
      </c>
      <c r="B11" s="265"/>
      <c r="C11" s="265"/>
      <c r="D11" s="265"/>
      <c r="E11" s="21">
        <v>1</v>
      </c>
      <c r="F11" s="25"/>
    </row>
    <row r="12" spans="1:6" x14ac:dyDescent="0.25">
      <c r="A12" s="265" t="s">
        <v>29</v>
      </c>
      <c r="B12" s="265"/>
      <c r="C12" s="265"/>
      <c r="D12" s="265"/>
      <c r="E12" s="21">
        <v>0.5</v>
      </c>
    </row>
    <row r="13" spans="1:6" ht="43.5" customHeight="1" x14ac:dyDescent="0.25">
      <c r="A13" s="265" t="s">
        <v>30</v>
      </c>
      <c r="B13" s="265"/>
      <c r="C13" s="265"/>
      <c r="D13" s="265"/>
      <c r="E13" s="21">
        <v>0.01</v>
      </c>
    </row>
    <row r="15" spans="1:6" x14ac:dyDescent="0.25">
      <c r="A15" s="193" t="s">
        <v>31</v>
      </c>
      <c r="B15" s="193"/>
      <c r="C15" s="193"/>
      <c r="D15" s="193"/>
      <c r="E15" s="193"/>
    </row>
    <row r="16" spans="1:6" x14ac:dyDescent="0.25">
      <c r="A16" s="193" t="s">
        <v>33</v>
      </c>
      <c r="B16" s="193"/>
      <c r="C16" s="193"/>
      <c r="D16" s="193"/>
      <c r="E16" s="17" t="s">
        <v>7</v>
      </c>
    </row>
    <row r="17" spans="1:14" x14ac:dyDescent="0.25">
      <c r="A17" s="187" t="s">
        <v>32</v>
      </c>
      <c r="B17" s="187"/>
      <c r="C17" s="187"/>
      <c r="D17" s="187"/>
      <c r="E17" s="21">
        <v>1</v>
      </c>
      <c r="F17" s="25"/>
    </row>
    <row r="18" spans="1:14" ht="30" customHeight="1" x14ac:dyDescent="0.25">
      <c r="A18" s="265" t="s">
        <v>34</v>
      </c>
      <c r="B18" s="265"/>
      <c r="C18" s="265"/>
      <c r="D18" s="265"/>
      <c r="E18" s="21">
        <v>0.2</v>
      </c>
    </row>
    <row r="20" spans="1:14" x14ac:dyDescent="0.25">
      <c r="A20" s="193" t="s">
        <v>35</v>
      </c>
      <c r="B20" s="193"/>
      <c r="C20" s="193"/>
      <c r="D20" s="193"/>
      <c r="E20" s="193"/>
    </row>
    <row r="21" spans="1:14" x14ac:dyDescent="0.25">
      <c r="A21" s="193" t="s">
        <v>36</v>
      </c>
      <c r="B21" s="193"/>
      <c r="C21" s="193"/>
      <c r="D21" s="193"/>
      <c r="E21" s="17" t="s">
        <v>37</v>
      </c>
    </row>
    <row r="22" spans="1:14" x14ac:dyDescent="0.25">
      <c r="A22" s="263" t="s">
        <v>38</v>
      </c>
      <c r="B22" s="263"/>
      <c r="C22" s="263"/>
      <c r="D22" s="263"/>
      <c r="E22" s="26">
        <v>1</v>
      </c>
    </row>
    <row r="23" spans="1:14" x14ac:dyDescent="0.25">
      <c r="A23" s="263" t="s">
        <v>39</v>
      </c>
      <c r="B23" s="263"/>
      <c r="C23" s="263"/>
      <c r="D23" s="263"/>
      <c r="E23" s="26">
        <v>0.5</v>
      </c>
    </row>
    <row r="24" spans="1:14" x14ac:dyDescent="0.25">
      <c r="A24" s="263" t="s">
        <v>40</v>
      </c>
      <c r="B24" s="263"/>
      <c r="C24" s="263"/>
      <c r="D24" s="263"/>
      <c r="E24" s="26">
        <v>0.1</v>
      </c>
    </row>
    <row r="25" spans="1:14" x14ac:dyDescent="0.25">
      <c r="A25" s="263" t="s">
        <v>41</v>
      </c>
      <c r="B25" s="263"/>
      <c r="C25" s="263"/>
      <c r="D25" s="263"/>
      <c r="E25" s="26">
        <v>0.01</v>
      </c>
    </row>
    <row r="27" spans="1:14" ht="45" customHeight="1" x14ac:dyDescent="0.25">
      <c r="A27" s="262" t="s">
        <v>42</v>
      </c>
      <c r="B27" s="262"/>
      <c r="C27" s="262"/>
      <c r="D27" s="262"/>
      <c r="E27" s="262"/>
      <c r="G27" s="262" t="s">
        <v>108</v>
      </c>
      <c r="H27" s="262"/>
      <c r="I27" s="262"/>
      <c r="J27" s="262"/>
      <c r="K27" s="262"/>
      <c r="L27" s="262"/>
      <c r="M27" s="262"/>
      <c r="N27" s="262"/>
    </row>
    <row r="28" spans="1:14" ht="18" customHeight="1" x14ac:dyDescent="0.25">
      <c r="A28" s="193" t="s">
        <v>43</v>
      </c>
      <c r="B28" s="193"/>
      <c r="C28" s="193"/>
      <c r="D28" s="193"/>
      <c r="E28" s="17" t="s">
        <v>44</v>
      </c>
      <c r="G28" s="262" t="s">
        <v>109</v>
      </c>
      <c r="H28" s="262" t="s">
        <v>110</v>
      </c>
      <c r="I28" s="262"/>
      <c r="J28" s="193" t="s">
        <v>111</v>
      </c>
      <c r="K28" s="193"/>
      <c r="L28" s="193"/>
      <c r="M28" s="193"/>
      <c r="N28" s="193"/>
    </row>
    <row r="29" spans="1:14" x14ac:dyDescent="0.25">
      <c r="A29" s="187" t="s">
        <v>45</v>
      </c>
      <c r="B29" s="187"/>
      <c r="C29" s="187"/>
      <c r="D29" s="187"/>
      <c r="E29" s="21">
        <v>1</v>
      </c>
      <c r="G29" s="262"/>
      <c r="H29" s="262"/>
      <c r="I29" s="262"/>
      <c r="J29" s="17">
        <v>1</v>
      </c>
      <c r="K29" s="17">
        <v>1.5</v>
      </c>
      <c r="L29" s="17">
        <v>2.5</v>
      </c>
      <c r="M29" s="17">
        <v>4</v>
      </c>
      <c r="N29" s="17">
        <v>6</v>
      </c>
    </row>
    <row r="30" spans="1:14" ht="15" customHeight="1" x14ac:dyDescent="0.25">
      <c r="A30" s="187" t="s">
        <v>46</v>
      </c>
      <c r="B30" s="187"/>
      <c r="C30" s="187"/>
      <c r="D30" s="187"/>
      <c r="E30" s="21">
        <v>0.1</v>
      </c>
      <c r="G30" s="260" t="s">
        <v>32</v>
      </c>
      <c r="H30" s="270" t="s">
        <v>112</v>
      </c>
      <c r="I30" s="272" t="s">
        <v>17</v>
      </c>
      <c r="J30" s="269">
        <v>1</v>
      </c>
      <c r="K30" s="269">
        <v>1</v>
      </c>
      <c r="L30" s="269">
        <v>1</v>
      </c>
      <c r="M30" s="269">
        <v>1</v>
      </c>
      <c r="N30" s="269">
        <v>1</v>
      </c>
    </row>
    <row r="31" spans="1:14" ht="45.75" customHeight="1" x14ac:dyDescent="0.25">
      <c r="A31" s="265" t="s">
        <v>47</v>
      </c>
      <c r="B31" s="265"/>
      <c r="C31" s="265"/>
      <c r="D31" s="265"/>
      <c r="E31" s="21">
        <v>0.01</v>
      </c>
      <c r="G31" s="260"/>
      <c r="H31" s="271"/>
      <c r="I31" s="273"/>
      <c r="J31" s="269"/>
      <c r="K31" s="269"/>
      <c r="L31" s="269"/>
      <c r="M31" s="269"/>
      <c r="N31" s="269"/>
    </row>
    <row r="32" spans="1:14" x14ac:dyDescent="0.25">
      <c r="A32" s="187" t="s">
        <v>48</v>
      </c>
      <c r="B32" s="187"/>
      <c r="C32" s="187"/>
      <c r="D32" s="187"/>
      <c r="E32" s="21">
        <v>0.01</v>
      </c>
      <c r="G32" s="260"/>
      <c r="H32" s="270" t="s">
        <v>113</v>
      </c>
      <c r="I32" s="27" t="s">
        <v>330</v>
      </c>
      <c r="J32" s="21">
        <v>1</v>
      </c>
      <c r="K32" s="21">
        <v>1</v>
      </c>
      <c r="L32" s="21">
        <v>0.98</v>
      </c>
      <c r="M32" s="21">
        <v>0.9</v>
      </c>
      <c r="N32" s="21">
        <v>0.8</v>
      </c>
    </row>
    <row r="33" spans="1:16" x14ac:dyDescent="0.25">
      <c r="A33" s="265" t="s">
        <v>49</v>
      </c>
      <c r="B33" s="265"/>
      <c r="C33" s="265"/>
      <c r="D33" s="265"/>
      <c r="E33" s="21">
        <v>0</v>
      </c>
      <c r="G33" s="260"/>
      <c r="H33" s="274"/>
      <c r="I33" s="27" t="s">
        <v>290</v>
      </c>
      <c r="J33" s="21">
        <v>0.9</v>
      </c>
      <c r="K33" s="21">
        <v>0.8</v>
      </c>
      <c r="L33" s="21">
        <v>0.6</v>
      </c>
      <c r="M33" s="21">
        <v>0.3</v>
      </c>
      <c r="N33" s="21">
        <v>0.1</v>
      </c>
    </row>
    <row r="34" spans="1:16" x14ac:dyDescent="0.25">
      <c r="G34" s="260"/>
      <c r="H34" s="271"/>
      <c r="I34" s="6" t="s">
        <v>291</v>
      </c>
      <c r="J34" s="21">
        <v>0.6</v>
      </c>
      <c r="K34" s="21">
        <v>0.4</v>
      </c>
      <c r="L34" s="21">
        <v>0.2</v>
      </c>
      <c r="M34" s="21">
        <v>0.04</v>
      </c>
      <c r="N34" s="21">
        <v>0.02</v>
      </c>
    </row>
    <row r="35" spans="1:16" ht="40.5" customHeight="1" x14ac:dyDescent="0.25">
      <c r="A35" s="285" t="s">
        <v>50</v>
      </c>
      <c r="B35" s="285"/>
      <c r="C35" s="285"/>
      <c r="D35" s="285"/>
      <c r="E35" s="285"/>
      <c r="G35" s="268" t="s">
        <v>273</v>
      </c>
      <c r="H35" s="268"/>
      <c r="I35" s="268"/>
      <c r="J35" s="268"/>
      <c r="K35" s="268"/>
      <c r="L35" s="268"/>
      <c r="M35" s="268"/>
      <c r="N35" s="268"/>
    </row>
    <row r="36" spans="1:16" x14ac:dyDescent="0.25">
      <c r="A36" s="261" t="s">
        <v>51</v>
      </c>
      <c r="B36" s="261"/>
      <c r="C36" s="261"/>
      <c r="D36" s="17" t="s">
        <v>52</v>
      </c>
      <c r="E36" s="17" t="s">
        <v>53</v>
      </c>
      <c r="G36" s="268"/>
      <c r="H36" s="268"/>
      <c r="I36" s="268"/>
      <c r="J36" s="268"/>
      <c r="K36" s="268"/>
      <c r="L36" s="268"/>
      <c r="M36" s="268"/>
      <c r="N36" s="268"/>
      <c r="P36" s="16" t="s">
        <v>263</v>
      </c>
    </row>
    <row r="37" spans="1:16" x14ac:dyDescent="0.25">
      <c r="A37" s="275" t="s">
        <v>54</v>
      </c>
      <c r="B37" s="275"/>
      <c r="C37" s="275"/>
      <c r="D37" s="6" t="s">
        <v>17</v>
      </c>
      <c r="E37" s="21">
        <v>1</v>
      </c>
      <c r="P37" s="11">
        <v>1</v>
      </c>
    </row>
    <row r="38" spans="1:16" x14ac:dyDescent="0.25">
      <c r="A38" s="294" t="s">
        <v>233</v>
      </c>
      <c r="B38" s="295"/>
      <c r="C38" s="296"/>
      <c r="D38" s="6" t="s">
        <v>55</v>
      </c>
      <c r="E38" s="21">
        <v>0.2</v>
      </c>
      <c r="I38" s="262" t="s">
        <v>114</v>
      </c>
      <c r="J38" s="262"/>
      <c r="K38" s="262"/>
      <c r="L38" s="262"/>
      <c r="M38" s="262"/>
      <c r="N38" s="262"/>
      <c r="P38" s="11">
        <v>1.5</v>
      </c>
    </row>
    <row r="39" spans="1:16" x14ac:dyDescent="0.25">
      <c r="A39" s="294" t="s">
        <v>234</v>
      </c>
      <c r="B39" s="295"/>
      <c r="C39" s="296"/>
      <c r="D39" s="6" t="s">
        <v>56</v>
      </c>
      <c r="E39" s="21">
        <v>0.1</v>
      </c>
      <c r="I39" s="262"/>
      <c r="J39" s="262"/>
      <c r="K39" s="262"/>
      <c r="L39" s="262"/>
      <c r="M39" s="262"/>
      <c r="N39" s="262"/>
      <c r="P39" s="26">
        <v>2.5</v>
      </c>
    </row>
    <row r="40" spans="1:16" x14ac:dyDescent="0.25">
      <c r="A40" s="294" t="s">
        <v>235</v>
      </c>
      <c r="B40" s="295"/>
      <c r="C40" s="296"/>
      <c r="D40" s="6" t="s">
        <v>294</v>
      </c>
      <c r="E40" s="21">
        <v>0.05</v>
      </c>
      <c r="I40" s="193" t="s">
        <v>115</v>
      </c>
      <c r="J40" s="193" t="s">
        <v>111</v>
      </c>
      <c r="K40" s="193"/>
      <c r="L40" s="193"/>
      <c r="M40" s="193"/>
      <c r="N40" s="193"/>
      <c r="P40" s="26">
        <v>4</v>
      </c>
    </row>
    <row r="41" spans="1:16" x14ac:dyDescent="0.25">
      <c r="A41" s="294" t="s">
        <v>236</v>
      </c>
      <c r="B41" s="295"/>
      <c r="C41" s="296"/>
      <c r="D41" s="6" t="s">
        <v>57</v>
      </c>
      <c r="E41" s="21">
        <v>0.02</v>
      </c>
      <c r="I41" s="193"/>
      <c r="J41" s="17">
        <v>1</v>
      </c>
      <c r="K41" s="17">
        <v>1.5</v>
      </c>
      <c r="L41" s="17">
        <v>2.5</v>
      </c>
      <c r="M41" s="17">
        <v>4</v>
      </c>
      <c r="N41" s="17">
        <v>6</v>
      </c>
      <c r="P41" s="26">
        <v>6</v>
      </c>
    </row>
    <row r="42" spans="1:16" ht="45" customHeight="1" x14ac:dyDescent="0.25">
      <c r="A42" s="289" t="s">
        <v>58</v>
      </c>
      <c r="B42" s="290"/>
      <c r="C42" s="291"/>
      <c r="D42" s="27" t="s">
        <v>17</v>
      </c>
      <c r="E42" s="21">
        <v>0.01</v>
      </c>
      <c r="I42" s="6" t="s">
        <v>116</v>
      </c>
      <c r="J42" s="21">
        <v>1</v>
      </c>
      <c r="K42" s="21">
        <v>0.6</v>
      </c>
      <c r="L42" s="21">
        <v>0.3</v>
      </c>
      <c r="M42" s="21">
        <v>0.16</v>
      </c>
      <c r="N42" s="21">
        <v>0.1</v>
      </c>
    </row>
    <row r="43" spans="1:16" ht="89.25" customHeight="1" x14ac:dyDescent="0.25">
      <c r="A43" s="289" t="s">
        <v>59</v>
      </c>
      <c r="B43" s="290"/>
      <c r="C43" s="291"/>
      <c r="D43" s="27" t="s">
        <v>17</v>
      </c>
      <c r="E43" s="21">
        <v>1E-3</v>
      </c>
      <c r="I43" s="6" t="s">
        <v>117</v>
      </c>
      <c r="J43" s="21">
        <v>1</v>
      </c>
      <c r="K43" s="21">
        <v>0.5</v>
      </c>
      <c r="L43" s="21">
        <v>0.2</v>
      </c>
      <c r="M43" s="21">
        <v>0.08</v>
      </c>
      <c r="N43" s="21">
        <v>0.04</v>
      </c>
    </row>
    <row r="44" spans="1:16" x14ac:dyDescent="0.25">
      <c r="I44" s="194"/>
      <c r="J44" s="259"/>
      <c r="K44" s="259"/>
      <c r="L44" s="259"/>
      <c r="M44" s="259"/>
      <c r="N44" s="195"/>
    </row>
    <row r="45" spans="1:16" ht="30.75" customHeight="1" x14ac:dyDescent="0.25">
      <c r="A45" s="285" t="s">
        <v>60</v>
      </c>
      <c r="B45" s="285"/>
      <c r="C45" s="285"/>
      <c r="D45" s="285"/>
      <c r="E45" s="285"/>
      <c r="I45" s="267" t="s">
        <v>118</v>
      </c>
      <c r="J45" s="267"/>
      <c r="K45" s="267"/>
      <c r="L45" s="267"/>
      <c r="M45" s="267"/>
      <c r="N45" s="267"/>
    </row>
    <row r="46" spans="1:16" x14ac:dyDescent="0.25">
      <c r="A46" s="261" t="s">
        <v>61</v>
      </c>
      <c r="B46" s="261"/>
      <c r="C46" s="261"/>
      <c r="D46" s="17" t="s">
        <v>62</v>
      </c>
      <c r="E46" s="28"/>
    </row>
    <row r="47" spans="1:16" x14ac:dyDescent="0.25">
      <c r="A47" s="151" t="s">
        <v>63</v>
      </c>
      <c r="B47" s="151"/>
      <c r="C47" s="151"/>
      <c r="D47" s="21">
        <v>1</v>
      </c>
      <c r="E47" s="22"/>
    </row>
    <row r="48" spans="1:16" x14ac:dyDescent="0.25">
      <c r="A48" s="151" t="s">
        <v>65</v>
      </c>
      <c r="B48" s="151"/>
      <c r="C48" s="151"/>
      <c r="D48" s="21">
        <v>0.05</v>
      </c>
      <c r="E48" s="22"/>
    </row>
    <row r="49" spans="1:5" x14ac:dyDescent="0.25">
      <c r="A49" s="151" t="s">
        <v>66</v>
      </c>
      <c r="B49" s="151"/>
      <c r="C49" s="151"/>
      <c r="D49" s="21">
        <v>0.02</v>
      </c>
      <c r="E49" s="22"/>
    </row>
    <row r="50" spans="1:5" x14ac:dyDescent="0.25">
      <c r="A50" s="151" t="s">
        <v>57</v>
      </c>
      <c r="B50" s="151"/>
      <c r="C50" s="151"/>
      <c r="D50" s="21">
        <v>0.01</v>
      </c>
      <c r="E50" s="22"/>
    </row>
    <row r="51" spans="1:5" x14ac:dyDescent="0.25">
      <c r="A51" s="151" t="s">
        <v>67</v>
      </c>
      <c r="B51" s="151"/>
      <c r="C51" s="151"/>
      <c r="D51" s="21" t="s">
        <v>64</v>
      </c>
      <c r="E51" s="22"/>
    </row>
    <row r="52" spans="1:5" ht="15" customHeight="1" x14ac:dyDescent="0.25">
      <c r="A52" s="276" t="s">
        <v>68</v>
      </c>
      <c r="B52" s="277"/>
      <c r="C52" s="277"/>
      <c r="D52" s="277"/>
      <c r="E52" s="278"/>
    </row>
    <row r="53" spans="1:5" x14ac:dyDescent="0.25">
      <c r="A53" s="279"/>
      <c r="B53" s="280"/>
      <c r="C53" s="280"/>
      <c r="D53" s="280"/>
      <c r="E53" s="281"/>
    </row>
    <row r="54" spans="1:5" x14ac:dyDescent="0.25">
      <c r="A54" s="279"/>
      <c r="B54" s="280"/>
      <c r="C54" s="280"/>
      <c r="D54" s="280"/>
      <c r="E54" s="281"/>
    </row>
    <row r="55" spans="1:5" x14ac:dyDescent="0.25">
      <c r="A55" s="279"/>
      <c r="B55" s="280"/>
      <c r="C55" s="280"/>
      <c r="D55" s="280"/>
      <c r="E55" s="281"/>
    </row>
    <row r="56" spans="1:5" x14ac:dyDescent="0.25">
      <c r="A56" s="279"/>
      <c r="B56" s="280"/>
      <c r="C56" s="280"/>
      <c r="D56" s="280"/>
      <c r="E56" s="281"/>
    </row>
    <row r="57" spans="1:5" x14ac:dyDescent="0.25">
      <c r="A57" s="282"/>
      <c r="B57" s="283"/>
      <c r="C57" s="283"/>
      <c r="D57" s="283"/>
      <c r="E57" s="284"/>
    </row>
    <row r="59" spans="1:5" ht="29.25" customHeight="1" x14ac:dyDescent="0.25">
      <c r="A59" s="262" t="s">
        <v>69</v>
      </c>
      <c r="B59" s="262"/>
      <c r="C59" s="262"/>
      <c r="D59" s="262"/>
      <c r="E59" s="262"/>
    </row>
    <row r="60" spans="1:5" x14ac:dyDescent="0.25">
      <c r="A60" s="193" t="s">
        <v>70</v>
      </c>
      <c r="B60" s="193"/>
      <c r="C60" s="17" t="s">
        <v>71</v>
      </c>
      <c r="D60" s="17" t="s">
        <v>72</v>
      </c>
      <c r="E60" s="17" t="s">
        <v>73</v>
      </c>
    </row>
    <row r="61" spans="1:5" x14ac:dyDescent="0.25">
      <c r="A61" s="263" t="s">
        <v>74</v>
      </c>
      <c r="B61" s="263"/>
      <c r="C61" s="6" t="s">
        <v>75</v>
      </c>
      <c r="D61" s="21">
        <v>1</v>
      </c>
      <c r="E61" s="21">
        <v>1</v>
      </c>
    </row>
    <row r="62" spans="1:5" x14ac:dyDescent="0.25">
      <c r="A62" s="263" t="s">
        <v>76</v>
      </c>
      <c r="B62" s="263"/>
      <c r="C62" s="6" t="s">
        <v>75</v>
      </c>
      <c r="D62" s="21">
        <v>1</v>
      </c>
      <c r="E62" s="21">
        <v>1</v>
      </c>
    </row>
    <row r="63" spans="1:5" ht="30" customHeight="1" x14ac:dyDescent="0.25">
      <c r="A63" s="264" t="s">
        <v>77</v>
      </c>
      <c r="B63" s="264"/>
      <c r="C63" s="6" t="s">
        <v>78</v>
      </c>
      <c r="D63" s="21">
        <v>1</v>
      </c>
      <c r="E63" s="21">
        <v>0.2</v>
      </c>
    </row>
    <row r="64" spans="1:5" ht="94.5" x14ac:dyDescent="0.25">
      <c r="A64" s="265" t="s">
        <v>82</v>
      </c>
      <c r="B64" s="265"/>
      <c r="C64" s="24" t="s">
        <v>80</v>
      </c>
      <c r="D64" s="21">
        <v>1</v>
      </c>
      <c r="E64" s="21">
        <v>0.3</v>
      </c>
    </row>
    <row r="65" spans="1:5" ht="94.5" x14ac:dyDescent="0.25">
      <c r="A65" s="265" t="s">
        <v>79</v>
      </c>
      <c r="B65" s="265"/>
      <c r="C65" s="24" t="s">
        <v>81</v>
      </c>
      <c r="D65" s="21">
        <v>1</v>
      </c>
      <c r="E65" s="21">
        <v>0</v>
      </c>
    </row>
    <row r="66" spans="1:5" ht="104.25" customHeight="1" x14ac:dyDescent="0.25">
      <c r="A66" s="264" t="s">
        <v>83</v>
      </c>
      <c r="B66" s="264"/>
      <c r="C66" s="24" t="s">
        <v>81</v>
      </c>
      <c r="D66" s="21">
        <v>0</v>
      </c>
      <c r="E66" s="21">
        <v>0</v>
      </c>
    </row>
    <row r="67" spans="1:5" ht="63" x14ac:dyDescent="0.25">
      <c r="A67" s="187" t="s">
        <v>84</v>
      </c>
      <c r="B67" s="187"/>
      <c r="C67" s="24" t="s">
        <v>85</v>
      </c>
      <c r="D67" s="21">
        <v>0</v>
      </c>
      <c r="E67" s="21">
        <v>0</v>
      </c>
    </row>
    <row r="68" spans="1:5" ht="47.25" x14ac:dyDescent="0.25">
      <c r="A68" s="187" t="s">
        <v>86</v>
      </c>
      <c r="B68" s="187"/>
      <c r="C68" s="24" t="s">
        <v>87</v>
      </c>
      <c r="D68" s="21">
        <v>0</v>
      </c>
      <c r="E68" s="21">
        <v>0</v>
      </c>
    </row>
    <row r="70" spans="1:5" x14ac:dyDescent="0.25">
      <c r="A70" s="261" t="s">
        <v>88</v>
      </c>
      <c r="B70" s="261"/>
      <c r="C70" s="261"/>
      <c r="D70" s="261"/>
      <c r="E70" s="261"/>
    </row>
    <row r="71" spans="1:5" x14ac:dyDescent="0.25">
      <c r="A71" s="261" t="s">
        <v>89</v>
      </c>
      <c r="B71" s="261"/>
      <c r="C71" s="261"/>
      <c r="D71" s="16" t="s">
        <v>90</v>
      </c>
      <c r="E71" s="28"/>
    </row>
    <row r="72" spans="1:5" ht="29.25" customHeight="1" x14ac:dyDescent="0.25">
      <c r="A72" s="264" t="s">
        <v>92</v>
      </c>
      <c r="B72" s="264"/>
      <c r="C72" s="264"/>
      <c r="D72" s="29">
        <v>1</v>
      </c>
      <c r="E72" s="30"/>
    </row>
    <row r="73" spans="1:5" ht="30" customHeight="1" x14ac:dyDescent="0.25">
      <c r="A73" s="264" t="s">
        <v>91</v>
      </c>
      <c r="B73" s="264"/>
      <c r="C73" s="264"/>
      <c r="D73" s="29">
        <v>0.2</v>
      </c>
      <c r="E73" s="30"/>
    </row>
    <row r="74" spans="1:5" ht="30.75" customHeight="1" x14ac:dyDescent="0.25">
      <c r="A74" s="264" t="s">
        <v>93</v>
      </c>
      <c r="B74" s="264"/>
      <c r="C74" s="264"/>
      <c r="D74" s="29">
        <v>0.01</v>
      </c>
      <c r="E74" s="30"/>
    </row>
    <row r="75" spans="1:5" ht="30.75" customHeight="1" x14ac:dyDescent="0.25">
      <c r="A75" s="265" t="s">
        <v>94</v>
      </c>
      <c r="B75" s="265"/>
      <c r="C75" s="265"/>
      <c r="D75" s="29">
        <v>1E-4</v>
      </c>
      <c r="E75" s="22"/>
    </row>
    <row r="76" spans="1:5" ht="21.75" customHeight="1" x14ac:dyDescent="0.25">
      <c r="A76" s="266" t="s">
        <v>95</v>
      </c>
      <c r="B76" s="266"/>
      <c r="C76" s="266"/>
      <c r="D76" s="266"/>
      <c r="E76" s="266"/>
    </row>
    <row r="77" spans="1:5" ht="23.25" customHeight="1" x14ac:dyDescent="0.25">
      <c r="A77" s="266"/>
      <c r="B77" s="266"/>
      <c r="C77" s="266"/>
      <c r="D77" s="266"/>
      <c r="E77" s="266"/>
    </row>
    <row r="78" spans="1:5" ht="23.25" customHeight="1" x14ac:dyDescent="0.25">
      <c r="A78" s="266"/>
      <c r="B78" s="266"/>
      <c r="C78" s="266"/>
      <c r="D78" s="266"/>
      <c r="E78" s="266"/>
    </row>
    <row r="79" spans="1:5" ht="24" customHeight="1" x14ac:dyDescent="0.25">
      <c r="A79" s="266"/>
      <c r="B79" s="266"/>
      <c r="C79" s="266"/>
      <c r="D79" s="266"/>
      <c r="E79" s="266"/>
    </row>
    <row r="81" spans="1:5" ht="45" customHeight="1" x14ac:dyDescent="0.25">
      <c r="A81" s="285" t="s">
        <v>96</v>
      </c>
      <c r="B81" s="285"/>
      <c r="C81" s="285"/>
      <c r="D81" s="285"/>
      <c r="E81" s="285"/>
    </row>
    <row r="82" spans="1:5" x14ac:dyDescent="0.25">
      <c r="A82" s="193" t="s">
        <v>97</v>
      </c>
      <c r="B82" s="193"/>
      <c r="C82" s="193"/>
      <c r="D82" s="16" t="s">
        <v>98</v>
      </c>
      <c r="E82" s="28"/>
    </row>
    <row r="83" spans="1:5" x14ac:dyDescent="0.25">
      <c r="A83" s="187" t="s">
        <v>45</v>
      </c>
      <c r="B83" s="187"/>
      <c r="C83" s="187"/>
      <c r="D83" s="26">
        <v>1</v>
      </c>
      <c r="E83" s="22"/>
    </row>
    <row r="84" spans="1:5" x14ac:dyDescent="0.25">
      <c r="A84" s="187" t="s">
        <v>99</v>
      </c>
      <c r="B84" s="187"/>
      <c r="C84" s="187"/>
      <c r="D84" s="26">
        <v>0.1</v>
      </c>
      <c r="E84" s="22"/>
    </row>
    <row r="85" spans="1:5" x14ac:dyDescent="0.25">
      <c r="A85" s="187" t="s">
        <v>100</v>
      </c>
      <c r="B85" s="187"/>
      <c r="C85" s="187"/>
      <c r="D85" s="26">
        <v>0.01</v>
      </c>
      <c r="E85" s="22"/>
    </row>
    <row r="86" spans="1:5" x14ac:dyDescent="0.25">
      <c r="A86" s="187" t="s">
        <v>101</v>
      </c>
      <c r="B86" s="187"/>
      <c r="C86" s="187"/>
      <c r="D86" s="26">
        <v>0</v>
      </c>
      <c r="E86" s="22"/>
    </row>
    <row r="88" spans="1:5" ht="30" customHeight="1" x14ac:dyDescent="0.25">
      <c r="A88" s="285" t="s">
        <v>102</v>
      </c>
      <c r="B88" s="285"/>
      <c r="C88" s="285"/>
      <c r="D88" s="285"/>
      <c r="E88" s="285"/>
    </row>
    <row r="89" spans="1:5" x14ac:dyDescent="0.25">
      <c r="A89" s="261" t="s">
        <v>61</v>
      </c>
      <c r="B89" s="261"/>
      <c r="C89" s="261"/>
      <c r="D89" s="17" t="s">
        <v>103</v>
      </c>
      <c r="E89" s="28"/>
    </row>
    <row r="90" spans="1:5" x14ac:dyDescent="0.25">
      <c r="A90" s="151" t="s">
        <v>104</v>
      </c>
      <c r="B90" s="151"/>
      <c r="C90" s="151"/>
      <c r="D90" s="21">
        <v>1</v>
      </c>
      <c r="E90" s="30"/>
    </row>
    <row r="91" spans="1:5" x14ac:dyDescent="0.25">
      <c r="A91" s="151" t="s">
        <v>65</v>
      </c>
      <c r="B91" s="151"/>
      <c r="C91" s="151"/>
      <c r="D91" s="21">
        <v>0.05</v>
      </c>
      <c r="E91" s="30"/>
    </row>
    <row r="92" spans="1:5" x14ac:dyDescent="0.25">
      <c r="A92" s="151" t="s">
        <v>66</v>
      </c>
      <c r="B92" s="151"/>
      <c r="C92" s="151"/>
      <c r="D92" s="21">
        <v>0.02</v>
      </c>
      <c r="E92" s="30"/>
    </row>
    <row r="93" spans="1:5" x14ac:dyDescent="0.25">
      <c r="A93" s="151" t="s">
        <v>57</v>
      </c>
      <c r="B93" s="151"/>
      <c r="C93" s="151"/>
      <c r="D93" s="21">
        <v>0.01</v>
      </c>
      <c r="E93" s="30"/>
    </row>
    <row r="94" spans="1:5" x14ac:dyDescent="0.25">
      <c r="A94" s="151" t="s">
        <v>105</v>
      </c>
      <c r="B94" s="151"/>
      <c r="C94" s="151"/>
      <c r="D94" s="21" t="s">
        <v>106</v>
      </c>
      <c r="E94" s="30"/>
    </row>
    <row r="95" spans="1:5" x14ac:dyDescent="0.25">
      <c r="A95" s="266" t="s">
        <v>107</v>
      </c>
      <c r="B95" s="266"/>
      <c r="C95" s="266"/>
      <c r="D95" s="266"/>
      <c r="E95" s="266"/>
    </row>
    <row r="96" spans="1:5" x14ac:dyDescent="0.25">
      <c r="A96" s="266"/>
      <c r="B96" s="266"/>
      <c r="C96" s="266"/>
      <c r="D96" s="266"/>
      <c r="E96" s="266"/>
    </row>
    <row r="97" spans="1:9" x14ac:dyDescent="0.25">
      <c r="A97" s="266"/>
      <c r="B97" s="266"/>
      <c r="C97" s="266"/>
      <c r="D97" s="266"/>
      <c r="E97" s="266"/>
    </row>
    <row r="98" spans="1:9" x14ac:dyDescent="0.25">
      <c r="A98" s="266"/>
      <c r="B98" s="266"/>
      <c r="C98" s="266"/>
      <c r="D98" s="266"/>
      <c r="E98" s="266"/>
    </row>
    <row r="99" spans="1:9" x14ac:dyDescent="0.25">
      <c r="A99" s="266"/>
      <c r="B99" s="266"/>
      <c r="C99" s="266"/>
      <c r="D99" s="266"/>
      <c r="E99" s="266"/>
    </row>
    <row r="100" spans="1:9" x14ac:dyDescent="0.25">
      <c r="A100" s="266"/>
      <c r="B100" s="266"/>
      <c r="C100" s="266"/>
      <c r="D100" s="266"/>
      <c r="E100" s="266"/>
    </row>
    <row r="102" spans="1:9" x14ac:dyDescent="0.25">
      <c r="A102" s="261" t="s">
        <v>119</v>
      </c>
      <c r="B102" s="261"/>
      <c r="C102" s="261"/>
      <c r="D102" s="261"/>
      <c r="E102" s="261"/>
    </row>
    <row r="103" spans="1:9" x14ac:dyDescent="0.25">
      <c r="A103" s="28" t="s">
        <v>120</v>
      </c>
      <c r="B103" s="261" t="s">
        <v>121</v>
      </c>
      <c r="C103" s="261"/>
      <c r="D103" s="261"/>
      <c r="E103" s="28" t="s">
        <v>122</v>
      </c>
    </row>
    <row r="104" spans="1:9" x14ac:dyDescent="0.25">
      <c r="A104" s="17" t="s">
        <v>127</v>
      </c>
      <c r="B104" s="151" t="s">
        <v>131</v>
      </c>
      <c r="C104" s="151"/>
      <c r="D104" s="151"/>
      <c r="E104" s="11" t="s">
        <v>123</v>
      </c>
    </row>
    <row r="105" spans="1:9" x14ac:dyDescent="0.25">
      <c r="A105" s="17" t="s">
        <v>128</v>
      </c>
      <c r="B105" s="151" t="s">
        <v>448</v>
      </c>
      <c r="C105" s="151"/>
      <c r="D105" s="151"/>
      <c r="E105" s="11" t="s">
        <v>124</v>
      </c>
    </row>
    <row r="106" spans="1:9" x14ac:dyDescent="0.25">
      <c r="A106" s="17" t="s">
        <v>129</v>
      </c>
      <c r="B106" s="151" t="s">
        <v>440</v>
      </c>
      <c r="C106" s="151"/>
      <c r="D106" s="151"/>
      <c r="E106" s="11" t="s">
        <v>125</v>
      </c>
    </row>
    <row r="107" spans="1:9" x14ac:dyDescent="0.25">
      <c r="A107" s="17" t="s">
        <v>130</v>
      </c>
      <c r="B107" s="151" t="s">
        <v>132</v>
      </c>
      <c r="C107" s="151"/>
      <c r="D107" s="151"/>
      <c r="E107" s="11" t="s">
        <v>126</v>
      </c>
    </row>
    <row r="109" spans="1:9" x14ac:dyDescent="0.25">
      <c r="A109" s="261" t="s">
        <v>133</v>
      </c>
      <c r="B109" s="261"/>
      <c r="C109" s="261"/>
      <c r="D109" s="261"/>
      <c r="E109" s="261"/>
      <c r="G109" s="261" t="s">
        <v>150</v>
      </c>
      <c r="H109" s="261"/>
      <c r="I109" s="261"/>
    </row>
    <row r="110" spans="1:9" ht="31.5" x14ac:dyDescent="0.25">
      <c r="A110" s="15" t="s">
        <v>135</v>
      </c>
      <c r="B110" s="262" t="s">
        <v>136</v>
      </c>
      <c r="C110" s="262"/>
      <c r="D110" s="193" t="s">
        <v>137</v>
      </c>
      <c r="E110" s="193"/>
      <c r="G110" s="15" t="s">
        <v>151</v>
      </c>
      <c r="H110" s="15" t="s">
        <v>152</v>
      </c>
      <c r="I110" s="17" t="s">
        <v>153</v>
      </c>
    </row>
    <row r="111" spans="1:9" ht="31.5" x14ac:dyDescent="0.25">
      <c r="A111" s="15" t="s">
        <v>134</v>
      </c>
      <c r="B111" s="6" t="s">
        <v>138</v>
      </c>
      <c r="C111" s="21">
        <v>0.01</v>
      </c>
      <c r="D111" s="187" t="s">
        <v>139</v>
      </c>
      <c r="E111" s="187"/>
      <c r="G111" s="15" t="s">
        <v>154</v>
      </c>
      <c r="H111" s="6" t="s">
        <v>155</v>
      </c>
      <c r="I111" s="21">
        <v>0.01</v>
      </c>
    </row>
    <row r="112" spans="1:9" ht="31.5" x14ac:dyDescent="0.25">
      <c r="A112" s="262" t="s">
        <v>146</v>
      </c>
      <c r="B112" s="156" t="s">
        <v>145</v>
      </c>
      <c r="C112" s="21">
        <v>0.1</v>
      </c>
      <c r="D112" s="187" t="s">
        <v>140</v>
      </c>
      <c r="E112" s="187"/>
      <c r="G112" s="15" t="s">
        <v>156</v>
      </c>
      <c r="H112" s="31" t="s">
        <v>157</v>
      </c>
      <c r="I112" s="19">
        <v>1E-3</v>
      </c>
    </row>
    <row r="113" spans="1:10" ht="30" customHeight="1" x14ac:dyDescent="0.25">
      <c r="A113" s="262"/>
      <c r="B113" s="156"/>
      <c r="C113" s="21">
        <v>0.1</v>
      </c>
      <c r="D113" s="265" t="s">
        <v>141</v>
      </c>
      <c r="E113" s="265"/>
      <c r="G113" s="15" t="s">
        <v>158</v>
      </c>
      <c r="H113" s="6" t="s">
        <v>159</v>
      </c>
      <c r="I113" s="29">
        <v>1E-4</v>
      </c>
    </row>
    <row r="114" spans="1:10" ht="30" customHeight="1" x14ac:dyDescent="0.25">
      <c r="A114" s="262"/>
      <c r="B114" s="156"/>
      <c r="C114" s="21">
        <v>0.05</v>
      </c>
      <c r="D114" s="265" t="s">
        <v>142</v>
      </c>
      <c r="E114" s="265"/>
      <c r="G114" s="15" t="s">
        <v>161</v>
      </c>
      <c r="H114" s="6" t="s">
        <v>160</v>
      </c>
      <c r="I114" s="32">
        <v>1.0000000000000001E-5</v>
      </c>
    </row>
    <row r="115" spans="1:10" x14ac:dyDescent="0.25">
      <c r="A115" s="262"/>
      <c r="B115" s="156"/>
      <c r="C115" s="21">
        <v>0.02</v>
      </c>
      <c r="D115" s="187" t="s">
        <v>143</v>
      </c>
      <c r="E115" s="187"/>
      <c r="G115" s="266" t="s">
        <v>162</v>
      </c>
      <c r="H115" s="266"/>
      <c r="I115" s="266"/>
    </row>
    <row r="116" spans="1:10" x14ac:dyDescent="0.25">
      <c r="A116" s="262"/>
      <c r="B116" s="156"/>
      <c r="C116" s="21">
        <v>0.01</v>
      </c>
      <c r="D116" s="187" t="s">
        <v>144</v>
      </c>
      <c r="E116" s="187"/>
      <c r="G116" s="266"/>
      <c r="H116" s="266"/>
      <c r="I116" s="266"/>
    </row>
    <row r="117" spans="1:10" x14ac:dyDescent="0.25">
      <c r="A117" s="262" t="s">
        <v>149</v>
      </c>
      <c r="B117" s="156" t="s">
        <v>148</v>
      </c>
      <c r="C117" s="21">
        <v>0.1</v>
      </c>
      <c r="D117" s="263" t="s">
        <v>140</v>
      </c>
      <c r="E117" s="263"/>
      <c r="G117" s="266"/>
      <c r="H117" s="266"/>
      <c r="I117" s="266"/>
    </row>
    <row r="118" spans="1:10" ht="29.25" customHeight="1" x14ac:dyDescent="0.25">
      <c r="A118" s="262"/>
      <c r="B118" s="156"/>
      <c r="C118" s="21">
        <v>0.01</v>
      </c>
      <c r="D118" s="264" t="s">
        <v>293</v>
      </c>
      <c r="E118" s="264"/>
      <c r="G118" s="266"/>
      <c r="H118" s="266"/>
      <c r="I118" s="266"/>
    </row>
    <row r="119" spans="1:10" x14ac:dyDescent="0.25">
      <c r="A119" s="262"/>
      <c r="B119" s="156"/>
      <c r="C119" s="29">
        <v>1E-3</v>
      </c>
      <c r="D119" s="263" t="s">
        <v>147</v>
      </c>
      <c r="E119" s="263"/>
    </row>
    <row r="121" spans="1:10" ht="30" customHeight="1" x14ac:dyDescent="0.25">
      <c r="A121" s="262" t="s">
        <v>163</v>
      </c>
      <c r="B121" s="262"/>
      <c r="C121" s="262"/>
      <c r="D121" s="262"/>
      <c r="E121" s="262"/>
    </row>
    <row r="122" spans="1:10" x14ac:dyDescent="0.25">
      <c r="A122" s="261" t="s">
        <v>164</v>
      </c>
      <c r="B122" s="261"/>
      <c r="C122" s="261"/>
      <c r="D122" s="261"/>
      <c r="E122" s="17" t="s">
        <v>165</v>
      </c>
    </row>
    <row r="123" spans="1:10" x14ac:dyDescent="0.25">
      <c r="A123" s="263" t="s">
        <v>166</v>
      </c>
      <c r="B123" s="263"/>
      <c r="C123" s="263"/>
      <c r="D123" s="263"/>
      <c r="E123" s="6">
        <v>1</v>
      </c>
    </row>
    <row r="124" spans="1:10" ht="45" customHeight="1" x14ac:dyDescent="0.25">
      <c r="A124" s="265" t="s">
        <v>366</v>
      </c>
      <c r="B124" s="265"/>
      <c r="C124" s="265"/>
      <c r="D124" s="265"/>
      <c r="E124" s="6">
        <v>0.5</v>
      </c>
    </row>
    <row r="125" spans="1:10" ht="30.75" customHeight="1" x14ac:dyDescent="0.25">
      <c r="A125" s="264" t="s">
        <v>367</v>
      </c>
      <c r="B125" s="264"/>
      <c r="C125" s="264"/>
      <c r="D125" s="264"/>
      <c r="E125" s="6">
        <v>0.2</v>
      </c>
    </row>
    <row r="126" spans="1:10" ht="30" customHeight="1" x14ac:dyDescent="0.25">
      <c r="A126" s="265" t="s">
        <v>167</v>
      </c>
      <c r="B126" s="265"/>
      <c r="C126" s="265"/>
      <c r="D126" s="265"/>
      <c r="E126" s="265"/>
    </row>
    <row r="128" spans="1:10" ht="30" customHeight="1" x14ac:dyDescent="0.25">
      <c r="A128" s="262" t="s">
        <v>168</v>
      </c>
      <c r="B128" s="262"/>
      <c r="C128" s="262"/>
      <c r="D128" s="262"/>
      <c r="E128" s="262"/>
      <c r="G128" s="262" t="s">
        <v>181</v>
      </c>
      <c r="H128" s="262"/>
      <c r="I128" s="262"/>
      <c r="J128" s="262"/>
    </row>
    <row r="129" spans="1:10" x14ac:dyDescent="0.25">
      <c r="A129" s="17" t="s">
        <v>169</v>
      </c>
      <c r="B129" s="193" t="s">
        <v>170</v>
      </c>
      <c r="C129" s="193"/>
      <c r="D129" s="193"/>
      <c r="E129" s="17" t="s">
        <v>171</v>
      </c>
      <c r="G129" s="261" t="s">
        <v>182</v>
      </c>
      <c r="H129" s="261"/>
      <c r="I129" s="261"/>
      <c r="J129" s="17" t="s">
        <v>183</v>
      </c>
    </row>
    <row r="130" spans="1:10" x14ac:dyDescent="0.25">
      <c r="A130" s="156" t="s">
        <v>175</v>
      </c>
      <c r="B130" s="151" t="s">
        <v>172</v>
      </c>
      <c r="C130" s="151"/>
      <c r="D130" s="151"/>
      <c r="E130" s="19">
        <v>1</v>
      </c>
      <c r="G130" s="263" t="s">
        <v>184</v>
      </c>
      <c r="H130" s="263"/>
      <c r="I130" s="263"/>
      <c r="J130" s="21">
        <v>1</v>
      </c>
    </row>
    <row r="131" spans="1:10" ht="30.75" customHeight="1" x14ac:dyDescent="0.25">
      <c r="A131" s="156"/>
      <c r="B131" s="156" t="s">
        <v>173</v>
      </c>
      <c r="C131" s="156"/>
      <c r="D131" s="156"/>
      <c r="E131" s="19">
        <v>0.1</v>
      </c>
      <c r="G131" s="264" t="s">
        <v>185</v>
      </c>
      <c r="H131" s="264"/>
      <c r="I131" s="264"/>
      <c r="J131" s="21">
        <v>2</v>
      </c>
    </row>
    <row r="132" spans="1:10" ht="30" customHeight="1" x14ac:dyDescent="0.25">
      <c r="A132" s="156"/>
      <c r="B132" s="156" t="s">
        <v>174</v>
      </c>
      <c r="C132" s="156"/>
      <c r="D132" s="156"/>
      <c r="E132" s="19">
        <v>1E-3</v>
      </c>
      <c r="G132" s="264" t="s">
        <v>186</v>
      </c>
      <c r="H132" s="264"/>
      <c r="I132" s="264"/>
      <c r="J132" s="21">
        <v>5</v>
      </c>
    </row>
    <row r="133" spans="1:10" ht="30.75" customHeight="1" x14ac:dyDescent="0.25">
      <c r="A133" s="156" t="s">
        <v>180</v>
      </c>
      <c r="B133" s="156" t="s">
        <v>176</v>
      </c>
      <c r="C133" s="156"/>
      <c r="D133" s="156"/>
      <c r="E133" s="19">
        <v>0.1</v>
      </c>
      <c r="G133" s="264" t="s">
        <v>187</v>
      </c>
      <c r="H133" s="264"/>
      <c r="I133" s="264"/>
      <c r="J133" s="21">
        <v>5</v>
      </c>
    </row>
    <row r="134" spans="1:10" ht="29.25" customHeight="1" x14ac:dyDescent="0.25">
      <c r="A134" s="156"/>
      <c r="B134" s="156" t="s">
        <v>177</v>
      </c>
      <c r="C134" s="156"/>
      <c r="D134" s="156"/>
      <c r="E134" s="19">
        <v>0.01</v>
      </c>
      <c r="G134" s="264" t="s">
        <v>188</v>
      </c>
      <c r="H134" s="264"/>
      <c r="I134" s="264"/>
      <c r="J134" s="21">
        <v>10</v>
      </c>
    </row>
    <row r="135" spans="1:10" x14ac:dyDescent="0.25">
      <c r="A135" s="156"/>
      <c r="B135" s="151" t="s">
        <v>178</v>
      </c>
      <c r="C135" s="151"/>
      <c r="D135" s="151"/>
      <c r="E135" s="19">
        <v>1E-3</v>
      </c>
    </row>
    <row r="136" spans="1:10" ht="31.5" x14ac:dyDescent="0.25">
      <c r="A136" s="27" t="s">
        <v>179</v>
      </c>
      <c r="B136" s="156" t="s">
        <v>78</v>
      </c>
      <c r="C136" s="156"/>
      <c r="D136" s="156"/>
      <c r="E136" s="19">
        <v>0</v>
      </c>
      <c r="G136" s="193" t="s">
        <v>189</v>
      </c>
      <c r="H136" s="193"/>
      <c r="I136" s="193"/>
      <c r="J136" s="193"/>
    </row>
    <row r="137" spans="1:10" x14ac:dyDescent="0.25">
      <c r="G137" s="17" t="s">
        <v>120</v>
      </c>
      <c r="H137" s="193" t="s">
        <v>121</v>
      </c>
      <c r="I137" s="193"/>
      <c r="J137" s="17" t="s">
        <v>122</v>
      </c>
    </row>
    <row r="138" spans="1:10" x14ac:dyDescent="0.25">
      <c r="A138" s="261" t="s">
        <v>193</v>
      </c>
      <c r="B138" s="261"/>
      <c r="C138" s="261"/>
      <c r="D138" s="261"/>
      <c r="E138" s="261"/>
      <c r="G138" s="6" t="s">
        <v>128</v>
      </c>
      <c r="H138" s="151" t="s">
        <v>544</v>
      </c>
      <c r="I138" s="151"/>
      <c r="J138" s="11" t="s">
        <v>190</v>
      </c>
    </row>
    <row r="139" spans="1:10" ht="31.5" x14ac:dyDescent="0.25">
      <c r="A139" s="33" t="s">
        <v>194</v>
      </c>
      <c r="B139" s="261" t="s">
        <v>195</v>
      </c>
      <c r="C139" s="261"/>
      <c r="D139" s="261" t="s">
        <v>196</v>
      </c>
      <c r="E139" s="261"/>
      <c r="G139" s="6" t="s">
        <v>129</v>
      </c>
      <c r="H139" s="156" t="s">
        <v>191</v>
      </c>
      <c r="I139" s="156"/>
      <c r="J139" s="6" t="s">
        <v>192</v>
      </c>
    </row>
    <row r="140" spans="1:10" ht="30.75" customHeight="1" x14ac:dyDescent="0.25">
      <c r="A140" s="260" t="s">
        <v>197</v>
      </c>
      <c r="B140" s="156" t="s">
        <v>145</v>
      </c>
      <c r="C140" s="19">
        <v>0.1</v>
      </c>
      <c r="D140" s="260" t="s">
        <v>198</v>
      </c>
      <c r="E140" s="260"/>
    </row>
    <row r="141" spans="1:10" ht="27.75" customHeight="1" x14ac:dyDescent="0.25">
      <c r="A141" s="260"/>
      <c r="B141" s="156"/>
      <c r="C141" s="19">
        <v>0.01</v>
      </c>
      <c r="D141" s="156" t="s">
        <v>199</v>
      </c>
      <c r="E141" s="156"/>
      <c r="G141" s="193" t="s">
        <v>201</v>
      </c>
      <c r="H141" s="193"/>
      <c r="I141" s="193"/>
      <c r="J141" s="34"/>
    </row>
    <row r="142" spans="1:10" ht="33" customHeight="1" x14ac:dyDescent="0.25">
      <c r="A142" s="260" t="s">
        <v>200</v>
      </c>
      <c r="B142" s="156" t="s">
        <v>148</v>
      </c>
      <c r="C142" s="19">
        <v>0.01</v>
      </c>
      <c r="D142" s="260" t="s">
        <v>198</v>
      </c>
      <c r="E142" s="260"/>
      <c r="G142" s="17" t="s">
        <v>120</v>
      </c>
      <c r="H142" s="17" t="s">
        <v>202</v>
      </c>
      <c r="I142" s="17" t="s">
        <v>122</v>
      </c>
    </row>
    <row r="143" spans="1:10" ht="24" customHeight="1" x14ac:dyDescent="0.25">
      <c r="A143" s="260"/>
      <c r="B143" s="156"/>
      <c r="C143" s="19">
        <v>1E-3</v>
      </c>
      <c r="D143" s="156" t="s">
        <v>199</v>
      </c>
      <c r="E143" s="156"/>
      <c r="G143" s="6" t="s">
        <v>205</v>
      </c>
      <c r="H143" s="6" t="s">
        <v>204</v>
      </c>
      <c r="I143" s="6" t="s">
        <v>203</v>
      </c>
    </row>
    <row r="145" spans="1:9" x14ac:dyDescent="0.25">
      <c r="A145" s="193" t="s">
        <v>206</v>
      </c>
      <c r="B145" s="193"/>
      <c r="C145" s="193"/>
      <c r="D145" s="193"/>
      <c r="E145" s="193"/>
      <c r="G145" s="193" t="s">
        <v>211</v>
      </c>
      <c r="H145" s="193"/>
      <c r="I145" s="193"/>
    </row>
    <row r="146" spans="1:9" x14ac:dyDescent="0.25">
      <c r="A146" s="17" t="s">
        <v>120</v>
      </c>
      <c r="B146" s="193" t="s">
        <v>207</v>
      </c>
      <c r="C146" s="193"/>
      <c r="D146" s="193" t="s">
        <v>208</v>
      </c>
      <c r="E146" s="193"/>
      <c r="G146" s="17" t="s">
        <v>212</v>
      </c>
      <c r="H146" s="17" t="s">
        <v>213</v>
      </c>
      <c r="I146" s="17" t="s">
        <v>122</v>
      </c>
    </row>
    <row r="147" spans="1:9" ht="31.5" x14ac:dyDescent="0.25">
      <c r="A147" s="27" t="s">
        <v>209</v>
      </c>
      <c r="B147" s="6" t="s">
        <v>145</v>
      </c>
      <c r="C147" s="21">
        <v>0.1</v>
      </c>
      <c r="D147" s="156" t="s">
        <v>210</v>
      </c>
      <c r="E147" s="156"/>
      <c r="G147" s="6" t="s">
        <v>127</v>
      </c>
      <c r="H147" s="6" t="s">
        <v>214</v>
      </c>
      <c r="I147" s="6" t="s">
        <v>218</v>
      </c>
    </row>
    <row r="148" spans="1:9" x14ac:dyDescent="0.25">
      <c r="G148" s="6" t="s">
        <v>127</v>
      </c>
      <c r="H148" s="6" t="s">
        <v>215</v>
      </c>
      <c r="I148" s="6" t="s">
        <v>219</v>
      </c>
    </row>
    <row r="149" spans="1:9" x14ac:dyDescent="0.25">
      <c r="A149" s="193" t="s">
        <v>223</v>
      </c>
      <c r="B149" s="193"/>
      <c r="C149" s="193"/>
      <c r="D149" s="193"/>
      <c r="E149" s="193"/>
      <c r="G149" s="6" t="s">
        <v>128</v>
      </c>
      <c r="H149" s="1" t="s">
        <v>216</v>
      </c>
      <c r="I149" s="6" t="s">
        <v>220</v>
      </c>
    </row>
    <row r="150" spans="1:9" ht="30" customHeight="1" x14ac:dyDescent="0.25">
      <c r="A150" s="17" t="s">
        <v>212</v>
      </c>
      <c r="B150" s="262" t="s">
        <v>136</v>
      </c>
      <c r="C150" s="262"/>
      <c r="D150" s="193" t="s">
        <v>224</v>
      </c>
      <c r="E150" s="193"/>
      <c r="G150" s="6" t="s">
        <v>129</v>
      </c>
      <c r="H150" s="6" t="s">
        <v>217</v>
      </c>
      <c r="I150" s="6" t="s">
        <v>221</v>
      </c>
    </row>
    <row r="151" spans="1:9" ht="60" customHeight="1" x14ac:dyDescent="0.25">
      <c r="A151" s="27" t="s">
        <v>225</v>
      </c>
      <c r="B151" s="6" t="s">
        <v>138</v>
      </c>
      <c r="C151" s="29">
        <v>0.01</v>
      </c>
      <c r="D151" s="260" t="s">
        <v>226</v>
      </c>
      <c r="E151" s="260"/>
      <c r="G151" s="268" t="s">
        <v>222</v>
      </c>
      <c r="H151" s="268"/>
      <c r="I151" s="268"/>
    </row>
    <row r="152" spans="1:9" ht="30" customHeight="1" x14ac:dyDescent="0.25">
      <c r="A152" s="260" t="s">
        <v>197</v>
      </c>
      <c r="B152" s="156" t="s">
        <v>145</v>
      </c>
      <c r="C152" s="29">
        <v>1</v>
      </c>
      <c r="D152" s="156" t="s">
        <v>140</v>
      </c>
      <c r="E152" s="156"/>
      <c r="G152" s="35"/>
      <c r="H152" s="35"/>
      <c r="I152" s="35"/>
    </row>
    <row r="153" spans="1:9" ht="29.25" customHeight="1" x14ac:dyDescent="0.25">
      <c r="A153" s="260"/>
      <c r="B153" s="156"/>
      <c r="C153" s="29">
        <v>5</v>
      </c>
      <c r="D153" s="260" t="s">
        <v>227</v>
      </c>
      <c r="E153" s="260"/>
      <c r="G153" s="35"/>
      <c r="H153" s="35"/>
      <c r="I153" s="35"/>
    </row>
    <row r="154" spans="1:9" ht="45.75" customHeight="1" x14ac:dyDescent="0.25">
      <c r="A154" s="260"/>
      <c r="B154" s="156"/>
      <c r="C154" s="29">
        <v>0.2</v>
      </c>
      <c r="D154" s="260" t="s">
        <v>228</v>
      </c>
      <c r="E154" s="260"/>
      <c r="G154" s="35"/>
      <c r="H154" s="35"/>
      <c r="I154" s="35"/>
    </row>
    <row r="155" spans="1:9" x14ac:dyDescent="0.25">
      <c r="A155" s="260"/>
      <c r="B155" s="156"/>
      <c r="C155" s="29">
        <v>0.1</v>
      </c>
      <c r="D155" s="156" t="s">
        <v>144</v>
      </c>
      <c r="E155" s="156"/>
    </row>
    <row r="156" spans="1:9" x14ac:dyDescent="0.25">
      <c r="A156" s="272" t="s">
        <v>231</v>
      </c>
      <c r="B156" s="144" t="s">
        <v>148</v>
      </c>
      <c r="C156" s="29">
        <v>0.1</v>
      </c>
      <c r="D156" s="156" t="s">
        <v>140</v>
      </c>
      <c r="E156" s="156"/>
    </row>
    <row r="157" spans="1:9" ht="30" customHeight="1" x14ac:dyDescent="0.25">
      <c r="A157" s="292"/>
      <c r="B157" s="293"/>
      <c r="C157" s="29">
        <v>0.01</v>
      </c>
      <c r="D157" s="260" t="s">
        <v>229</v>
      </c>
      <c r="E157" s="260"/>
    </row>
    <row r="158" spans="1:9" ht="45" customHeight="1" x14ac:dyDescent="0.25">
      <c r="A158" s="292"/>
      <c r="B158" s="293"/>
      <c r="C158" s="29">
        <v>1E-3</v>
      </c>
      <c r="D158" s="260" t="s">
        <v>230</v>
      </c>
      <c r="E158" s="260"/>
    </row>
    <row r="159" spans="1:9" x14ac:dyDescent="0.25">
      <c r="A159" s="273"/>
      <c r="B159" s="145"/>
      <c r="C159" s="29">
        <v>1E-4</v>
      </c>
      <c r="D159" s="156" t="s">
        <v>144</v>
      </c>
      <c r="E159" s="156"/>
    </row>
  </sheetData>
  <mergeCells count="182">
    <mergeCell ref="D156:E156"/>
    <mergeCell ref="D157:E157"/>
    <mergeCell ref="D158:E158"/>
    <mergeCell ref="D159:E159"/>
    <mergeCell ref="A156:A159"/>
    <mergeCell ref="B156:B159"/>
    <mergeCell ref="A42:C42"/>
    <mergeCell ref="A43:C43"/>
    <mergeCell ref="A38:C38"/>
    <mergeCell ref="A39:C39"/>
    <mergeCell ref="A40:C40"/>
    <mergeCell ref="A41:C41"/>
    <mergeCell ref="A145:E145"/>
    <mergeCell ref="B146:C146"/>
    <mergeCell ref="D146:E146"/>
    <mergeCell ref="D147:E147"/>
    <mergeCell ref="A45:E45"/>
    <mergeCell ref="A46:C46"/>
    <mergeCell ref="A47:C47"/>
    <mergeCell ref="A81:E81"/>
    <mergeCell ref="A82:C82"/>
    <mergeCell ref="A88:E88"/>
    <mergeCell ref="A89:C89"/>
    <mergeCell ref="A83:C83"/>
    <mergeCell ref="G145:I145"/>
    <mergeCell ref="A149:E149"/>
    <mergeCell ref="B150:C150"/>
    <mergeCell ref="D150:E150"/>
    <mergeCell ref="D151:E151"/>
    <mergeCell ref="G151:I151"/>
    <mergeCell ref="B152:B155"/>
    <mergeCell ref="A152:A155"/>
    <mergeCell ref="D152:E152"/>
    <mergeCell ref="D153:E153"/>
    <mergeCell ref="D154:E154"/>
    <mergeCell ref="D155:E155"/>
    <mergeCell ref="A1:E1"/>
    <mergeCell ref="A9:E9"/>
    <mergeCell ref="A10:D10"/>
    <mergeCell ref="A11:D11"/>
    <mergeCell ref="A7:D7"/>
    <mergeCell ref="A6:D6"/>
    <mergeCell ref="A5:D5"/>
    <mergeCell ref="A4:D4"/>
    <mergeCell ref="A2:D2"/>
    <mergeCell ref="A3:D3"/>
    <mergeCell ref="A18:D18"/>
    <mergeCell ref="A20:E20"/>
    <mergeCell ref="A21:D21"/>
    <mergeCell ref="A22:D22"/>
    <mergeCell ref="A23:D23"/>
    <mergeCell ref="A12:D12"/>
    <mergeCell ref="A13:D13"/>
    <mergeCell ref="A15:E15"/>
    <mergeCell ref="A16:D16"/>
    <mergeCell ref="A17:D17"/>
    <mergeCell ref="A30:D30"/>
    <mergeCell ref="A31:D31"/>
    <mergeCell ref="A32:D32"/>
    <mergeCell ref="A33:D33"/>
    <mergeCell ref="A35:E35"/>
    <mergeCell ref="A24:D24"/>
    <mergeCell ref="A25:D25"/>
    <mergeCell ref="A27:E27"/>
    <mergeCell ref="A28:D28"/>
    <mergeCell ref="A29:D29"/>
    <mergeCell ref="A36:C36"/>
    <mergeCell ref="A37:C37"/>
    <mergeCell ref="A61:B61"/>
    <mergeCell ref="A62:B62"/>
    <mergeCell ref="A51:C51"/>
    <mergeCell ref="A50:C50"/>
    <mergeCell ref="A49:C49"/>
    <mergeCell ref="A48:C48"/>
    <mergeCell ref="A76:E79"/>
    <mergeCell ref="A52:E57"/>
    <mergeCell ref="A73:C73"/>
    <mergeCell ref="A74:C74"/>
    <mergeCell ref="A75:C75"/>
    <mergeCell ref="A68:B68"/>
    <mergeCell ref="A70:E70"/>
    <mergeCell ref="A71:C71"/>
    <mergeCell ref="A72:C72"/>
    <mergeCell ref="A63:B63"/>
    <mergeCell ref="A64:B64"/>
    <mergeCell ref="A65:B65"/>
    <mergeCell ref="A66:B66"/>
    <mergeCell ref="A67:B67"/>
    <mergeCell ref="A59:E59"/>
    <mergeCell ref="A60:B60"/>
    <mergeCell ref="G30:G34"/>
    <mergeCell ref="G35:N36"/>
    <mergeCell ref="I38:N39"/>
    <mergeCell ref="I40:I41"/>
    <mergeCell ref="J40:N40"/>
    <mergeCell ref="G27:N27"/>
    <mergeCell ref="G28:G29"/>
    <mergeCell ref="J28:N28"/>
    <mergeCell ref="J30:J31"/>
    <mergeCell ref="K30:K31"/>
    <mergeCell ref="L30:L31"/>
    <mergeCell ref="M30:M31"/>
    <mergeCell ref="N30:N31"/>
    <mergeCell ref="H28:I29"/>
    <mergeCell ref="H30:H31"/>
    <mergeCell ref="I30:I31"/>
    <mergeCell ref="H32:H34"/>
    <mergeCell ref="B105:D105"/>
    <mergeCell ref="B106:D106"/>
    <mergeCell ref="B107:D107"/>
    <mergeCell ref="A109:E109"/>
    <mergeCell ref="B110:C110"/>
    <mergeCell ref="D110:E110"/>
    <mergeCell ref="I45:N45"/>
    <mergeCell ref="I44:N44"/>
    <mergeCell ref="A102:E102"/>
    <mergeCell ref="B103:D103"/>
    <mergeCell ref="B104:D104"/>
    <mergeCell ref="A93:C93"/>
    <mergeCell ref="A94:C94"/>
    <mergeCell ref="A95:E100"/>
    <mergeCell ref="A90:C90"/>
    <mergeCell ref="A91:C91"/>
    <mergeCell ref="A92:C92"/>
    <mergeCell ref="A86:C86"/>
    <mergeCell ref="A84:C84"/>
    <mergeCell ref="A85:C85"/>
    <mergeCell ref="D119:E119"/>
    <mergeCell ref="B117:B119"/>
    <mergeCell ref="A117:A119"/>
    <mergeCell ref="G109:I109"/>
    <mergeCell ref="G115:I118"/>
    <mergeCell ref="D116:E116"/>
    <mergeCell ref="B112:B116"/>
    <mergeCell ref="A112:A116"/>
    <mergeCell ref="D117:E117"/>
    <mergeCell ref="D118:E118"/>
    <mergeCell ref="D111:E111"/>
    <mergeCell ref="D112:E112"/>
    <mergeCell ref="D113:E113"/>
    <mergeCell ref="D114:E114"/>
    <mergeCell ref="D115:E115"/>
    <mergeCell ref="A126:E126"/>
    <mergeCell ref="A128:E128"/>
    <mergeCell ref="B129:D129"/>
    <mergeCell ref="B130:D130"/>
    <mergeCell ref="B131:D131"/>
    <mergeCell ref="A121:E121"/>
    <mergeCell ref="A122:D122"/>
    <mergeCell ref="A123:D123"/>
    <mergeCell ref="A124:D124"/>
    <mergeCell ref="A125:D125"/>
    <mergeCell ref="B136:D136"/>
    <mergeCell ref="A133:A135"/>
    <mergeCell ref="G128:J128"/>
    <mergeCell ref="G129:I129"/>
    <mergeCell ref="G130:I130"/>
    <mergeCell ref="G131:I131"/>
    <mergeCell ref="G132:I132"/>
    <mergeCell ref="G133:I133"/>
    <mergeCell ref="G134:I134"/>
    <mergeCell ref="G136:J136"/>
    <mergeCell ref="B132:D132"/>
    <mergeCell ref="A130:A132"/>
    <mergeCell ref="B133:D133"/>
    <mergeCell ref="B134:D134"/>
    <mergeCell ref="B135:D135"/>
    <mergeCell ref="A140:A141"/>
    <mergeCell ref="B140:B141"/>
    <mergeCell ref="D140:E140"/>
    <mergeCell ref="D141:E141"/>
    <mergeCell ref="A142:A143"/>
    <mergeCell ref="B142:B143"/>
    <mergeCell ref="D142:E142"/>
    <mergeCell ref="D143:E143"/>
    <mergeCell ref="H137:I137"/>
    <mergeCell ref="H138:I138"/>
    <mergeCell ref="H139:I139"/>
    <mergeCell ref="A138:E138"/>
    <mergeCell ref="B139:C139"/>
    <mergeCell ref="D139:E139"/>
    <mergeCell ref="G141:I141"/>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83B6-D509-4F6A-BEA2-FA9B07CBE4C4}">
  <sheetPr codeName="Planilha1"/>
  <dimension ref="B2:AO127"/>
  <sheetViews>
    <sheetView zoomScale="85" zoomScaleNormal="85" workbookViewId="0">
      <selection activeCell="E16" sqref="E16:J16"/>
    </sheetView>
  </sheetViews>
  <sheetFormatPr defaultRowHeight="15" x14ac:dyDescent="0.25"/>
  <cols>
    <col min="2" max="2" width="10.140625" customWidth="1"/>
    <col min="3" max="3" width="10.42578125" customWidth="1"/>
    <col min="8" max="8" width="11.140625" customWidth="1"/>
    <col min="10" max="10" width="9.7109375" customWidth="1"/>
    <col min="12" max="12" width="11.7109375" bestFit="1" customWidth="1"/>
    <col min="15" max="16" width="9.140625" hidden="1" customWidth="1"/>
    <col min="17" max="18" width="9.140625" customWidth="1"/>
    <col min="19" max="19" width="9.85546875" bestFit="1" customWidth="1"/>
    <col min="24" max="24" width="12" style="92" bestFit="1" customWidth="1"/>
  </cols>
  <sheetData>
    <row r="2" spans="2:41" x14ac:dyDescent="0.25">
      <c r="C2" s="150" t="s">
        <v>361</v>
      </c>
      <c r="D2" s="150"/>
      <c r="E2" s="150"/>
      <c r="F2" s="150"/>
      <c r="G2" s="150"/>
      <c r="H2" s="150"/>
      <c r="I2" s="150"/>
    </row>
    <row r="3" spans="2:41" x14ac:dyDescent="0.25">
      <c r="C3" s="351" t="s">
        <v>340</v>
      </c>
      <c r="D3" s="351"/>
      <c r="E3" s="351"/>
      <c r="F3" s="351" t="s">
        <v>345</v>
      </c>
      <c r="G3" s="351"/>
      <c r="H3" s="351" t="s">
        <v>346</v>
      </c>
      <c r="I3" s="351"/>
      <c r="J3" s="39"/>
      <c r="K3" s="354" t="s">
        <v>346</v>
      </c>
      <c r="L3" s="354"/>
      <c r="P3" s="39"/>
      <c r="Q3" s="39"/>
      <c r="R3" s="39"/>
      <c r="S3" s="39"/>
      <c r="T3" s="39"/>
      <c r="U3" s="39"/>
      <c r="V3" s="39"/>
      <c r="W3" s="39"/>
      <c r="X3" s="93"/>
    </row>
    <row r="4" spans="2:41" x14ac:dyDescent="0.25">
      <c r="C4" s="351" t="s">
        <v>341</v>
      </c>
      <c r="D4" s="351"/>
      <c r="E4" s="351"/>
      <c r="F4" s="127">
        <v>1</v>
      </c>
      <c r="G4" s="127"/>
      <c r="H4" s="127">
        <v>8760</v>
      </c>
      <c r="I4" s="127"/>
      <c r="J4" s="38"/>
      <c r="K4" s="61" t="s">
        <v>386</v>
      </c>
      <c r="L4" s="60">
        <v>8760</v>
      </c>
      <c r="P4" s="38"/>
      <c r="Q4" s="38"/>
      <c r="R4" s="38"/>
      <c r="S4" s="38"/>
      <c r="T4" s="38"/>
      <c r="U4" s="38"/>
      <c r="V4" s="38"/>
      <c r="W4" s="38"/>
      <c r="X4" s="94"/>
    </row>
    <row r="5" spans="2:41" x14ac:dyDescent="0.25">
      <c r="C5" s="351" t="s">
        <v>342</v>
      </c>
      <c r="D5" s="351"/>
      <c r="E5" s="351"/>
      <c r="F5" s="127">
        <v>2</v>
      </c>
      <c r="G5" s="127"/>
      <c r="H5" s="127">
        <v>8760</v>
      </c>
      <c r="I5" s="127"/>
      <c r="J5" s="38"/>
      <c r="K5" s="38"/>
      <c r="L5" s="38"/>
      <c r="P5" s="38"/>
      <c r="Q5" s="38"/>
      <c r="R5" s="38"/>
      <c r="S5" s="38"/>
      <c r="T5" s="38"/>
      <c r="U5" s="38"/>
      <c r="V5" s="38"/>
      <c r="W5" s="38"/>
      <c r="X5" s="94"/>
    </row>
    <row r="6" spans="2:41" x14ac:dyDescent="0.25">
      <c r="C6" s="351" t="s">
        <v>343</v>
      </c>
      <c r="D6" s="351"/>
      <c r="E6" s="351"/>
      <c r="F6" s="127">
        <v>3</v>
      </c>
      <c r="G6" s="127"/>
      <c r="H6" s="127">
        <v>8760</v>
      </c>
      <c r="I6" s="127"/>
      <c r="J6" s="38"/>
      <c r="K6" s="38"/>
      <c r="L6" s="38"/>
      <c r="P6" s="38"/>
      <c r="Q6" s="38"/>
      <c r="R6" s="38"/>
      <c r="S6" s="38"/>
      <c r="T6" s="38"/>
      <c r="U6" s="38"/>
      <c r="V6" s="38"/>
      <c r="W6" s="38"/>
      <c r="X6" s="94"/>
    </row>
    <row r="7" spans="2:41" x14ac:dyDescent="0.25">
      <c r="C7" s="351" t="s">
        <v>344</v>
      </c>
      <c r="D7" s="351"/>
      <c r="E7" s="351"/>
      <c r="F7" s="352">
        <v>4</v>
      </c>
      <c r="G7" s="352"/>
      <c r="H7" s="127">
        <v>8760</v>
      </c>
      <c r="I7" s="127"/>
      <c r="J7" s="38"/>
      <c r="K7" s="38"/>
      <c r="L7" s="38"/>
      <c r="P7" s="38"/>
      <c r="Q7" s="38"/>
      <c r="R7" s="38"/>
      <c r="S7" s="38"/>
      <c r="T7" s="38"/>
      <c r="U7" s="38"/>
      <c r="V7" s="38"/>
      <c r="W7" s="38"/>
      <c r="X7" s="94"/>
    </row>
    <row r="8" spans="2:41" x14ac:dyDescent="0.25">
      <c r="C8" s="348" t="s">
        <v>356</v>
      </c>
      <c r="D8" s="349"/>
      <c r="E8" s="350"/>
      <c r="F8" s="121">
        <v>5</v>
      </c>
      <c r="G8" s="123"/>
      <c r="H8" s="127">
        <v>8760</v>
      </c>
      <c r="I8" s="127"/>
      <c r="J8" s="38"/>
      <c r="K8" s="38"/>
      <c r="L8" s="38"/>
      <c r="P8" s="38"/>
      <c r="Q8" s="38"/>
      <c r="R8" s="38"/>
      <c r="S8" s="38"/>
      <c r="T8" s="38"/>
      <c r="U8" s="38"/>
      <c r="V8" s="38"/>
      <c r="W8" s="38"/>
      <c r="X8" s="94"/>
    </row>
    <row r="9" spans="2:41" x14ac:dyDescent="0.25">
      <c r="C9" s="353" t="s">
        <v>306</v>
      </c>
      <c r="D9" s="353"/>
      <c r="E9" s="129"/>
      <c r="F9" s="36" t="s">
        <v>347</v>
      </c>
      <c r="G9" s="8">
        <f>SUM(F4:G8)</f>
        <v>15</v>
      </c>
      <c r="H9" s="127" t="s">
        <v>17</v>
      </c>
      <c r="I9" s="127"/>
      <c r="J9" s="37"/>
      <c r="K9" s="38"/>
      <c r="L9" s="38"/>
      <c r="P9" s="38"/>
      <c r="Q9" s="38"/>
      <c r="R9" s="38"/>
      <c r="S9" s="38"/>
      <c r="T9" s="38"/>
      <c r="U9" s="37"/>
      <c r="V9" s="37"/>
      <c r="W9" s="38"/>
      <c r="X9" s="94"/>
    </row>
    <row r="10" spans="2:41" x14ac:dyDescent="0.25">
      <c r="C10" s="37"/>
      <c r="D10" s="37"/>
      <c r="E10" s="37"/>
      <c r="F10" s="37"/>
      <c r="G10" s="37"/>
      <c r="H10" s="37"/>
      <c r="I10" s="37"/>
      <c r="J10" s="37"/>
      <c r="K10" s="37"/>
      <c r="L10" s="37"/>
    </row>
    <row r="11" spans="2:41" x14ac:dyDescent="0.25">
      <c r="C11" s="37"/>
      <c r="D11" s="37"/>
      <c r="E11" s="37"/>
      <c r="F11" s="37"/>
      <c r="G11" s="37"/>
      <c r="H11" s="37"/>
      <c r="I11" s="37"/>
      <c r="J11" s="37"/>
      <c r="K11" s="37"/>
      <c r="L11" s="37"/>
    </row>
    <row r="12" spans="2:41" x14ac:dyDescent="0.25">
      <c r="C12" s="37"/>
      <c r="D12" s="37"/>
      <c r="E12" s="37"/>
      <c r="F12" s="37"/>
      <c r="G12" s="37"/>
      <c r="H12" s="37"/>
      <c r="I12" s="37"/>
      <c r="J12" s="37"/>
      <c r="K12" s="37"/>
      <c r="L12" s="37"/>
      <c r="S12" s="150" t="s">
        <v>529</v>
      </c>
      <c r="T12" s="150"/>
      <c r="U12" s="150"/>
      <c r="V12" s="150"/>
      <c r="W12" s="150"/>
      <c r="X12" s="150"/>
      <c r="Y12" s="150"/>
      <c r="Z12" s="150"/>
      <c r="AA12" s="150"/>
      <c r="AB12" s="150"/>
      <c r="AE12" s="59"/>
      <c r="AF12" s="59"/>
      <c r="AG12" s="59"/>
      <c r="AH12" s="59"/>
      <c r="AI12" s="59"/>
      <c r="AJ12" s="59"/>
      <c r="AK12" s="59"/>
      <c r="AL12" s="59"/>
      <c r="AM12" s="59"/>
      <c r="AN12" s="59"/>
    </row>
    <row r="13" spans="2:41" x14ac:dyDescent="0.25">
      <c r="B13" s="150" t="s">
        <v>528</v>
      </c>
      <c r="C13" s="150"/>
      <c r="D13" s="150"/>
      <c r="E13" s="150"/>
      <c r="F13" s="150"/>
      <c r="G13" s="150"/>
      <c r="H13" s="150"/>
      <c r="I13" s="150"/>
      <c r="J13" s="150"/>
      <c r="K13" s="150"/>
      <c r="L13" s="150"/>
      <c r="M13" s="150"/>
      <c r="N13" s="150"/>
      <c r="S13" s="315" t="s">
        <v>428</v>
      </c>
      <c r="T13" s="316"/>
      <c r="U13" s="316"/>
      <c r="V13" s="316"/>
      <c r="W13" s="316"/>
      <c r="X13" s="316"/>
      <c r="Y13" s="316"/>
      <c r="Z13" s="316"/>
      <c r="AA13" s="316"/>
      <c r="AB13" s="317"/>
      <c r="AE13" s="59"/>
      <c r="AF13" s="59"/>
      <c r="AG13" s="59"/>
      <c r="AH13" s="59"/>
      <c r="AI13" s="59"/>
      <c r="AJ13" s="59"/>
      <c r="AK13" s="59"/>
      <c r="AL13" s="59"/>
      <c r="AM13" s="59"/>
      <c r="AN13" s="59"/>
    </row>
    <row r="14" spans="2:41" ht="15" customHeight="1" x14ac:dyDescent="0.25">
      <c r="B14" s="344" t="s">
        <v>348</v>
      </c>
      <c r="C14" s="344"/>
      <c r="D14" s="344"/>
      <c r="E14" s="128" t="s">
        <v>13</v>
      </c>
      <c r="F14" s="128"/>
      <c r="G14" s="128"/>
      <c r="H14" s="128"/>
      <c r="I14" s="128"/>
      <c r="J14" s="128"/>
      <c r="K14" s="128" t="s">
        <v>14</v>
      </c>
      <c r="L14" s="128" t="s">
        <v>15</v>
      </c>
      <c r="M14" s="128" t="s">
        <v>16</v>
      </c>
      <c r="N14" s="128"/>
      <c r="S14" s="121" t="s">
        <v>426</v>
      </c>
      <c r="T14" s="122"/>
      <c r="U14" s="122"/>
      <c r="V14" s="122"/>
      <c r="W14" s="123"/>
      <c r="X14" s="95">
        <f>L17*'Gerenciamento de risco'!H14</f>
        <v>0.01</v>
      </c>
      <c r="Y14" s="309" t="s">
        <v>425</v>
      </c>
      <c r="Z14" s="310"/>
      <c r="AA14" s="310"/>
      <c r="AB14" s="311"/>
      <c r="AC14" s="39"/>
      <c r="AD14" s="39"/>
      <c r="AE14" s="38"/>
      <c r="AF14" s="38"/>
      <c r="AG14" s="38"/>
      <c r="AH14" s="38"/>
      <c r="AI14" s="38"/>
      <c r="AJ14" s="37"/>
      <c r="AK14" s="38"/>
      <c r="AL14" s="38"/>
      <c r="AM14" s="38"/>
      <c r="AN14" s="38"/>
      <c r="AO14" s="39"/>
    </row>
    <row r="15" spans="2:41" x14ac:dyDescent="0.25">
      <c r="B15" s="344"/>
      <c r="C15" s="344"/>
      <c r="D15" s="344"/>
      <c r="E15" s="128"/>
      <c r="F15" s="128"/>
      <c r="G15" s="128"/>
      <c r="H15" s="128"/>
      <c r="I15" s="128"/>
      <c r="J15" s="128"/>
      <c r="K15" s="128"/>
      <c r="L15" s="128"/>
      <c r="M15" s="128"/>
      <c r="N15" s="128"/>
      <c r="S15" s="129" t="s">
        <v>368</v>
      </c>
      <c r="T15" s="130"/>
      <c r="U15" s="130"/>
      <c r="V15" s="130"/>
      <c r="W15" s="130"/>
      <c r="X15" s="130"/>
      <c r="Y15" s="130"/>
      <c r="Z15" s="130"/>
      <c r="AA15" s="130"/>
      <c r="AB15" s="131"/>
      <c r="AC15" s="39"/>
      <c r="AD15" s="39"/>
      <c r="AE15" s="39"/>
      <c r="AF15" s="39"/>
      <c r="AG15" s="39"/>
      <c r="AH15" s="39"/>
      <c r="AI15" s="39"/>
      <c r="AJ15" s="39"/>
      <c r="AK15" s="39"/>
      <c r="AL15" s="39"/>
      <c r="AM15" s="39"/>
      <c r="AN15" s="39"/>
      <c r="AO15" s="39"/>
    </row>
    <row r="16" spans="2:41" ht="22.5" customHeight="1" x14ac:dyDescent="0.25">
      <c r="B16" s="124" t="s">
        <v>349</v>
      </c>
      <c r="C16" s="125"/>
      <c r="D16" s="126"/>
      <c r="E16" s="127"/>
      <c r="F16" s="127"/>
      <c r="G16" s="127"/>
      <c r="H16" s="127"/>
      <c r="I16" s="127"/>
      <c r="J16" s="127"/>
      <c r="K16" s="1" t="s">
        <v>153</v>
      </c>
      <c r="L16" s="41">
        <f>INDEX('NORMA 5419 - 2'!I111:I114,ZPR1!O16)</f>
        <v>1E-4</v>
      </c>
      <c r="M16" s="127" t="s">
        <v>350</v>
      </c>
      <c r="N16" s="127"/>
      <c r="O16">
        <v>3</v>
      </c>
      <c r="S16" s="121" t="s">
        <v>429</v>
      </c>
      <c r="T16" s="122"/>
      <c r="U16" s="122"/>
      <c r="V16" s="122"/>
      <c r="W16" s="123"/>
      <c r="X16" s="95">
        <f>L23*'Gerenciamento de risco'!H24</f>
        <v>1</v>
      </c>
      <c r="Y16" s="309" t="s">
        <v>427</v>
      </c>
      <c r="Z16" s="310"/>
      <c r="AA16" s="310"/>
      <c r="AB16" s="311"/>
      <c r="AC16" s="37"/>
      <c r="AD16" s="43"/>
      <c r="AE16" s="38"/>
      <c r="AF16" s="38"/>
      <c r="AG16" s="38"/>
      <c r="AH16" s="38"/>
      <c r="AI16" s="38"/>
      <c r="AJ16" s="37"/>
      <c r="AK16" s="38"/>
      <c r="AL16" s="38"/>
      <c r="AM16" s="38"/>
      <c r="AN16" s="38"/>
      <c r="AO16" s="37"/>
    </row>
    <row r="17" spans="2:41" ht="54.75" customHeight="1" x14ac:dyDescent="0.25">
      <c r="B17" s="341" t="s">
        <v>377</v>
      </c>
      <c r="C17" s="342"/>
      <c r="D17" s="343"/>
      <c r="E17" s="331"/>
      <c r="F17" s="331"/>
      <c r="G17" s="331"/>
      <c r="H17" s="331"/>
      <c r="I17" s="331"/>
      <c r="J17" s="331"/>
      <c r="K17" s="1" t="s">
        <v>44</v>
      </c>
      <c r="L17" s="45">
        <f>INDEX('NORMA 5419 - 2'!E29:E33,ZPR1!O17)</f>
        <v>0.01</v>
      </c>
      <c r="M17" s="127" t="s">
        <v>351</v>
      </c>
      <c r="N17" s="127"/>
      <c r="O17">
        <v>3</v>
      </c>
      <c r="S17" s="121" t="s">
        <v>422</v>
      </c>
      <c r="T17" s="122"/>
      <c r="U17" s="122"/>
      <c r="V17" s="122"/>
      <c r="W17" s="123"/>
      <c r="X17" s="95">
        <f>L23*X18</f>
        <v>4.0000000000000008E-2</v>
      </c>
      <c r="Y17" s="309" t="s">
        <v>423</v>
      </c>
      <c r="Z17" s="310"/>
      <c r="AA17" s="310"/>
      <c r="AB17" s="311"/>
      <c r="AC17" s="37"/>
      <c r="AD17" s="44"/>
      <c r="AE17" s="38"/>
      <c r="AF17" s="38"/>
      <c r="AG17" s="38"/>
      <c r="AH17" s="38"/>
      <c r="AI17" s="38"/>
      <c r="AJ17" s="37"/>
      <c r="AK17" s="38"/>
      <c r="AL17" s="38"/>
      <c r="AM17" s="38"/>
      <c r="AN17" s="38"/>
      <c r="AO17" s="37"/>
    </row>
    <row r="18" spans="2:41" ht="51.75" customHeight="1" x14ac:dyDescent="0.25">
      <c r="B18" s="341" t="s">
        <v>378</v>
      </c>
      <c r="C18" s="342"/>
      <c r="D18" s="343"/>
      <c r="E18" s="300"/>
      <c r="F18" s="301"/>
      <c r="G18" s="301"/>
      <c r="H18" s="301"/>
      <c r="I18" s="301"/>
      <c r="J18" s="302"/>
      <c r="K18" s="1" t="s">
        <v>98</v>
      </c>
      <c r="L18" s="40">
        <f>INDEX('NORMA 5419 - 2'!D83:D86,ZPR1!O18)</f>
        <v>0.1</v>
      </c>
      <c r="M18" s="127" t="s">
        <v>379</v>
      </c>
      <c r="N18" s="127"/>
      <c r="O18">
        <v>2</v>
      </c>
      <c r="S18" s="121" t="s">
        <v>430</v>
      </c>
      <c r="T18" s="122"/>
      <c r="U18" s="122"/>
      <c r="V18" s="122"/>
      <c r="W18" s="123"/>
      <c r="X18" s="96">
        <f>(X19*X20*L22*'Gerenciamento de risco'!H31)^2</f>
        <v>4.0000000000000008E-2</v>
      </c>
      <c r="Y18" s="321" t="s">
        <v>431</v>
      </c>
      <c r="Z18" s="322"/>
      <c r="AA18" s="322"/>
      <c r="AB18" s="323"/>
      <c r="AC18" s="37"/>
      <c r="AD18" s="44"/>
      <c r="AE18" s="38"/>
      <c r="AF18" s="38"/>
      <c r="AG18" s="38"/>
      <c r="AH18" s="38"/>
      <c r="AI18" s="38"/>
      <c r="AJ18" s="68"/>
      <c r="AK18" s="66"/>
      <c r="AL18" s="66"/>
      <c r="AM18" s="66"/>
      <c r="AN18" s="66"/>
      <c r="AO18" s="37"/>
    </row>
    <row r="19" spans="2:41" ht="22.5" customHeight="1" x14ac:dyDescent="0.25">
      <c r="B19" s="128" t="s">
        <v>352</v>
      </c>
      <c r="C19" s="128"/>
      <c r="D19" s="128"/>
      <c r="E19" s="127"/>
      <c r="F19" s="127"/>
      <c r="G19" s="127"/>
      <c r="H19" s="127"/>
      <c r="I19" s="127"/>
      <c r="J19" s="127"/>
      <c r="K19" s="1" t="s">
        <v>171</v>
      </c>
      <c r="L19" s="41">
        <f>INDEX('NORMA 5419 - 2'!E130:E136,ZPR1!P19)</f>
        <v>0.1</v>
      </c>
      <c r="M19" s="127" t="s">
        <v>353</v>
      </c>
      <c r="N19" s="127"/>
      <c r="O19">
        <v>7</v>
      </c>
      <c r="P19">
        <v>4</v>
      </c>
      <c r="S19" s="121" t="s">
        <v>432</v>
      </c>
      <c r="T19" s="122"/>
      <c r="U19" s="122"/>
      <c r="V19" s="122"/>
      <c r="W19" s="123"/>
      <c r="X19" s="95">
        <v>1</v>
      </c>
      <c r="Y19" s="309" t="s">
        <v>240</v>
      </c>
      <c r="Z19" s="310"/>
      <c r="AA19" s="310"/>
      <c r="AB19" s="311"/>
      <c r="AC19" s="326" t="s">
        <v>439</v>
      </c>
      <c r="AD19" s="43"/>
      <c r="AE19" s="38"/>
      <c r="AF19" s="38"/>
      <c r="AG19" s="38"/>
      <c r="AH19" s="38"/>
      <c r="AI19" s="38"/>
      <c r="AJ19" s="38"/>
      <c r="AK19" s="38"/>
      <c r="AL19" s="38"/>
      <c r="AM19" s="38"/>
      <c r="AN19" s="38"/>
      <c r="AO19" s="69"/>
    </row>
    <row r="20" spans="2:41" ht="35.25" customHeight="1" x14ac:dyDescent="0.25">
      <c r="B20" s="344" t="s">
        <v>354</v>
      </c>
      <c r="C20" s="344"/>
      <c r="D20" s="344"/>
      <c r="E20" s="331"/>
      <c r="F20" s="331"/>
      <c r="G20" s="331"/>
      <c r="H20" s="331"/>
      <c r="I20" s="331"/>
      <c r="J20" s="331"/>
      <c r="K20" s="1" t="s">
        <v>165</v>
      </c>
      <c r="L20" s="40">
        <f>INDEX('NORMA 5419 - 2'!E123:E125,ZPR1!O20)</f>
        <v>0.5</v>
      </c>
      <c r="M20" s="127" t="s">
        <v>355</v>
      </c>
      <c r="N20" s="127"/>
      <c r="O20">
        <v>2</v>
      </c>
      <c r="S20" s="300" t="s">
        <v>433</v>
      </c>
      <c r="T20" s="301"/>
      <c r="U20" s="301"/>
      <c r="V20" s="301"/>
      <c r="W20" s="302"/>
      <c r="X20" s="96">
        <v>1</v>
      </c>
      <c r="Y20" s="321" t="s">
        <v>359</v>
      </c>
      <c r="Z20" s="322"/>
      <c r="AA20" s="322"/>
      <c r="AB20" s="323"/>
      <c r="AC20" s="326"/>
      <c r="AD20" s="44"/>
      <c r="AE20" s="66"/>
      <c r="AF20" s="66"/>
      <c r="AG20" s="66"/>
      <c r="AH20" s="66"/>
      <c r="AI20" s="66"/>
      <c r="AJ20" s="66"/>
      <c r="AK20" s="66"/>
      <c r="AL20" s="66"/>
      <c r="AM20" s="66"/>
      <c r="AN20" s="66"/>
      <c r="AO20" s="69"/>
    </row>
    <row r="21" spans="2:41" ht="30" customHeight="1" x14ac:dyDescent="0.25">
      <c r="B21" s="344" t="s">
        <v>357</v>
      </c>
      <c r="C21" s="344"/>
      <c r="D21" s="344"/>
      <c r="E21" s="331" t="s">
        <v>17</v>
      </c>
      <c r="F21" s="331"/>
      <c r="G21" s="331"/>
      <c r="H21" s="331"/>
      <c r="I21" s="331"/>
      <c r="J21" s="331"/>
      <c r="K21" s="1" t="s">
        <v>358</v>
      </c>
      <c r="L21" s="40">
        <v>1</v>
      </c>
      <c r="M21" s="127" t="s">
        <v>359</v>
      </c>
      <c r="N21" s="127"/>
      <c r="P21" s="58" t="s">
        <v>438</v>
      </c>
      <c r="R21" s="37"/>
      <c r="S21" s="300" t="s">
        <v>434</v>
      </c>
      <c r="T21" s="301"/>
      <c r="U21" s="301"/>
      <c r="V21" s="301"/>
      <c r="W21" s="302"/>
      <c r="X21" s="96">
        <f>1/'Gerenciamento de risco'!L30</f>
        <v>1</v>
      </c>
      <c r="Y21" s="321" t="s">
        <v>331</v>
      </c>
      <c r="Z21" s="322"/>
      <c r="AA21" s="322"/>
      <c r="AB21" s="323"/>
      <c r="AC21" s="37"/>
      <c r="AD21" s="44"/>
      <c r="AE21" s="66"/>
      <c r="AF21" s="66"/>
      <c r="AG21" s="66"/>
      <c r="AH21" s="66"/>
      <c r="AI21" s="66"/>
      <c r="AJ21" s="68"/>
      <c r="AK21" s="66"/>
      <c r="AL21" s="66"/>
      <c r="AM21" s="66"/>
      <c r="AN21" s="66"/>
      <c r="AO21" s="37"/>
    </row>
    <row r="22" spans="2:41" ht="21" customHeight="1" x14ac:dyDescent="0.25">
      <c r="B22" s="344" t="s">
        <v>368</v>
      </c>
      <c r="C22" s="345" t="s">
        <v>370</v>
      </c>
      <c r="D22" s="345"/>
      <c r="E22" s="331"/>
      <c r="F22" s="331"/>
      <c r="G22" s="331"/>
      <c r="H22" s="331"/>
      <c r="I22" s="331"/>
      <c r="J22" s="331"/>
      <c r="K22" s="1" t="s">
        <v>90</v>
      </c>
      <c r="L22" s="40">
        <f>INDEX('NORMA 5419 - 2'!D72:D75,ZPR1!O22)</f>
        <v>0.2</v>
      </c>
      <c r="M22" s="121" t="s">
        <v>372</v>
      </c>
      <c r="N22" s="123"/>
      <c r="O22">
        <v>2</v>
      </c>
      <c r="S22" s="300" t="s">
        <v>436</v>
      </c>
      <c r="T22" s="301"/>
      <c r="U22" s="301"/>
      <c r="V22" s="301"/>
      <c r="W22" s="302"/>
      <c r="X22" s="96">
        <f>L18*'Gerenciamento de risco'!H15*'Gerenciamento de risco'!H32*'Gerenciamento de risco'!H24</f>
        <v>0</v>
      </c>
      <c r="Y22" s="321" t="s">
        <v>435</v>
      </c>
      <c r="Z22" s="322"/>
      <c r="AA22" s="322"/>
      <c r="AB22" s="323"/>
      <c r="AC22" s="37"/>
      <c r="AD22" s="44"/>
      <c r="AE22" s="66"/>
      <c r="AF22" s="66"/>
      <c r="AG22" s="66"/>
      <c r="AH22" s="66"/>
      <c r="AI22" s="66"/>
      <c r="AJ22" s="68"/>
      <c r="AK22" s="66"/>
      <c r="AL22" s="66"/>
      <c r="AM22" s="66"/>
      <c r="AN22" s="66"/>
      <c r="AO22" s="37"/>
    </row>
    <row r="23" spans="2:41" ht="20.25" customHeight="1" x14ac:dyDescent="0.25">
      <c r="B23" s="344"/>
      <c r="C23" s="345" t="s">
        <v>371</v>
      </c>
      <c r="D23" s="345"/>
      <c r="E23" s="331"/>
      <c r="F23" s="331"/>
      <c r="G23" s="331"/>
      <c r="H23" s="331"/>
      <c r="I23" s="331"/>
      <c r="J23" s="331"/>
      <c r="K23" s="1" t="s">
        <v>62</v>
      </c>
      <c r="L23" s="40">
        <f>INDEX('NORMA 5419 - 2'!D47:D51,ZPR1!O23)</f>
        <v>1</v>
      </c>
      <c r="M23" s="121" t="s">
        <v>373</v>
      </c>
      <c r="N23" s="123"/>
      <c r="O23">
        <v>1</v>
      </c>
      <c r="S23" s="300" t="s">
        <v>442</v>
      </c>
      <c r="T23" s="301"/>
      <c r="U23" s="301"/>
      <c r="V23" s="301"/>
      <c r="W23" s="302"/>
      <c r="X23" s="96">
        <f>'Gerenciamento de risco'!H15*'Gerenciamento de risco'!H32*'Gerenciamento de risco'!H24</f>
        <v>0</v>
      </c>
      <c r="Y23" s="321" t="s">
        <v>443</v>
      </c>
      <c r="Z23" s="322"/>
      <c r="AA23" s="322"/>
      <c r="AB23" s="323"/>
      <c r="AC23" s="37"/>
      <c r="AD23" s="44"/>
      <c r="AE23" s="66"/>
      <c r="AF23" s="66"/>
      <c r="AG23" s="66"/>
      <c r="AH23" s="66"/>
      <c r="AI23" s="66"/>
      <c r="AJ23" s="66"/>
      <c r="AK23" s="66"/>
      <c r="AL23" s="66"/>
      <c r="AM23" s="66"/>
      <c r="AN23" s="66"/>
      <c r="AO23" s="37"/>
    </row>
    <row r="24" spans="2:41" ht="20.25" customHeight="1" x14ac:dyDescent="0.25">
      <c r="B24" s="344" t="s">
        <v>369</v>
      </c>
      <c r="C24" s="345" t="s">
        <v>370</v>
      </c>
      <c r="D24" s="345"/>
      <c r="E24" s="331"/>
      <c r="F24" s="331"/>
      <c r="G24" s="331"/>
      <c r="H24" s="331"/>
      <c r="I24" s="331"/>
      <c r="J24" s="331"/>
      <c r="K24" s="1" t="s">
        <v>90</v>
      </c>
      <c r="L24" s="40">
        <f>INDEX('NORMA 5419 - 2'!D72:D75,ZPR1!O24)</f>
        <v>0.01</v>
      </c>
      <c r="M24" s="121" t="s">
        <v>372</v>
      </c>
      <c r="N24" s="123"/>
      <c r="O24">
        <v>3</v>
      </c>
      <c r="S24" s="300" t="s">
        <v>444</v>
      </c>
      <c r="T24" s="301"/>
      <c r="U24" s="301"/>
      <c r="V24" s="301"/>
      <c r="W24" s="302"/>
      <c r="X24" s="96">
        <f>L23*'Gerenciamento de risco'!H32*'Gerenciamento de risco'!H24</f>
        <v>0</v>
      </c>
      <c r="Y24" s="321" t="s">
        <v>445</v>
      </c>
      <c r="Z24" s="322"/>
      <c r="AA24" s="322"/>
      <c r="AB24" s="323"/>
      <c r="AC24" s="37"/>
      <c r="AD24" s="44"/>
      <c r="AE24" s="66"/>
      <c r="AF24" s="66"/>
      <c r="AG24" s="66"/>
      <c r="AH24" s="66"/>
      <c r="AI24" s="66"/>
      <c r="AJ24" s="66"/>
      <c r="AK24" s="66"/>
      <c r="AL24" s="66"/>
      <c r="AM24" s="66"/>
      <c r="AN24" s="66"/>
      <c r="AO24" s="37"/>
    </row>
    <row r="25" spans="2:41" ht="20.25" customHeight="1" x14ac:dyDescent="0.25">
      <c r="B25" s="344"/>
      <c r="C25" s="345" t="s">
        <v>371</v>
      </c>
      <c r="D25" s="345"/>
      <c r="E25" s="331"/>
      <c r="F25" s="331"/>
      <c r="G25" s="331"/>
      <c r="H25" s="331"/>
      <c r="I25" s="331"/>
      <c r="J25" s="331"/>
      <c r="K25" s="1" t="s">
        <v>62</v>
      </c>
      <c r="L25" s="40">
        <f>INDEX('NORMA 5419 - 2'!D47:D51,ZPR1!O25)</f>
        <v>1</v>
      </c>
      <c r="M25" s="121" t="s">
        <v>373</v>
      </c>
      <c r="N25" s="123"/>
      <c r="O25">
        <v>1</v>
      </c>
      <c r="S25" s="300" t="s">
        <v>446</v>
      </c>
      <c r="T25" s="301"/>
      <c r="U25" s="301"/>
      <c r="V25" s="301"/>
      <c r="W25" s="302"/>
      <c r="X25" s="96">
        <f>L23*'Gerenciamento de risco'!H33*'Gerenciamento de risco'!H25</f>
        <v>1</v>
      </c>
      <c r="Y25" s="321" t="s">
        <v>447</v>
      </c>
      <c r="Z25" s="322"/>
      <c r="AA25" s="322"/>
      <c r="AB25" s="323"/>
      <c r="AC25" s="37"/>
      <c r="AD25" s="44"/>
      <c r="AE25" s="66"/>
      <c r="AF25" s="66"/>
      <c r="AG25" s="66"/>
      <c r="AH25" s="66"/>
      <c r="AI25" s="66"/>
      <c r="AJ25" s="66"/>
      <c r="AK25" s="66"/>
      <c r="AL25" s="66"/>
      <c r="AM25" s="66"/>
      <c r="AN25" s="66"/>
      <c r="AO25" s="37"/>
    </row>
    <row r="26" spans="2:41" ht="19.5" customHeight="1" x14ac:dyDescent="0.25">
      <c r="B26" s="344" t="s">
        <v>363</v>
      </c>
      <c r="C26" s="344"/>
      <c r="D26" s="344"/>
      <c r="E26" s="331"/>
      <c r="F26" s="331"/>
      <c r="G26" s="331"/>
      <c r="H26" s="331"/>
      <c r="I26" s="331"/>
      <c r="J26" s="331"/>
      <c r="K26" s="1" t="s">
        <v>183</v>
      </c>
      <c r="L26" s="40">
        <f>INDEX('NORMA 5419 - 2'!J130:J134,O26)</f>
        <v>1</v>
      </c>
      <c r="M26" s="127" t="s">
        <v>360</v>
      </c>
      <c r="N26" s="127"/>
      <c r="O26">
        <v>1</v>
      </c>
      <c r="S26" s="142" t="s">
        <v>297</v>
      </c>
      <c r="T26" s="47" t="s">
        <v>127</v>
      </c>
      <c r="U26" s="300" t="s">
        <v>449</v>
      </c>
      <c r="V26" s="301"/>
      <c r="W26" s="302"/>
      <c r="X26" s="96">
        <f>L16*L27*(F4/G9)*(H4/8760)</f>
        <v>6.6666666666666681E-8</v>
      </c>
      <c r="Y26" s="321" t="s">
        <v>453</v>
      </c>
      <c r="Z26" s="322"/>
      <c r="AA26" s="322"/>
      <c r="AB26" s="323"/>
      <c r="AC26" s="37"/>
      <c r="AD26" s="44"/>
      <c r="AE26" s="38"/>
      <c r="AF26" s="68"/>
      <c r="AG26" s="66"/>
      <c r="AH26" s="66"/>
      <c r="AI26" s="66"/>
      <c r="AJ26" s="66"/>
      <c r="AK26" s="66"/>
      <c r="AL26" s="66"/>
      <c r="AM26" s="66"/>
      <c r="AN26" s="66"/>
      <c r="AO26" s="37"/>
    </row>
    <row r="27" spans="2:41" x14ac:dyDescent="0.25">
      <c r="B27" s="344"/>
      <c r="C27" s="344"/>
      <c r="D27" s="344"/>
      <c r="E27" s="339" t="s">
        <v>376</v>
      </c>
      <c r="F27" s="339"/>
      <c r="G27" s="339"/>
      <c r="H27" s="339"/>
      <c r="I27" s="339"/>
      <c r="J27" s="339"/>
      <c r="K27" s="1" t="s">
        <v>138</v>
      </c>
      <c r="L27" s="40">
        <v>0.01</v>
      </c>
      <c r="M27" s="127" t="s">
        <v>362</v>
      </c>
      <c r="N27" s="127"/>
      <c r="S27" s="299"/>
      <c r="T27" s="47" t="s">
        <v>127</v>
      </c>
      <c r="U27" s="300" t="s">
        <v>450</v>
      </c>
      <c r="V27" s="301"/>
      <c r="W27" s="302"/>
      <c r="X27" s="95">
        <f>L16*L27*(F4/G9)*(H4/8760)</f>
        <v>6.6666666666666681E-8</v>
      </c>
      <c r="Y27" s="309" t="s">
        <v>394</v>
      </c>
      <c r="Z27" s="310"/>
      <c r="AA27" s="310"/>
      <c r="AB27" s="311"/>
      <c r="AC27" s="37"/>
      <c r="AD27" s="44"/>
      <c r="AE27" s="38"/>
      <c r="AF27" s="68"/>
      <c r="AG27" s="66"/>
      <c r="AH27" s="66"/>
      <c r="AI27" s="66"/>
      <c r="AJ27" s="38"/>
      <c r="AK27" s="38"/>
      <c r="AL27" s="38"/>
      <c r="AM27" s="38"/>
      <c r="AN27" s="38"/>
      <c r="AO27" s="37"/>
    </row>
    <row r="28" spans="2:41" ht="19.5" customHeight="1" x14ac:dyDescent="0.25">
      <c r="B28" s="344"/>
      <c r="C28" s="344"/>
      <c r="D28" s="344"/>
      <c r="E28" s="339" t="s">
        <v>375</v>
      </c>
      <c r="F28" s="339"/>
      <c r="G28" s="339"/>
      <c r="H28" s="339"/>
      <c r="I28" s="339"/>
      <c r="J28" s="339"/>
      <c r="K28" s="1" t="s">
        <v>145</v>
      </c>
      <c r="L28" s="40"/>
      <c r="M28" s="127"/>
      <c r="N28" s="127"/>
      <c r="O28">
        <v>4</v>
      </c>
      <c r="P28" s="42">
        <f>INDEX('NORMA 5419 - 2'!C112:C116,ZPR1!O28)</f>
        <v>0.02</v>
      </c>
      <c r="Q28" s="42"/>
      <c r="R28" s="42"/>
      <c r="S28" s="299"/>
      <c r="T28" s="47" t="s">
        <v>128</v>
      </c>
      <c r="U28" s="318" t="s">
        <v>451</v>
      </c>
      <c r="V28" s="319"/>
      <c r="W28" s="320"/>
      <c r="X28" s="95">
        <f>L20*L19*L26*P28*(F4/G9)*(H4/8760)</f>
        <v>6.666666666666667E-5</v>
      </c>
      <c r="Y28" s="309" t="s">
        <v>395</v>
      </c>
      <c r="Z28" s="310"/>
      <c r="AA28" s="310"/>
      <c r="AB28" s="311"/>
      <c r="AC28" s="37"/>
      <c r="AD28" s="44"/>
      <c r="AE28" s="38"/>
      <c r="AF28" s="68"/>
      <c r="AG28" s="70"/>
      <c r="AH28" s="70"/>
      <c r="AI28" s="70"/>
      <c r="AJ28" s="38"/>
      <c r="AK28" s="38"/>
      <c r="AL28" s="38"/>
      <c r="AM28" s="38"/>
      <c r="AN28" s="38"/>
      <c r="AO28" s="37"/>
    </row>
    <row r="29" spans="2:41" ht="19.5" customHeight="1" x14ac:dyDescent="0.25">
      <c r="B29" s="344"/>
      <c r="C29" s="344"/>
      <c r="D29" s="344"/>
      <c r="E29" s="340" t="s">
        <v>374</v>
      </c>
      <c r="F29" s="340"/>
      <c r="G29" s="340"/>
      <c r="H29" s="340"/>
      <c r="I29" s="340"/>
      <c r="J29" s="340"/>
      <c r="K29" s="1" t="s">
        <v>148</v>
      </c>
      <c r="L29" s="40"/>
      <c r="M29" s="127"/>
      <c r="N29" s="127"/>
      <c r="O29">
        <v>1</v>
      </c>
      <c r="P29" s="42">
        <f>INDEX('NORMA 5419 - 2'!C117:C119,ZPR1!O29)</f>
        <v>0.1</v>
      </c>
      <c r="Q29" s="42"/>
      <c r="R29" s="42"/>
      <c r="S29" s="143"/>
      <c r="T29" s="47" t="s">
        <v>129</v>
      </c>
      <c r="U29" s="318" t="s">
        <v>452</v>
      </c>
      <c r="V29" s="319"/>
      <c r="W29" s="320"/>
      <c r="X29" s="96">
        <f>P29*(F4/G9)*(H4/8760)</f>
        <v>6.6666666666666671E-3</v>
      </c>
      <c r="Y29" s="321" t="s">
        <v>454</v>
      </c>
      <c r="Z29" s="322"/>
      <c r="AA29" s="322"/>
      <c r="AB29" s="323"/>
      <c r="AC29" s="37"/>
      <c r="AD29" s="44"/>
      <c r="AE29" s="38"/>
      <c r="AF29" s="68"/>
      <c r="AG29" s="70"/>
      <c r="AH29" s="70"/>
      <c r="AI29" s="70"/>
      <c r="AJ29" s="66"/>
      <c r="AK29" s="66"/>
      <c r="AL29" s="66"/>
      <c r="AM29" s="66"/>
      <c r="AN29" s="66"/>
      <c r="AO29" s="37"/>
    </row>
    <row r="30" spans="2:41" ht="30" customHeight="1" x14ac:dyDescent="0.25">
      <c r="B30" s="335" t="s">
        <v>518</v>
      </c>
      <c r="C30" s="346"/>
      <c r="D30" s="336"/>
      <c r="E30" s="360" t="s">
        <v>515</v>
      </c>
      <c r="F30" s="361"/>
      <c r="G30" s="361"/>
      <c r="H30" s="361"/>
      <c r="I30" s="361"/>
      <c r="J30" s="362"/>
      <c r="K30" s="1" t="s">
        <v>145</v>
      </c>
      <c r="L30" s="40"/>
      <c r="M30" s="355" t="s">
        <v>516</v>
      </c>
      <c r="N30" s="356"/>
      <c r="O30" s="38">
        <v>1</v>
      </c>
      <c r="P30" s="82">
        <f>INDEX('NORMA 5419 - 2'!C140:C141,O30)</f>
        <v>0.1</v>
      </c>
      <c r="S30" s="121" t="s">
        <v>456</v>
      </c>
      <c r="T30" s="122"/>
      <c r="U30" s="122"/>
      <c r="V30" s="122"/>
      <c r="W30" s="123"/>
      <c r="X30" s="95"/>
      <c r="Y30" s="309" t="s">
        <v>457</v>
      </c>
      <c r="Z30" s="310"/>
      <c r="AA30" s="310"/>
      <c r="AB30" s="311"/>
      <c r="AC30" s="37"/>
      <c r="AD30" s="37"/>
      <c r="AE30" s="38"/>
      <c r="AF30" s="38"/>
      <c r="AG30" s="38"/>
      <c r="AH30" s="38"/>
      <c r="AI30" s="38"/>
      <c r="AJ30" s="38"/>
      <c r="AK30" s="38"/>
      <c r="AL30" s="38"/>
      <c r="AM30" s="38"/>
      <c r="AN30" s="38"/>
      <c r="AO30" s="37"/>
    </row>
    <row r="31" spans="2:41" ht="18.75" customHeight="1" x14ac:dyDescent="0.25">
      <c r="B31" s="337"/>
      <c r="C31" s="347"/>
      <c r="D31" s="338"/>
      <c r="E31" s="363" t="s">
        <v>374</v>
      </c>
      <c r="F31" s="364"/>
      <c r="G31" s="364"/>
      <c r="H31" s="364"/>
      <c r="I31" s="364"/>
      <c r="J31" s="365"/>
      <c r="K31" s="1" t="s">
        <v>148</v>
      </c>
      <c r="L31" s="40"/>
      <c r="M31" s="357"/>
      <c r="N31" s="358"/>
      <c r="O31">
        <v>1</v>
      </c>
      <c r="P31">
        <f>INDEX('NORMA 5419 - 2'!C142:C143,ZPR1!O31)</f>
        <v>0.01</v>
      </c>
      <c r="S31" s="303" t="s">
        <v>458</v>
      </c>
      <c r="T31" s="304"/>
      <c r="U31" s="304"/>
      <c r="V31" s="304"/>
      <c r="W31" s="305"/>
      <c r="X31" s="95"/>
      <c r="Y31" s="309" t="s">
        <v>459</v>
      </c>
      <c r="Z31" s="310"/>
      <c r="AA31" s="310"/>
      <c r="AB31" s="311"/>
      <c r="AC31" s="37"/>
      <c r="AD31" s="37"/>
      <c r="AJ31" s="38"/>
      <c r="AK31" s="38"/>
      <c r="AL31" s="38"/>
      <c r="AM31" s="38"/>
      <c r="AN31" s="38"/>
      <c r="AO31" s="37"/>
    </row>
    <row r="32" spans="2:41" x14ac:dyDescent="0.25">
      <c r="B32" s="344" t="s">
        <v>519</v>
      </c>
      <c r="C32" s="344"/>
      <c r="D32" s="344"/>
      <c r="E32" s="363" t="s">
        <v>375</v>
      </c>
      <c r="F32" s="364"/>
      <c r="G32" s="364"/>
      <c r="H32" s="364"/>
      <c r="I32" s="364"/>
      <c r="J32" s="365"/>
      <c r="K32" s="1" t="s">
        <v>145</v>
      </c>
      <c r="L32" s="40">
        <v>0.1</v>
      </c>
      <c r="M32" s="121" t="s">
        <v>517</v>
      </c>
      <c r="N32" s="123"/>
      <c r="S32" s="142" t="s">
        <v>296</v>
      </c>
      <c r="T32" s="47" t="s">
        <v>128</v>
      </c>
      <c r="U32" s="300" t="s">
        <v>455</v>
      </c>
      <c r="V32" s="301"/>
      <c r="W32" s="302"/>
      <c r="X32" s="95">
        <f>L20*L19*P30*(F4/G9)</f>
        <v>3.3333333333333338E-4</v>
      </c>
      <c r="Y32" s="309" t="s">
        <v>393</v>
      </c>
      <c r="Z32" s="310"/>
      <c r="AA32" s="310"/>
      <c r="AB32" s="311"/>
      <c r="AC32" s="37"/>
      <c r="AD32" s="37"/>
      <c r="AE32" s="38"/>
      <c r="AF32" s="68"/>
      <c r="AG32" s="66"/>
      <c r="AH32" s="66"/>
      <c r="AI32" s="66"/>
      <c r="AJ32" s="38"/>
      <c r="AK32" s="38"/>
      <c r="AL32" s="38"/>
      <c r="AM32" s="38"/>
      <c r="AN32" s="38"/>
      <c r="AO32" s="37"/>
    </row>
    <row r="33" spans="2:41" ht="15" customHeight="1" x14ac:dyDescent="0.25">
      <c r="B33" s="344" t="s">
        <v>520</v>
      </c>
      <c r="C33" s="344"/>
      <c r="D33" s="344"/>
      <c r="E33" s="340" t="s">
        <v>376</v>
      </c>
      <c r="F33" s="340"/>
      <c r="G33" s="340"/>
      <c r="H33" s="340"/>
      <c r="I33" s="340"/>
      <c r="J33" s="340"/>
      <c r="K33" s="1" t="s">
        <v>138</v>
      </c>
      <c r="L33" s="40">
        <v>0.01</v>
      </c>
      <c r="M33" s="355" t="s">
        <v>523</v>
      </c>
      <c r="N33" s="356"/>
      <c r="S33" s="143"/>
      <c r="T33" s="47" t="s">
        <v>129</v>
      </c>
      <c r="U33" s="327" t="s">
        <v>460</v>
      </c>
      <c r="V33" s="328"/>
      <c r="W33" s="329"/>
      <c r="X33" s="95">
        <f>P31*(F4/G9)</f>
        <v>6.6666666666666664E-4</v>
      </c>
      <c r="Y33" s="309" t="s">
        <v>461</v>
      </c>
      <c r="Z33" s="310"/>
      <c r="AA33" s="310"/>
      <c r="AB33" s="311"/>
      <c r="AC33" s="37"/>
      <c r="AD33" s="37"/>
      <c r="AE33" s="38"/>
      <c r="AF33" s="68"/>
      <c r="AG33" s="71"/>
      <c r="AH33" s="71"/>
      <c r="AI33" s="71"/>
      <c r="AJ33" s="38"/>
      <c r="AK33" s="38"/>
      <c r="AL33" s="38"/>
      <c r="AM33" s="38"/>
      <c r="AN33" s="38"/>
      <c r="AO33" s="37"/>
    </row>
    <row r="34" spans="2:41" ht="21" customHeight="1" x14ac:dyDescent="0.25">
      <c r="B34" s="344"/>
      <c r="C34" s="344"/>
      <c r="D34" s="344"/>
      <c r="E34" s="340" t="s">
        <v>515</v>
      </c>
      <c r="F34" s="340"/>
      <c r="G34" s="340"/>
      <c r="H34" s="340"/>
      <c r="I34" s="340"/>
      <c r="J34" s="340"/>
      <c r="K34" s="1" t="s">
        <v>145</v>
      </c>
      <c r="L34" s="40"/>
      <c r="M34" s="157"/>
      <c r="N34" s="359"/>
      <c r="O34">
        <v>1</v>
      </c>
      <c r="P34" s="81">
        <f>INDEX('NORMA 5419 - 2'!C152:C155,ZPR1!O34)</f>
        <v>1</v>
      </c>
      <c r="S34" s="3" t="s">
        <v>462</v>
      </c>
      <c r="T34" s="47" t="s">
        <v>128</v>
      </c>
      <c r="U34" s="300" t="s">
        <v>463</v>
      </c>
      <c r="V34" s="301"/>
      <c r="W34" s="302"/>
      <c r="X34" s="95"/>
      <c r="Y34" s="309" t="s">
        <v>464</v>
      </c>
      <c r="Z34" s="310"/>
      <c r="AA34" s="310"/>
      <c r="AB34" s="311"/>
      <c r="AC34" s="37"/>
      <c r="AD34" s="37"/>
      <c r="AE34" s="72"/>
      <c r="AF34" s="68"/>
      <c r="AG34" s="66"/>
      <c r="AH34" s="66"/>
      <c r="AI34" s="66"/>
      <c r="AJ34" s="38"/>
      <c r="AK34" s="38"/>
      <c r="AL34" s="38"/>
      <c r="AM34" s="38"/>
      <c r="AN34" s="38"/>
      <c r="AO34" s="37"/>
    </row>
    <row r="35" spans="2:41" ht="21" customHeight="1" x14ac:dyDescent="0.25">
      <c r="B35" s="344"/>
      <c r="C35" s="344"/>
      <c r="D35" s="344"/>
      <c r="E35" s="210" t="s">
        <v>522</v>
      </c>
      <c r="F35" s="339"/>
      <c r="G35" s="339"/>
      <c r="H35" s="339"/>
      <c r="I35" s="339"/>
      <c r="J35" s="339"/>
      <c r="K35" s="1" t="s">
        <v>148</v>
      </c>
      <c r="L35" s="40"/>
      <c r="M35" s="357"/>
      <c r="N35" s="358"/>
      <c r="O35">
        <v>1</v>
      </c>
      <c r="P35" s="81">
        <f>INDEX('NORMA 5419 - 2'!C156:C159,ZPR1!O35)</f>
        <v>0.1</v>
      </c>
      <c r="S35" s="142" t="s">
        <v>299</v>
      </c>
      <c r="T35" s="47" t="s">
        <v>127</v>
      </c>
      <c r="U35" s="300" t="s">
        <v>469</v>
      </c>
      <c r="V35" s="301"/>
      <c r="W35" s="302"/>
      <c r="X35" s="95"/>
      <c r="Y35" s="309" t="s">
        <v>465</v>
      </c>
      <c r="Z35" s="310"/>
      <c r="AA35" s="310"/>
      <c r="AB35" s="311"/>
      <c r="AC35" s="37"/>
      <c r="AD35" s="37"/>
      <c r="AE35" s="38"/>
      <c r="AF35" s="68"/>
      <c r="AG35" s="66"/>
      <c r="AH35" s="66"/>
      <c r="AI35" s="66"/>
      <c r="AJ35" s="38"/>
      <c r="AK35" s="38"/>
      <c r="AL35" s="38"/>
      <c r="AM35" s="38"/>
      <c r="AN35" s="38"/>
      <c r="AO35" s="37"/>
    </row>
    <row r="36" spans="2:41" x14ac:dyDescent="0.25">
      <c r="B36" s="344" t="s">
        <v>364</v>
      </c>
      <c r="C36" s="344"/>
      <c r="D36" s="344"/>
      <c r="E36" s="127" t="s">
        <v>365</v>
      </c>
      <c r="F36" s="127"/>
      <c r="G36" s="127"/>
      <c r="H36" s="127"/>
      <c r="I36" s="127"/>
      <c r="J36" s="127"/>
      <c r="K36" s="1" t="s">
        <v>17</v>
      </c>
      <c r="L36" s="46">
        <f>(F4/G9)*(H4/8760)</f>
        <v>6.6666666666666666E-2</v>
      </c>
      <c r="M36" s="127" t="s">
        <v>17</v>
      </c>
      <c r="N36" s="127"/>
      <c r="S36" s="299"/>
      <c r="T36" s="2" t="s">
        <v>127</v>
      </c>
      <c r="U36" s="303" t="s">
        <v>468</v>
      </c>
      <c r="V36" s="304"/>
      <c r="W36" s="305"/>
      <c r="X36" s="97"/>
      <c r="Y36" s="312" t="s">
        <v>466</v>
      </c>
      <c r="Z36" s="313"/>
      <c r="AA36" s="313"/>
      <c r="AB36" s="314"/>
      <c r="AE36" s="38"/>
      <c r="AF36" s="72"/>
    </row>
    <row r="37" spans="2:41" x14ac:dyDescent="0.25">
      <c r="B37" s="344"/>
      <c r="C37" s="344"/>
      <c r="D37" s="344"/>
      <c r="E37" s="324" t="s">
        <v>524</v>
      </c>
      <c r="F37" s="324"/>
      <c r="G37" s="324"/>
      <c r="H37" s="324"/>
      <c r="I37" s="324"/>
      <c r="J37" s="324"/>
      <c r="K37" s="1" t="s">
        <v>391</v>
      </c>
      <c r="L37" s="46">
        <f>X26</f>
        <v>6.6666666666666681E-8</v>
      </c>
      <c r="M37" s="127" t="s">
        <v>393</v>
      </c>
      <c r="N37" s="127"/>
      <c r="S37" s="299"/>
      <c r="T37" s="2" t="s">
        <v>128</v>
      </c>
      <c r="U37" s="306" t="s">
        <v>467</v>
      </c>
      <c r="V37" s="307"/>
      <c r="W37" s="308"/>
      <c r="X37" s="97"/>
      <c r="Y37" s="312" t="s">
        <v>470</v>
      </c>
      <c r="Z37" s="313"/>
      <c r="AA37" s="313"/>
      <c r="AB37" s="314"/>
      <c r="AE37" s="38"/>
      <c r="AF37" s="72"/>
      <c r="AG37" s="73"/>
      <c r="AH37" s="73"/>
      <c r="AI37" s="73"/>
    </row>
    <row r="38" spans="2:41" x14ac:dyDescent="0.25">
      <c r="B38" s="344"/>
      <c r="C38" s="344"/>
      <c r="D38" s="344"/>
      <c r="E38" s="324"/>
      <c r="F38" s="324"/>
      <c r="G38" s="324"/>
      <c r="H38" s="324"/>
      <c r="I38" s="324"/>
      <c r="J38" s="324"/>
      <c r="K38" s="1" t="s">
        <v>392</v>
      </c>
      <c r="L38" s="46">
        <f>X27</f>
        <v>6.6666666666666681E-8</v>
      </c>
      <c r="M38" s="127" t="s">
        <v>394</v>
      </c>
      <c r="N38" s="127"/>
      <c r="S38" s="143"/>
      <c r="T38" s="2" t="s">
        <v>129</v>
      </c>
      <c r="U38" s="303" t="s">
        <v>471</v>
      </c>
      <c r="V38" s="304"/>
      <c r="W38" s="305"/>
      <c r="X38" s="97"/>
      <c r="Y38" s="312" t="s">
        <v>472</v>
      </c>
      <c r="Z38" s="313"/>
      <c r="AA38" s="313"/>
      <c r="AB38" s="314"/>
      <c r="AE38" s="38"/>
      <c r="AF38" s="72"/>
    </row>
    <row r="39" spans="2:41" x14ac:dyDescent="0.25">
      <c r="B39" s="344"/>
      <c r="C39" s="344"/>
      <c r="D39" s="344"/>
      <c r="E39" s="324"/>
      <c r="F39" s="324"/>
      <c r="G39" s="324"/>
      <c r="H39" s="324"/>
      <c r="I39" s="324"/>
      <c r="J39" s="324"/>
      <c r="K39" s="1" t="s">
        <v>513</v>
      </c>
      <c r="L39" s="46">
        <f>X28</f>
        <v>6.666666666666667E-5</v>
      </c>
      <c r="M39" s="127" t="s">
        <v>395</v>
      </c>
      <c r="N39" s="127"/>
      <c r="S39" s="297" t="s">
        <v>521</v>
      </c>
      <c r="T39" s="297"/>
      <c r="U39" s="297"/>
      <c r="V39" s="297"/>
      <c r="W39" s="297"/>
      <c r="X39" s="297"/>
      <c r="Y39" s="297"/>
      <c r="Z39" s="297"/>
      <c r="AA39" s="297"/>
      <c r="AB39" s="297"/>
      <c r="AE39" s="74"/>
      <c r="AF39" s="75"/>
      <c r="AG39" s="75"/>
      <c r="AH39" s="75"/>
      <c r="AI39" s="75"/>
      <c r="AJ39" s="75"/>
      <c r="AK39" s="75"/>
      <c r="AL39" s="75"/>
      <c r="AM39" s="75"/>
      <c r="AN39" s="75"/>
    </row>
    <row r="40" spans="2:41" ht="21" customHeight="1" x14ac:dyDescent="0.25">
      <c r="B40" s="344"/>
      <c r="C40" s="344"/>
      <c r="D40" s="344"/>
      <c r="E40" s="324"/>
      <c r="F40" s="324"/>
      <c r="G40" s="324"/>
      <c r="H40" s="324"/>
      <c r="I40" s="324"/>
      <c r="J40" s="324"/>
      <c r="K40" s="80" t="s">
        <v>514</v>
      </c>
      <c r="L40" s="46">
        <f>X29</f>
        <v>6.6666666666666671E-3</v>
      </c>
      <c r="M40" s="127" t="s">
        <v>396</v>
      </c>
      <c r="N40" s="127"/>
      <c r="S40" s="297"/>
      <c r="T40" s="297"/>
      <c r="U40" s="297"/>
      <c r="V40" s="297"/>
      <c r="W40" s="297"/>
      <c r="X40" s="297"/>
      <c r="Y40" s="297"/>
      <c r="Z40" s="297"/>
      <c r="AA40" s="297"/>
      <c r="AB40" s="297"/>
      <c r="AE40" s="75"/>
      <c r="AF40" s="75"/>
      <c r="AG40" s="75"/>
      <c r="AH40" s="75"/>
      <c r="AI40" s="75"/>
      <c r="AJ40" s="75"/>
      <c r="AK40" s="75"/>
      <c r="AL40" s="75"/>
      <c r="AM40" s="75"/>
      <c r="AN40" s="75"/>
    </row>
    <row r="41" spans="2:41" x14ac:dyDescent="0.25">
      <c r="B41" s="344"/>
      <c r="C41" s="344"/>
      <c r="D41" s="344"/>
      <c r="E41" s="324" t="s">
        <v>525</v>
      </c>
      <c r="F41" s="324"/>
      <c r="G41" s="324"/>
      <c r="H41" s="324"/>
      <c r="I41" s="324"/>
      <c r="J41" s="324"/>
      <c r="K41" s="1" t="s">
        <v>513</v>
      </c>
      <c r="L41" s="46">
        <f t="shared" ref="L41:L47" si="0">X32</f>
        <v>3.3333333333333338E-4</v>
      </c>
      <c r="M41" s="127" t="s">
        <v>393</v>
      </c>
      <c r="N41" s="127"/>
      <c r="S41" s="127" t="s">
        <v>456</v>
      </c>
      <c r="T41" s="127"/>
      <c r="U41" s="127"/>
      <c r="V41" s="127"/>
      <c r="W41" s="127"/>
      <c r="X41" s="95"/>
      <c r="Y41" s="298" t="s">
        <v>473</v>
      </c>
      <c r="Z41" s="298"/>
      <c r="AA41" s="298"/>
      <c r="AB41" s="298"/>
      <c r="AE41" s="38"/>
      <c r="AF41" s="38"/>
      <c r="AG41" s="38"/>
      <c r="AH41" s="38"/>
      <c r="AI41" s="38"/>
      <c r="AJ41" s="38"/>
      <c r="AK41" s="38"/>
      <c r="AL41" s="38"/>
      <c r="AM41" s="38"/>
      <c r="AN41" s="38"/>
    </row>
    <row r="42" spans="2:41" ht="22.5" x14ac:dyDescent="0.25">
      <c r="B42" s="344"/>
      <c r="C42" s="344"/>
      <c r="D42" s="344"/>
      <c r="E42" s="324"/>
      <c r="F42" s="324"/>
      <c r="G42" s="324"/>
      <c r="H42" s="324"/>
      <c r="I42" s="324"/>
      <c r="J42" s="324"/>
      <c r="K42" s="80" t="s">
        <v>514</v>
      </c>
      <c r="L42" s="46">
        <f t="shared" si="0"/>
        <v>6.6666666666666664E-4</v>
      </c>
      <c r="M42" s="127" t="s">
        <v>394</v>
      </c>
      <c r="N42" s="127"/>
      <c r="S42" s="127" t="s">
        <v>474</v>
      </c>
      <c r="T42" s="127"/>
      <c r="U42" s="127"/>
      <c r="V42" s="127"/>
      <c r="W42" s="127"/>
      <c r="X42" s="95"/>
      <c r="Y42" s="298" t="s">
        <v>475</v>
      </c>
      <c r="Z42" s="298"/>
      <c r="AA42" s="298"/>
      <c r="AB42" s="298"/>
      <c r="AE42" s="38"/>
      <c r="AF42" s="38"/>
      <c r="AG42" s="38"/>
      <c r="AH42" s="38"/>
      <c r="AI42" s="38"/>
      <c r="AJ42" s="38"/>
      <c r="AK42" s="38"/>
      <c r="AL42" s="38"/>
      <c r="AM42" s="38"/>
      <c r="AN42" s="38"/>
    </row>
    <row r="43" spans="2:41" ht="21" customHeight="1" x14ac:dyDescent="0.25">
      <c r="B43" s="344"/>
      <c r="C43" s="344"/>
      <c r="D43" s="344"/>
      <c r="E43" s="324" t="s">
        <v>526</v>
      </c>
      <c r="F43" s="324"/>
      <c r="G43" s="324"/>
      <c r="H43" s="324"/>
      <c r="I43" s="324"/>
      <c r="J43" s="324"/>
      <c r="K43" s="1" t="s">
        <v>513</v>
      </c>
      <c r="L43" s="46">
        <f t="shared" si="0"/>
        <v>0</v>
      </c>
      <c r="M43" s="127" t="s">
        <v>395</v>
      </c>
      <c r="N43" s="127"/>
      <c r="S43" s="39"/>
      <c r="T43" s="39"/>
      <c r="U43" s="39"/>
      <c r="V43" s="39"/>
      <c r="W43" s="39"/>
      <c r="X43" s="93"/>
      <c r="Y43" s="39"/>
      <c r="Z43" s="39"/>
      <c r="AA43" s="39"/>
      <c r="AB43" s="39"/>
    </row>
    <row r="44" spans="2:41" x14ac:dyDescent="0.25">
      <c r="B44" s="344"/>
      <c r="C44" s="344"/>
      <c r="D44" s="344"/>
      <c r="E44" s="324" t="s">
        <v>527</v>
      </c>
      <c r="F44" s="324"/>
      <c r="G44" s="324"/>
      <c r="H44" s="324"/>
      <c r="I44" s="324"/>
      <c r="J44" s="324"/>
      <c r="K44" s="1" t="s">
        <v>391</v>
      </c>
      <c r="L44" s="46">
        <f t="shared" si="0"/>
        <v>0</v>
      </c>
      <c r="M44" s="127" t="s">
        <v>393</v>
      </c>
      <c r="N44" s="127"/>
      <c r="S44" s="38"/>
      <c r="T44" s="38"/>
      <c r="U44" s="38"/>
      <c r="V44" s="38"/>
      <c r="W44" s="38"/>
      <c r="X44" s="94"/>
      <c r="Y44" s="38"/>
      <c r="Z44" s="38"/>
      <c r="AA44" s="38"/>
      <c r="AB44" s="38"/>
    </row>
    <row r="45" spans="2:41" x14ac:dyDescent="0.25">
      <c r="B45" s="344"/>
      <c r="C45" s="344"/>
      <c r="D45" s="344"/>
      <c r="E45" s="324"/>
      <c r="F45" s="324"/>
      <c r="G45" s="324"/>
      <c r="H45" s="324"/>
      <c r="I45" s="324"/>
      <c r="J45" s="324"/>
      <c r="K45" s="1" t="s">
        <v>392</v>
      </c>
      <c r="L45" s="46">
        <f t="shared" si="0"/>
        <v>0</v>
      </c>
      <c r="M45" s="127" t="s">
        <v>394</v>
      </c>
      <c r="N45" s="127"/>
      <c r="S45" s="38"/>
      <c r="T45" s="38"/>
      <c r="U45" s="38"/>
      <c r="V45" s="38"/>
      <c r="W45" s="38"/>
      <c r="X45" s="94"/>
      <c r="Y45" s="38"/>
      <c r="Z45" s="38"/>
      <c r="AA45" s="38"/>
      <c r="AB45" s="38"/>
    </row>
    <row r="46" spans="2:41" x14ac:dyDescent="0.25">
      <c r="B46" s="344"/>
      <c r="C46" s="344"/>
      <c r="D46" s="344"/>
      <c r="E46" s="324"/>
      <c r="F46" s="324"/>
      <c r="G46" s="324"/>
      <c r="H46" s="324"/>
      <c r="I46" s="324"/>
      <c r="J46" s="324"/>
      <c r="K46" s="1" t="s">
        <v>513</v>
      </c>
      <c r="L46" s="46">
        <f t="shared" si="0"/>
        <v>0</v>
      </c>
      <c r="M46" s="127" t="s">
        <v>395</v>
      </c>
      <c r="N46" s="127"/>
      <c r="S46" s="38"/>
      <c r="T46" s="38"/>
      <c r="U46" s="38"/>
      <c r="V46" s="38"/>
      <c r="W46" s="38"/>
      <c r="X46" s="98"/>
      <c r="Y46" s="66"/>
      <c r="Z46" s="66"/>
      <c r="AA46" s="66"/>
      <c r="AB46" s="66"/>
    </row>
    <row r="47" spans="2:41" ht="21.75" customHeight="1" x14ac:dyDescent="0.25">
      <c r="B47" s="344"/>
      <c r="C47" s="344"/>
      <c r="D47" s="344"/>
      <c r="E47" s="324"/>
      <c r="F47" s="324"/>
      <c r="G47" s="324"/>
      <c r="H47" s="324"/>
      <c r="I47" s="324"/>
      <c r="J47" s="324"/>
      <c r="K47" s="80" t="s">
        <v>514</v>
      </c>
      <c r="L47" s="46">
        <f t="shared" si="0"/>
        <v>0</v>
      </c>
      <c r="M47" s="127" t="s">
        <v>396</v>
      </c>
      <c r="N47" s="127"/>
      <c r="S47" s="38"/>
      <c r="T47" s="38"/>
      <c r="U47" s="38"/>
      <c r="V47" s="38"/>
      <c r="W47" s="38"/>
      <c r="X47" s="94"/>
      <c r="Y47" s="38"/>
      <c r="Z47" s="38"/>
      <c r="AA47" s="38"/>
      <c r="AB47" s="38"/>
    </row>
    <row r="48" spans="2:41" x14ac:dyDescent="0.25">
      <c r="B48" s="65"/>
      <c r="C48" s="65"/>
      <c r="D48" s="65"/>
      <c r="E48" s="66"/>
      <c r="F48" s="66"/>
      <c r="G48" s="66"/>
      <c r="H48" s="66"/>
      <c r="I48" s="66"/>
      <c r="J48" s="66"/>
      <c r="K48" s="37"/>
      <c r="L48" s="44"/>
      <c r="M48" s="38"/>
      <c r="N48" s="38"/>
      <c r="S48" s="66"/>
      <c r="T48" s="66"/>
      <c r="U48" s="66"/>
      <c r="V48" s="66"/>
      <c r="W48" s="66"/>
      <c r="X48" s="98"/>
      <c r="Y48" s="66"/>
      <c r="Z48" s="66"/>
      <c r="AA48" s="66"/>
      <c r="AB48" s="66"/>
    </row>
    <row r="49" spans="2:29" x14ac:dyDescent="0.25">
      <c r="B49" s="65"/>
      <c r="I49" s="66"/>
      <c r="J49" s="66"/>
      <c r="K49" s="37"/>
      <c r="L49" s="44"/>
      <c r="M49" s="38"/>
      <c r="N49" s="38"/>
      <c r="S49" s="66"/>
      <c r="T49" s="66"/>
      <c r="U49" s="66"/>
      <c r="V49" s="66"/>
      <c r="W49" s="66"/>
      <c r="X49" s="98"/>
      <c r="Y49" s="66"/>
      <c r="Z49" s="66"/>
      <c r="AA49" s="66"/>
      <c r="AB49" s="66"/>
    </row>
    <row r="50" spans="2:29" ht="15.75" x14ac:dyDescent="0.25">
      <c r="B50" s="65"/>
      <c r="C50" s="155" t="s">
        <v>551</v>
      </c>
      <c r="D50" s="155"/>
      <c r="E50" s="155"/>
      <c r="F50" s="155"/>
      <c r="G50" s="155"/>
      <c r="H50" s="155"/>
      <c r="I50" s="155"/>
      <c r="J50" s="155"/>
      <c r="K50" s="37"/>
      <c r="L50" s="44"/>
      <c r="S50" s="66"/>
      <c r="T50" s="66"/>
      <c r="U50" s="66"/>
      <c r="V50" s="66"/>
      <c r="W50" s="66"/>
      <c r="X50" s="98"/>
      <c r="Y50" s="66"/>
      <c r="Z50" s="66"/>
      <c r="AA50" s="66"/>
      <c r="AB50" s="66"/>
    </row>
    <row r="51" spans="2:29" x14ac:dyDescent="0.25">
      <c r="B51" s="65"/>
      <c r="C51" s="128" t="s">
        <v>546</v>
      </c>
      <c r="D51" s="128"/>
      <c r="E51" s="330" t="s">
        <v>531</v>
      </c>
      <c r="F51" s="330"/>
      <c r="G51" s="64" t="s">
        <v>480</v>
      </c>
      <c r="H51" s="64">
        <f>'Gerenciamento de risco'!D65*ZPR1!X14*ZPR1!L37</f>
        <v>0</v>
      </c>
      <c r="I51" s="331" t="s">
        <v>481</v>
      </c>
      <c r="J51" s="331"/>
      <c r="K51" s="37"/>
      <c r="L51" s="44"/>
      <c r="M51" s="38"/>
      <c r="N51" s="38"/>
      <c r="S51" s="66"/>
      <c r="T51" s="66"/>
      <c r="U51" s="66"/>
      <c r="V51" s="66"/>
      <c r="W51" s="66"/>
      <c r="X51" s="98"/>
      <c r="Y51" s="66"/>
      <c r="Z51" s="66"/>
      <c r="AA51" s="66"/>
      <c r="AB51" s="66"/>
    </row>
    <row r="52" spans="2:29" x14ac:dyDescent="0.25">
      <c r="B52" s="65"/>
      <c r="C52" s="128"/>
      <c r="D52" s="128"/>
      <c r="E52" s="330"/>
      <c r="F52" s="330"/>
      <c r="G52" s="64" t="s">
        <v>482</v>
      </c>
      <c r="H52" s="64">
        <f>'Gerenciamento de risco'!D65*'Gerenciamento de risco'!H14*ZPR1!L46</f>
        <v>0</v>
      </c>
      <c r="I52" s="331" t="s">
        <v>483</v>
      </c>
      <c r="J52" s="331"/>
      <c r="K52" s="37"/>
      <c r="L52" s="44"/>
      <c r="M52" s="38"/>
      <c r="N52" s="38"/>
      <c r="P52" s="42"/>
      <c r="Q52" s="42"/>
      <c r="R52" s="42"/>
      <c r="S52" s="66"/>
      <c r="T52" s="66"/>
      <c r="U52" s="66"/>
      <c r="V52" s="66"/>
      <c r="W52" s="66"/>
      <c r="X52" s="98"/>
      <c r="Y52" s="66"/>
      <c r="Z52" s="66"/>
      <c r="AA52" s="66"/>
      <c r="AB52" s="66"/>
    </row>
    <row r="53" spans="2:29" x14ac:dyDescent="0.25">
      <c r="B53" s="65"/>
      <c r="C53" s="128"/>
      <c r="D53" s="128"/>
      <c r="E53" s="330"/>
      <c r="F53" s="330"/>
      <c r="G53" s="1" t="s">
        <v>485</v>
      </c>
      <c r="H53" s="1">
        <f>'Gerenciamento de risco'!D65*ZPR1!X16*ZPR1!L40</f>
        <v>0</v>
      </c>
      <c r="I53" s="127" t="s">
        <v>484</v>
      </c>
      <c r="J53" s="127"/>
      <c r="K53" s="37"/>
      <c r="L53" s="44"/>
      <c r="M53" s="38"/>
      <c r="N53" s="38"/>
      <c r="P53" s="42"/>
      <c r="Q53" s="42"/>
      <c r="R53" s="42"/>
      <c r="S53" s="66"/>
      <c r="T53" s="66"/>
      <c r="U53" s="66"/>
      <c r="V53" s="66"/>
      <c r="W53" s="66"/>
      <c r="X53" s="98"/>
      <c r="Y53" s="66"/>
      <c r="Z53" s="66"/>
      <c r="AA53" s="66"/>
      <c r="AB53" s="66"/>
    </row>
    <row r="54" spans="2:29" x14ac:dyDescent="0.25">
      <c r="B54" s="65"/>
      <c r="C54" s="128"/>
      <c r="D54" s="128"/>
      <c r="E54" s="330" t="s">
        <v>530</v>
      </c>
      <c r="F54" s="330"/>
      <c r="G54" s="1" t="s">
        <v>532</v>
      </c>
      <c r="H54" s="1">
        <f>'Gerenciamento de risco'!D66*ZPR1!X17*ZPR1!L40</f>
        <v>0</v>
      </c>
      <c r="I54" s="127" t="s">
        <v>533</v>
      </c>
      <c r="J54" s="127"/>
      <c r="K54" s="37"/>
      <c r="L54" s="55"/>
      <c r="M54" s="38"/>
      <c r="N54" s="38"/>
      <c r="S54" s="38"/>
      <c r="T54" s="68"/>
      <c r="U54" s="66"/>
      <c r="V54" s="66"/>
      <c r="W54" s="66"/>
      <c r="X54" s="98"/>
      <c r="Y54" s="66"/>
      <c r="Z54" s="66"/>
      <c r="AA54" s="66"/>
      <c r="AB54" s="66"/>
    </row>
    <row r="55" spans="2:29" ht="15" customHeight="1" x14ac:dyDescent="0.25">
      <c r="B55" s="65"/>
      <c r="C55" s="128"/>
      <c r="D55" s="128"/>
      <c r="E55" s="330" t="s">
        <v>534</v>
      </c>
      <c r="F55" s="330"/>
      <c r="G55" s="64" t="s">
        <v>535</v>
      </c>
      <c r="H55" s="64">
        <f>('Gerenciamento de risco'!D67+'Gerenciamento de risco'!D69)*ZPR1!X22*ZPR1!L38</f>
        <v>0</v>
      </c>
      <c r="I55" s="331" t="s">
        <v>538</v>
      </c>
      <c r="J55" s="331"/>
      <c r="K55" s="37"/>
      <c r="L55" s="55"/>
      <c r="M55" s="38"/>
      <c r="N55" s="38"/>
      <c r="S55" s="38"/>
      <c r="T55" s="68"/>
      <c r="U55" s="66"/>
      <c r="V55" s="66"/>
      <c r="W55" s="66"/>
      <c r="X55" s="94"/>
      <c r="Y55" s="38"/>
      <c r="Z55" s="38"/>
      <c r="AA55" s="38"/>
      <c r="AB55" s="38"/>
    </row>
    <row r="56" spans="2:29" ht="15" customHeight="1" x14ac:dyDescent="0.25">
      <c r="B56" s="65"/>
      <c r="C56" s="128"/>
      <c r="D56" s="128"/>
      <c r="E56" s="330"/>
      <c r="F56" s="330"/>
      <c r="G56" s="1" t="s">
        <v>536</v>
      </c>
      <c r="H56" s="1">
        <f>('Gerenciamento de risco'!D67+'Gerenciamento de risco'!D69)*X23*L40</f>
        <v>0</v>
      </c>
      <c r="I56" s="127" t="s">
        <v>539</v>
      </c>
      <c r="J56" s="127"/>
      <c r="K56" s="37"/>
      <c r="L56" s="55"/>
      <c r="M56" s="38"/>
      <c r="N56" s="38"/>
      <c r="S56" s="38"/>
      <c r="T56" s="68"/>
      <c r="U56" s="70"/>
      <c r="V56" s="70"/>
      <c r="W56" s="70"/>
      <c r="X56" s="94"/>
      <c r="Y56" s="38"/>
      <c r="Z56" s="38"/>
      <c r="AA56" s="38"/>
      <c r="AB56" s="38"/>
    </row>
    <row r="57" spans="2:29" ht="15" customHeight="1" x14ac:dyDescent="0.25">
      <c r="B57" s="65"/>
      <c r="C57" s="128"/>
      <c r="D57" s="128"/>
      <c r="E57" s="330"/>
      <c r="F57" s="330"/>
      <c r="G57" s="1" t="s">
        <v>537</v>
      </c>
      <c r="H57" s="1">
        <f>('Gerenciamento de risco'!D67+'Gerenciamento de risco'!D69)*X24*L40</f>
        <v>0</v>
      </c>
      <c r="I57" s="127" t="s">
        <v>540</v>
      </c>
      <c r="J57" s="127"/>
      <c r="K57" s="37"/>
      <c r="L57" s="55"/>
      <c r="M57" s="38"/>
      <c r="N57" s="38"/>
      <c r="S57" s="38"/>
      <c r="T57" s="68"/>
      <c r="U57" s="70"/>
      <c r="V57" s="70"/>
      <c r="W57" s="70"/>
      <c r="X57" s="98"/>
      <c r="Y57" s="66"/>
      <c r="Z57" s="66"/>
      <c r="AA57" s="66"/>
      <c r="AB57" s="66"/>
    </row>
    <row r="58" spans="2:29" ht="15" customHeight="1" x14ac:dyDescent="0.25">
      <c r="B58" s="65"/>
      <c r="C58" s="128"/>
      <c r="D58" s="128"/>
      <c r="E58" s="332" t="s">
        <v>543</v>
      </c>
      <c r="F58" s="332"/>
      <c r="G58" s="1" t="s">
        <v>541</v>
      </c>
      <c r="H58" s="1">
        <f>'Gerenciamento de risco'!D68*ZPR1!X53*ZPR1!L40</f>
        <v>0</v>
      </c>
      <c r="I58" s="127" t="s">
        <v>542</v>
      </c>
      <c r="J58" s="127"/>
      <c r="K58" s="37"/>
      <c r="L58" s="55"/>
      <c r="M58" s="38"/>
      <c r="N58" s="38"/>
      <c r="S58" s="38"/>
      <c r="T58" s="38"/>
      <c r="U58" s="38"/>
      <c r="V58" s="38"/>
      <c r="W58" s="38"/>
      <c r="X58" s="94"/>
      <c r="Y58" s="38"/>
      <c r="Z58" s="38"/>
      <c r="AA58" s="38"/>
      <c r="AB58" s="38"/>
    </row>
    <row r="59" spans="2:29" x14ac:dyDescent="0.25">
      <c r="C59" s="324" t="s">
        <v>306</v>
      </c>
      <c r="D59" s="324"/>
      <c r="E59" s="324"/>
      <c r="F59" s="324"/>
      <c r="G59" s="324"/>
      <c r="H59" s="1">
        <f>SUM(H51:H58)</f>
        <v>0</v>
      </c>
      <c r="I59" s="325"/>
      <c r="J59" s="325"/>
      <c r="X59" s="94"/>
      <c r="Y59" s="38"/>
      <c r="Z59" s="38"/>
      <c r="AA59" s="38"/>
      <c r="AB59" s="38"/>
      <c r="AC59" s="59"/>
    </row>
    <row r="60" spans="2:29" x14ac:dyDescent="0.25">
      <c r="B60" s="59"/>
      <c r="C60" s="128" t="s">
        <v>547</v>
      </c>
      <c r="D60" s="128"/>
      <c r="E60" s="332" t="s">
        <v>545</v>
      </c>
      <c r="F60" s="332"/>
      <c r="G60" s="1" t="s">
        <v>482</v>
      </c>
      <c r="H60" s="1">
        <f>'Gerenciamento de risco'!D65*'Gerenciamento de risco'!H14*ZPR1!L41</f>
        <v>0</v>
      </c>
      <c r="I60" s="331" t="s">
        <v>483</v>
      </c>
      <c r="J60" s="331"/>
      <c r="N60" s="59"/>
      <c r="S60" s="38"/>
      <c r="T60" s="68"/>
      <c r="U60" s="66"/>
      <c r="V60" s="66"/>
      <c r="W60" s="66"/>
      <c r="X60" s="94"/>
      <c r="Y60" s="38"/>
      <c r="Z60" s="38"/>
      <c r="AA60" s="38"/>
      <c r="AB60" s="38"/>
      <c r="AC60" s="59"/>
    </row>
    <row r="61" spans="2:29" x14ac:dyDescent="0.25">
      <c r="B61" s="65"/>
      <c r="C61" s="128"/>
      <c r="D61" s="128"/>
      <c r="E61" s="332"/>
      <c r="F61" s="332"/>
      <c r="G61" s="1" t="s">
        <v>485</v>
      </c>
      <c r="H61" s="1">
        <f>'Gerenciamento de risco'!D65*ZPR1!X16*ZPR1!L42</f>
        <v>0</v>
      </c>
      <c r="I61" s="127" t="s">
        <v>484</v>
      </c>
      <c r="J61" s="127"/>
      <c r="N61" s="39"/>
      <c r="S61" s="38"/>
      <c r="T61" s="68"/>
      <c r="U61" s="71"/>
      <c r="V61" s="71"/>
      <c r="W61" s="71"/>
      <c r="X61" s="94"/>
      <c r="Y61" s="38"/>
      <c r="Z61" s="38"/>
      <c r="AA61" s="38"/>
      <c r="AB61" s="38"/>
      <c r="AC61" s="38"/>
    </row>
    <row r="62" spans="2:29" x14ac:dyDescent="0.25">
      <c r="B62" s="65"/>
      <c r="C62" s="128"/>
      <c r="D62" s="128"/>
      <c r="E62" s="330" t="s">
        <v>530</v>
      </c>
      <c r="F62" s="330"/>
      <c r="G62" s="1" t="s">
        <v>532</v>
      </c>
      <c r="H62" s="1">
        <f>'Gerenciamento de risco'!D66*ZPR1!X17*ZPR1!L42</f>
        <v>0</v>
      </c>
      <c r="I62" s="127" t="s">
        <v>533</v>
      </c>
      <c r="J62" s="127"/>
      <c r="N62" s="39"/>
      <c r="S62" s="72"/>
      <c r="T62" s="68"/>
      <c r="U62" s="66"/>
      <c r="V62" s="66"/>
      <c r="W62" s="66"/>
      <c r="X62" s="94"/>
      <c r="Y62" s="38"/>
      <c r="Z62" s="38"/>
      <c r="AA62" s="38"/>
      <c r="AB62" s="38"/>
      <c r="AC62" s="38"/>
    </row>
    <row r="63" spans="2:29" ht="15" customHeight="1" x14ac:dyDescent="0.25">
      <c r="B63" s="39"/>
      <c r="C63" s="128"/>
      <c r="D63" s="128"/>
      <c r="E63" s="330" t="s">
        <v>534</v>
      </c>
      <c r="F63" s="330"/>
      <c r="G63" s="1" t="s">
        <v>536</v>
      </c>
      <c r="H63" s="1">
        <f>('Gerenciamento de risco'!D67+'Gerenciamento de risco'!D69)*X23*L41</f>
        <v>0</v>
      </c>
      <c r="I63" s="127" t="s">
        <v>539</v>
      </c>
      <c r="J63" s="127"/>
      <c r="N63" s="38"/>
      <c r="S63" s="38"/>
      <c r="T63" s="68"/>
      <c r="U63" s="66"/>
      <c r="V63" s="66"/>
      <c r="W63" s="66"/>
      <c r="X63" s="94"/>
      <c r="Y63" s="38"/>
      <c r="Z63" s="38"/>
      <c r="AA63" s="38"/>
      <c r="AB63" s="38"/>
    </row>
    <row r="64" spans="2:29" x14ac:dyDescent="0.25">
      <c r="B64" s="65"/>
      <c r="C64" s="128"/>
      <c r="D64" s="128"/>
      <c r="E64" s="330"/>
      <c r="F64" s="330"/>
      <c r="G64" s="1" t="s">
        <v>537</v>
      </c>
      <c r="H64" s="1">
        <f>('Gerenciamento de risco'!D67+'Gerenciamento de risco'!D69)*X24*L42</f>
        <v>0</v>
      </c>
      <c r="I64" s="127" t="s">
        <v>540</v>
      </c>
      <c r="J64" s="127"/>
      <c r="N64" s="38"/>
      <c r="S64" s="38"/>
      <c r="T64" s="72"/>
    </row>
    <row r="65" spans="2:28" x14ac:dyDescent="0.25">
      <c r="B65" s="65"/>
      <c r="C65" s="128"/>
      <c r="D65" s="128"/>
      <c r="E65" s="332" t="s">
        <v>543</v>
      </c>
      <c r="F65" s="332"/>
      <c r="G65" s="1" t="s">
        <v>541</v>
      </c>
      <c r="H65" s="1">
        <f>'Gerenciamento de risco'!D68*ZPR1!X53*ZPR1!L42</f>
        <v>0</v>
      </c>
      <c r="I65" s="127" t="s">
        <v>542</v>
      </c>
      <c r="J65" s="127"/>
      <c r="N65" s="38"/>
      <c r="S65" s="38"/>
      <c r="T65" s="72"/>
      <c r="U65" s="73"/>
      <c r="V65" s="73"/>
      <c r="W65" s="73"/>
    </row>
    <row r="66" spans="2:28" x14ac:dyDescent="0.25">
      <c r="B66" s="39"/>
      <c r="C66" s="324" t="s">
        <v>306</v>
      </c>
      <c r="D66" s="324"/>
      <c r="E66" s="324"/>
      <c r="F66" s="324"/>
      <c r="G66" s="324"/>
      <c r="H66" s="54">
        <f>SUM(H60:H65)</f>
        <v>0</v>
      </c>
      <c r="I66" s="325"/>
      <c r="J66" s="325"/>
      <c r="N66" s="38"/>
      <c r="S66" s="38"/>
      <c r="T66" s="72"/>
    </row>
    <row r="67" spans="2:28" x14ac:dyDescent="0.25">
      <c r="B67" s="65"/>
      <c r="C67" s="335" t="s">
        <v>549</v>
      </c>
      <c r="D67" s="336"/>
      <c r="E67" s="333" t="s">
        <v>545</v>
      </c>
      <c r="F67" s="334"/>
      <c r="G67" s="64" t="s">
        <v>482</v>
      </c>
      <c r="H67" s="64">
        <f>'Gerenciamento de risco'!D65*'Gerenciamento de risco'!H14*ZPR1!L43</f>
        <v>0</v>
      </c>
      <c r="I67" s="331" t="s">
        <v>483</v>
      </c>
      <c r="J67" s="331"/>
      <c r="K67" s="37"/>
      <c r="L67" s="44"/>
      <c r="M67" s="38"/>
      <c r="N67" s="38"/>
      <c r="S67" s="84"/>
      <c r="T67" s="84"/>
      <c r="U67" s="84"/>
      <c r="V67" s="84"/>
      <c r="W67" s="84"/>
      <c r="X67" s="99"/>
      <c r="Y67" s="84"/>
      <c r="Z67" s="84"/>
      <c r="AA67" s="84"/>
      <c r="AB67" s="84"/>
    </row>
    <row r="68" spans="2:28" x14ac:dyDescent="0.25">
      <c r="B68" s="65"/>
      <c r="C68" s="337"/>
      <c r="D68" s="338"/>
      <c r="E68" s="333" t="s">
        <v>548</v>
      </c>
      <c r="F68" s="334"/>
      <c r="G68" s="1" t="s">
        <v>536</v>
      </c>
      <c r="H68" s="64">
        <f>('Gerenciamento de risco'!D67+'Gerenciamento de risco'!D69)*X23*L43</f>
        <v>0</v>
      </c>
      <c r="I68" s="127" t="s">
        <v>539</v>
      </c>
      <c r="J68" s="127"/>
      <c r="K68" s="37"/>
      <c r="L68" s="44"/>
      <c r="M68" s="38"/>
      <c r="N68" s="38"/>
      <c r="S68" s="84"/>
      <c r="T68" s="84"/>
      <c r="U68" s="84"/>
      <c r="V68" s="84"/>
      <c r="W68" s="84"/>
      <c r="X68" s="99"/>
      <c r="Y68" s="84"/>
      <c r="Z68" s="84"/>
      <c r="AA68" s="84"/>
      <c r="AB68" s="84"/>
    </row>
    <row r="69" spans="2:28" x14ac:dyDescent="0.25">
      <c r="B69" s="65"/>
      <c r="C69" s="324" t="s">
        <v>306</v>
      </c>
      <c r="D69" s="324"/>
      <c r="E69" s="324"/>
      <c r="F69" s="324"/>
      <c r="G69" s="324"/>
      <c r="H69" s="54">
        <f>SUM(H67:H68)</f>
        <v>0</v>
      </c>
      <c r="I69" s="325"/>
      <c r="J69" s="325"/>
      <c r="K69" s="37"/>
      <c r="L69" s="44"/>
      <c r="M69" s="38"/>
      <c r="N69" s="38"/>
      <c r="S69" s="38"/>
      <c r="T69" s="38"/>
      <c r="U69" s="38"/>
      <c r="V69" s="38"/>
      <c r="W69" s="38"/>
      <c r="X69" s="94"/>
      <c r="Y69" s="38"/>
      <c r="Z69" s="38"/>
      <c r="AA69" s="38"/>
      <c r="AB69" s="38"/>
    </row>
    <row r="70" spans="2:28" x14ac:dyDescent="0.25">
      <c r="B70" s="65"/>
      <c r="C70" s="128" t="s">
        <v>550</v>
      </c>
      <c r="D70" s="128"/>
      <c r="E70" s="330" t="s">
        <v>531</v>
      </c>
      <c r="F70" s="330"/>
      <c r="G70" s="64" t="s">
        <v>480</v>
      </c>
      <c r="H70" s="64">
        <f>'Gerenciamento de risco'!D65*ZPR1!X14*ZPR1!L44</f>
        <v>0</v>
      </c>
      <c r="I70" s="331" t="s">
        <v>481</v>
      </c>
      <c r="J70" s="331"/>
      <c r="K70" s="37"/>
      <c r="L70" s="44"/>
      <c r="M70" s="38"/>
      <c r="N70" s="38"/>
      <c r="S70" s="38"/>
      <c r="T70" s="38"/>
      <c r="U70" s="38"/>
      <c r="V70" s="38"/>
      <c r="W70" s="38"/>
      <c r="X70" s="94"/>
      <c r="Y70" s="38"/>
      <c r="Z70" s="38"/>
      <c r="AA70" s="38"/>
      <c r="AB70" s="38"/>
    </row>
    <row r="71" spans="2:28" ht="21" customHeight="1" x14ac:dyDescent="0.25">
      <c r="B71" s="65"/>
      <c r="C71" s="128"/>
      <c r="D71" s="128"/>
      <c r="E71" s="330"/>
      <c r="F71" s="330"/>
      <c r="G71" s="64" t="s">
        <v>482</v>
      </c>
      <c r="H71" s="64">
        <f>'Gerenciamento de risco'!D65*'Gerenciamento de risco'!H14*ZPR1!L46</f>
        <v>0</v>
      </c>
      <c r="I71" s="331" t="s">
        <v>483</v>
      </c>
      <c r="J71" s="331"/>
      <c r="K71" s="37"/>
      <c r="L71" s="44"/>
      <c r="M71" s="38"/>
      <c r="N71" s="38"/>
      <c r="P71" s="42"/>
      <c r="Q71" s="42"/>
      <c r="R71" s="42"/>
    </row>
    <row r="72" spans="2:28" ht="20.25" customHeight="1" x14ac:dyDescent="0.25">
      <c r="B72" s="65"/>
      <c r="C72" s="128"/>
      <c r="D72" s="128"/>
      <c r="E72" s="330"/>
      <c r="F72" s="330"/>
      <c r="G72" s="1" t="s">
        <v>485</v>
      </c>
      <c r="H72" s="1">
        <f>'Gerenciamento de risco'!D65*ZPR1!X16*ZPR1!L47</f>
        <v>0</v>
      </c>
      <c r="I72" s="127" t="s">
        <v>484</v>
      </c>
      <c r="J72" s="127"/>
      <c r="K72" s="37"/>
      <c r="L72" s="44"/>
      <c r="M72" s="38"/>
      <c r="N72" s="38"/>
      <c r="P72" s="42"/>
      <c r="Q72" s="42"/>
      <c r="R72" s="42"/>
    </row>
    <row r="73" spans="2:28" ht="19.5" customHeight="1" x14ac:dyDescent="0.25">
      <c r="B73" s="65"/>
      <c r="C73" s="128"/>
      <c r="D73" s="128"/>
      <c r="E73" s="330" t="s">
        <v>530</v>
      </c>
      <c r="F73" s="330"/>
      <c r="G73" s="1" t="s">
        <v>532</v>
      </c>
      <c r="H73" s="1">
        <f>'Gerenciamento de risco'!D66*ZPR1!X17*ZPR1!L47</f>
        <v>0</v>
      </c>
      <c r="I73" s="127" t="s">
        <v>533</v>
      </c>
      <c r="J73" s="127"/>
      <c r="K73" s="37"/>
      <c r="L73" s="44"/>
    </row>
    <row r="74" spans="2:28" ht="15" customHeight="1" x14ac:dyDescent="0.25">
      <c r="B74" s="65"/>
      <c r="C74" s="128"/>
      <c r="D74" s="128"/>
      <c r="E74" s="330" t="s">
        <v>534</v>
      </c>
      <c r="F74" s="330"/>
      <c r="G74" s="64" t="s">
        <v>535</v>
      </c>
      <c r="H74" s="64">
        <f>('Gerenciamento de risco'!D67+'Gerenciamento de risco'!D69)*X22*L45</f>
        <v>0</v>
      </c>
      <c r="I74" s="331" t="s">
        <v>538</v>
      </c>
      <c r="J74" s="331"/>
      <c r="K74" s="37"/>
      <c r="L74" s="44"/>
      <c r="M74" s="38"/>
      <c r="N74" s="38"/>
    </row>
    <row r="75" spans="2:28" ht="20.25" customHeight="1" x14ac:dyDescent="0.25">
      <c r="B75" s="65"/>
      <c r="C75" s="128"/>
      <c r="D75" s="128"/>
      <c r="E75" s="330"/>
      <c r="F75" s="330"/>
      <c r="G75" s="1" t="s">
        <v>536</v>
      </c>
      <c r="H75" s="1">
        <f>('Gerenciamento de risco'!D67+'Gerenciamento de risco'!D69)*X23*L46</f>
        <v>0</v>
      </c>
      <c r="I75" s="127" t="s">
        <v>539</v>
      </c>
      <c r="J75" s="127"/>
      <c r="K75" s="37"/>
      <c r="L75" s="44"/>
      <c r="M75" s="38"/>
      <c r="N75" s="38"/>
    </row>
    <row r="76" spans="2:28" ht="19.5" customHeight="1" x14ac:dyDescent="0.25">
      <c r="B76" s="65"/>
      <c r="C76" s="128"/>
      <c r="D76" s="128"/>
      <c r="E76" s="330"/>
      <c r="F76" s="330"/>
      <c r="G76" s="1" t="s">
        <v>537</v>
      </c>
      <c r="H76" s="1">
        <f>('Gerenciamento de risco'!D67+'Gerenciamento de risco'!D69)*X24*L47</f>
        <v>0</v>
      </c>
      <c r="I76" s="127" t="s">
        <v>540</v>
      </c>
      <c r="J76" s="127"/>
      <c r="K76" s="37"/>
      <c r="L76" s="44"/>
      <c r="M76" s="38"/>
      <c r="N76" s="38"/>
    </row>
    <row r="77" spans="2:28" ht="15" customHeight="1" x14ac:dyDescent="0.25">
      <c r="B77" s="65"/>
      <c r="C77" s="128"/>
      <c r="D77" s="128"/>
      <c r="E77" s="332" t="s">
        <v>543</v>
      </c>
      <c r="F77" s="332"/>
      <c r="G77" s="1" t="s">
        <v>541</v>
      </c>
      <c r="H77" s="1">
        <f>'Gerenciamento de risco'!D68*ZPR1!X25*ZPR1!L47</f>
        <v>0</v>
      </c>
      <c r="I77" s="127" t="s">
        <v>542</v>
      </c>
      <c r="J77" s="127"/>
      <c r="K77" s="37"/>
      <c r="L77" s="55"/>
      <c r="M77" s="38"/>
      <c r="N77" s="38"/>
    </row>
    <row r="78" spans="2:28" ht="15" customHeight="1" x14ac:dyDescent="0.25">
      <c r="B78" s="65"/>
      <c r="C78" s="324" t="s">
        <v>306</v>
      </c>
      <c r="D78" s="324"/>
      <c r="E78" s="324"/>
      <c r="F78" s="324"/>
      <c r="G78" s="324"/>
      <c r="H78" s="1">
        <f>SUM(H70:H77)</f>
        <v>0</v>
      </c>
      <c r="I78" s="325"/>
      <c r="J78" s="325"/>
      <c r="K78" s="37"/>
      <c r="L78" s="55"/>
      <c r="M78" s="38"/>
      <c r="N78" s="38"/>
    </row>
    <row r="79" spans="2:28" x14ac:dyDescent="0.25">
      <c r="B79" s="65"/>
      <c r="C79" s="65"/>
      <c r="D79" s="65"/>
      <c r="E79" s="39"/>
      <c r="F79" s="39"/>
      <c r="G79" s="39"/>
      <c r="H79" s="39"/>
      <c r="I79" s="39"/>
      <c r="J79" s="39"/>
      <c r="K79" s="37"/>
      <c r="L79" s="55"/>
      <c r="M79" s="38"/>
      <c r="N79" s="38"/>
    </row>
    <row r="80" spans="2:28" ht="15" customHeight="1" x14ac:dyDescent="0.25">
      <c r="B80" s="65"/>
      <c r="C80" s="65"/>
      <c r="D80" s="65"/>
      <c r="E80" s="39"/>
      <c r="F80" s="39"/>
      <c r="G80" s="39"/>
      <c r="H80" s="39"/>
      <c r="I80" s="39"/>
      <c r="J80" s="39"/>
      <c r="K80" s="37"/>
      <c r="L80" s="55"/>
      <c r="M80" s="38"/>
      <c r="N80" s="38"/>
    </row>
    <row r="81" spans="2:18" ht="20.25" customHeight="1" x14ac:dyDescent="0.25">
      <c r="B81" s="65"/>
      <c r="C81" s="65"/>
      <c r="D81" s="65"/>
      <c r="E81" s="39"/>
      <c r="F81" s="39"/>
      <c r="G81" s="39"/>
      <c r="H81" s="39"/>
      <c r="I81" s="39"/>
      <c r="J81" s="39"/>
      <c r="K81" s="37"/>
      <c r="L81" s="55"/>
      <c r="M81" s="38"/>
      <c r="N81" s="38"/>
    </row>
    <row r="82" spans="2:18" ht="30" customHeight="1" x14ac:dyDescent="0.25"/>
    <row r="83" spans="2:18" ht="15" customHeight="1" x14ac:dyDescent="0.25">
      <c r="B83" s="59"/>
      <c r="C83" s="59"/>
      <c r="D83" s="59"/>
      <c r="E83" s="59"/>
      <c r="F83" s="59"/>
      <c r="G83" s="59"/>
      <c r="H83" s="59"/>
      <c r="I83" s="59"/>
      <c r="J83" s="59"/>
      <c r="K83" s="59"/>
      <c r="L83" s="59"/>
      <c r="M83" s="59"/>
      <c r="N83" s="59"/>
    </row>
    <row r="84" spans="2:18" ht="15" customHeight="1" x14ac:dyDescent="0.25">
      <c r="B84" s="65"/>
      <c r="C84" s="65"/>
      <c r="D84" s="65"/>
      <c r="E84" s="39"/>
      <c r="F84" s="39"/>
      <c r="G84" s="39"/>
      <c r="H84" s="39"/>
      <c r="I84" s="39"/>
      <c r="J84" s="39"/>
      <c r="K84" s="39"/>
      <c r="L84" s="39"/>
      <c r="M84" s="39"/>
      <c r="N84" s="39"/>
    </row>
    <row r="85" spans="2:18" ht="15" customHeight="1" x14ac:dyDescent="0.25">
      <c r="B85" s="65"/>
      <c r="C85" s="65"/>
      <c r="D85" s="65"/>
      <c r="E85" s="39"/>
      <c r="F85" s="39"/>
      <c r="G85" s="39"/>
      <c r="H85" s="39"/>
      <c r="I85" s="39"/>
      <c r="J85" s="39"/>
      <c r="K85" s="39"/>
      <c r="L85" s="39"/>
      <c r="M85" s="39"/>
      <c r="N85" s="39"/>
    </row>
    <row r="86" spans="2:18" ht="20.25" customHeight="1" x14ac:dyDescent="0.25">
      <c r="B86" s="39"/>
      <c r="C86" s="39"/>
      <c r="D86" s="39"/>
      <c r="E86" s="38"/>
      <c r="F86" s="38"/>
      <c r="G86" s="38"/>
      <c r="H86" s="38"/>
      <c r="I86" s="38"/>
      <c r="J86" s="38"/>
      <c r="K86" s="37"/>
      <c r="L86" s="43"/>
      <c r="M86" s="38"/>
      <c r="N86" s="38"/>
    </row>
    <row r="87" spans="2:18" ht="57.75" customHeight="1" x14ac:dyDescent="0.25">
      <c r="B87" s="65"/>
      <c r="C87" s="65"/>
      <c r="D87" s="65"/>
      <c r="E87" s="66"/>
      <c r="F87" s="66"/>
      <c r="G87" s="66"/>
      <c r="H87" s="66"/>
      <c r="I87" s="66"/>
      <c r="J87" s="66"/>
      <c r="K87" s="37"/>
      <c r="L87" s="67"/>
      <c r="M87" s="38"/>
      <c r="N87" s="38"/>
    </row>
    <row r="88" spans="2:18" ht="47.25" customHeight="1" x14ac:dyDescent="0.25">
      <c r="B88" s="65"/>
      <c r="C88" s="65"/>
      <c r="D88" s="65"/>
      <c r="E88" s="66"/>
      <c r="F88" s="66"/>
      <c r="G88" s="66"/>
      <c r="H88" s="66"/>
      <c r="I88" s="66"/>
      <c r="J88" s="66"/>
      <c r="K88" s="37"/>
      <c r="L88" s="44"/>
      <c r="M88" s="38"/>
      <c r="N88" s="38"/>
    </row>
    <row r="89" spans="2:18" ht="21" customHeight="1" x14ac:dyDescent="0.25">
      <c r="B89" s="39"/>
      <c r="C89" s="39"/>
      <c r="D89" s="39"/>
      <c r="E89" s="38"/>
      <c r="F89" s="38"/>
      <c r="G89" s="38"/>
      <c r="H89" s="38"/>
      <c r="I89" s="38"/>
      <c r="J89" s="38"/>
      <c r="K89" s="37"/>
      <c r="L89" s="43"/>
      <c r="M89" s="38"/>
      <c r="N89" s="38"/>
    </row>
    <row r="90" spans="2:18" ht="30.75" customHeight="1" x14ac:dyDescent="0.25">
      <c r="B90" s="65"/>
      <c r="C90" s="65"/>
      <c r="D90" s="65"/>
      <c r="E90" s="66"/>
      <c r="F90" s="66"/>
      <c r="G90" s="66"/>
      <c r="H90" s="66"/>
      <c r="I90" s="66"/>
      <c r="J90" s="66"/>
      <c r="K90" s="37"/>
      <c r="L90" s="44"/>
      <c r="M90" s="38"/>
      <c r="N90" s="38"/>
      <c r="P90" s="42"/>
      <c r="Q90" s="42"/>
      <c r="R90" s="42"/>
    </row>
    <row r="91" spans="2:18" ht="20.25" customHeight="1" x14ac:dyDescent="0.25">
      <c r="B91" s="65"/>
      <c r="C91" s="65"/>
      <c r="D91" s="65"/>
      <c r="E91" s="66"/>
      <c r="F91" s="66"/>
      <c r="G91" s="66"/>
      <c r="H91" s="66"/>
      <c r="I91" s="66"/>
      <c r="J91" s="66"/>
      <c r="K91" s="37"/>
      <c r="L91" s="44"/>
      <c r="M91" s="38"/>
      <c r="N91" s="38"/>
      <c r="P91" s="42"/>
      <c r="Q91" s="42"/>
      <c r="R91" s="42"/>
    </row>
    <row r="92" spans="2:18" ht="22.5" customHeight="1" x14ac:dyDescent="0.25">
      <c r="B92" s="65"/>
      <c r="C92" s="65"/>
      <c r="D92" s="65"/>
      <c r="E92" s="66"/>
      <c r="F92" s="66"/>
      <c r="G92" s="66"/>
      <c r="H92" s="66"/>
      <c r="I92" s="66"/>
      <c r="J92" s="66"/>
      <c r="K92" s="37"/>
      <c r="L92" s="44"/>
      <c r="M92" s="38"/>
      <c r="N92" s="38"/>
    </row>
    <row r="93" spans="2:18" ht="20.25" customHeight="1" x14ac:dyDescent="0.25">
      <c r="B93" s="65"/>
      <c r="C93" s="65"/>
      <c r="D93" s="65"/>
      <c r="E93" s="66"/>
      <c r="F93" s="66"/>
      <c r="G93" s="66"/>
      <c r="H93" s="66"/>
      <c r="I93" s="66"/>
      <c r="J93" s="66"/>
      <c r="K93" s="37"/>
      <c r="L93" s="44"/>
      <c r="M93" s="38"/>
      <c r="N93" s="38"/>
    </row>
    <row r="94" spans="2:18" ht="20.25" customHeight="1" x14ac:dyDescent="0.25">
      <c r="B94" s="65"/>
      <c r="C94" s="65"/>
      <c r="D94" s="65"/>
      <c r="E94" s="66"/>
      <c r="F94" s="66"/>
      <c r="G94" s="66"/>
      <c r="H94" s="66"/>
      <c r="I94" s="66"/>
      <c r="J94" s="66"/>
      <c r="K94" s="37"/>
      <c r="L94" s="44"/>
      <c r="M94" s="38"/>
      <c r="N94" s="38"/>
    </row>
    <row r="95" spans="2:18" ht="21" customHeight="1" x14ac:dyDescent="0.25">
      <c r="B95" s="65"/>
      <c r="C95" s="65"/>
      <c r="D95" s="65"/>
      <c r="E95" s="66"/>
      <c r="F95" s="66"/>
      <c r="G95" s="66"/>
      <c r="H95" s="66"/>
      <c r="I95" s="66"/>
      <c r="J95" s="66"/>
      <c r="K95" s="37"/>
      <c r="L95" s="44"/>
      <c r="M95" s="38"/>
      <c r="N95" s="38"/>
    </row>
    <row r="96" spans="2:18" ht="18.75" customHeight="1" x14ac:dyDescent="0.25">
      <c r="B96" s="65"/>
      <c r="C96" s="65"/>
      <c r="D96" s="65"/>
      <c r="E96" s="66"/>
      <c r="F96" s="66"/>
      <c r="G96" s="66"/>
      <c r="H96" s="66"/>
      <c r="I96" s="66"/>
      <c r="J96" s="66"/>
      <c r="K96" s="37"/>
      <c r="L96" s="44"/>
    </row>
    <row r="97" spans="2:18" x14ac:dyDescent="0.25">
      <c r="B97" s="65"/>
      <c r="C97" s="65"/>
      <c r="D97" s="65"/>
      <c r="E97" s="38"/>
      <c r="F97" s="38"/>
      <c r="G97" s="38"/>
      <c r="H97" s="38"/>
      <c r="I97" s="38"/>
      <c r="J97" s="38"/>
      <c r="K97" s="37"/>
      <c r="L97" s="44"/>
      <c r="M97" s="38"/>
      <c r="N97" s="38"/>
    </row>
    <row r="98" spans="2:18" ht="20.25" customHeight="1" x14ac:dyDescent="0.25">
      <c r="B98" s="65"/>
      <c r="C98" s="65"/>
      <c r="D98" s="65"/>
      <c r="E98" s="38"/>
      <c r="F98" s="38"/>
      <c r="G98" s="38"/>
      <c r="H98" s="38"/>
      <c r="I98" s="38"/>
      <c r="J98" s="38"/>
      <c r="K98" s="37"/>
      <c r="L98" s="44"/>
      <c r="M98" s="38"/>
      <c r="N98" s="38"/>
    </row>
    <row r="99" spans="2:18" ht="21" customHeight="1" x14ac:dyDescent="0.25">
      <c r="B99" s="65"/>
      <c r="C99" s="65"/>
      <c r="D99" s="65"/>
      <c r="E99" s="66"/>
      <c r="F99" s="66"/>
      <c r="G99" s="66"/>
      <c r="H99" s="66"/>
      <c r="I99" s="66"/>
      <c r="J99" s="66"/>
      <c r="K99" s="37"/>
      <c r="L99" s="44"/>
      <c r="M99" s="38"/>
      <c r="N99" s="38"/>
    </row>
    <row r="100" spans="2:18" ht="19.5" customHeight="1" x14ac:dyDescent="0.25">
      <c r="B100" s="65"/>
      <c r="C100" s="65"/>
      <c r="D100" s="65"/>
      <c r="E100" s="38"/>
      <c r="F100" s="38"/>
      <c r="G100" s="38"/>
      <c r="H100" s="38"/>
      <c r="I100" s="38"/>
      <c r="J100" s="38"/>
      <c r="K100" s="37"/>
      <c r="L100" s="55"/>
      <c r="M100" s="38"/>
      <c r="N100" s="38"/>
    </row>
    <row r="101" spans="2:18" x14ac:dyDescent="0.25">
      <c r="B101" s="65"/>
      <c r="C101" s="65"/>
      <c r="D101" s="65"/>
      <c r="E101" s="39"/>
      <c r="F101" s="39"/>
      <c r="G101" s="39"/>
      <c r="H101" s="39"/>
      <c r="I101" s="39"/>
      <c r="J101" s="39"/>
      <c r="K101" s="37"/>
      <c r="L101" s="55"/>
      <c r="M101" s="38"/>
      <c r="N101" s="38"/>
    </row>
    <row r="102" spans="2:18" x14ac:dyDescent="0.25">
      <c r="B102" s="65"/>
      <c r="C102" s="65"/>
      <c r="D102" s="65"/>
      <c r="E102" s="39"/>
      <c r="F102" s="39"/>
      <c r="G102" s="39"/>
      <c r="H102" s="39"/>
      <c r="I102" s="39"/>
      <c r="J102" s="39"/>
      <c r="K102" s="37"/>
      <c r="L102" s="55"/>
      <c r="M102" s="38"/>
      <c r="N102" s="38"/>
    </row>
    <row r="103" spans="2:18" x14ac:dyDescent="0.25">
      <c r="B103" s="65"/>
      <c r="C103" s="65"/>
      <c r="D103" s="65"/>
      <c r="E103" s="39"/>
      <c r="F103" s="39"/>
      <c r="G103" s="39"/>
      <c r="H103" s="39"/>
      <c r="I103" s="39"/>
      <c r="J103" s="39"/>
      <c r="K103" s="37"/>
      <c r="L103" s="55"/>
      <c r="M103" s="38"/>
      <c r="N103" s="38"/>
    </row>
    <row r="104" spans="2:18" x14ac:dyDescent="0.25">
      <c r="B104" s="65"/>
      <c r="C104" s="65"/>
      <c r="D104" s="65"/>
      <c r="E104" s="39"/>
      <c r="F104" s="39"/>
      <c r="G104" s="39"/>
      <c r="H104" s="39"/>
      <c r="I104" s="39"/>
      <c r="J104" s="39"/>
      <c r="K104" s="37"/>
      <c r="L104" s="55"/>
      <c r="M104" s="38"/>
      <c r="N104" s="38"/>
    </row>
    <row r="105" spans="2:18" ht="20.25" customHeight="1" x14ac:dyDescent="0.25"/>
    <row r="106" spans="2:18" x14ac:dyDescent="0.25">
      <c r="B106" s="59"/>
      <c r="C106" s="59"/>
      <c r="D106" s="59"/>
      <c r="E106" s="59"/>
      <c r="F106" s="59"/>
      <c r="G106" s="59"/>
      <c r="H106" s="59"/>
      <c r="I106" s="59"/>
      <c r="J106" s="59"/>
      <c r="K106" s="59"/>
      <c r="L106" s="59"/>
      <c r="M106" s="59"/>
      <c r="N106" s="59"/>
    </row>
    <row r="107" spans="2:18" x14ac:dyDescent="0.25">
      <c r="B107" s="65"/>
      <c r="C107" s="65"/>
      <c r="D107" s="65"/>
      <c r="E107" s="39"/>
      <c r="F107" s="39"/>
      <c r="G107" s="39"/>
      <c r="H107" s="39"/>
      <c r="I107" s="39"/>
      <c r="J107" s="39"/>
      <c r="K107" s="39"/>
      <c r="L107" s="39"/>
      <c r="M107" s="39"/>
      <c r="N107" s="39"/>
    </row>
    <row r="108" spans="2:18" x14ac:dyDescent="0.25">
      <c r="B108" s="65"/>
      <c r="C108" s="65"/>
      <c r="D108" s="65"/>
      <c r="E108" s="39"/>
      <c r="F108" s="39"/>
      <c r="G108" s="39"/>
      <c r="H108" s="39"/>
      <c r="I108" s="39"/>
      <c r="J108" s="39"/>
      <c r="K108" s="39"/>
      <c r="L108" s="39"/>
      <c r="M108" s="39"/>
      <c r="N108" s="39"/>
    </row>
    <row r="109" spans="2:18" ht="19.5" customHeight="1" x14ac:dyDescent="0.25">
      <c r="B109" s="39"/>
      <c r="C109" s="39"/>
      <c r="D109" s="39"/>
      <c r="E109" s="38"/>
      <c r="F109" s="38"/>
      <c r="G109" s="38"/>
      <c r="H109" s="38"/>
      <c r="I109" s="38"/>
      <c r="J109" s="38"/>
      <c r="K109" s="37"/>
      <c r="L109" s="43"/>
      <c r="M109" s="38"/>
      <c r="N109" s="38"/>
      <c r="P109" s="42"/>
      <c r="Q109" s="42"/>
      <c r="R109" s="42"/>
    </row>
    <row r="110" spans="2:18" ht="51.75" customHeight="1" x14ac:dyDescent="0.25">
      <c r="B110" s="65"/>
      <c r="C110" s="65"/>
      <c r="D110" s="65"/>
      <c r="E110" s="66"/>
      <c r="F110" s="66"/>
      <c r="G110" s="66"/>
      <c r="H110" s="66"/>
      <c r="I110" s="66"/>
      <c r="J110" s="66"/>
      <c r="K110" s="37"/>
      <c r="L110" s="67"/>
      <c r="M110" s="38"/>
      <c r="N110" s="38"/>
      <c r="P110" s="42"/>
      <c r="Q110" s="42"/>
      <c r="R110" s="42"/>
    </row>
    <row r="111" spans="2:18" ht="48" customHeight="1" x14ac:dyDescent="0.25">
      <c r="B111" s="65"/>
      <c r="C111" s="65"/>
      <c r="D111" s="65"/>
      <c r="E111" s="66"/>
      <c r="F111" s="66"/>
      <c r="G111" s="66"/>
      <c r="H111" s="66"/>
      <c r="I111" s="66"/>
      <c r="J111" s="66"/>
      <c r="K111" s="37"/>
      <c r="L111" s="44"/>
      <c r="M111" s="38"/>
      <c r="N111" s="38"/>
    </row>
    <row r="112" spans="2:18" ht="19.5" customHeight="1" x14ac:dyDescent="0.25">
      <c r="B112" s="39"/>
      <c r="C112" s="39"/>
      <c r="D112" s="39"/>
      <c r="E112" s="38"/>
      <c r="F112" s="38"/>
      <c r="G112" s="38"/>
      <c r="H112" s="38"/>
      <c r="I112" s="38"/>
      <c r="J112" s="38"/>
      <c r="K112" s="37"/>
      <c r="L112" s="43"/>
      <c r="M112" s="38"/>
      <c r="N112" s="38"/>
    </row>
    <row r="113" spans="2:14" ht="27.75" customHeight="1" x14ac:dyDescent="0.25">
      <c r="B113" s="65"/>
      <c r="C113" s="65"/>
      <c r="D113" s="65"/>
      <c r="E113" s="66"/>
      <c r="F113" s="66"/>
      <c r="G113" s="66"/>
      <c r="H113" s="66"/>
      <c r="I113" s="66"/>
      <c r="J113" s="66"/>
      <c r="K113" s="37"/>
      <c r="L113" s="44"/>
      <c r="M113" s="38"/>
      <c r="N113" s="38"/>
    </row>
    <row r="114" spans="2:14" ht="18.75" customHeight="1" x14ac:dyDescent="0.25">
      <c r="B114" s="65"/>
      <c r="C114" s="65"/>
      <c r="D114" s="65"/>
      <c r="E114" s="66"/>
      <c r="F114" s="66"/>
      <c r="G114" s="66"/>
      <c r="H114" s="66"/>
      <c r="I114" s="66"/>
      <c r="J114" s="66"/>
      <c r="K114" s="37"/>
      <c r="L114" s="44"/>
      <c r="M114" s="38"/>
      <c r="N114" s="38"/>
    </row>
    <row r="115" spans="2:14" ht="21" customHeight="1" x14ac:dyDescent="0.25">
      <c r="B115" s="65"/>
      <c r="C115" s="65"/>
      <c r="D115" s="65"/>
      <c r="E115" s="66"/>
      <c r="F115" s="66"/>
      <c r="G115" s="66"/>
      <c r="H115" s="66"/>
      <c r="I115" s="66"/>
      <c r="J115" s="66"/>
      <c r="K115" s="37"/>
      <c r="L115" s="44"/>
      <c r="M115" s="38"/>
      <c r="N115" s="38"/>
    </row>
    <row r="116" spans="2:14" ht="20.25" customHeight="1" x14ac:dyDescent="0.25">
      <c r="B116" s="65"/>
      <c r="C116" s="65"/>
      <c r="D116" s="65"/>
      <c r="E116" s="66"/>
      <c r="F116" s="66"/>
      <c r="G116" s="66"/>
      <c r="H116" s="66"/>
      <c r="I116" s="66"/>
      <c r="J116" s="66"/>
      <c r="K116" s="37"/>
      <c r="L116" s="44"/>
      <c r="M116" s="38"/>
      <c r="N116" s="38"/>
    </row>
    <row r="117" spans="2:14" ht="20.25" customHeight="1" x14ac:dyDescent="0.25">
      <c r="B117" s="65"/>
      <c r="C117" s="65"/>
      <c r="D117" s="65"/>
      <c r="E117" s="66"/>
      <c r="F117" s="66"/>
      <c r="G117" s="66"/>
      <c r="H117" s="66"/>
      <c r="I117" s="66"/>
      <c r="J117" s="66"/>
      <c r="K117" s="37"/>
      <c r="L117" s="44"/>
      <c r="M117" s="38"/>
      <c r="N117" s="38"/>
    </row>
    <row r="118" spans="2:14" ht="19.5" customHeight="1" x14ac:dyDescent="0.25">
      <c r="B118" s="65"/>
      <c r="C118" s="65"/>
      <c r="D118" s="65"/>
      <c r="E118" s="66"/>
      <c r="F118" s="66"/>
      <c r="G118" s="66"/>
      <c r="H118" s="66"/>
      <c r="I118" s="66"/>
      <c r="J118" s="66"/>
      <c r="K118" s="37"/>
      <c r="L118" s="44"/>
      <c r="M118" s="38"/>
      <c r="N118" s="38"/>
    </row>
    <row r="119" spans="2:14" ht="18.75" customHeight="1" x14ac:dyDescent="0.25">
      <c r="B119" s="65"/>
      <c r="C119" s="65"/>
      <c r="D119" s="65"/>
      <c r="E119" s="66"/>
      <c r="F119" s="66"/>
      <c r="G119" s="66"/>
      <c r="H119" s="66"/>
      <c r="I119" s="66"/>
      <c r="J119" s="66"/>
      <c r="K119" s="37"/>
      <c r="L119" s="44"/>
    </row>
    <row r="120" spans="2:14" x14ac:dyDescent="0.25">
      <c r="B120" s="65"/>
      <c r="C120" s="65"/>
      <c r="D120" s="65"/>
      <c r="E120" s="38"/>
      <c r="F120" s="38"/>
      <c r="G120" s="38"/>
      <c r="H120" s="38"/>
      <c r="I120" s="38"/>
      <c r="J120" s="38"/>
      <c r="K120" s="37"/>
      <c r="L120" s="44"/>
      <c r="M120" s="38"/>
      <c r="N120" s="38"/>
    </row>
    <row r="121" spans="2:14" ht="20.25" customHeight="1" x14ac:dyDescent="0.25">
      <c r="B121" s="65"/>
      <c r="C121" s="65"/>
      <c r="D121" s="65"/>
      <c r="E121" s="38"/>
      <c r="F121" s="38"/>
      <c r="G121" s="38"/>
      <c r="H121" s="38"/>
      <c r="I121" s="38"/>
      <c r="J121" s="38"/>
      <c r="K121" s="37"/>
      <c r="L121" s="44"/>
      <c r="M121" s="38"/>
      <c r="N121" s="38"/>
    </row>
    <row r="122" spans="2:14" ht="20.25" customHeight="1" x14ac:dyDescent="0.25">
      <c r="B122" s="65"/>
      <c r="C122" s="65"/>
      <c r="D122" s="65"/>
      <c r="E122" s="66"/>
      <c r="F122" s="66"/>
      <c r="G122" s="66"/>
      <c r="H122" s="66"/>
      <c r="I122" s="66"/>
      <c r="J122" s="66"/>
      <c r="K122" s="37"/>
      <c r="L122" s="44"/>
      <c r="M122" s="38"/>
      <c r="N122" s="38"/>
    </row>
    <row r="123" spans="2:14" x14ac:dyDescent="0.25">
      <c r="B123" s="65"/>
      <c r="C123" s="65"/>
      <c r="D123" s="65"/>
      <c r="E123" s="38"/>
      <c r="F123" s="38"/>
      <c r="G123" s="38"/>
      <c r="H123" s="38"/>
      <c r="I123" s="38"/>
      <c r="J123" s="38"/>
      <c r="K123" s="37"/>
      <c r="L123" s="55"/>
      <c r="M123" s="38"/>
      <c r="N123" s="38"/>
    </row>
    <row r="124" spans="2:14" x14ac:dyDescent="0.25">
      <c r="B124" s="65"/>
      <c r="C124" s="65"/>
      <c r="D124" s="65"/>
      <c r="E124" s="39"/>
      <c r="F124" s="39"/>
      <c r="G124" s="39"/>
      <c r="H124" s="39"/>
      <c r="I124" s="39"/>
      <c r="J124" s="39"/>
      <c r="K124" s="37"/>
      <c r="L124" s="55"/>
      <c r="M124" s="38"/>
      <c r="N124" s="38"/>
    </row>
    <row r="125" spans="2:14" x14ac:dyDescent="0.25">
      <c r="B125" s="65"/>
      <c r="C125" s="65"/>
      <c r="D125" s="65"/>
      <c r="E125" s="39"/>
      <c r="F125" s="39"/>
      <c r="G125" s="39"/>
      <c r="H125" s="39"/>
      <c r="I125" s="39"/>
      <c r="J125" s="39"/>
      <c r="K125" s="37"/>
      <c r="L125" s="55"/>
      <c r="M125" s="38"/>
      <c r="N125" s="38"/>
    </row>
    <row r="126" spans="2:14" x14ac:dyDescent="0.25">
      <c r="B126" s="65"/>
      <c r="C126" s="65"/>
      <c r="D126" s="65"/>
      <c r="E126" s="39"/>
      <c r="F126" s="39"/>
      <c r="G126" s="39"/>
      <c r="H126" s="39"/>
      <c r="I126" s="39"/>
      <c r="J126" s="39"/>
      <c r="K126" s="37"/>
      <c r="L126" s="55"/>
      <c r="M126" s="38"/>
      <c r="N126" s="38"/>
    </row>
    <row r="127" spans="2:14" x14ac:dyDescent="0.25">
      <c r="B127" s="65"/>
      <c r="C127" s="65"/>
      <c r="D127" s="65"/>
      <c r="E127" s="39"/>
      <c r="F127" s="39"/>
      <c r="G127" s="39"/>
      <c r="H127" s="39"/>
      <c r="I127" s="39"/>
      <c r="J127" s="39"/>
      <c r="K127" s="37"/>
      <c r="L127" s="55"/>
      <c r="M127" s="38"/>
      <c r="N127" s="38"/>
    </row>
  </sheetData>
  <mergeCells count="210">
    <mergeCell ref="I58:J58"/>
    <mergeCell ref="C51:D58"/>
    <mergeCell ref="E58:F58"/>
    <mergeCell ref="C59:G59"/>
    <mergeCell ref="I59:J59"/>
    <mergeCell ref="E16:J16"/>
    <mergeCell ref="B16:D16"/>
    <mergeCell ref="E62:F62"/>
    <mergeCell ref="M30:N31"/>
    <mergeCell ref="M32:N32"/>
    <mergeCell ref="B33:D35"/>
    <mergeCell ref="M33:N35"/>
    <mergeCell ref="M41:N41"/>
    <mergeCell ref="M42:N42"/>
    <mergeCell ref="M43:N43"/>
    <mergeCell ref="M44:N44"/>
    <mergeCell ref="E41:J42"/>
    <mergeCell ref="E43:J43"/>
    <mergeCell ref="E44:J47"/>
    <mergeCell ref="M45:N45"/>
    <mergeCell ref="M46:N46"/>
    <mergeCell ref="M47:N47"/>
    <mergeCell ref="B37:D47"/>
    <mergeCell ref="E30:J30"/>
    <mergeCell ref="E31:J31"/>
    <mergeCell ref="E32:J32"/>
    <mergeCell ref="E33:J33"/>
    <mergeCell ref="M37:N37"/>
    <mergeCell ref="M38:N38"/>
    <mergeCell ref="I56:J56"/>
    <mergeCell ref="I57:J57"/>
    <mergeCell ref="B13:N13"/>
    <mergeCell ref="H9:I9"/>
    <mergeCell ref="K14:K15"/>
    <mergeCell ref="L14:L15"/>
    <mergeCell ref="C5:E5"/>
    <mergeCell ref="F5:G5"/>
    <mergeCell ref="H5:I5"/>
    <mergeCell ref="C6:E6"/>
    <mergeCell ref="F6:G6"/>
    <mergeCell ref="H6:I6"/>
    <mergeCell ref="C2:I2"/>
    <mergeCell ref="C8:E8"/>
    <mergeCell ref="F8:G8"/>
    <mergeCell ref="H8:I8"/>
    <mergeCell ref="B14:D15"/>
    <mergeCell ref="H19:J19"/>
    <mergeCell ref="M19:N19"/>
    <mergeCell ref="M20:N20"/>
    <mergeCell ref="B19:D19"/>
    <mergeCell ref="M14:N15"/>
    <mergeCell ref="M16:N16"/>
    <mergeCell ref="M17:N17"/>
    <mergeCell ref="C7:E7"/>
    <mergeCell ref="F7:G7"/>
    <mergeCell ref="H7:I7"/>
    <mergeCell ref="C9:E9"/>
    <mergeCell ref="C3:E3"/>
    <mergeCell ref="F3:G3"/>
    <mergeCell ref="H3:I3"/>
    <mergeCell ref="C4:E4"/>
    <mergeCell ref="F4:G4"/>
    <mergeCell ref="H4:I4"/>
    <mergeCell ref="K3:L3"/>
    <mergeCell ref="E14:J15"/>
    <mergeCell ref="M18:N18"/>
    <mergeCell ref="B17:D17"/>
    <mergeCell ref="B18:D18"/>
    <mergeCell ref="E18:J18"/>
    <mergeCell ref="B36:D36"/>
    <mergeCell ref="M21:N21"/>
    <mergeCell ref="M26:N26"/>
    <mergeCell ref="M27:N29"/>
    <mergeCell ref="E29:J29"/>
    <mergeCell ref="B20:D20"/>
    <mergeCell ref="B21:D21"/>
    <mergeCell ref="B26:D29"/>
    <mergeCell ref="E19:G19"/>
    <mergeCell ref="B22:B23"/>
    <mergeCell ref="B24:B25"/>
    <mergeCell ref="C22:D22"/>
    <mergeCell ref="C23:D23"/>
    <mergeCell ref="C25:D25"/>
    <mergeCell ref="C24:D24"/>
    <mergeCell ref="B30:D31"/>
    <mergeCell ref="B32:D32"/>
    <mergeCell ref="E35:J35"/>
    <mergeCell ref="M39:N39"/>
    <mergeCell ref="M40:N40"/>
    <mergeCell ref="C66:G66"/>
    <mergeCell ref="I66:J66"/>
    <mergeCell ref="I67:J67"/>
    <mergeCell ref="E36:J36"/>
    <mergeCell ref="E17:J17"/>
    <mergeCell ref="M36:N36"/>
    <mergeCell ref="E22:J22"/>
    <mergeCell ref="E23:J23"/>
    <mergeCell ref="E24:J24"/>
    <mergeCell ref="E25:J25"/>
    <mergeCell ref="E28:J28"/>
    <mergeCell ref="E27:J27"/>
    <mergeCell ref="E26:J26"/>
    <mergeCell ref="M25:N25"/>
    <mergeCell ref="M24:N24"/>
    <mergeCell ref="M23:N23"/>
    <mergeCell ref="M22:N22"/>
    <mergeCell ref="E20:J20"/>
    <mergeCell ref="E21:J21"/>
    <mergeCell ref="E34:J34"/>
    <mergeCell ref="C50:J50"/>
    <mergeCell ref="I62:J62"/>
    <mergeCell ref="I68:J68"/>
    <mergeCell ref="E67:F67"/>
    <mergeCell ref="E68:F68"/>
    <mergeCell ref="C67:D68"/>
    <mergeCell ref="C69:G69"/>
    <mergeCell ref="I69:J69"/>
    <mergeCell ref="E37:J40"/>
    <mergeCell ref="I63:J63"/>
    <mergeCell ref="I64:J64"/>
    <mergeCell ref="E63:F64"/>
    <mergeCell ref="E65:F65"/>
    <mergeCell ref="I65:J65"/>
    <mergeCell ref="C60:D65"/>
    <mergeCell ref="I51:J51"/>
    <mergeCell ref="I52:J52"/>
    <mergeCell ref="I53:J53"/>
    <mergeCell ref="E51:F53"/>
    <mergeCell ref="E54:F54"/>
    <mergeCell ref="I54:J54"/>
    <mergeCell ref="I60:J60"/>
    <mergeCell ref="E55:F57"/>
    <mergeCell ref="I55:J55"/>
    <mergeCell ref="I61:J61"/>
    <mergeCell ref="E60:F61"/>
    <mergeCell ref="C70:D77"/>
    <mergeCell ref="E70:F72"/>
    <mergeCell ref="I70:J70"/>
    <mergeCell ref="I71:J71"/>
    <mergeCell ref="I72:J72"/>
    <mergeCell ref="E73:F73"/>
    <mergeCell ref="I73:J73"/>
    <mergeCell ref="E74:F76"/>
    <mergeCell ref="I74:J74"/>
    <mergeCell ref="I75:J75"/>
    <mergeCell ref="I76:J76"/>
    <mergeCell ref="E77:F77"/>
    <mergeCell ref="I77:J77"/>
    <mergeCell ref="C78:G78"/>
    <mergeCell ref="I78:J78"/>
    <mergeCell ref="AC19:AC20"/>
    <mergeCell ref="Y21:AB21"/>
    <mergeCell ref="Y22:AB22"/>
    <mergeCell ref="Y24:AB24"/>
    <mergeCell ref="Y25:AB25"/>
    <mergeCell ref="S24:W24"/>
    <mergeCell ref="S23:W23"/>
    <mergeCell ref="S22:W22"/>
    <mergeCell ref="S21:W21"/>
    <mergeCell ref="S20:W20"/>
    <mergeCell ref="S19:W19"/>
    <mergeCell ref="Y19:AB19"/>
    <mergeCell ref="Y20:AB20"/>
    <mergeCell ref="S31:W31"/>
    <mergeCell ref="Y31:AB31"/>
    <mergeCell ref="S32:S33"/>
    <mergeCell ref="U32:W32"/>
    <mergeCell ref="U33:W33"/>
    <mergeCell ref="Y32:AB32"/>
    <mergeCell ref="Y33:AB33"/>
    <mergeCell ref="U34:W34"/>
    <mergeCell ref="Y34:AB34"/>
    <mergeCell ref="S18:W18"/>
    <mergeCell ref="S17:W17"/>
    <mergeCell ref="S16:W16"/>
    <mergeCell ref="S15:AB15"/>
    <mergeCell ref="S14:W14"/>
    <mergeCell ref="S13:AB13"/>
    <mergeCell ref="S12:AB12"/>
    <mergeCell ref="S26:S29"/>
    <mergeCell ref="Y30:AB30"/>
    <mergeCell ref="S30:W30"/>
    <mergeCell ref="U26:W26"/>
    <mergeCell ref="U27:W27"/>
    <mergeCell ref="U28:W28"/>
    <mergeCell ref="U29:W29"/>
    <mergeCell ref="Y26:AB26"/>
    <mergeCell ref="Y27:AB27"/>
    <mergeCell ref="Y28:AB28"/>
    <mergeCell ref="Y29:AB29"/>
    <mergeCell ref="S25:W25"/>
    <mergeCell ref="Y23:AB23"/>
    <mergeCell ref="Y14:AB14"/>
    <mergeCell ref="Y16:AB16"/>
    <mergeCell ref="Y18:AB18"/>
    <mergeCell ref="Y17:AB17"/>
    <mergeCell ref="S39:AB40"/>
    <mergeCell ref="S41:W41"/>
    <mergeCell ref="Y41:AB41"/>
    <mergeCell ref="S42:W42"/>
    <mergeCell ref="Y42:AB42"/>
    <mergeCell ref="S35:S38"/>
    <mergeCell ref="U35:W35"/>
    <mergeCell ref="U36:W36"/>
    <mergeCell ref="U37:W37"/>
    <mergeCell ref="U38:W38"/>
    <mergeCell ref="Y35:AB35"/>
    <mergeCell ref="Y36:AB36"/>
    <mergeCell ref="Y37:AB37"/>
    <mergeCell ref="Y38:AB38"/>
  </mergeCells>
  <phoneticPr fontId="19" type="noConversion"/>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4</xdr:col>
                    <xdr:colOff>47625</xdr:colOff>
                    <xdr:row>25</xdr:row>
                    <xdr:rowOff>19050</xdr:rowOff>
                  </from>
                  <to>
                    <xdr:col>9</xdr:col>
                    <xdr:colOff>447675</xdr:colOff>
                    <xdr:row>25</xdr:row>
                    <xdr:rowOff>219075</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4</xdr:col>
                    <xdr:colOff>28575</xdr:colOff>
                    <xdr:row>15</xdr:row>
                    <xdr:rowOff>28575</xdr:rowOff>
                  </from>
                  <to>
                    <xdr:col>9</xdr:col>
                    <xdr:colOff>428625</xdr:colOff>
                    <xdr:row>15</xdr:row>
                    <xdr:rowOff>228600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4</xdr:col>
                    <xdr:colOff>38100</xdr:colOff>
                    <xdr:row>16</xdr:row>
                    <xdr:rowOff>209550</xdr:rowOff>
                  </from>
                  <to>
                    <xdr:col>9</xdr:col>
                    <xdr:colOff>419100</xdr:colOff>
                    <xdr:row>16</xdr:row>
                    <xdr:rowOff>428625</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7</xdr:col>
                    <xdr:colOff>38100</xdr:colOff>
                    <xdr:row>18</xdr:row>
                    <xdr:rowOff>38100</xdr:rowOff>
                  </from>
                  <to>
                    <xdr:col>9</xdr:col>
                    <xdr:colOff>600075</xdr:colOff>
                    <xdr:row>18</xdr:row>
                    <xdr:rowOff>238125</xdr:rowOff>
                  </to>
                </anchor>
              </controlPr>
            </control>
          </mc:Choice>
        </mc:AlternateContent>
        <mc:AlternateContent xmlns:mc="http://schemas.openxmlformats.org/markup-compatibility/2006">
          <mc:Choice Requires="x14">
            <control shapeId="5125" r:id="rId8" name="Drop Down 5">
              <controlPr defaultSize="0" autoLine="0" autoPict="0">
                <anchor moveWithCells="1">
                  <from>
                    <xdr:col>4</xdr:col>
                    <xdr:colOff>28575</xdr:colOff>
                    <xdr:row>18</xdr:row>
                    <xdr:rowOff>38100</xdr:rowOff>
                  </from>
                  <to>
                    <xdr:col>6</xdr:col>
                    <xdr:colOff>581025</xdr:colOff>
                    <xdr:row>18</xdr:row>
                    <xdr:rowOff>238125</xdr:rowOff>
                  </to>
                </anchor>
              </controlPr>
            </control>
          </mc:Choice>
        </mc:AlternateContent>
        <mc:AlternateContent xmlns:mc="http://schemas.openxmlformats.org/markup-compatibility/2006">
          <mc:Choice Requires="x14">
            <control shapeId="5126" r:id="rId9" name="Drop Down 6">
              <controlPr defaultSize="0" autoLine="0" autoPict="0">
                <anchor moveWithCells="1">
                  <from>
                    <xdr:col>4</xdr:col>
                    <xdr:colOff>85725</xdr:colOff>
                    <xdr:row>19</xdr:row>
                    <xdr:rowOff>76200</xdr:rowOff>
                  </from>
                  <to>
                    <xdr:col>9</xdr:col>
                    <xdr:colOff>476250</xdr:colOff>
                    <xdr:row>19</xdr:row>
                    <xdr:rowOff>361950</xdr:rowOff>
                  </to>
                </anchor>
              </controlPr>
            </control>
          </mc:Choice>
        </mc:AlternateContent>
        <mc:AlternateContent xmlns:mc="http://schemas.openxmlformats.org/markup-compatibility/2006">
          <mc:Choice Requires="x14">
            <control shapeId="5128" r:id="rId10" name="Drop Down 8">
              <controlPr defaultSize="0" autoLine="0" autoPict="0">
                <anchor moveWithCells="1">
                  <from>
                    <xdr:col>11</xdr:col>
                    <xdr:colOff>19050</xdr:colOff>
                    <xdr:row>27</xdr:row>
                    <xdr:rowOff>28575</xdr:rowOff>
                  </from>
                  <to>
                    <xdr:col>11</xdr:col>
                    <xdr:colOff>752475</xdr:colOff>
                    <xdr:row>27</xdr:row>
                    <xdr:rowOff>228600</xdr:rowOff>
                  </to>
                </anchor>
              </controlPr>
            </control>
          </mc:Choice>
        </mc:AlternateContent>
        <mc:AlternateContent xmlns:mc="http://schemas.openxmlformats.org/markup-compatibility/2006">
          <mc:Choice Requires="x14">
            <control shapeId="5129" r:id="rId11" name="Drop Down 9">
              <controlPr defaultSize="0" autoLine="0" autoPict="0">
                <anchor moveWithCells="1">
                  <from>
                    <xdr:col>11</xdr:col>
                    <xdr:colOff>19050</xdr:colOff>
                    <xdr:row>28</xdr:row>
                    <xdr:rowOff>28575</xdr:rowOff>
                  </from>
                  <to>
                    <xdr:col>11</xdr:col>
                    <xdr:colOff>752475</xdr:colOff>
                    <xdr:row>28</xdr:row>
                    <xdr:rowOff>228600</xdr:rowOff>
                  </to>
                </anchor>
              </controlPr>
            </control>
          </mc:Choice>
        </mc:AlternateContent>
        <mc:AlternateContent xmlns:mc="http://schemas.openxmlformats.org/markup-compatibility/2006">
          <mc:Choice Requires="x14">
            <control shapeId="5130" r:id="rId12" name="Drop Down 10">
              <controlPr defaultSize="0" autoLine="0" autoPict="0">
                <anchor moveWithCells="1">
                  <from>
                    <xdr:col>4</xdr:col>
                    <xdr:colOff>19050</xdr:colOff>
                    <xdr:row>21</xdr:row>
                    <xdr:rowOff>28575</xdr:rowOff>
                  </from>
                  <to>
                    <xdr:col>9</xdr:col>
                    <xdr:colOff>447675</xdr:colOff>
                    <xdr:row>21</xdr:row>
                    <xdr:rowOff>228600</xdr:rowOff>
                  </to>
                </anchor>
              </controlPr>
            </control>
          </mc:Choice>
        </mc:AlternateContent>
        <mc:AlternateContent xmlns:mc="http://schemas.openxmlformats.org/markup-compatibility/2006">
          <mc:Choice Requires="x14">
            <control shapeId="5131" r:id="rId13" name="Drop Down 11">
              <controlPr defaultSize="0" autoLine="0" autoPict="0">
                <anchor moveWithCells="1">
                  <from>
                    <xdr:col>4</xdr:col>
                    <xdr:colOff>19050</xdr:colOff>
                    <xdr:row>22</xdr:row>
                    <xdr:rowOff>28575</xdr:rowOff>
                  </from>
                  <to>
                    <xdr:col>9</xdr:col>
                    <xdr:colOff>447675</xdr:colOff>
                    <xdr:row>22</xdr:row>
                    <xdr:rowOff>228600</xdr:rowOff>
                  </to>
                </anchor>
              </controlPr>
            </control>
          </mc:Choice>
        </mc:AlternateContent>
        <mc:AlternateContent xmlns:mc="http://schemas.openxmlformats.org/markup-compatibility/2006">
          <mc:Choice Requires="x14">
            <control shapeId="5132" r:id="rId14" name="Drop Down 12">
              <controlPr defaultSize="0" autoLine="0" autoPict="0">
                <anchor moveWithCells="1">
                  <from>
                    <xdr:col>4</xdr:col>
                    <xdr:colOff>19050</xdr:colOff>
                    <xdr:row>23</xdr:row>
                    <xdr:rowOff>28575</xdr:rowOff>
                  </from>
                  <to>
                    <xdr:col>9</xdr:col>
                    <xdr:colOff>447675</xdr:colOff>
                    <xdr:row>23</xdr:row>
                    <xdr:rowOff>228600</xdr:rowOff>
                  </to>
                </anchor>
              </controlPr>
            </control>
          </mc:Choice>
        </mc:AlternateContent>
        <mc:AlternateContent xmlns:mc="http://schemas.openxmlformats.org/markup-compatibility/2006">
          <mc:Choice Requires="x14">
            <control shapeId="5133" r:id="rId15" name="Drop Down 13">
              <controlPr defaultSize="0" autoLine="0" autoPict="0">
                <anchor moveWithCells="1">
                  <from>
                    <xdr:col>4</xdr:col>
                    <xdr:colOff>19050</xdr:colOff>
                    <xdr:row>24</xdr:row>
                    <xdr:rowOff>28575</xdr:rowOff>
                  </from>
                  <to>
                    <xdr:col>9</xdr:col>
                    <xdr:colOff>447675</xdr:colOff>
                    <xdr:row>24</xdr:row>
                    <xdr:rowOff>228600</xdr:rowOff>
                  </to>
                </anchor>
              </controlPr>
            </control>
          </mc:Choice>
        </mc:AlternateContent>
        <mc:AlternateContent xmlns:mc="http://schemas.openxmlformats.org/markup-compatibility/2006">
          <mc:Choice Requires="x14">
            <control shapeId="5158" r:id="rId16" name="Drop Down 38">
              <controlPr defaultSize="0" autoLine="0" autoPict="0">
                <anchor moveWithCells="1">
                  <from>
                    <xdr:col>4</xdr:col>
                    <xdr:colOff>38100</xdr:colOff>
                    <xdr:row>17</xdr:row>
                    <xdr:rowOff>219075</xdr:rowOff>
                  </from>
                  <to>
                    <xdr:col>9</xdr:col>
                    <xdr:colOff>438150</xdr:colOff>
                    <xdr:row>17</xdr:row>
                    <xdr:rowOff>428625</xdr:rowOff>
                  </to>
                </anchor>
              </controlPr>
            </control>
          </mc:Choice>
        </mc:AlternateContent>
        <mc:AlternateContent xmlns:mc="http://schemas.openxmlformats.org/markup-compatibility/2006">
          <mc:Choice Requires="x14">
            <control shapeId="5256" r:id="rId17" name="Drop Down 136">
              <controlPr defaultSize="0" autoLine="0" autoPict="0">
                <anchor moveWithCells="1">
                  <from>
                    <xdr:col>11</xdr:col>
                    <xdr:colOff>19050</xdr:colOff>
                    <xdr:row>29</xdr:row>
                    <xdr:rowOff>95250</xdr:rowOff>
                  </from>
                  <to>
                    <xdr:col>11</xdr:col>
                    <xdr:colOff>752475</xdr:colOff>
                    <xdr:row>29</xdr:row>
                    <xdr:rowOff>295275</xdr:rowOff>
                  </to>
                </anchor>
              </controlPr>
            </control>
          </mc:Choice>
        </mc:AlternateContent>
        <mc:AlternateContent xmlns:mc="http://schemas.openxmlformats.org/markup-compatibility/2006">
          <mc:Choice Requires="x14">
            <control shapeId="5257" r:id="rId18" name="Drop Down 137">
              <controlPr defaultSize="0" autoLine="0" autoPict="0">
                <anchor moveWithCells="1">
                  <from>
                    <xdr:col>11</xdr:col>
                    <xdr:colOff>28575</xdr:colOff>
                    <xdr:row>30</xdr:row>
                    <xdr:rowOff>19050</xdr:rowOff>
                  </from>
                  <to>
                    <xdr:col>11</xdr:col>
                    <xdr:colOff>742950</xdr:colOff>
                    <xdr:row>30</xdr:row>
                    <xdr:rowOff>219075</xdr:rowOff>
                  </to>
                </anchor>
              </controlPr>
            </control>
          </mc:Choice>
        </mc:AlternateContent>
        <mc:AlternateContent xmlns:mc="http://schemas.openxmlformats.org/markup-compatibility/2006">
          <mc:Choice Requires="x14">
            <control shapeId="5258" r:id="rId19" name="Drop Down 138">
              <controlPr defaultSize="0" autoLine="0" autoPict="0">
                <anchor moveWithCells="1">
                  <from>
                    <xdr:col>11</xdr:col>
                    <xdr:colOff>19050</xdr:colOff>
                    <xdr:row>33</xdr:row>
                    <xdr:rowOff>38100</xdr:rowOff>
                  </from>
                  <to>
                    <xdr:col>11</xdr:col>
                    <xdr:colOff>771525</xdr:colOff>
                    <xdr:row>33</xdr:row>
                    <xdr:rowOff>238125</xdr:rowOff>
                  </to>
                </anchor>
              </controlPr>
            </control>
          </mc:Choice>
        </mc:AlternateContent>
        <mc:AlternateContent xmlns:mc="http://schemas.openxmlformats.org/markup-compatibility/2006">
          <mc:Choice Requires="x14">
            <control shapeId="5259" r:id="rId20" name="Drop Down 139">
              <controlPr defaultSize="0" autoLine="0" autoPict="0">
                <anchor moveWithCells="1">
                  <from>
                    <xdr:col>11</xdr:col>
                    <xdr:colOff>19050</xdr:colOff>
                    <xdr:row>34</xdr:row>
                    <xdr:rowOff>38100</xdr:rowOff>
                  </from>
                  <to>
                    <xdr:col>11</xdr:col>
                    <xdr:colOff>752475</xdr:colOff>
                    <xdr:row>34</xdr:row>
                    <xdr:rowOff>238125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D070-0604-486C-8BF4-5690BB6E7831}">
  <sheetPr codeName="Planilha2"/>
  <dimension ref="B2:AO127"/>
  <sheetViews>
    <sheetView zoomScale="85" zoomScaleNormal="85" workbookViewId="0">
      <selection activeCell="P1" sqref="O1:P1048576"/>
    </sheetView>
  </sheetViews>
  <sheetFormatPr defaultRowHeight="15" x14ac:dyDescent="0.25"/>
  <cols>
    <col min="2" max="2" width="10.140625" customWidth="1"/>
    <col min="3" max="3" width="10.42578125" customWidth="1"/>
    <col min="8" max="8" width="11.140625" customWidth="1"/>
    <col min="10" max="10" width="9.7109375" customWidth="1"/>
    <col min="12" max="12" width="11.7109375" bestFit="1" customWidth="1"/>
    <col min="15" max="16" width="9.140625" hidden="1" customWidth="1"/>
    <col min="17" max="18" width="9.140625" customWidth="1"/>
    <col min="19" max="19" width="9.85546875" bestFit="1" customWidth="1"/>
    <col min="24" max="24" width="12" style="94" bestFit="1" customWidth="1"/>
  </cols>
  <sheetData>
    <row r="2" spans="2:41" x14ac:dyDescent="0.25">
      <c r="C2" s="150" t="s">
        <v>361</v>
      </c>
      <c r="D2" s="150"/>
      <c r="E2" s="150"/>
      <c r="F2" s="150"/>
      <c r="G2" s="150"/>
      <c r="H2" s="150"/>
      <c r="I2" s="150"/>
    </row>
    <row r="3" spans="2:41" x14ac:dyDescent="0.25">
      <c r="C3" s="351" t="s">
        <v>340</v>
      </c>
      <c r="D3" s="351"/>
      <c r="E3" s="351"/>
      <c r="F3" s="351" t="s">
        <v>345</v>
      </c>
      <c r="G3" s="351"/>
      <c r="H3" s="351" t="s">
        <v>346</v>
      </c>
      <c r="I3" s="351"/>
      <c r="J3" s="39"/>
      <c r="K3" s="354" t="s">
        <v>346</v>
      </c>
      <c r="L3" s="354"/>
      <c r="P3" s="39"/>
      <c r="Q3" s="39"/>
      <c r="R3" s="39"/>
      <c r="S3" s="39"/>
      <c r="T3" s="39"/>
      <c r="U3" s="39"/>
      <c r="V3" s="39"/>
      <c r="W3" s="39"/>
      <c r="X3" s="93"/>
    </row>
    <row r="4" spans="2:41" x14ac:dyDescent="0.25">
      <c r="C4" s="351" t="s">
        <v>341</v>
      </c>
      <c r="D4" s="351"/>
      <c r="E4" s="351"/>
      <c r="F4" s="127">
        <v>1</v>
      </c>
      <c r="G4" s="127"/>
      <c r="H4" s="127">
        <v>8760</v>
      </c>
      <c r="I4" s="127"/>
      <c r="J4" s="38"/>
      <c r="K4" s="61" t="s">
        <v>386</v>
      </c>
      <c r="L4" s="60">
        <v>8760</v>
      </c>
      <c r="P4" s="38"/>
      <c r="Q4" s="38"/>
      <c r="R4" s="38"/>
      <c r="S4" s="38"/>
      <c r="T4" s="38"/>
      <c r="U4" s="38"/>
      <c r="V4" s="38"/>
      <c r="W4" s="38"/>
    </row>
    <row r="5" spans="2:41" x14ac:dyDescent="0.25">
      <c r="C5" s="351" t="s">
        <v>342</v>
      </c>
      <c r="D5" s="351"/>
      <c r="E5" s="351"/>
      <c r="F5" s="127">
        <v>2</v>
      </c>
      <c r="G5" s="127"/>
      <c r="H5" s="127">
        <v>8760</v>
      </c>
      <c r="I5" s="127"/>
      <c r="J5" s="38"/>
      <c r="K5" s="38"/>
      <c r="L5" s="38"/>
      <c r="P5" s="38"/>
      <c r="Q5" s="38"/>
      <c r="R5" s="38"/>
      <c r="S5" s="38"/>
      <c r="T5" s="38"/>
      <c r="U5" s="38"/>
      <c r="V5" s="38"/>
      <c r="W5" s="38"/>
    </row>
    <row r="6" spans="2:41" x14ac:dyDescent="0.25">
      <c r="C6" s="351" t="s">
        <v>343</v>
      </c>
      <c r="D6" s="351"/>
      <c r="E6" s="351"/>
      <c r="F6" s="127">
        <v>3</v>
      </c>
      <c r="G6" s="127"/>
      <c r="H6" s="127">
        <v>8760</v>
      </c>
      <c r="I6" s="127"/>
      <c r="J6" s="38"/>
      <c r="K6" s="38"/>
      <c r="L6" s="38"/>
      <c r="P6" s="38"/>
      <c r="Q6" s="38"/>
      <c r="R6" s="38"/>
      <c r="S6" s="38"/>
      <c r="T6" s="38"/>
      <c r="U6" s="38"/>
      <c r="V6" s="38"/>
      <c r="W6" s="38"/>
    </row>
    <row r="7" spans="2:41" x14ac:dyDescent="0.25">
      <c r="C7" s="351" t="s">
        <v>344</v>
      </c>
      <c r="D7" s="351"/>
      <c r="E7" s="351"/>
      <c r="F7" s="352">
        <v>4</v>
      </c>
      <c r="G7" s="352"/>
      <c r="H7" s="127">
        <v>8760</v>
      </c>
      <c r="I7" s="127"/>
      <c r="J7" s="38"/>
      <c r="K7" s="38"/>
      <c r="L7" s="38"/>
      <c r="P7" s="38"/>
      <c r="Q7" s="38"/>
      <c r="R7" s="38"/>
      <c r="S7" s="38"/>
      <c r="T7" s="38"/>
      <c r="U7" s="38"/>
      <c r="V7" s="38"/>
      <c r="W7" s="38"/>
    </row>
    <row r="8" spans="2:41" x14ac:dyDescent="0.25">
      <c r="C8" s="348" t="s">
        <v>356</v>
      </c>
      <c r="D8" s="349"/>
      <c r="E8" s="350"/>
      <c r="F8" s="121">
        <v>5</v>
      </c>
      <c r="G8" s="123"/>
      <c r="H8" s="127">
        <v>8760</v>
      </c>
      <c r="I8" s="127"/>
      <c r="J8" s="38"/>
      <c r="K8" s="38"/>
      <c r="L8" s="38"/>
      <c r="P8" s="38"/>
      <c r="Q8" s="38"/>
      <c r="R8" s="38"/>
      <c r="S8" s="38"/>
      <c r="T8" s="38"/>
      <c r="U8" s="38"/>
      <c r="V8" s="38"/>
      <c r="W8" s="38"/>
    </row>
    <row r="9" spans="2:41" x14ac:dyDescent="0.25">
      <c r="C9" s="353" t="s">
        <v>306</v>
      </c>
      <c r="D9" s="353"/>
      <c r="E9" s="129"/>
      <c r="F9" s="36" t="s">
        <v>347</v>
      </c>
      <c r="G9" s="8">
        <f>SUM(F4:G8)</f>
        <v>15</v>
      </c>
      <c r="H9" s="127" t="s">
        <v>17</v>
      </c>
      <c r="I9" s="127"/>
      <c r="J9" s="37"/>
      <c r="K9" s="38"/>
      <c r="L9" s="38"/>
      <c r="P9" s="38"/>
      <c r="Q9" s="38"/>
      <c r="R9" s="38"/>
      <c r="S9" s="38"/>
      <c r="T9" s="38"/>
      <c r="U9" s="37"/>
      <c r="V9" s="37"/>
      <c r="W9" s="38"/>
    </row>
    <row r="10" spans="2:41" x14ac:dyDescent="0.25">
      <c r="C10" s="37"/>
      <c r="D10" s="37"/>
      <c r="E10" s="37"/>
      <c r="F10" s="37"/>
      <c r="G10" s="37"/>
      <c r="H10" s="37"/>
      <c r="I10" s="37"/>
      <c r="J10" s="37"/>
      <c r="K10" s="37"/>
      <c r="L10" s="37"/>
    </row>
    <row r="11" spans="2:41" x14ac:dyDescent="0.25">
      <c r="C11" s="37"/>
      <c r="D11" s="37"/>
      <c r="E11" s="37"/>
      <c r="F11" s="37"/>
      <c r="G11" s="37"/>
      <c r="H11" s="37"/>
      <c r="I11" s="37"/>
      <c r="J11" s="37"/>
      <c r="K11" s="37"/>
      <c r="L11" s="37"/>
    </row>
    <row r="12" spans="2:41" x14ac:dyDescent="0.25">
      <c r="C12" s="37"/>
      <c r="D12" s="37"/>
      <c r="E12" s="37"/>
      <c r="F12" s="37"/>
      <c r="G12" s="37"/>
      <c r="H12" s="37"/>
      <c r="I12" s="37"/>
      <c r="J12" s="37"/>
      <c r="K12" s="37"/>
      <c r="L12" s="37"/>
      <c r="S12" s="150" t="s">
        <v>553</v>
      </c>
      <c r="T12" s="150"/>
      <c r="U12" s="150"/>
      <c r="V12" s="150"/>
      <c r="W12" s="150"/>
      <c r="X12" s="150"/>
      <c r="Y12" s="150"/>
      <c r="Z12" s="150"/>
      <c r="AA12" s="150"/>
      <c r="AB12" s="150"/>
      <c r="AE12" s="59"/>
      <c r="AF12" s="59"/>
      <c r="AG12" s="59"/>
      <c r="AH12" s="59"/>
      <c r="AI12" s="59"/>
      <c r="AJ12" s="59"/>
      <c r="AK12" s="59"/>
      <c r="AL12" s="59"/>
      <c r="AM12" s="59"/>
      <c r="AN12" s="59"/>
    </row>
    <row r="13" spans="2:41" x14ac:dyDescent="0.25">
      <c r="B13" s="150" t="s">
        <v>552</v>
      </c>
      <c r="C13" s="150"/>
      <c r="D13" s="150"/>
      <c r="E13" s="150"/>
      <c r="F13" s="150"/>
      <c r="G13" s="150"/>
      <c r="H13" s="150"/>
      <c r="I13" s="150"/>
      <c r="J13" s="150"/>
      <c r="K13" s="150"/>
      <c r="L13" s="150"/>
      <c r="M13" s="150"/>
      <c r="N13" s="150"/>
      <c r="S13" s="315" t="s">
        <v>428</v>
      </c>
      <c r="T13" s="316"/>
      <c r="U13" s="316"/>
      <c r="V13" s="316"/>
      <c r="W13" s="316"/>
      <c r="X13" s="316"/>
      <c r="Y13" s="316"/>
      <c r="Z13" s="316"/>
      <c r="AA13" s="316"/>
      <c r="AB13" s="317"/>
      <c r="AE13" s="59"/>
      <c r="AF13" s="59"/>
      <c r="AG13" s="59"/>
      <c r="AH13" s="59"/>
      <c r="AI13" s="59"/>
      <c r="AJ13" s="59"/>
      <c r="AK13" s="59"/>
      <c r="AL13" s="59"/>
      <c r="AM13" s="59"/>
      <c r="AN13" s="59"/>
    </row>
    <row r="14" spans="2:41" ht="15" customHeight="1" x14ac:dyDescent="0.25">
      <c r="B14" s="344" t="s">
        <v>348</v>
      </c>
      <c r="C14" s="344"/>
      <c r="D14" s="344"/>
      <c r="E14" s="128" t="s">
        <v>13</v>
      </c>
      <c r="F14" s="128"/>
      <c r="G14" s="128"/>
      <c r="H14" s="128"/>
      <c r="I14" s="128"/>
      <c r="J14" s="128"/>
      <c r="K14" s="128" t="s">
        <v>14</v>
      </c>
      <c r="L14" s="128" t="s">
        <v>15</v>
      </c>
      <c r="M14" s="128" t="s">
        <v>16</v>
      </c>
      <c r="N14" s="128"/>
      <c r="S14" s="121" t="s">
        <v>426</v>
      </c>
      <c r="T14" s="122"/>
      <c r="U14" s="122"/>
      <c r="V14" s="122"/>
      <c r="W14" s="123"/>
      <c r="X14" s="95">
        <f>L17*'Gerenciamento de risco'!H14</f>
        <v>0.1</v>
      </c>
      <c r="Y14" s="309" t="s">
        <v>425</v>
      </c>
      <c r="Z14" s="310"/>
      <c r="AA14" s="310"/>
      <c r="AB14" s="311"/>
      <c r="AC14" s="39"/>
      <c r="AD14" s="39"/>
      <c r="AE14" s="38"/>
      <c r="AF14" s="38"/>
      <c r="AG14" s="38"/>
      <c r="AH14" s="38"/>
      <c r="AI14" s="38"/>
      <c r="AJ14" s="37"/>
      <c r="AK14" s="38"/>
      <c r="AL14" s="38"/>
      <c r="AM14" s="38"/>
      <c r="AN14" s="38"/>
      <c r="AO14" s="39"/>
    </row>
    <row r="15" spans="2:41" x14ac:dyDescent="0.25">
      <c r="B15" s="344"/>
      <c r="C15" s="344"/>
      <c r="D15" s="344"/>
      <c r="E15" s="128"/>
      <c r="F15" s="128"/>
      <c r="G15" s="128"/>
      <c r="H15" s="128"/>
      <c r="I15" s="128"/>
      <c r="J15" s="128"/>
      <c r="K15" s="128"/>
      <c r="L15" s="128"/>
      <c r="M15" s="128"/>
      <c r="N15" s="128"/>
      <c r="S15" s="129" t="s">
        <v>368</v>
      </c>
      <c r="T15" s="130"/>
      <c r="U15" s="130"/>
      <c r="V15" s="130"/>
      <c r="W15" s="130"/>
      <c r="X15" s="130"/>
      <c r="Y15" s="130"/>
      <c r="Z15" s="130"/>
      <c r="AA15" s="130"/>
      <c r="AB15" s="131"/>
      <c r="AC15" s="39"/>
      <c r="AD15" s="39"/>
      <c r="AE15" s="39"/>
      <c r="AF15" s="39"/>
      <c r="AG15" s="39"/>
      <c r="AH15" s="39"/>
      <c r="AI15" s="39"/>
      <c r="AJ15" s="39"/>
      <c r="AK15" s="39"/>
      <c r="AL15" s="39"/>
      <c r="AM15" s="39"/>
      <c r="AN15" s="39"/>
      <c r="AO15" s="39"/>
    </row>
    <row r="16" spans="2:41" ht="22.5" customHeight="1" x14ac:dyDescent="0.25">
      <c r="B16" s="124" t="s">
        <v>349</v>
      </c>
      <c r="C16" s="125"/>
      <c r="D16" s="126"/>
      <c r="E16" s="127"/>
      <c r="F16" s="127"/>
      <c r="G16" s="127"/>
      <c r="H16" s="127"/>
      <c r="I16" s="127"/>
      <c r="J16" s="127"/>
      <c r="K16" s="1" t="s">
        <v>153</v>
      </c>
      <c r="L16" s="41">
        <f>INDEX('NORMA 5419 - 2'!I111:I114,ZPR2!O16)</f>
        <v>1E-4</v>
      </c>
      <c r="M16" s="127" t="s">
        <v>350</v>
      </c>
      <c r="N16" s="127"/>
      <c r="O16">
        <v>3</v>
      </c>
      <c r="S16" s="121" t="s">
        <v>429</v>
      </c>
      <c r="T16" s="122"/>
      <c r="U16" s="122"/>
      <c r="V16" s="122"/>
      <c r="W16" s="123"/>
      <c r="X16" s="95">
        <f>L23*'Gerenciamento de risco'!H24</f>
        <v>1</v>
      </c>
      <c r="Y16" s="309" t="s">
        <v>427</v>
      </c>
      <c r="Z16" s="310"/>
      <c r="AA16" s="310"/>
      <c r="AB16" s="311"/>
      <c r="AC16" s="37"/>
      <c r="AD16" s="43"/>
      <c r="AE16" s="38"/>
      <c r="AF16" s="38"/>
      <c r="AG16" s="38"/>
      <c r="AH16" s="38"/>
      <c r="AI16" s="38"/>
      <c r="AJ16" s="37"/>
      <c r="AK16" s="38"/>
      <c r="AL16" s="38"/>
      <c r="AM16" s="38"/>
      <c r="AN16" s="38"/>
      <c r="AO16" s="37"/>
    </row>
    <row r="17" spans="2:41" ht="54.75" customHeight="1" x14ac:dyDescent="0.25">
      <c r="B17" s="341" t="s">
        <v>377</v>
      </c>
      <c r="C17" s="342"/>
      <c r="D17" s="343"/>
      <c r="E17" s="331"/>
      <c r="F17" s="331"/>
      <c r="G17" s="331"/>
      <c r="H17" s="331"/>
      <c r="I17" s="331"/>
      <c r="J17" s="331"/>
      <c r="K17" s="1" t="s">
        <v>44</v>
      </c>
      <c r="L17" s="45">
        <f>INDEX('NORMA 5419 - 2'!E29:E33,ZPR2!O17)</f>
        <v>0.1</v>
      </c>
      <c r="M17" s="127" t="s">
        <v>351</v>
      </c>
      <c r="N17" s="127"/>
      <c r="O17">
        <v>2</v>
      </c>
      <c r="S17" s="121" t="s">
        <v>422</v>
      </c>
      <c r="T17" s="122"/>
      <c r="U17" s="122"/>
      <c r="V17" s="122"/>
      <c r="W17" s="123"/>
      <c r="X17" s="95">
        <f>L23*X18</f>
        <v>4.0000000000000008E-2</v>
      </c>
      <c r="Y17" s="309" t="s">
        <v>423</v>
      </c>
      <c r="Z17" s="310"/>
      <c r="AA17" s="310"/>
      <c r="AB17" s="311"/>
      <c r="AC17" s="37"/>
      <c r="AD17" s="44"/>
      <c r="AE17" s="38"/>
      <c r="AF17" s="38"/>
      <c r="AG17" s="38"/>
      <c r="AH17" s="38"/>
      <c r="AI17" s="38"/>
      <c r="AJ17" s="37"/>
      <c r="AK17" s="38"/>
      <c r="AL17" s="38"/>
      <c r="AM17" s="38"/>
      <c r="AN17" s="38"/>
      <c r="AO17" s="37"/>
    </row>
    <row r="18" spans="2:41" ht="51.75" customHeight="1" x14ac:dyDescent="0.25">
      <c r="B18" s="341" t="s">
        <v>378</v>
      </c>
      <c r="C18" s="342"/>
      <c r="D18" s="343"/>
      <c r="E18" s="300"/>
      <c r="F18" s="301"/>
      <c r="G18" s="301"/>
      <c r="H18" s="301"/>
      <c r="I18" s="301"/>
      <c r="J18" s="302"/>
      <c r="K18" s="1" t="s">
        <v>98</v>
      </c>
      <c r="L18" s="40">
        <f>INDEX('NORMA 5419 - 2'!D83:D86,ZPR2!O18)</f>
        <v>0.1</v>
      </c>
      <c r="M18" s="127" t="s">
        <v>379</v>
      </c>
      <c r="N18" s="127"/>
      <c r="O18">
        <v>2</v>
      </c>
      <c r="S18" s="121" t="s">
        <v>430</v>
      </c>
      <c r="T18" s="122"/>
      <c r="U18" s="122"/>
      <c r="V18" s="122"/>
      <c r="W18" s="123"/>
      <c r="X18" s="96">
        <f>(X19*X20*L22*'Gerenciamento de risco'!H31)^2</f>
        <v>4.0000000000000008E-2</v>
      </c>
      <c r="Y18" s="321" t="s">
        <v>431</v>
      </c>
      <c r="Z18" s="322"/>
      <c r="AA18" s="322"/>
      <c r="AB18" s="323"/>
      <c r="AC18" s="37"/>
      <c r="AD18" s="44"/>
      <c r="AE18" s="38"/>
      <c r="AF18" s="38"/>
      <c r="AG18" s="38"/>
      <c r="AH18" s="38"/>
      <c r="AI18" s="38"/>
      <c r="AJ18" s="68"/>
      <c r="AK18" s="66"/>
      <c r="AL18" s="66"/>
      <c r="AM18" s="66"/>
      <c r="AN18" s="66"/>
      <c r="AO18" s="37"/>
    </row>
    <row r="19" spans="2:41" ht="22.5" customHeight="1" x14ac:dyDescent="0.25">
      <c r="B19" s="128" t="s">
        <v>352</v>
      </c>
      <c r="C19" s="128"/>
      <c r="D19" s="128"/>
      <c r="E19" s="127"/>
      <c r="F19" s="127"/>
      <c r="G19" s="127"/>
      <c r="H19" s="127"/>
      <c r="I19" s="127"/>
      <c r="J19" s="127"/>
      <c r="K19" s="1" t="s">
        <v>171</v>
      </c>
      <c r="L19" s="41">
        <f>INDEX('NORMA 5419 - 2'!E130:E136,ZPR2!P19)</f>
        <v>0.1</v>
      </c>
      <c r="M19" s="127" t="s">
        <v>353</v>
      </c>
      <c r="N19" s="127"/>
      <c r="O19">
        <v>7</v>
      </c>
      <c r="P19">
        <v>4</v>
      </c>
      <c r="S19" s="121" t="s">
        <v>432</v>
      </c>
      <c r="T19" s="122"/>
      <c r="U19" s="122"/>
      <c r="V19" s="122"/>
      <c r="W19" s="123"/>
      <c r="X19" s="95">
        <v>1</v>
      </c>
      <c r="Y19" s="309" t="s">
        <v>240</v>
      </c>
      <c r="Z19" s="310"/>
      <c r="AA19" s="310"/>
      <c r="AB19" s="311"/>
      <c r="AC19" s="326" t="s">
        <v>439</v>
      </c>
      <c r="AD19" s="43"/>
      <c r="AE19" s="38"/>
      <c r="AF19" s="38"/>
      <c r="AG19" s="38"/>
      <c r="AH19" s="38"/>
      <c r="AI19" s="38"/>
      <c r="AJ19" s="38"/>
      <c r="AK19" s="38"/>
      <c r="AL19" s="38"/>
      <c r="AM19" s="38"/>
      <c r="AN19" s="38"/>
      <c r="AO19" s="69"/>
    </row>
    <row r="20" spans="2:41" ht="35.25" customHeight="1" x14ac:dyDescent="0.25">
      <c r="B20" s="344" t="s">
        <v>354</v>
      </c>
      <c r="C20" s="344"/>
      <c r="D20" s="344"/>
      <c r="E20" s="331"/>
      <c r="F20" s="331"/>
      <c r="G20" s="331"/>
      <c r="H20" s="331"/>
      <c r="I20" s="331"/>
      <c r="J20" s="331"/>
      <c r="K20" s="1" t="s">
        <v>165</v>
      </c>
      <c r="L20" s="40">
        <f>INDEX('NORMA 5419 - 2'!E123:E125,ZPR2!O20)</f>
        <v>0.5</v>
      </c>
      <c r="M20" s="127" t="s">
        <v>355</v>
      </c>
      <c r="N20" s="127"/>
      <c r="O20">
        <v>2</v>
      </c>
      <c r="S20" s="300" t="s">
        <v>433</v>
      </c>
      <c r="T20" s="301"/>
      <c r="U20" s="301"/>
      <c r="V20" s="301"/>
      <c r="W20" s="302"/>
      <c r="X20" s="96">
        <v>1</v>
      </c>
      <c r="Y20" s="321" t="s">
        <v>359</v>
      </c>
      <c r="Z20" s="322"/>
      <c r="AA20" s="322"/>
      <c r="AB20" s="323"/>
      <c r="AC20" s="326"/>
      <c r="AD20" s="44"/>
      <c r="AE20" s="66"/>
      <c r="AF20" s="66"/>
      <c r="AG20" s="66"/>
      <c r="AH20" s="66"/>
      <c r="AI20" s="66"/>
      <c r="AJ20" s="66"/>
      <c r="AK20" s="66"/>
      <c r="AL20" s="66"/>
      <c r="AM20" s="66"/>
      <c r="AN20" s="66"/>
      <c r="AO20" s="69"/>
    </row>
    <row r="21" spans="2:41" ht="30" customHeight="1" x14ac:dyDescent="0.25">
      <c r="B21" s="344" t="s">
        <v>357</v>
      </c>
      <c r="C21" s="344"/>
      <c r="D21" s="344"/>
      <c r="E21" s="331" t="s">
        <v>17</v>
      </c>
      <c r="F21" s="331"/>
      <c r="G21" s="331"/>
      <c r="H21" s="331"/>
      <c r="I21" s="331"/>
      <c r="J21" s="331"/>
      <c r="K21" s="1" t="s">
        <v>358</v>
      </c>
      <c r="L21" s="40">
        <v>1</v>
      </c>
      <c r="M21" s="127" t="s">
        <v>359</v>
      </c>
      <c r="N21" s="127"/>
      <c r="P21" s="58" t="s">
        <v>438</v>
      </c>
      <c r="R21" s="37"/>
      <c r="S21" s="300" t="s">
        <v>434</v>
      </c>
      <c r="T21" s="301"/>
      <c r="U21" s="301"/>
      <c r="V21" s="301"/>
      <c r="W21" s="302"/>
      <c r="X21" s="96">
        <f>1/'Gerenciamento de risco'!L30</f>
        <v>1</v>
      </c>
      <c r="Y21" s="321" t="s">
        <v>331</v>
      </c>
      <c r="Z21" s="322"/>
      <c r="AA21" s="322"/>
      <c r="AB21" s="323"/>
      <c r="AC21" s="37"/>
      <c r="AD21" s="44"/>
      <c r="AE21" s="66"/>
      <c r="AF21" s="66"/>
      <c r="AG21" s="66"/>
      <c r="AH21" s="66"/>
      <c r="AI21" s="66"/>
      <c r="AJ21" s="68"/>
      <c r="AK21" s="66"/>
      <c r="AL21" s="66"/>
      <c r="AM21" s="66"/>
      <c r="AN21" s="66"/>
      <c r="AO21" s="37"/>
    </row>
    <row r="22" spans="2:41" ht="21" customHeight="1" x14ac:dyDescent="0.25">
      <c r="B22" s="344" t="s">
        <v>368</v>
      </c>
      <c r="C22" s="345" t="s">
        <v>370</v>
      </c>
      <c r="D22" s="345"/>
      <c r="E22" s="331"/>
      <c r="F22" s="331"/>
      <c r="G22" s="331"/>
      <c r="H22" s="331"/>
      <c r="I22" s="331"/>
      <c r="J22" s="331"/>
      <c r="K22" s="1" t="s">
        <v>90</v>
      </c>
      <c r="L22" s="40">
        <f>INDEX('NORMA 5419 - 2'!D72:D75,ZPR2!O22)</f>
        <v>0.2</v>
      </c>
      <c r="M22" s="121" t="s">
        <v>372</v>
      </c>
      <c r="N22" s="123"/>
      <c r="O22">
        <v>2</v>
      </c>
      <c r="S22" s="300" t="s">
        <v>436</v>
      </c>
      <c r="T22" s="301"/>
      <c r="U22" s="301"/>
      <c r="V22" s="301"/>
      <c r="W22" s="302"/>
      <c r="X22" s="96">
        <f>L18*'Gerenciamento de risco'!H15*'Gerenciamento de risco'!H32*'Gerenciamento de risco'!H24</f>
        <v>0</v>
      </c>
      <c r="Y22" s="321" t="s">
        <v>435</v>
      </c>
      <c r="Z22" s="322"/>
      <c r="AA22" s="322"/>
      <c r="AB22" s="323"/>
      <c r="AC22" s="37"/>
      <c r="AD22" s="44"/>
      <c r="AE22" s="66"/>
      <c r="AF22" s="66"/>
      <c r="AG22" s="66"/>
      <c r="AH22" s="66"/>
      <c r="AI22" s="66"/>
      <c r="AJ22" s="68"/>
      <c r="AK22" s="66"/>
      <c r="AL22" s="66"/>
      <c r="AM22" s="66"/>
      <c r="AN22" s="66"/>
      <c r="AO22" s="37"/>
    </row>
    <row r="23" spans="2:41" ht="20.25" customHeight="1" x14ac:dyDescent="0.25">
      <c r="B23" s="344"/>
      <c r="C23" s="345" t="s">
        <v>371</v>
      </c>
      <c r="D23" s="345"/>
      <c r="E23" s="331"/>
      <c r="F23" s="331"/>
      <c r="G23" s="331"/>
      <c r="H23" s="331"/>
      <c r="I23" s="331"/>
      <c r="J23" s="331"/>
      <c r="K23" s="1" t="s">
        <v>62</v>
      </c>
      <c r="L23" s="40">
        <f>INDEX('NORMA 5419 - 2'!D47:D51,ZPR2!O23)</f>
        <v>1</v>
      </c>
      <c r="M23" s="121" t="s">
        <v>373</v>
      </c>
      <c r="N23" s="123"/>
      <c r="O23">
        <v>1</v>
      </c>
      <c r="S23" s="300" t="s">
        <v>442</v>
      </c>
      <c r="T23" s="301"/>
      <c r="U23" s="301"/>
      <c r="V23" s="301"/>
      <c r="W23" s="302"/>
      <c r="X23" s="96">
        <f>'Gerenciamento de risco'!H15*'Gerenciamento de risco'!H32*'Gerenciamento de risco'!H24</f>
        <v>0</v>
      </c>
      <c r="Y23" s="321" t="s">
        <v>443</v>
      </c>
      <c r="Z23" s="322"/>
      <c r="AA23" s="322"/>
      <c r="AB23" s="323"/>
      <c r="AC23" s="37"/>
      <c r="AD23" s="44"/>
      <c r="AE23" s="66"/>
      <c r="AF23" s="66"/>
      <c r="AG23" s="66"/>
      <c r="AH23" s="66"/>
      <c r="AI23" s="66"/>
      <c r="AJ23" s="66"/>
      <c r="AK23" s="66"/>
      <c r="AL23" s="66"/>
      <c r="AM23" s="66"/>
      <c r="AN23" s="66"/>
      <c r="AO23" s="37"/>
    </row>
    <row r="24" spans="2:41" ht="20.25" customHeight="1" x14ac:dyDescent="0.25">
      <c r="B24" s="344" t="s">
        <v>369</v>
      </c>
      <c r="C24" s="345" t="s">
        <v>370</v>
      </c>
      <c r="D24" s="345"/>
      <c r="E24" s="331"/>
      <c r="F24" s="331"/>
      <c r="G24" s="331"/>
      <c r="H24" s="331"/>
      <c r="I24" s="331"/>
      <c r="J24" s="331"/>
      <c r="K24" s="1" t="s">
        <v>90</v>
      </c>
      <c r="L24" s="40">
        <f>INDEX('NORMA 5419 - 2'!D72:D75,ZPR2!O24)</f>
        <v>0.01</v>
      </c>
      <c r="M24" s="121" t="s">
        <v>372</v>
      </c>
      <c r="N24" s="123"/>
      <c r="O24">
        <v>3</v>
      </c>
      <c r="S24" s="300" t="s">
        <v>444</v>
      </c>
      <c r="T24" s="301"/>
      <c r="U24" s="301"/>
      <c r="V24" s="301"/>
      <c r="W24" s="302"/>
      <c r="X24" s="96">
        <f>L23*'Gerenciamento de risco'!H32*'Gerenciamento de risco'!H24</f>
        <v>0</v>
      </c>
      <c r="Y24" s="321" t="s">
        <v>445</v>
      </c>
      <c r="Z24" s="322"/>
      <c r="AA24" s="322"/>
      <c r="AB24" s="323"/>
      <c r="AC24" s="37"/>
      <c r="AD24" s="44"/>
      <c r="AE24" s="66"/>
      <c r="AF24" s="66"/>
      <c r="AG24" s="66"/>
      <c r="AH24" s="66"/>
      <c r="AI24" s="66"/>
      <c r="AJ24" s="66"/>
      <c r="AK24" s="66"/>
      <c r="AL24" s="66"/>
      <c r="AM24" s="66"/>
      <c r="AN24" s="66"/>
      <c r="AO24" s="37"/>
    </row>
    <row r="25" spans="2:41" ht="20.25" customHeight="1" x14ac:dyDescent="0.25">
      <c r="B25" s="344"/>
      <c r="C25" s="345" t="s">
        <v>371</v>
      </c>
      <c r="D25" s="345"/>
      <c r="E25" s="331"/>
      <c r="F25" s="331"/>
      <c r="G25" s="331"/>
      <c r="H25" s="331"/>
      <c r="I25" s="331"/>
      <c r="J25" s="331"/>
      <c r="K25" s="1" t="s">
        <v>62</v>
      </c>
      <c r="L25" s="40">
        <f>INDEX('NORMA 5419 - 2'!D47:D51,ZPR2!O25)</f>
        <v>1</v>
      </c>
      <c r="M25" s="121" t="s">
        <v>373</v>
      </c>
      <c r="N25" s="123"/>
      <c r="O25">
        <v>1</v>
      </c>
      <c r="S25" s="300" t="s">
        <v>446</v>
      </c>
      <c r="T25" s="301"/>
      <c r="U25" s="301"/>
      <c r="V25" s="301"/>
      <c r="W25" s="302"/>
      <c r="X25" s="96">
        <f>L23*'Gerenciamento de risco'!H33*'Gerenciamento de risco'!H25</f>
        <v>1</v>
      </c>
      <c r="Y25" s="321" t="s">
        <v>447</v>
      </c>
      <c r="Z25" s="322"/>
      <c r="AA25" s="322"/>
      <c r="AB25" s="323"/>
      <c r="AC25" s="37"/>
      <c r="AD25" s="44"/>
      <c r="AE25" s="66"/>
      <c r="AF25" s="66"/>
      <c r="AG25" s="66"/>
      <c r="AH25" s="66"/>
      <c r="AI25" s="66"/>
      <c r="AJ25" s="66"/>
      <c r="AK25" s="66"/>
      <c r="AL25" s="66"/>
      <c r="AM25" s="66"/>
      <c r="AN25" s="66"/>
      <c r="AO25" s="37"/>
    </row>
    <row r="26" spans="2:41" ht="19.5" customHeight="1" x14ac:dyDescent="0.25">
      <c r="B26" s="344" t="s">
        <v>363</v>
      </c>
      <c r="C26" s="344"/>
      <c r="D26" s="344"/>
      <c r="E26" s="331"/>
      <c r="F26" s="331"/>
      <c r="G26" s="331"/>
      <c r="H26" s="331"/>
      <c r="I26" s="331"/>
      <c r="J26" s="331"/>
      <c r="K26" s="1" t="s">
        <v>183</v>
      </c>
      <c r="L26" s="40">
        <f>INDEX('NORMA 5419 - 2'!J130:J134,O26)</f>
        <v>1</v>
      </c>
      <c r="M26" s="127" t="s">
        <v>360</v>
      </c>
      <c r="N26" s="127"/>
      <c r="O26">
        <v>1</v>
      </c>
      <c r="S26" s="142" t="s">
        <v>297</v>
      </c>
      <c r="T26" s="47" t="s">
        <v>127</v>
      </c>
      <c r="U26" s="300" t="s">
        <v>449</v>
      </c>
      <c r="V26" s="301"/>
      <c r="W26" s="302"/>
      <c r="X26" s="96">
        <f>L16*L27*(F5/G9)*(H5/8760)</f>
        <v>1.3333333333333336E-7</v>
      </c>
      <c r="Y26" s="321" t="s">
        <v>453</v>
      </c>
      <c r="Z26" s="322"/>
      <c r="AA26" s="322"/>
      <c r="AB26" s="323"/>
      <c r="AC26" s="37"/>
      <c r="AD26" s="44"/>
      <c r="AE26" s="38"/>
      <c r="AF26" s="68"/>
      <c r="AG26" s="66"/>
      <c r="AH26" s="66"/>
      <c r="AI26" s="66"/>
      <c r="AJ26" s="66"/>
      <c r="AK26" s="66"/>
      <c r="AL26" s="66"/>
      <c r="AM26" s="66"/>
      <c r="AN26" s="66"/>
      <c r="AO26" s="37"/>
    </row>
    <row r="27" spans="2:41" x14ac:dyDescent="0.25">
      <c r="B27" s="344"/>
      <c r="C27" s="344"/>
      <c r="D27" s="344"/>
      <c r="E27" s="339" t="s">
        <v>376</v>
      </c>
      <c r="F27" s="339"/>
      <c r="G27" s="339"/>
      <c r="H27" s="339"/>
      <c r="I27" s="339"/>
      <c r="J27" s="339"/>
      <c r="K27" s="1" t="s">
        <v>138</v>
      </c>
      <c r="L27" s="40">
        <v>0.01</v>
      </c>
      <c r="M27" s="127" t="s">
        <v>362</v>
      </c>
      <c r="N27" s="127"/>
      <c r="S27" s="299"/>
      <c r="T27" s="47" t="s">
        <v>127</v>
      </c>
      <c r="U27" s="300" t="s">
        <v>450</v>
      </c>
      <c r="V27" s="301"/>
      <c r="W27" s="302"/>
      <c r="X27" s="95">
        <f>L16*L27*(F5/G9)*(H5/8760)</f>
        <v>1.3333333333333336E-7</v>
      </c>
      <c r="Y27" s="309" t="s">
        <v>394</v>
      </c>
      <c r="Z27" s="310"/>
      <c r="AA27" s="310"/>
      <c r="AB27" s="311"/>
      <c r="AC27" s="37"/>
      <c r="AD27" s="44"/>
      <c r="AE27" s="38"/>
      <c r="AF27" s="68"/>
      <c r="AG27" s="66"/>
      <c r="AH27" s="66"/>
      <c r="AI27" s="66"/>
      <c r="AJ27" s="38"/>
      <c r="AK27" s="38"/>
      <c r="AL27" s="38"/>
      <c r="AM27" s="38"/>
      <c r="AN27" s="38"/>
      <c r="AO27" s="37"/>
    </row>
    <row r="28" spans="2:41" ht="19.5" customHeight="1" x14ac:dyDescent="0.25">
      <c r="B28" s="344"/>
      <c r="C28" s="344"/>
      <c r="D28" s="344"/>
      <c r="E28" s="339" t="s">
        <v>375</v>
      </c>
      <c r="F28" s="339"/>
      <c r="G28" s="339"/>
      <c r="H28" s="339"/>
      <c r="I28" s="339"/>
      <c r="J28" s="339"/>
      <c r="K28" s="1" t="s">
        <v>145</v>
      </c>
      <c r="L28" s="40"/>
      <c r="M28" s="127"/>
      <c r="N28" s="127"/>
      <c r="O28">
        <v>4</v>
      </c>
      <c r="P28" s="42">
        <f>INDEX('NORMA 5419 - 2'!C112:C116,ZPR2!O28)</f>
        <v>0.02</v>
      </c>
      <c r="Q28" s="42"/>
      <c r="R28" s="42"/>
      <c r="S28" s="299"/>
      <c r="T28" s="47" t="s">
        <v>128</v>
      </c>
      <c r="U28" s="318" t="s">
        <v>451</v>
      </c>
      <c r="V28" s="319"/>
      <c r="W28" s="320"/>
      <c r="X28" s="95">
        <f>L20*L19*L26*P28*(F5/G9)*(H5/8760)</f>
        <v>1.3333333333333334E-4</v>
      </c>
      <c r="Y28" s="309" t="s">
        <v>395</v>
      </c>
      <c r="Z28" s="310"/>
      <c r="AA28" s="310"/>
      <c r="AB28" s="311"/>
      <c r="AC28" s="37"/>
      <c r="AD28" s="44"/>
      <c r="AE28" s="38"/>
      <c r="AF28" s="68"/>
      <c r="AG28" s="70"/>
      <c r="AH28" s="70"/>
      <c r="AI28" s="70"/>
      <c r="AJ28" s="38"/>
      <c r="AK28" s="38"/>
      <c r="AL28" s="38"/>
      <c r="AM28" s="38"/>
      <c r="AN28" s="38"/>
      <c r="AO28" s="37"/>
    </row>
    <row r="29" spans="2:41" ht="19.5" customHeight="1" x14ac:dyDescent="0.25">
      <c r="B29" s="344"/>
      <c r="C29" s="344"/>
      <c r="D29" s="344"/>
      <c r="E29" s="340" t="s">
        <v>374</v>
      </c>
      <c r="F29" s="340"/>
      <c r="G29" s="340"/>
      <c r="H29" s="340"/>
      <c r="I29" s="340"/>
      <c r="J29" s="340"/>
      <c r="K29" s="1" t="s">
        <v>148</v>
      </c>
      <c r="L29" s="40"/>
      <c r="M29" s="127"/>
      <c r="N29" s="127"/>
      <c r="O29">
        <v>1</v>
      </c>
      <c r="P29" s="42">
        <f>INDEX('NORMA 5419 - 2'!C117:C119,ZPR2!O29)</f>
        <v>0.1</v>
      </c>
      <c r="Q29" s="42"/>
      <c r="R29" s="42"/>
      <c r="S29" s="143"/>
      <c r="T29" s="47" t="s">
        <v>129</v>
      </c>
      <c r="U29" s="318" t="s">
        <v>452</v>
      </c>
      <c r="V29" s="319"/>
      <c r="W29" s="320"/>
      <c r="X29" s="96">
        <f>P29*(F5/G9)*(H5/8760)</f>
        <v>1.3333333333333334E-2</v>
      </c>
      <c r="Y29" s="321" t="s">
        <v>454</v>
      </c>
      <c r="Z29" s="322"/>
      <c r="AA29" s="322"/>
      <c r="AB29" s="323"/>
      <c r="AC29" s="37"/>
      <c r="AD29" s="44"/>
      <c r="AE29" s="38"/>
      <c r="AF29" s="68"/>
      <c r="AG29" s="70"/>
      <c r="AH29" s="70"/>
      <c r="AI29" s="70"/>
      <c r="AJ29" s="66"/>
      <c r="AK29" s="66"/>
      <c r="AL29" s="66"/>
      <c r="AM29" s="66"/>
      <c r="AN29" s="66"/>
      <c r="AO29" s="37"/>
    </row>
    <row r="30" spans="2:41" ht="30" customHeight="1" x14ac:dyDescent="0.25">
      <c r="B30" s="335" t="s">
        <v>518</v>
      </c>
      <c r="C30" s="346"/>
      <c r="D30" s="336"/>
      <c r="E30" s="360" t="s">
        <v>515</v>
      </c>
      <c r="F30" s="361"/>
      <c r="G30" s="361"/>
      <c r="H30" s="361"/>
      <c r="I30" s="361"/>
      <c r="J30" s="362"/>
      <c r="K30" s="1" t="s">
        <v>145</v>
      </c>
      <c r="L30" s="40"/>
      <c r="M30" s="355" t="s">
        <v>516</v>
      </c>
      <c r="N30" s="356"/>
      <c r="O30" s="38">
        <v>1</v>
      </c>
      <c r="P30" s="82">
        <f>INDEX('NORMA 5419 - 2'!C140:C141,O30)</f>
        <v>0.1</v>
      </c>
      <c r="S30" s="121" t="s">
        <v>456</v>
      </c>
      <c r="T30" s="122"/>
      <c r="U30" s="122"/>
      <c r="V30" s="122"/>
      <c r="W30" s="123"/>
      <c r="X30" s="95"/>
      <c r="Y30" s="309" t="s">
        <v>457</v>
      </c>
      <c r="Z30" s="310"/>
      <c r="AA30" s="310"/>
      <c r="AB30" s="311"/>
      <c r="AC30" s="37"/>
      <c r="AD30" s="37"/>
      <c r="AE30" s="38"/>
      <c r="AF30" s="38"/>
      <c r="AG30" s="38"/>
      <c r="AH30" s="38"/>
      <c r="AI30" s="38"/>
      <c r="AJ30" s="38"/>
      <c r="AK30" s="38"/>
      <c r="AL30" s="38"/>
      <c r="AM30" s="38"/>
      <c r="AN30" s="38"/>
      <c r="AO30" s="37"/>
    </row>
    <row r="31" spans="2:41" ht="18.75" customHeight="1" x14ac:dyDescent="0.25">
      <c r="B31" s="337"/>
      <c r="C31" s="347"/>
      <c r="D31" s="338"/>
      <c r="E31" s="363" t="s">
        <v>374</v>
      </c>
      <c r="F31" s="364"/>
      <c r="G31" s="364"/>
      <c r="H31" s="364"/>
      <c r="I31" s="364"/>
      <c r="J31" s="365"/>
      <c r="K31" s="1" t="s">
        <v>148</v>
      </c>
      <c r="L31" s="40"/>
      <c r="M31" s="357"/>
      <c r="N31" s="358"/>
      <c r="O31">
        <v>1</v>
      </c>
      <c r="P31">
        <f>INDEX('NORMA 5419 - 2'!C142:C143,ZPR2!O31)</f>
        <v>0.01</v>
      </c>
      <c r="S31" s="303" t="s">
        <v>458</v>
      </c>
      <c r="T31" s="304"/>
      <c r="U31" s="304"/>
      <c r="V31" s="304"/>
      <c r="W31" s="305"/>
      <c r="X31" s="95"/>
      <c r="Y31" s="309" t="s">
        <v>459</v>
      </c>
      <c r="Z31" s="310"/>
      <c r="AA31" s="310"/>
      <c r="AB31" s="311"/>
      <c r="AC31" s="37"/>
      <c r="AD31" s="37"/>
      <c r="AJ31" s="38"/>
      <c r="AK31" s="38"/>
      <c r="AL31" s="38"/>
      <c r="AM31" s="38"/>
      <c r="AN31" s="38"/>
      <c r="AO31" s="37"/>
    </row>
    <row r="32" spans="2:41" x14ac:dyDescent="0.25">
      <c r="B32" s="344" t="s">
        <v>519</v>
      </c>
      <c r="C32" s="344"/>
      <c r="D32" s="344"/>
      <c r="E32" s="363" t="s">
        <v>375</v>
      </c>
      <c r="F32" s="364"/>
      <c r="G32" s="364"/>
      <c r="H32" s="364"/>
      <c r="I32" s="364"/>
      <c r="J32" s="365"/>
      <c r="K32" s="1" t="s">
        <v>145</v>
      </c>
      <c r="L32" s="40">
        <v>0.1</v>
      </c>
      <c r="M32" s="121" t="s">
        <v>517</v>
      </c>
      <c r="N32" s="123"/>
      <c r="S32" s="142" t="s">
        <v>296</v>
      </c>
      <c r="T32" s="47" t="s">
        <v>128</v>
      </c>
      <c r="U32" s="300" t="s">
        <v>455</v>
      </c>
      <c r="V32" s="301"/>
      <c r="W32" s="302"/>
      <c r="X32" s="95">
        <f>L20*L19*P30*(F5/G9)</f>
        <v>6.6666666666666675E-4</v>
      </c>
      <c r="Y32" s="309" t="s">
        <v>393</v>
      </c>
      <c r="Z32" s="310"/>
      <c r="AA32" s="310"/>
      <c r="AB32" s="311"/>
      <c r="AC32" s="37"/>
      <c r="AD32" s="37"/>
      <c r="AE32" s="38"/>
      <c r="AF32" s="68"/>
      <c r="AG32" s="66"/>
      <c r="AH32" s="66"/>
      <c r="AI32" s="66"/>
      <c r="AJ32" s="38"/>
      <c r="AK32" s="38"/>
      <c r="AL32" s="38"/>
      <c r="AM32" s="38"/>
      <c r="AN32" s="38"/>
      <c r="AO32" s="37"/>
    </row>
    <row r="33" spans="2:41" ht="15" customHeight="1" x14ac:dyDescent="0.25">
      <c r="B33" s="344" t="s">
        <v>520</v>
      </c>
      <c r="C33" s="344"/>
      <c r="D33" s="344"/>
      <c r="E33" s="340" t="s">
        <v>376</v>
      </c>
      <c r="F33" s="340"/>
      <c r="G33" s="340"/>
      <c r="H33" s="340"/>
      <c r="I33" s="340"/>
      <c r="J33" s="340"/>
      <c r="K33" s="1" t="s">
        <v>138</v>
      </c>
      <c r="L33" s="40">
        <v>0.01</v>
      </c>
      <c r="M33" s="355" t="s">
        <v>523</v>
      </c>
      <c r="N33" s="356"/>
      <c r="S33" s="143"/>
      <c r="T33" s="47" t="s">
        <v>129</v>
      </c>
      <c r="U33" s="327" t="s">
        <v>460</v>
      </c>
      <c r="V33" s="328"/>
      <c r="W33" s="329"/>
      <c r="X33" s="95">
        <f>P31*(F5/G9)</f>
        <v>1.3333333333333333E-3</v>
      </c>
      <c r="Y33" s="309" t="s">
        <v>461</v>
      </c>
      <c r="Z33" s="310"/>
      <c r="AA33" s="310"/>
      <c r="AB33" s="311"/>
      <c r="AC33" s="37"/>
      <c r="AD33" s="37"/>
      <c r="AE33" s="38"/>
      <c r="AF33" s="68"/>
      <c r="AG33" s="71"/>
      <c r="AH33" s="71"/>
      <c r="AI33" s="71"/>
      <c r="AJ33" s="38"/>
      <c r="AK33" s="38"/>
      <c r="AL33" s="38"/>
      <c r="AM33" s="38"/>
      <c r="AN33" s="38"/>
      <c r="AO33" s="37"/>
    </row>
    <row r="34" spans="2:41" ht="21" customHeight="1" x14ac:dyDescent="0.25">
      <c r="B34" s="344"/>
      <c r="C34" s="344"/>
      <c r="D34" s="344"/>
      <c r="E34" s="340" t="s">
        <v>515</v>
      </c>
      <c r="F34" s="340"/>
      <c r="G34" s="340"/>
      <c r="H34" s="340"/>
      <c r="I34" s="340"/>
      <c r="J34" s="340"/>
      <c r="K34" s="1" t="s">
        <v>145</v>
      </c>
      <c r="L34" s="40"/>
      <c r="M34" s="157"/>
      <c r="N34" s="359"/>
      <c r="O34">
        <v>1</v>
      </c>
      <c r="P34" s="81">
        <f>INDEX('NORMA 5419 - 2'!C152:C155,ZPR2!O34)</f>
        <v>1</v>
      </c>
      <c r="S34" s="3" t="s">
        <v>462</v>
      </c>
      <c r="T34" s="47" t="s">
        <v>128</v>
      </c>
      <c r="U34" s="300" t="s">
        <v>463</v>
      </c>
      <c r="V34" s="301"/>
      <c r="W34" s="302"/>
      <c r="X34" s="95"/>
      <c r="Y34" s="309" t="s">
        <v>464</v>
      </c>
      <c r="Z34" s="310"/>
      <c r="AA34" s="310"/>
      <c r="AB34" s="311"/>
      <c r="AC34" s="37"/>
      <c r="AD34" s="37"/>
      <c r="AE34" s="72"/>
      <c r="AF34" s="68"/>
      <c r="AG34" s="66"/>
      <c r="AH34" s="66"/>
      <c r="AI34" s="66"/>
      <c r="AJ34" s="38"/>
      <c r="AK34" s="38"/>
      <c r="AL34" s="38"/>
      <c r="AM34" s="38"/>
      <c r="AN34" s="38"/>
      <c r="AO34" s="37"/>
    </row>
    <row r="35" spans="2:41" ht="21" customHeight="1" x14ac:dyDescent="0.25">
      <c r="B35" s="344"/>
      <c r="C35" s="344"/>
      <c r="D35" s="344"/>
      <c r="E35" s="210" t="s">
        <v>522</v>
      </c>
      <c r="F35" s="339"/>
      <c r="G35" s="339"/>
      <c r="H35" s="339"/>
      <c r="I35" s="339"/>
      <c r="J35" s="339"/>
      <c r="K35" s="1" t="s">
        <v>148</v>
      </c>
      <c r="L35" s="40"/>
      <c r="M35" s="357"/>
      <c r="N35" s="358"/>
      <c r="O35">
        <v>1</v>
      </c>
      <c r="P35" s="81">
        <f>INDEX('NORMA 5419 - 2'!C156:C159,ZPR2!O35)</f>
        <v>0.1</v>
      </c>
      <c r="S35" s="142" t="s">
        <v>299</v>
      </c>
      <c r="T35" s="47" t="s">
        <v>127</v>
      </c>
      <c r="U35" s="300" t="s">
        <v>469</v>
      </c>
      <c r="V35" s="301"/>
      <c r="W35" s="302"/>
      <c r="X35" s="95"/>
      <c r="Y35" s="309" t="s">
        <v>465</v>
      </c>
      <c r="Z35" s="310"/>
      <c r="AA35" s="310"/>
      <c r="AB35" s="311"/>
      <c r="AC35" s="37"/>
      <c r="AD35" s="37"/>
      <c r="AE35" s="38"/>
      <c r="AF35" s="68"/>
      <c r="AG35" s="66"/>
      <c r="AH35" s="66"/>
      <c r="AI35" s="66"/>
      <c r="AJ35" s="38"/>
      <c r="AK35" s="38"/>
      <c r="AL35" s="38"/>
      <c r="AM35" s="38"/>
      <c r="AN35" s="38"/>
      <c r="AO35" s="37"/>
    </row>
    <row r="36" spans="2:41" x14ac:dyDescent="0.25">
      <c r="B36" s="344" t="s">
        <v>364</v>
      </c>
      <c r="C36" s="344"/>
      <c r="D36" s="344"/>
      <c r="E36" s="127" t="s">
        <v>365</v>
      </c>
      <c r="F36" s="127"/>
      <c r="G36" s="127"/>
      <c r="H36" s="127"/>
      <c r="I36" s="127"/>
      <c r="J36" s="127"/>
      <c r="K36" s="1" t="s">
        <v>17</v>
      </c>
      <c r="L36" s="46">
        <f>(F5/G9)*(H5/8760)</f>
        <v>0.13333333333333333</v>
      </c>
      <c r="M36" s="127" t="s">
        <v>17</v>
      </c>
      <c r="N36" s="127"/>
      <c r="S36" s="299"/>
      <c r="T36" s="2" t="s">
        <v>127</v>
      </c>
      <c r="U36" s="303" t="s">
        <v>468</v>
      </c>
      <c r="V36" s="304"/>
      <c r="W36" s="305"/>
      <c r="X36" s="95"/>
      <c r="Y36" s="312" t="s">
        <v>466</v>
      </c>
      <c r="Z36" s="313"/>
      <c r="AA36" s="313"/>
      <c r="AB36" s="314"/>
      <c r="AE36" s="38"/>
      <c r="AF36" s="72"/>
    </row>
    <row r="37" spans="2:41" x14ac:dyDescent="0.25">
      <c r="B37" s="344"/>
      <c r="C37" s="344"/>
      <c r="D37" s="344"/>
      <c r="E37" s="324" t="s">
        <v>524</v>
      </c>
      <c r="F37" s="324"/>
      <c r="G37" s="324"/>
      <c r="H37" s="324"/>
      <c r="I37" s="324"/>
      <c r="J37" s="324"/>
      <c r="K37" s="1" t="s">
        <v>391</v>
      </c>
      <c r="L37" s="46">
        <f>X26</f>
        <v>1.3333333333333336E-7</v>
      </c>
      <c r="M37" s="127" t="s">
        <v>393</v>
      </c>
      <c r="N37" s="127"/>
      <c r="S37" s="299"/>
      <c r="T37" s="2" t="s">
        <v>128</v>
      </c>
      <c r="U37" s="306" t="s">
        <v>467</v>
      </c>
      <c r="V37" s="307"/>
      <c r="W37" s="308"/>
      <c r="X37" s="95"/>
      <c r="Y37" s="312" t="s">
        <v>470</v>
      </c>
      <c r="Z37" s="313"/>
      <c r="AA37" s="313"/>
      <c r="AB37" s="314"/>
      <c r="AE37" s="38"/>
      <c r="AF37" s="72"/>
      <c r="AG37" s="73"/>
      <c r="AH37" s="73"/>
      <c r="AI37" s="73"/>
    </row>
    <row r="38" spans="2:41" x14ac:dyDescent="0.25">
      <c r="B38" s="344"/>
      <c r="C38" s="344"/>
      <c r="D38" s="344"/>
      <c r="E38" s="324"/>
      <c r="F38" s="324"/>
      <c r="G38" s="324"/>
      <c r="H38" s="324"/>
      <c r="I38" s="324"/>
      <c r="J38" s="324"/>
      <c r="K38" s="1" t="s">
        <v>392</v>
      </c>
      <c r="L38" s="46">
        <f>X27</f>
        <v>1.3333333333333336E-7</v>
      </c>
      <c r="M38" s="127" t="s">
        <v>394</v>
      </c>
      <c r="N38" s="127"/>
      <c r="S38" s="143"/>
      <c r="T38" s="2" t="s">
        <v>129</v>
      </c>
      <c r="U38" s="303" t="s">
        <v>471</v>
      </c>
      <c r="V38" s="304"/>
      <c r="W38" s="305"/>
      <c r="X38" s="95"/>
      <c r="Y38" s="312" t="s">
        <v>472</v>
      </c>
      <c r="Z38" s="313"/>
      <c r="AA38" s="313"/>
      <c r="AB38" s="314"/>
      <c r="AE38" s="38"/>
      <c r="AF38" s="72"/>
    </row>
    <row r="39" spans="2:41" x14ac:dyDescent="0.25">
      <c r="B39" s="344"/>
      <c r="C39" s="344"/>
      <c r="D39" s="344"/>
      <c r="E39" s="324"/>
      <c r="F39" s="324"/>
      <c r="G39" s="324"/>
      <c r="H39" s="324"/>
      <c r="I39" s="324"/>
      <c r="J39" s="324"/>
      <c r="K39" s="1" t="s">
        <v>513</v>
      </c>
      <c r="L39" s="46">
        <f>X28</f>
        <v>1.3333333333333334E-4</v>
      </c>
      <c r="M39" s="127" t="s">
        <v>395</v>
      </c>
      <c r="N39" s="127"/>
      <c r="S39" s="297" t="s">
        <v>521</v>
      </c>
      <c r="T39" s="297"/>
      <c r="U39" s="297"/>
      <c r="V39" s="297"/>
      <c r="W39" s="297"/>
      <c r="X39" s="297"/>
      <c r="Y39" s="297"/>
      <c r="Z39" s="297"/>
      <c r="AA39" s="297"/>
      <c r="AB39" s="297"/>
      <c r="AE39" s="74"/>
      <c r="AF39" s="75"/>
      <c r="AG39" s="75"/>
      <c r="AH39" s="75"/>
      <c r="AI39" s="75"/>
      <c r="AJ39" s="75"/>
      <c r="AK39" s="75"/>
      <c r="AL39" s="75"/>
      <c r="AM39" s="75"/>
      <c r="AN39" s="75"/>
    </row>
    <row r="40" spans="2:41" ht="21" customHeight="1" x14ac:dyDescent="0.25">
      <c r="B40" s="344"/>
      <c r="C40" s="344"/>
      <c r="D40" s="344"/>
      <c r="E40" s="324"/>
      <c r="F40" s="324"/>
      <c r="G40" s="324"/>
      <c r="H40" s="324"/>
      <c r="I40" s="324"/>
      <c r="J40" s="324"/>
      <c r="K40" s="80" t="s">
        <v>514</v>
      </c>
      <c r="L40" s="46">
        <f>X29</f>
        <v>1.3333333333333334E-2</v>
      </c>
      <c r="M40" s="127" t="s">
        <v>396</v>
      </c>
      <c r="N40" s="127"/>
      <c r="S40" s="297"/>
      <c r="T40" s="297"/>
      <c r="U40" s="297"/>
      <c r="V40" s="297"/>
      <c r="W40" s="297"/>
      <c r="X40" s="297"/>
      <c r="Y40" s="297"/>
      <c r="Z40" s="297"/>
      <c r="AA40" s="297"/>
      <c r="AB40" s="297"/>
      <c r="AE40" s="75"/>
      <c r="AF40" s="75"/>
      <c r="AG40" s="75"/>
      <c r="AH40" s="75"/>
      <c r="AI40" s="75"/>
      <c r="AJ40" s="75"/>
      <c r="AK40" s="75"/>
      <c r="AL40" s="75"/>
      <c r="AM40" s="75"/>
      <c r="AN40" s="75"/>
    </row>
    <row r="41" spans="2:41" x14ac:dyDescent="0.25">
      <c r="B41" s="344"/>
      <c r="C41" s="344"/>
      <c r="D41" s="344"/>
      <c r="E41" s="324" t="s">
        <v>525</v>
      </c>
      <c r="F41" s="324"/>
      <c r="G41" s="324"/>
      <c r="H41" s="324"/>
      <c r="I41" s="324"/>
      <c r="J41" s="324"/>
      <c r="K41" s="1" t="s">
        <v>513</v>
      </c>
      <c r="L41" s="46">
        <f t="shared" ref="L41:L47" si="0">X32</f>
        <v>6.6666666666666675E-4</v>
      </c>
      <c r="M41" s="127" t="s">
        <v>393</v>
      </c>
      <c r="N41" s="127"/>
      <c r="S41" s="127" t="s">
        <v>456</v>
      </c>
      <c r="T41" s="127"/>
      <c r="U41" s="127"/>
      <c r="V41" s="127"/>
      <c r="W41" s="127"/>
      <c r="X41" s="95"/>
      <c r="Y41" s="298" t="s">
        <v>473</v>
      </c>
      <c r="Z41" s="298"/>
      <c r="AA41" s="298"/>
      <c r="AB41" s="298"/>
      <c r="AE41" s="38"/>
      <c r="AF41" s="38"/>
      <c r="AG41" s="38"/>
      <c r="AH41" s="38"/>
      <c r="AI41" s="38"/>
      <c r="AJ41" s="38"/>
      <c r="AK41" s="38"/>
      <c r="AL41" s="38"/>
      <c r="AM41" s="38"/>
      <c r="AN41" s="38"/>
    </row>
    <row r="42" spans="2:41" ht="22.5" x14ac:dyDescent="0.25">
      <c r="B42" s="344"/>
      <c r="C42" s="344"/>
      <c r="D42" s="344"/>
      <c r="E42" s="324"/>
      <c r="F42" s="324"/>
      <c r="G42" s="324"/>
      <c r="H42" s="324"/>
      <c r="I42" s="324"/>
      <c r="J42" s="324"/>
      <c r="K42" s="80" t="s">
        <v>514</v>
      </c>
      <c r="L42" s="46">
        <f t="shared" si="0"/>
        <v>1.3333333333333333E-3</v>
      </c>
      <c r="M42" s="127" t="s">
        <v>394</v>
      </c>
      <c r="N42" s="127"/>
      <c r="S42" s="127" t="s">
        <v>474</v>
      </c>
      <c r="T42" s="127"/>
      <c r="U42" s="127"/>
      <c r="V42" s="127"/>
      <c r="W42" s="127"/>
      <c r="X42" s="95"/>
      <c r="Y42" s="298" t="s">
        <v>475</v>
      </c>
      <c r="Z42" s="298"/>
      <c r="AA42" s="298"/>
      <c r="AB42" s="298"/>
      <c r="AE42" s="38"/>
      <c r="AF42" s="38"/>
      <c r="AG42" s="38"/>
      <c r="AH42" s="38"/>
      <c r="AI42" s="38"/>
      <c r="AJ42" s="38"/>
      <c r="AK42" s="38"/>
      <c r="AL42" s="38"/>
      <c r="AM42" s="38"/>
      <c r="AN42" s="38"/>
    </row>
    <row r="43" spans="2:41" ht="21" customHeight="1" x14ac:dyDescent="0.25">
      <c r="B43" s="344"/>
      <c r="C43" s="344"/>
      <c r="D43" s="344"/>
      <c r="E43" s="324" t="s">
        <v>526</v>
      </c>
      <c r="F43" s="324"/>
      <c r="G43" s="324"/>
      <c r="H43" s="324"/>
      <c r="I43" s="324"/>
      <c r="J43" s="324"/>
      <c r="K43" s="1" t="s">
        <v>513</v>
      </c>
      <c r="L43" s="46">
        <f t="shared" si="0"/>
        <v>0</v>
      </c>
      <c r="M43" s="127" t="s">
        <v>395</v>
      </c>
      <c r="N43" s="127"/>
      <c r="S43" s="39"/>
      <c r="T43" s="39"/>
      <c r="U43" s="39"/>
      <c r="V43" s="39"/>
      <c r="W43" s="39"/>
      <c r="X43" s="93"/>
      <c r="Y43" s="39"/>
      <c r="Z43" s="39"/>
      <c r="AA43" s="39"/>
      <c r="AB43" s="39"/>
    </row>
    <row r="44" spans="2:41" x14ac:dyDescent="0.25">
      <c r="B44" s="344"/>
      <c r="C44" s="344"/>
      <c r="D44" s="344"/>
      <c r="E44" s="324" t="s">
        <v>527</v>
      </c>
      <c r="F44" s="324"/>
      <c r="G44" s="324"/>
      <c r="H44" s="324"/>
      <c r="I44" s="324"/>
      <c r="J44" s="324"/>
      <c r="K44" s="1" t="s">
        <v>391</v>
      </c>
      <c r="L44" s="46">
        <f t="shared" si="0"/>
        <v>0</v>
      </c>
      <c r="M44" s="127" t="s">
        <v>393</v>
      </c>
      <c r="N44" s="127"/>
      <c r="S44" s="38"/>
      <c r="T44" s="38"/>
      <c r="U44" s="38"/>
      <c r="V44" s="38"/>
      <c r="W44" s="38"/>
      <c r="Y44" s="38"/>
      <c r="Z44" s="38"/>
      <c r="AA44" s="38"/>
      <c r="AB44" s="38"/>
    </row>
    <row r="45" spans="2:41" x14ac:dyDescent="0.25">
      <c r="B45" s="344"/>
      <c r="C45" s="344"/>
      <c r="D45" s="344"/>
      <c r="E45" s="324"/>
      <c r="F45" s="324"/>
      <c r="G45" s="324"/>
      <c r="H45" s="324"/>
      <c r="I45" s="324"/>
      <c r="J45" s="324"/>
      <c r="K45" s="1" t="s">
        <v>392</v>
      </c>
      <c r="L45" s="46">
        <f t="shared" si="0"/>
        <v>0</v>
      </c>
      <c r="M45" s="127" t="s">
        <v>394</v>
      </c>
      <c r="N45" s="127"/>
      <c r="S45" s="38"/>
      <c r="T45" s="38"/>
      <c r="U45" s="38"/>
      <c r="V45" s="38"/>
      <c r="W45" s="38"/>
      <c r="Y45" s="38"/>
      <c r="Z45" s="38"/>
      <c r="AA45" s="38"/>
      <c r="AB45" s="38"/>
    </row>
    <row r="46" spans="2:41" x14ac:dyDescent="0.25">
      <c r="B46" s="344"/>
      <c r="C46" s="344"/>
      <c r="D46" s="344"/>
      <c r="E46" s="324"/>
      <c r="F46" s="324"/>
      <c r="G46" s="324"/>
      <c r="H46" s="324"/>
      <c r="I46" s="324"/>
      <c r="J46" s="324"/>
      <c r="K46" s="1" t="s">
        <v>513</v>
      </c>
      <c r="L46" s="46">
        <f t="shared" si="0"/>
        <v>0</v>
      </c>
      <c r="M46" s="127" t="s">
        <v>395</v>
      </c>
      <c r="N46" s="127"/>
      <c r="S46" s="38"/>
      <c r="T46" s="38"/>
      <c r="U46" s="38"/>
      <c r="V46" s="38"/>
      <c r="W46" s="38"/>
      <c r="X46" s="98"/>
      <c r="Y46" s="66"/>
      <c r="Z46" s="66"/>
      <c r="AA46" s="66"/>
      <c r="AB46" s="66"/>
    </row>
    <row r="47" spans="2:41" ht="21.75" customHeight="1" x14ac:dyDescent="0.25">
      <c r="B47" s="344"/>
      <c r="C47" s="344"/>
      <c r="D47" s="344"/>
      <c r="E47" s="324"/>
      <c r="F47" s="324"/>
      <c r="G47" s="324"/>
      <c r="H47" s="324"/>
      <c r="I47" s="324"/>
      <c r="J47" s="324"/>
      <c r="K47" s="80" t="s">
        <v>514</v>
      </c>
      <c r="L47" s="46">
        <f t="shared" si="0"/>
        <v>0</v>
      </c>
      <c r="M47" s="127" t="s">
        <v>396</v>
      </c>
      <c r="N47" s="127"/>
      <c r="S47" s="38"/>
      <c r="T47" s="38"/>
      <c r="U47" s="38"/>
      <c r="V47" s="38"/>
      <c r="W47" s="38"/>
      <c r="Y47" s="38"/>
      <c r="Z47" s="38"/>
      <c r="AA47" s="38"/>
      <c r="AB47" s="38"/>
    </row>
    <row r="48" spans="2:41" x14ac:dyDescent="0.25">
      <c r="B48" s="65"/>
      <c r="C48" s="65"/>
      <c r="D48" s="65"/>
      <c r="E48" s="66"/>
      <c r="F48" s="66"/>
      <c r="G48" s="66"/>
      <c r="H48" s="66"/>
      <c r="I48" s="66"/>
      <c r="J48" s="66"/>
      <c r="K48" s="37"/>
      <c r="L48" s="44"/>
      <c r="M48" s="38"/>
      <c r="N48" s="38"/>
      <c r="S48" s="66"/>
      <c r="T48" s="66"/>
      <c r="U48" s="66"/>
      <c r="V48" s="66"/>
      <c r="W48" s="66"/>
      <c r="X48" s="98"/>
      <c r="Y48" s="66"/>
      <c r="Z48" s="66"/>
      <c r="AA48" s="66"/>
      <c r="AB48" s="66"/>
    </row>
    <row r="49" spans="2:29" x14ac:dyDescent="0.25">
      <c r="B49" s="65"/>
      <c r="I49" s="66"/>
      <c r="J49" s="66"/>
      <c r="K49" s="37"/>
      <c r="L49" s="44"/>
      <c r="M49" s="38"/>
      <c r="N49" s="38"/>
      <c r="S49" s="66"/>
      <c r="T49" s="66"/>
      <c r="U49" s="66"/>
      <c r="V49" s="66"/>
      <c r="W49" s="66"/>
      <c r="X49" s="98"/>
      <c r="Y49" s="66"/>
      <c r="Z49" s="66"/>
      <c r="AA49" s="66"/>
      <c r="AB49" s="66"/>
    </row>
    <row r="50" spans="2:29" ht="15.75" x14ac:dyDescent="0.25">
      <c r="B50" s="65"/>
      <c r="C50" s="155" t="s">
        <v>551</v>
      </c>
      <c r="D50" s="155"/>
      <c r="E50" s="155"/>
      <c r="F50" s="155"/>
      <c r="G50" s="155"/>
      <c r="H50" s="155"/>
      <c r="I50" s="155"/>
      <c r="J50" s="155"/>
      <c r="K50" s="37"/>
      <c r="L50" s="44"/>
      <c r="S50" s="66"/>
      <c r="T50" s="66"/>
      <c r="U50" s="66"/>
      <c r="V50" s="66"/>
      <c r="W50" s="66"/>
      <c r="X50" s="98"/>
      <c r="Y50" s="66"/>
      <c r="Z50" s="66"/>
      <c r="AA50" s="66"/>
      <c r="AB50" s="66"/>
    </row>
    <row r="51" spans="2:29" x14ac:dyDescent="0.25">
      <c r="B51" s="65"/>
      <c r="C51" s="128" t="s">
        <v>546</v>
      </c>
      <c r="D51" s="128"/>
      <c r="E51" s="330" t="s">
        <v>531</v>
      </c>
      <c r="F51" s="330"/>
      <c r="G51" s="64" t="s">
        <v>480</v>
      </c>
      <c r="H51" s="64">
        <f>'Gerenciamento de risco'!D65*ZPR2!X14*ZPR2!L37</f>
        <v>0</v>
      </c>
      <c r="I51" s="331" t="s">
        <v>481</v>
      </c>
      <c r="J51" s="331"/>
      <c r="K51" s="37"/>
      <c r="L51" s="44"/>
      <c r="M51" s="38"/>
      <c r="N51" s="38"/>
      <c r="S51" s="66"/>
      <c r="T51" s="66"/>
      <c r="U51" s="66"/>
      <c r="V51" s="66"/>
      <c r="W51" s="66"/>
      <c r="X51" s="98"/>
      <c r="Y51" s="66"/>
      <c r="Z51" s="66"/>
      <c r="AA51" s="66"/>
      <c r="AB51" s="66"/>
    </row>
    <row r="52" spans="2:29" x14ac:dyDescent="0.25">
      <c r="B52" s="65"/>
      <c r="C52" s="128"/>
      <c r="D52" s="128"/>
      <c r="E52" s="330"/>
      <c r="F52" s="330"/>
      <c r="G52" s="64" t="s">
        <v>482</v>
      </c>
      <c r="H52" s="64">
        <f>'Gerenciamento de risco'!D65*'Gerenciamento de risco'!H14*ZPR2!L46</f>
        <v>0</v>
      </c>
      <c r="I52" s="331" t="s">
        <v>483</v>
      </c>
      <c r="J52" s="331"/>
      <c r="K52" s="37"/>
      <c r="L52" s="44"/>
      <c r="M52" s="38"/>
      <c r="N52" s="38"/>
      <c r="P52" s="42"/>
      <c r="Q52" s="42"/>
      <c r="R52" s="42"/>
      <c r="S52" s="66"/>
      <c r="T52" s="66"/>
      <c r="U52" s="66"/>
      <c r="V52" s="66"/>
      <c r="W52" s="66"/>
      <c r="X52" s="98"/>
      <c r="Y52" s="66"/>
      <c r="Z52" s="66"/>
      <c r="AA52" s="66"/>
      <c r="AB52" s="66"/>
    </row>
    <row r="53" spans="2:29" x14ac:dyDescent="0.25">
      <c r="B53" s="65"/>
      <c r="C53" s="128"/>
      <c r="D53" s="128"/>
      <c r="E53" s="330"/>
      <c r="F53" s="330"/>
      <c r="G53" s="1" t="s">
        <v>485</v>
      </c>
      <c r="H53" s="1">
        <f>'Gerenciamento de risco'!D65*ZPR2!X16*ZPR2!L40</f>
        <v>0</v>
      </c>
      <c r="I53" s="127" t="s">
        <v>484</v>
      </c>
      <c r="J53" s="127"/>
      <c r="K53" s="37"/>
      <c r="L53" s="44"/>
      <c r="M53" s="38"/>
      <c r="N53" s="38"/>
      <c r="P53" s="42"/>
      <c r="Q53" s="42"/>
      <c r="R53" s="42"/>
      <c r="S53" s="66"/>
      <c r="T53" s="66"/>
      <c r="U53" s="66"/>
      <c r="V53" s="66"/>
      <c r="W53" s="66"/>
      <c r="X53" s="98"/>
      <c r="Y53" s="66"/>
      <c r="Z53" s="66"/>
      <c r="AA53" s="66"/>
      <c r="AB53" s="66"/>
    </row>
    <row r="54" spans="2:29" x14ac:dyDescent="0.25">
      <c r="B54" s="65"/>
      <c r="C54" s="128"/>
      <c r="D54" s="128"/>
      <c r="E54" s="330" t="s">
        <v>530</v>
      </c>
      <c r="F54" s="330"/>
      <c r="G54" s="1" t="s">
        <v>532</v>
      </c>
      <c r="H54" s="1">
        <f>'Gerenciamento de risco'!D66*ZPR2!X17*ZPR2!L40</f>
        <v>0</v>
      </c>
      <c r="I54" s="127" t="s">
        <v>533</v>
      </c>
      <c r="J54" s="127"/>
      <c r="K54" s="37"/>
      <c r="L54" s="55"/>
      <c r="M54" s="38"/>
      <c r="N54" s="38"/>
      <c r="S54" s="38"/>
      <c r="T54" s="68"/>
      <c r="U54" s="66"/>
      <c r="V54" s="66"/>
      <c r="W54" s="66"/>
      <c r="X54" s="98"/>
      <c r="Y54" s="66"/>
      <c r="Z54" s="66"/>
      <c r="AA54" s="66"/>
      <c r="AB54" s="66"/>
    </row>
    <row r="55" spans="2:29" ht="15" customHeight="1" x14ac:dyDescent="0.25">
      <c r="B55" s="65"/>
      <c r="C55" s="128"/>
      <c r="D55" s="128"/>
      <c r="E55" s="330" t="s">
        <v>534</v>
      </c>
      <c r="F55" s="330"/>
      <c r="G55" s="64" t="s">
        <v>535</v>
      </c>
      <c r="H55" s="64">
        <f>('Gerenciamento de risco'!D67+'Gerenciamento de risco'!D69)*ZPR2!X22*ZPR2!L38</f>
        <v>0</v>
      </c>
      <c r="I55" s="331" t="s">
        <v>538</v>
      </c>
      <c r="J55" s="331"/>
      <c r="K55" s="37"/>
      <c r="L55" s="55"/>
      <c r="M55" s="38"/>
      <c r="N55" s="38"/>
      <c r="S55" s="38"/>
      <c r="T55" s="68"/>
      <c r="U55" s="66"/>
      <c r="V55" s="66"/>
      <c r="W55" s="66"/>
      <c r="Y55" s="38"/>
      <c r="Z55" s="38"/>
      <c r="AA55" s="38"/>
      <c r="AB55" s="38"/>
    </row>
    <row r="56" spans="2:29" ht="15" customHeight="1" x14ac:dyDescent="0.25">
      <c r="B56" s="65"/>
      <c r="C56" s="128"/>
      <c r="D56" s="128"/>
      <c r="E56" s="330"/>
      <c r="F56" s="330"/>
      <c r="G56" s="1" t="s">
        <v>536</v>
      </c>
      <c r="H56" s="1">
        <f>('Gerenciamento de risco'!D67+'Gerenciamento de risco'!D69)*X23*L40</f>
        <v>0</v>
      </c>
      <c r="I56" s="127" t="s">
        <v>539</v>
      </c>
      <c r="J56" s="127"/>
      <c r="K56" s="37"/>
      <c r="L56" s="55"/>
      <c r="M56" s="38"/>
      <c r="N56" s="38"/>
      <c r="S56" s="38"/>
      <c r="T56" s="68"/>
      <c r="U56" s="70"/>
      <c r="V56" s="70"/>
      <c r="W56" s="70"/>
      <c r="Y56" s="38"/>
      <c r="Z56" s="38"/>
      <c r="AA56" s="38"/>
      <c r="AB56" s="38"/>
    </row>
    <row r="57" spans="2:29" ht="15" customHeight="1" x14ac:dyDescent="0.25">
      <c r="B57" s="65"/>
      <c r="C57" s="128"/>
      <c r="D57" s="128"/>
      <c r="E57" s="330"/>
      <c r="F57" s="330"/>
      <c r="G57" s="1" t="s">
        <v>537</v>
      </c>
      <c r="H57" s="1">
        <f>('Gerenciamento de risco'!D67+'Gerenciamento de risco'!D69)*X24*L40</f>
        <v>0</v>
      </c>
      <c r="I57" s="127" t="s">
        <v>540</v>
      </c>
      <c r="J57" s="127"/>
      <c r="K57" s="37"/>
      <c r="L57" s="55"/>
      <c r="M57" s="38"/>
      <c r="N57" s="38"/>
      <c r="S57" s="38"/>
      <c r="T57" s="68"/>
      <c r="U57" s="70"/>
      <c r="V57" s="70"/>
      <c r="W57" s="70"/>
      <c r="X57" s="98"/>
      <c r="Y57" s="66"/>
      <c r="Z57" s="66"/>
      <c r="AA57" s="66"/>
      <c r="AB57" s="66"/>
    </row>
    <row r="58" spans="2:29" ht="15" customHeight="1" x14ac:dyDescent="0.25">
      <c r="B58" s="65"/>
      <c r="C58" s="128"/>
      <c r="D58" s="128"/>
      <c r="E58" s="332" t="s">
        <v>543</v>
      </c>
      <c r="F58" s="332"/>
      <c r="G58" s="1" t="s">
        <v>541</v>
      </c>
      <c r="H58" s="1">
        <f>'Gerenciamento de risco'!D68*ZPR2!X53*ZPR2!L40</f>
        <v>0</v>
      </c>
      <c r="I58" s="127" t="s">
        <v>542</v>
      </c>
      <c r="J58" s="127"/>
      <c r="K58" s="37"/>
      <c r="L58" s="55"/>
      <c r="M58" s="38"/>
      <c r="N58" s="38"/>
      <c r="S58" s="38"/>
      <c r="T58" s="38"/>
      <c r="U58" s="38"/>
      <c r="V58" s="38"/>
      <c r="W58" s="38"/>
      <c r="Y58" s="38"/>
      <c r="Z58" s="38"/>
      <c r="AA58" s="38"/>
      <c r="AB58" s="38"/>
    </row>
    <row r="59" spans="2:29" x14ac:dyDescent="0.25">
      <c r="C59" s="324" t="s">
        <v>306</v>
      </c>
      <c r="D59" s="324"/>
      <c r="E59" s="324"/>
      <c r="F59" s="324"/>
      <c r="G59" s="324"/>
      <c r="H59" s="1">
        <f>SUM(H51:H58)</f>
        <v>0</v>
      </c>
      <c r="I59" s="325"/>
      <c r="J59" s="325"/>
      <c r="Y59" s="38"/>
      <c r="Z59" s="38"/>
      <c r="AA59" s="38"/>
      <c r="AB59" s="38"/>
      <c r="AC59" s="59"/>
    </row>
    <row r="60" spans="2:29" x14ac:dyDescent="0.25">
      <c r="B60" s="59"/>
      <c r="C60" s="128" t="s">
        <v>547</v>
      </c>
      <c r="D60" s="128"/>
      <c r="E60" s="332" t="s">
        <v>545</v>
      </c>
      <c r="F60" s="332"/>
      <c r="G60" s="1" t="s">
        <v>482</v>
      </c>
      <c r="H60" s="1">
        <f>'Gerenciamento de risco'!D65*'Gerenciamento de risco'!H14*ZPR2!L41</f>
        <v>0</v>
      </c>
      <c r="I60" s="331" t="s">
        <v>483</v>
      </c>
      <c r="J60" s="331"/>
      <c r="N60" s="59"/>
      <c r="S60" s="38"/>
      <c r="T60" s="68"/>
      <c r="U60" s="66"/>
      <c r="V60" s="66"/>
      <c r="W60" s="66"/>
      <c r="Y60" s="38"/>
      <c r="Z60" s="38"/>
      <c r="AA60" s="38"/>
      <c r="AB60" s="38"/>
      <c r="AC60" s="59"/>
    </row>
    <row r="61" spans="2:29" x14ac:dyDescent="0.25">
      <c r="B61" s="65"/>
      <c r="C61" s="128"/>
      <c r="D61" s="128"/>
      <c r="E61" s="332"/>
      <c r="F61" s="332"/>
      <c r="G61" s="1" t="s">
        <v>485</v>
      </c>
      <c r="H61" s="1">
        <f>'Gerenciamento de risco'!D65*ZPR2!X16*ZPR2!L42</f>
        <v>0</v>
      </c>
      <c r="I61" s="127" t="s">
        <v>484</v>
      </c>
      <c r="J61" s="127"/>
      <c r="N61" s="39"/>
      <c r="S61" s="38"/>
      <c r="T61" s="68"/>
      <c r="U61" s="71"/>
      <c r="V61" s="71"/>
      <c r="W61" s="71"/>
      <c r="Y61" s="38"/>
      <c r="Z61" s="38"/>
      <c r="AA61" s="38"/>
      <c r="AB61" s="38"/>
      <c r="AC61" s="38"/>
    </row>
    <row r="62" spans="2:29" x14ac:dyDescent="0.25">
      <c r="B62" s="65"/>
      <c r="C62" s="128"/>
      <c r="D62" s="128"/>
      <c r="E62" s="330" t="s">
        <v>530</v>
      </c>
      <c r="F62" s="330"/>
      <c r="G62" s="1" t="s">
        <v>532</v>
      </c>
      <c r="H62" s="1">
        <f>'Gerenciamento de risco'!D66*ZPR2!X17*ZPR2!L42</f>
        <v>0</v>
      </c>
      <c r="I62" s="127" t="s">
        <v>533</v>
      </c>
      <c r="J62" s="127"/>
      <c r="N62" s="39"/>
      <c r="S62" s="72"/>
      <c r="T62" s="68"/>
      <c r="U62" s="66"/>
      <c r="V62" s="66"/>
      <c r="W62" s="66"/>
      <c r="Y62" s="38"/>
      <c r="Z62" s="38"/>
      <c r="AA62" s="38"/>
      <c r="AB62" s="38"/>
      <c r="AC62" s="38"/>
    </row>
    <row r="63" spans="2:29" ht="15" customHeight="1" x14ac:dyDescent="0.25">
      <c r="B63" s="39"/>
      <c r="C63" s="128"/>
      <c r="D63" s="128"/>
      <c r="E63" s="330" t="s">
        <v>534</v>
      </c>
      <c r="F63" s="330"/>
      <c r="G63" s="1" t="s">
        <v>536</v>
      </c>
      <c r="H63" s="1">
        <f>('Gerenciamento de risco'!D67+'Gerenciamento de risco'!D69)*X23*L41</f>
        <v>0</v>
      </c>
      <c r="I63" s="127" t="s">
        <v>539</v>
      </c>
      <c r="J63" s="127"/>
      <c r="N63" s="38"/>
      <c r="S63" s="38"/>
      <c r="T63" s="68"/>
      <c r="U63" s="66"/>
      <c r="V63" s="66"/>
      <c r="W63" s="66"/>
      <c r="Y63" s="38"/>
      <c r="Z63" s="38"/>
      <c r="AA63" s="38"/>
      <c r="AB63" s="38"/>
    </row>
    <row r="64" spans="2:29" x14ac:dyDescent="0.25">
      <c r="B64" s="65"/>
      <c r="C64" s="128"/>
      <c r="D64" s="128"/>
      <c r="E64" s="330"/>
      <c r="F64" s="330"/>
      <c r="G64" s="1" t="s">
        <v>537</v>
      </c>
      <c r="H64" s="1">
        <f>('Gerenciamento de risco'!D67+'Gerenciamento de risco'!D69)*X24*L42</f>
        <v>0</v>
      </c>
      <c r="I64" s="127" t="s">
        <v>540</v>
      </c>
      <c r="J64" s="127"/>
      <c r="N64" s="38"/>
      <c r="S64" s="38"/>
      <c r="T64" s="72"/>
    </row>
    <row r="65" spans="2:28" x14ac:dyDescent="0.25">
      <c r="B65" s="65"/>
      <c r="C65" s="128"/>
      <c r="D65" s="128"/>
      <c r="E65" s="332" t="s">
        <v>543</v>
      </c>
      <c r="F65" s="332"/>
      <c r="G65" s="1" t="s">
        <v>541</v>
      </c>
      <c r="H65" s="1">
        <f>'Gerenciamento de risco'!D68*ZPR2!X53*ZPR2!L42</f>
        <v>0</v>
      </c>
      <c r="I65" s="127" t="s">
        <v>542</v>
      </c>
      <c r="J65" s="127"/>
      <c r="N65" s="38"/>
      <c r="S65" s="38"/>
      <c r="T65" s="72"/>
      <c r="U65" s="73"/>
      <c r="V65" s="73"/>
      <c r="W65" s="73"/>
    </row>
    <row r="66" spans="2:28" x14ac:dyDescent="0.25">
      <c r="B66" s="39"/>
      <c r="C66" s="324" t="s">
        <v>306</v>
      </c>
      <c r="D66" s="324"/>
      <c r="E66" s="324"/>
      <c r="F66" s="324"/>
      <c r="G66" s="324"/>
      <c r="H66" s="54">
        <f>SUM(H60:H65)</f>
        <v>0</v>
      </c>
      <c r="I66" s="325"/>
      <c r="J66" s="325"/>
      <c r="N66" s="38"/>
      <c r="S66" s="38"/>
      <c r="T66" s="72"/>
    </row>
    <row r="67" spans="2:28" x14ac:dyDescent="0.25">
      <c r="B67" s="65"/>
      <c r="C67" s="335" t="s">
        <v>549</v>
      </c>
      <c r="D67" s="336"/>
      <c r="E67" s="333" t="s">
        <v>545</v>
      </c>
      <c r="F67" s="334"/>
      <c r="G67" s="64" t="s">
        <v>482</v>
      </c>
      <c r="H67" s="64">
        <f>'Gerenciamento de risco'!D65*'Gerenciamento de risco'!H14*ZPR2!L43</f>
        <v>0</v>
      </c>
      <c r="I67" s="331" t="s">
        <v>483</v>
      </c>
      <c r="J67" s="331"/>
      <c r="K67" s="37"/>
      <c r="L67" s="44"/>
      <c r="M67" s="38"/>
      <c r="N67" s="38"/>
      <c r="S67" s="84"/>
      <c r="T67" s="84"/>
      <c r="U67" s="84"/>
      <c r="V67" s="84"/>
      <c r="W67" s="84"/>
      <c r="X67" s="100"/>
      <c r="Y67" s="84"/>
      <c r="Z67" s="84"/>
      <c r="AA67" s="84"/>
      <c r="AB67" s="84"/>
    </row>
    <row r="68" spans="2:28" x14ac:dyDescent="0.25">
      <c r="B68" s="65"/>
      <c r="C68" s="337"/>
      <c r="D68" s="338"/>
      <c r="E68" s="333" t="s">
        <v>548</v>
      </c>
      <c r="F68" s="334"/>
      <c r="G68" s="1" t="s">
        <v>536</v>
      </c>
      <c r="H68" s="64">
        <f>('Gerenciamento de risco'!D67+'Gerenciamento de risco'!D69)*X23*L43</f>
        <v>0</v>
      </c>
      <c r="I68" s="127" t="s">
        <v>539</v>
      </c>
      <c r="J68" s="127"/>
      <c r="K68" s="37"/>
      <c r="L68" s="44"/>
      <c r="M68" s="38"/>
      <c r="N68" s="38"/>
      <c r="S68" s="84"/>
      <c r="T68" s="84"/>
      <c r="U68" s="84"/>
      <c r="V68" s="84"/>
      <c r="W68" s="84"/>
      <c r="X68" s="100"/>
      <c r="Y68" s="84"/>
      <c r="Z68" s="84"/>
      <c r="AA68" s="84"/>
      <c r="AB68" s="84"/>
    </row>
    <row r="69" spans="2:28" x14ac:dyDescent="0.25">
      <c r="B69" s="65"/>
      <c r="C69" s="324" t="s">
        <v>306</v>
      </c>
      <c r="D69" s="324"/>
      <c r="E69" s="324"/>
      <c r="F69" s="324"/>
      <c r="G69" s="324"/>
      <c r="H69" s="54">
        <f>SUM(H67:H68)</f>
        <v>0</v>
      </c>
      <c r="I69" s="325"/>
      <c r="J69" s="325"/>
      <c r="K69" s="37"/>
      <c r="L69" s="44"/>
      <c r="M69" s="38"/>
      <c r="N69" s="38"/>
      <c r="S69" s="38"/>
      <c r="T69" s="38"/>
      <c r="U69" s="38"/>
      <c r="V69" s="38"/>
      <c r="W69" s="38"/>
      <c r="Y69" s="38"/>
      <c r="Z69" s="38"/>
      <c r="AA69" s="38"/>
      <c r="AB69" s="38"/>
    </row>
    <row r="70" spans="2:28" x14ac:dyDescent="0.25">
      <c r="B70" s="65"/>
      <c r="C70" s="128" t="s">
        <v>550</v>
      </c>
      <c r="D70" s="128"/>
      <c r="E70" s="330" t="s">
        <v>531</v>
      </c>
      <c r="F70" s="330"/>
      <c r="G70" s="64" t="s">
        <v>480</v>
      </c>
      <c r="H70" s="64">
        <f>'Gerenciamento de risco'!D65*ZPR2!X14*ZPR2!L44</f>
        <v>0</v>
      </c>
      <c r="I70" s="331" t="s">
        <v>481</v>
      </c>
      <c r="J70" s="331"/>
      <c r="K70" s="37"/>
      <c r="L70" s="44"/>
      <c r="M70" s="38"/>
      <c r="N70" s="38"/>
      <c r="S70" s="38"/>
      <c r="T70" s="38"/>
      <c r="U70" s="38"/>
      <c r="V70" s="38"/>
      <c r="W70" s="38"/>
      <c r="Y70" s="38"/>
      <c r="Z70" s="38"/>
      <c r="AA70" s="38"/>
      <c r="AB70" s="38"/>
    </row>
    <row r="71" spans="2:28" ht="21" customHeight="1" x14ac:dyDescent="0.25">
      <c r="B71" s="65"/>
      <c r="C71" s="128"/>
      <c r="D71" s="128"/>
      <c r="E71" s="330"/>
      <c r="F71" s="330"/>
      <c r="G71" s="64" t="s">
        <v>482</v>
      </c>
      <c r="H71" s="64">
        <f>'Gerenciamento de risco'!D65*'Gerenciamento de risco'!H14*ZPR2!L46</f>
        <v>0</v>
      </c>
      <c r="I71" s="331" t="s">
        <v>483</v>
      </c>
      <c r="J71" s="331"/>
      <c r="K71" s="37"/>
      <c r="L71" s="44"/>
      <c r="M71" s="38"/>
      <c r="N71" s="38"/>
      <c r="P71" s="42"/>
      <c r="Q71" s="42"/>
      <c r="R71" s="42"/>
    </row>
    <row r="72" spans="2:28" ht="20.25" customHeight="1" x14ac:dyDescent="0.25">
      <c r="B72" s="65"/>
      <c r="C72" s="128"/>
      <c r="D72" s="128"/>
      <c r="E72" s="330"/>
      <c r="F72" s="330"/>
      <c r="G72" s="1" t="s">
        <v>485</v>
      </c>
      <c r="H72" s="1">
        <f>'Gerenciamento de risco'!D65*ZPR2!X16*ZPR2!L47</f>
        <v>0</v>
      </c>
      <c r="I72" s="127" t="s">
        <v>484</v>
      </c>
      <c r="J72" s="127"/>
      <c r="K72" s="37"/>
      <c r="L72" s="44"/>
      <c r="M72" s="38"/>
      <c r="N72" s="38"/>
      <c r="P72" s="42"/>
      <c r="Q72" s="42"/>
      <c r="R72" s="42"/>
    </row>
    <row r="73" spans="2:28" ht="19.5" customHeight="1" x14ac:dyDescent="0.25">
      <c r="B73" s="65"/>
      <c r="C73" s="128"/>
      <c r="D73" s="128"/>
      <c r="E73" s="330" t="s">
        <v>530</v>
      </c>
      <c r="F73" s="330"/>
      <c r="G73" s="1" t="s">
        <v>532</v>
      </c>
      <c r="H73" s="1">
        <f>'Gerenciamento de risco'!D66*ZPR2!X17*ZPR2!L47</f>
        <v>0</v>
      </c>
      <c r="I73" s="127" t="s">
        <v>533</v>
      </c>
      <c r="J73" s="127"/>
      <c r="K73" s="37"/>
      <c r="L73" s="44"/>
    </row>
    <row r="74" spans="2:28" ht="15" customHeight="1" x14ac:dyDescent="0.25">
      <c r="B74" s="65"/>
      <c r="C74" s="128"/>
      <c r="D74" s="128"/>
      <c r="E74" s="330" t="s">
        <v>534</v>
      </c>
      <c r="F74" s="330"/>
      <c r="G74" s="64" t="s">
        <v>535</v>
      </c>
      <c r="H74" s="64">
        <f>('Gerenciamento de risco'!D67+'Gerenciamento de risco'!D69)*X22*L45</f>
        <v>0</v>
      </c>
      <c r="I74" s="331" t="s">
        <v>538</v>
      </c>
      <c r="J74" s="331"/>
      <c r="K74" s="37"/>
      <c r="L74" s="44"/>
      <c r="M74" s="38"/>
      <c r="N74" s="38"/>
    </row>
    <row r="75" spans="2:28" ht="20.25" customHeight="1" x14ac:dyDescent="0.25">
      <c r="B75" s="65"/>
      <c r="C75" s="128"/>
      <c r="D75" s="128"/>
      <c r="E75" s="330"/>
      <c r="F75" s="330"/>
      <c r="G75" s="1" t="s">
        <v>536</v>
      </c>
      <c r="H75" s="1">
        <f>('Gerenciamento de risco'!D67+'Gerenciamento de risco'!D69)*X23*L46</f>
        <v>0</v>
      </c>
      <c r="I75" s="127" t="s">
        <v>539</v>
      </c>
      <c r="J75" s="127"/>
      <c r="K75" s="37"/>
      <c r="L75" s="44"/>
      <c r="M75" s="38"/>
      <c r="N75" s="38"/>
    </row>
    <row r="76" spans="2:28" ht="19.5" customHeight="1" x14ac:dyDescent="0.25">
      <c r="B76" s="65"/>
      <c r="C76" s="128"/>
      <c r="D76" s="128"/>
      <c r="E76" s="330"/>
      <c r="F76" s="330"/>
      <c r="G76" s="1" t="s">
        <v>537</v>
      </c>
      <c r="H76" s="1">
        <f>('Gerenciamento de risco'!D67+'Gerenciamento de risco'!D69)*X24*L47</f>
        <v>0</v>
      </c>
      <c r="I76" s="127" t="s">
        <v>540</v>
      </c>
      <c r="J76" s="127"/>
      <c r="K76" s="37"/>
      <c r="L76" s="44"/>
      <c r="M76" s="38"/>
      <c r="N76" s="38"/>
    </row>
    <row r="77" spans="2:28" ht="15" customHeight="1" x14ac:dyDescent="0.25">
      <c r="B77" s="65"/>
      <c r="C77" s="128"/>
      <c r="D77" s="128"/>
      <c r="E77" s="332" t="s">
        <v>543</v>
      </c>
      <c r="F77" s="332"/>
      <c r="G77" s="1" t="s">
        <v>541</v>
      </c>
      <c r="H77" s="1">
        <f>'Gerenciamento de risco'!D68*ZPR2!X25*ZPR2!L47</f>
        <v>0</v>
      </c>
      <c r="I77" s="127" t="s">
        <v>542</v>
      </c>
      <c r="J77" s="127"/>
      <c r="K77" s="37"/>
      <c r="L77" s="55"/>
      <c r="M77" s="38"/>
      <c r="N77" s="38"/>
    </row>
    <row r="78" spans="2:28" ht="15" customHeight="1" x14ac:dyDescent="0.25">
      <c r="B78" s="65"/>
      <c r="C78" s="324" t="s">
        <v>306</v>
      </c>
      <c r="D78" s="324"/>
      <c r="E78" s="324"/>
      <c r="F78" s="324"/>
      <c r="G78" s="324"/>
      <c r="H78" s="1">
        <f>SUM(H70:H77)</f>
        <v>0</v>
      </c>
      <c r="I78" s="325"/>
      <c r="J78" s="325"/>
      <c r="K78" s="37"/>
      <c r="L78" s="55"/>
      <c r="M78" s="38"/>
      <c r="N78" s="38"/>
    </row>
    <row r="79" spans="2:28" x14ac:dyDescent="0.25">
      <c r="B79" s="65"/>
      <c r="C79" s="65"/>
      <c r="D79" s="65"/>
      <c r="E79" s="39"/>
      <c r="F79" s="39"/>
      <c r="G79" s="39"/>
      <c r="H79" s="39"/>
      <c r="I79" s="39"/>
      <c r="J79" s="39"/>
      <c r="K79" s="37"/>
      <c r="L79" s="55"/>
      <c r="M79" s="38"/>
      <c r="N79" s="38"/>
    </row>
    <row r="80" spans="2:28" ht="15" customHeight="1" x14ac:dyDescent="0.25">
      <c r="B80" s="65"/>
      <c r="C80" s="65"/>
      <c r="D80" s="65"/>
      <c r="E80" s="39"/>
      <c r="F80" s="39"/>
      <c r="G80" s="39"/>
      <c r="H80" s="39"/>
      <c r="I80" s="39"/>
      <c r="J80" s="39"/>
      <c r="K80" s="37"/>
      <c r="L80" s="55"/>
      <c r="M80" s="38"/>
      <c r="N80" s="38"/>
    </row>
    <row r="81" spans="2:18" ht="20.25" customHeight="1" x14ac:dyDescent="0.25">
      <c r="B81" s="65"/>
      <c r="C81" s="65"/>
      <c r="D81" s="65"/>
      <c r="E81" s="39"/>
      <c r="F81" s="39"/>
      <c r="G81" s="39"/>
      <c r="H81" s="39"/>
      <c r="I81" s="39"/>
      <c r="J81" s="39"/>
      <c r="K81" s="37"/>
      <c r="L81" s="55"/>
      <c r="M81" s="38"/>
      <c r="N81" s="38"/>
    </row>
    <row r="82" spans="2:18" ht="30" customHeight="1" x14ac:dyDescent="0.25"/>
    <row r="83" spans="2:18" ht="15" customHeight="1" x14ac:dyDescent="0.25">
      <c r="B83" s="59"/>
      <c r="C83" s="59"/>
      <c r="D83" s="59"/>
      <c r="E83" s="59"/>
      <c r="F83" s="59"/>
      <c r="G83" s="59"/>
      <c r="H83" s="59"/>
      <c r="I83" s="59"/>
      <c r="J83" s="59"/>
      <c r="K83" s="59"/>
      <c r="L83" s="59"/>
      <c r="M83" s="59"/>
      <c r="N83" s="59"/>
    </row>
    <row r="84" spans="2:18" ht="15" customHeight="1" x14ac:dyDescent="0.25">
      <c r="B84" s="65"/>
      <c r="C84" s="65"/>
      <c r="D84" s="65"/>
      <c r="E84" s="39"/>
      <c r="F84" s="39"/>
      <c r="G84" s="39"/>
      <c r="H84" s="39"/>
      <c r="I84" s="39"/>
      <c r="J84" s="39"/>
      <c r="K84" s="39"/>
      <c r="L84" s="39"/>
      <c r="M84" s="39"/>
      <c r="N84" s="39"/>
    </row>
    <row r="85" spans="2:18" ht="15" customHeight="1" x14ac:dyDescent="0.25">
      <c r="B85" s="65"/>
      <c r="C85" s="65"/>
      <c r="D85" s="65"/>
      <c r="E85" s="39"/>
      <c r="F85" s="39"/>
      <c r="G85" s="39"/>
      <c r="H85" s="39"/>
      <c r="I85" s="39"/>
      <c r="J85" s="39"/>
      <c r="K85" s="39"/>
      <c r="L85" s="39"/>
      <c r="M85" s="39"/>
      <c r="N85" s="39"/>
    </row>
    <row r="86" spans="2:18" ht="20.25" customHeight="1" x14ac:dyDescent="0.25">
      <c r="B86" s="39"/>
      <c r="C86" s="39"/>
      <c r="D86" s="39"/>
      <c r="E86" s="38"/>
      <c r="F86" s="38"/>
      <c r="G86" s="38"/>
      <c r="H86" s="38"/>
      <c r="I86" s="38"/>
      <c r="J86" s="38"/>
      <c r="K86" s="37"/>
      <c r="L86" s="43"/>
      <c r="M86" s="38"/>
      <c r="N86" s="38"/>
    </row>
    <row r="87" spans="2:18" ht="57.75" customHeight="1" x14ac:dyDescent="0.25">
      <c r="B87" s="65"/>
      <c r="C87" s="65"/>
      <c r="D87" s="65"/>
      <c r="E87" s="66"/>
      <c r="F87" s="66"/>
      <c r="G87" s="66"/>
      <c r="H87" s="66"/>
      <c r="I87" s="66"/>
      <c r="J87" s="66"/>
      <c r="K87" s="37"/>
      <c r="L87" s="67"/>
      <c r="M87" s="38"/>
      <c r="N87" s="38"/>
    </row>
    <row r="88" spans="2:18" ht="47.25" customHeight="1" x14ac:dyDescent="0.25">
      <c r="B88" s="65"/>
      <c r="C88" s="65"/>
      <c r="D88" s="65"/>
      <c r="E88" s="66"/>
      <c r="F88" s="66"/>
      <c r="G88" s="66"/>
      <c r="H88" s="66"/>
      <c r="I88" s="66"/>
      <c r="J88" s="66"/>
      <c r="K88" s="37"/>
      <c r="L88" s="44"/>
      <c r="M88" s="38"/>
      <c r="N88" s="38"/>
    </row>
    <row r="89" spans="2:18" ht="21" customHeight="1" x14ac:dyDescent="0.25">
      <c r="B89" s="39"/>
      <c r="C89" s="39"/>
      <c r="D89" s="39"/>
      <c r="E89" s="38"/>
      <c r="F89" s="38"/>
      <c r="G89" s="38"/>
      <c r="H89" s="38"/>
      <c r="I89" s="38"/>
      <c r="J89" s="38"/>
      <c r="K89" s="37"/>
      <c r="L89" s="43"/>
      <c r="M89" s="38"/>
      <c r="N89" s="38"/>
    </row>
    <row r="90" spans="2:18" ht="30.75" customHeight="1" x14ac:dyDescent="0.25">
      <c r="B90" s="65"/>
      <c r="C90" s="65"/>
      <c r="D90" s="65"/>
      <c r="E90" s="66"/>
      <c r="F90" s="66"/>
      <c r="G90" s="66"/>
      <c r="H90" s="66"/>
      <c r="I90" s="66"/>
      <c r="J90" s="66"/>
      <c r="K90" s="37"/>
      <c r="L90" s="44"/>
      <c r="M90" s="38"/>
      <c r="N90" s="38"/>
      <c r="P90" s="42"/>
      <c r="Q90" s="42"/>
      <c r="R90" s="42"/>
    </row>
    <row r="91" spans="2:18" ht="20.25" customHeight="1" x14ac:dyDescent="0.25">
      <c r="B91" s="65"/>
      <c r="C91" s="65"/>
      <c r="D91" s="65"/>
      <c r="E91" s="66"/>
      <c r="F91" s="66"/>
      <c r="G91" s="66"/>
      <c r="H91" s="66"/>
      <c r="I91" s="66"/>
      <c r="J91" s="66"/>
      <c r="K91" s="37"/>
      <c r="L91" s="44"/>
      <c r="M91" s="38"/>
      <c r="N91" s="38"/>
      <c r="P91" s="42"/>
      <c r="Q91" s="42"/>
      <c r="R91" s="42"/>
    </row>
    <row r="92" spans="2:18" ht="22.5" customHeight="1" x14ac:dyDescent="0.25">
      <c r="B92" s="65"/>
      <c r="C92" s="65"/>
      <c r="D92" s="65"/>
      <c r="E92" s="66"/>
      <c r="F92" s="66"/>
      <c r="G92" s="66"/>
      <c r="H92" s="66"/>
      <c r="I92" s="66"/>
      <c r="J92" s="66"/>
      <c r="K92" s="37"/>
      <c r="L92" s="44"/>
      <c r="M92" s="38"/>
      <c r="N92" s="38"/>
    </row>
    <row r="93" spans="2:18" ht="20.25" customHeight="1" x14ac:dyDescent="0.25">
      <c r="B93" s="65"/>
      <c r="C93" s="65"/>
      <c r="D93" s="65"/>
      <c r="E93" s="66"/>
      <c r="F93" s="66"/>
      <c r="G93" s="66"/>
      <c r="H93" s="66"/>
      <c r="I93" s="66"/>
      <c r="J93" s="66"/>
      <c r="K93" s="37"/>
      <c r="L93" s="44"/>
      <c r="M93" s="38"/>
      <c r="N93" s="38"/>
    </row>
    <row r="94" spans="2:18" ht="20.25" customHeight="1" x14ac:dyDescent="0.25">
      <c r="B94" s="65"/>
      <c r="C94" s="65"/>
      <c r="D94" s="65"/>
      <c r="E94" s="66"/>
      <c r="F94" s="66"/>
      <c r="G94" s="66"/>
      <c r="H94" s="66"/>
      <c r="I94" s="66"/>
      <c r="J94" s="66"/>
      <c r="K94" s="37"/>
      <c r="L94" s="44"/>
      <c r="M94" s="38"/>
      <c r="N94" s="38"/>
    </row>
    <row r="95" spans="2:18" ht="21" customHeight="1" x14ac:dyDescent="0.25">
      <c r="B95" s="65"/>
      <c r="C95" s="65"/>
      <c r="D95" s="65"/>
      <c r="E95" s="66"/>
      <c r="F95" s="66"/>
      <c r="G95" s="66"/>
      <c r="H95" s="66"/>
      <c r="I95" s="66"/>
      <c r="J95" s="66"/>
      <c r="K95" s="37"/>
      <c r="L95" s="44"/>
      <c r="M95" s="38"/>
      <c r="N95" s="38"/>
    </row>
    <row r="96" spans="2:18" ht="18.75" customHeight="1" x14ac:dyDescent="0.25">
      <c r="B96" s="65"/>
      <c r="C96" s="65"/>
      <c r="D96" s="65"/>
      <c r="E96" s="66"/>
      <c r="F96" s="66"/>
      <c r="G96" s="66"/>
      <c r="H96" s="66"/>
      <c r="I96" s="66"/>
      <c r="J96" s="66"/>
      <c r="K96" s="37"/>
      <c r="L96" s="44"/>
    </row>
    <row r="97" spans="2:18" x14ac:dyDescent="0.25">
      <c r="B97" s="65"/>
      <c r="C97" s="65"/>
      <c r="D97" s="65"/>
      <c r="E97" s="38"/>
      <c r="F97" s="38"/>
      <c r="G97" s="38"/>
      <c r="H97" s="38"/>
      <c r="I97" s="38"/>
      <c r="J97" s="38"/>
      <c r="K97" s="37"/>
      <c r="L97" s="44"/>
      <c r="M97" s="38"/>
      <c r="N97" s="38"/>
    </row>
    <row r="98" spans="2:18" ht="20.25" customHeight="1" x14ac:dyDescent="0.25">
      <c r="B98" s="65"/>
      <c r="C98" s="65"/>
      <c r="D98" s="65"/>
      <c r="E98" s="38"/>
      <c r="F98" s="38"/>
      <c r="G98" s="38"/>
      <c r="H98" s="38"/>
      <c r="I98" s="38"/>
      <c r="J98" s="38"/>
      <c r="K98" s="37"/>
      <c r="L98" s="44"/>
      <c r="M98" s="38"/>
      <c r="N98" s="38"/>
    </row>
    <row r="99" spans="2:18" ht="21" customHeight="1" x14ac:dyDescent="0.25">
      <c r="B99" s="65"/>
      <c r="C99" s="65"/>
      <c r="D99" s="65"/>
      <c r="E99" s="66"/>
      <c r="F99" s="66"/>
      <c r="G99" s="66"/>
      <c r="H99" s="66"/>
      <c r="I99" s="66"/>
      <c r="J99" s="66"/>
      <c r="K99" s="37"/>
      <c r="L99" s="44"/>
      <c r="M99" s="38"/>
      <c r="N99" s="38"/>
    </row>
    <row r="100" spans="2:18" ht="19.5" customHeight="1" x14ac:dyDescent="0.25">
      <c r="B100" s="65"/>
      <c r="C100" s="65"/>
      <c r="D100" s="65"/>
      <c r="E100" s="38"/>
      <c r="F100" s="38"/>
      <c r="G100" s="38"/>
      <c r="H100" s="38"/>
      <c r="I100" s="38"/>
      <c r="J100" s="38"/>
      <c r="K100" s="37"/>
      <c r="L100" s="55"/>
      <c r="M100" s="38"/>
      <c r="N100" s="38"/>
    </row>
    <row r="101" spans="2:18" x14ac:dyDescent="0.25">
      <c r="B101" s="65"/>
      <c r="C101" s="65"/>
      <c r="D101" s="65"/>
      <c r="E101" s="39"/>
      <c r="F101" s="39"/>
      <c r="G101" s="39"/>
      <c r="H101" s="39"/>
      <c r="I101" s="39"/>
      <c r="J101" s="39"/>
      <c r="K101" s="37"/>
      <c r="L101" s="55"/>
      <c r="M101" s="38"/>
      <c r="N101" s="38"/>
    </row>
    <row r="102" spans="2:18" x14ac:dyDescent="0.25">
      <c r="B102" s="65"/>
      <c r="C102" s="65"/>
      <c r="D102" s="65"/>
      <c r="E102" s="39"/>
      <c r="F102" s="39"/>
      <c r="G102" s="39"/>
      <c r="H102" s="39"/>
      <c r="I102" s="39"/>
      <c r="J102" s="39"/>
      <c r="K102" s="37"/>
      <c r="L102" s="55"/>
      <c r="M102" s="38"/>
      <c r="N102" s="38"/>
    </row>
    <row r="103" spans="2:18" x14ac:dyDescent="0.25">
      <c r="B103" s="65"/>
      <c r="C103" s="65"/>
      <c r="D103" s="65"/>
      <c r="E103" s="39"/>
      <c r="F103" s="39"/>
      <c r="G103" s="39"/>
      <c r="H103" s="39"/>
      <c r="I103" s="39"/>
      <c r="J103" s="39"/>
      <c r="K103" s="37"/>
      <c r="L103" s="55"/>
      <c r="M103" s="38"/>
      <c r="N103" s="38"/>
    </row>
    <row r="104" spans="2:18" x14ac:dyDescent="0.25">
      <c r="B104" s="65"/>
      <c r="C104" s="65"/>
      <c r="D104" s="65"/>
      <c r="E104" s="39"/>
      <c r="F104" s="39"/>
      <c r="G104" s="39"/>
      <c r="H104" s="39"/>
      <c r="I104" s="39"/>
      <c r="J104" s="39"/>
      <c r="K104" s="37"/>
      <c r="L104" s="55"/>
      <c r="M104" s="38"/>
      <c r="N104" s="38"/>
    </row>
    <row r="105" spans="2:18" ht="20.25" customHeight="1" x14ac:dyDescent="0.25"/>
    <row r="106" spans="2:18" x14ac:dyDescent="0.25">
      <c r="B106" s="59"/>
      <c r="C106" s="59"/>
      <c r="D106" s="59"/>
      <c r="E106" s="59"/>
      <c r="F106" s="59"/>
      <c r="G106" s="59"/>
      <c r="H106" s="59"/>
      <c r="I106" s="59"/>
      <c r="J106" s="59"/>
      <c r="K106" s="59"/>
      <c r="L106" s="59"/>
      <c r="M106" s="59"/>
      <c r="N106" s="59"/>
    </row>
    <row r="107" spans="2:18" x14ac:dyDescent="0.25">
      <c r="B107" s="65"/>
      <c r="C107" s="65"/>
      <c r="D107" s="65"/>
      <c r="E107" s="39"/>
      <c r="F107" s="39"/>
      <c r="G107" s="39"/>
      <c r="H107" s="39"/>
      <c r="I107" s="39"/>
      <c r="J107" s="39"/>
      <c r="K107" s="39"/>
      <c r="L107" s="39"/>
      <c r="M107" s="39"/>
      <c r="N107" s="39"/>
    </row>
    <row r="108" spans="2:18" x14ac:dyDescent="0.25">
      <c r="B108" s="65"/>
      <c r="C108" s="65"/>
      <c r="D108" s="65"/>
      <c r="E108" s="39"/>
      <c r="F108" s="39"/>
      <c r="G108" s="39"/>
      <c r="H108" s="39"/>
      <c r="I108" s="39"/>
      <c r="J108" s="39"/>
      <c r="K108" s="39"/>
      <c r="L108" s="39"/>
      <c r="M108" s="39"/>
      <c r="N108" s="39"/>
    </row>
    <row r="109" spans="2:18" ht="19.5" customHeight="1" x14ac:dyDescent="0.25">
      <c r="B109" s="39"/>
      <c r="C109" s="39"/>
      <c r="D109" s="39"/>
      <c r="E109" s="38"/>
      <c r="F109" s="38"/>
      <c r="G109" s="38"/>
      <c r="H109" s="38"/>
      <c r="I109" s="38"/>
      <c r="J109" s="38"/>
      <c r="K109" s="37"/>
      <c r="L109" s="43"/>
      <c r="M109" s="38"/>
      <c r="N109" s="38"/>
      <c r="P109" s="42"/>
      <c r="Q109" s="42"/>
      <c r="R109" s="42"/>
    </row>
    <row r="110" spans="2:18" ht="51.75" customHeight="1" x14ac:dyDescent="0.25">
      <c r="B110" s="65"/>
      <c r="C110" s="65"/>
      <c r="D110" s="65"/>
      <c r="E110" s="66"/>
      <c r="F110" s="66"/>
      <c r="G110" s="66"/>
      <c r="H110" s="66"/>
      <c r="I110" s="66"/>
      <c r="J110" s="66"/>
      <c r="K110" s="37"/>
      <c r="L110" s="67"/>
      <c r="M110" s="38"/>
      <c r="N110" s="38"/>
      <c r="P110" s="42"/>
      <c r="Q110" s="42"/>
      <c r="R110" s="42"/>
    </row>
    <row r="111" spans="2:18" ht="48" customHeight="1" x14ac:dyDescent="0.25">
      <c r="B111" s="65"/>
      <c r="C111" s="65"/>
      <c r="D111" s="65"/>
      <c r="E111" s="66"/>
      <c r="F111" s="66"/>
      <c r="G111" s="66"/>
      <c r="H111" s="66"/>
      <c r="I111" s="66"/>
      <c r="J111" s="66"/>
      <c r="K111" s="37"/>
      <c r="L111" s="44"/>
      <c r="M111" s="38"/>
      <c r="N111" s="38"/>
    </row>
    <row r="112" spans="2:18" ht="19.5" customHeight="1" x14ac:dyDescent="0.25">
      <c r="B112" s="39"/>
      <c r="C112" s="39"/>
      <c r="D112" s="39"/>
      <c r="E112" s="38"/>
      <c r="F112" s="38"/>
      <c r="G112" s="38"/>
      <c r="H112" s="38"/>
      <c r="I112" s="38"/>
      <c r="J112" s="38"/>
      <c r="K112" s="37"/>
      <c r="L112" s="43"/>
      <c r="M112" s="38"/>
      <c r="N112" s="38"/>
    </row>
    <row r="113" spans="2:14" ht="27.75" customHeight="1" x14ac:dyDescent="0.25">
      <c r="B113" s="65"/>
      <c r="C113" s="65"/>
      <c r="D113" s="65"/>
      <c r="E113" s="66"/>
      <c r="F113" s="66"/>
      <c r="G113" s="66"/>
      <c r="H113" s="66"/>
      <c r="I113" s="66"/>
      <c r="J113" s="66"/>
      <c r="K113" s="37"/>
      <c r="L113" s="44"/>
      <c r="M113" s="38"/>
      <c r="N113" s="38"/>
    </row>
    <row r="114" spans="2:14" ht="18.75" customHeight="1" x14ac:dyDescent="0.25">
      <c r="B114" s="65"/>
      <c r="C114" s="65"/>
      <c r="D114" s="65"/>
      <c r="E114" s="66"/>
      <c r="F114" s="66"/>
      <c r="G114" s="66"/>
      <c r="H114" s="66"/>
      <c r="I114" s="66"/>
      <c r="J114" s="66"/>
      <c r="K114" s="37"/>
      <c r="L114" s="44"/>
      <c r="M114" s="38"/>
      <c r="N114" s="38"/>
    </row>
    <row r="115" spans="2:14" ht="21" customHeight="1" x14ac:dyDescent="0.25">
      <c r="B115" s="65"/>
      <c r="C115" s="65"/>
      <c r="D115" s="65"/>
      <c r="E115" s="66"/>
      <c r="F115" s="66"/>
      <c r="G115" s="66"/>
      <c r="H115" s="66"/>
      <c r="I115" s="66"/>
      <c r="J115" s="66"/>
      <c r="K115" s="37"/>
      <c r="L115" s="44"/>
      <c r="M115" s="38"/>
      <c r="N115" s="38"/>
    </row>
    <row r="116" spans="2:14" ht="20.25" customHeight="1" x14ac:dyDescent="0.25">
      <c r="B116" s="65"/>
      <c r="C116" s="65"/>
      <c r="D116" s="65"/>
      <c r="E116" s="66"/>
      <c r="F116" s="66"/>
      <c r="G116" s="66"/>
      <c r="H116" s="66"/>
      <c r="I116" s="66"/>
      <c r="J116" s="66"/>
      <c r="K116" s="37"/>
      <c r="L116" s="44"/>
      <c r="M116" s="38"/>
      <c r="N116" s="38"/>
    </row>
    <row r="117" spans="2:14" ht="20.25" customHeight="1" x14ac:dyDescent="0.25">
      <c r="B117" s="65"/>
      <c r="C117" s="65"/>
      <c r="D117" s="65"/>
      <c r="E117" s="66"/>
      <c r="F117" s="66"/>
      <c r="G117" s="66"/>
      <c r="H117" s="66"/>
      <c r="I117" s="66"/>
      <c r="J117" s="66"/>
      <c r="K117" s="37"/>
      <c r="L117" s="44"/>
      <c r="M117" s="38"/>
      <c r="N117" s="38"/>
    </row>
    <row r="118" spans="2:14" ht="19.5" customHeight="1" x14ac:dyDescent="0.25">
      <c r="B118" s="65"/>
      <c r="C118" s="65"/>
      <c r="D118" s="65"/>
      <c r="E118" s="66"/>
      <c r="F118" s="66"/>
      <c r="G118" s="66"/>
      <c r="H118" s="66"/>
      <c r="I118" s="66"/>
      <c r="J118" s="66"/>
      <c r="K118" s="37"/>
      <c r="L118" s="44"/>
      <c r="M118" s="38"/>
      <c r="N118" s="38"/>
    </row>
    <row r="119" spans="2:14" ht="18.75" customHeight="1" x14ac:dyDescent="0.25">
      <c r="B119" s="65"/>
      <c r="C119" s="65"/>
      <c r="D119" s="65"/>
      <c r="E119" s="66"/>
      <c r="F119" s="66"/>
      <c r="G119" s="66"/>
      <c r="H119" s="66"/>
      <c r="I119" s="66"/>
      <c r="J119" s="66"/>
      <c r="K119" s="37"/>
      <c r="L119" s="44"/>
    </row>
    <row r="120" spans="2:14" x14ac:dyDescent="0.25">
      <c r="B120" s="65"/>
      <c r="C120" s="65"/>
      <c r="D120" s="65"/>
      <c r="E120" s="38"/>
      <c r="F120" s="38"/>
      <c r="G120" s="38"/>
      <c r="H120" s="38"/>
      <c r="I120" s="38"/>
      <c r="J120" s="38"/>
      <c r="K120" s="37"/>
      <c r="L120" s="44"/>
      <c r="M120" s="38"/>
      <c r="N120" s="38"/>
    </row>
    <row r="121" spans="2:14" ht="20.25" customHeight="1" x14ac:dyDescent="0.25">
      <c r="B121" s="65"/>
      <c r="C121" s="65"/>
      <c r="D121" s="65"/>
      <c r="E121" s="38"/>
      <c r="F121" s="38"/>
      <c r="G121" s="38"/>
      <c r="H121" s="38"/>
      <c r="I121" s="38"/>
      <c r="J121" s="38"/>
      <c r="K121" s="37"/>
      <c r="L121" s="44"/>
      <c r="M121" s="38"/>
      <c r="N121" s="38"/>
    </row>
    <row r="122" spans="2:14" ht="20.25" customHeight="1" x14ac:dyDescent="0.25">
      <c r="B122" s="65"/>
      <c r="C122" s="65"/>
      <c r="D122" s="65"/>
      <c r="E122" s="66"/>
      <c r="F122" s="66"/>
      <c r="G122" s="66"/>
      <c r="H122" s="66"/>
      <c r="I122" s="66"/>
      <c r="J122" s="66"/>
      <c r="K122" s="37"/>
      <c r="L122" s="44"/>
      <c r="M122" s="38"/>
      <c r="N122" s="38"/>
    </row>
    <row r="123" spans="2:14" x14ac:dyDescent="0.25">
      <c r="B123" s="65"/>
      <c r="C123" s="65"/>
      <c r="D123" s="65"/>
      <c r="E123" s="38"/>
      <c r="F123" s="38"/>
      <c r="G123" s="38"/>
      <c r="H123" s="38"/>
      <c r="I123" s="38"/>
      <c r="J123" s="38"/>
      <c r="K123" s="37"/>
      <c r="L123" s="55"/>
      <c r="M123" s="38"/>
      <c r="N123" s="38"/>
    </row>
    <row r="124" spans="2:14" x14ac:dyDescent="0.25">
      <c r="B124" s="65"/>
      <c r="C124" s="65"/>
      <c r="D124" s="65"/>
      <c r="E124" s="39"/>
      <c r="F124" s="39"/>
      <c r="G124" s="39"/>
      <c r="H124" s="39"/>
      <c r="I124" s="39"/>
      <c r="J124" s="39"/>
      <c r="K124" s="37"/>
      <c r="L124" s="55"/>
      <c r="M124" s="38"/>
      <c r="N124" s="38"/>
    </row>
    <row r="125" spans="2:14" x14ac:dyDescent="0.25">
      <c r="B125" s="65"/>
      <c r="C125" s="65"/>
      <c r="D125" s="65"/>
      <c r="E125" s="39"/>
      <c r="F125" s="39"/>
      <c r="G125" s="39"/>
      <c r="H125" s="39"/>
      <c r="I125" s="39"/>
      <c r="J125" s="39"/>
      <c r="K125" s="37"/>
      <c r="L125" s="55"/>
      <c r="M125" s="38"/>
      <c r="N125" s="38"/>
    </row>
    <row r="126" spans="2:14" x14ac:dyDescent="0.25">
      <c r="B126" s="65"/>
      <c r="C126" s="65"/>
      <c r="D126" s="65"/>
      <c r="E126" s="39"/>
      <c r="F126" s="39"/>
      <c r="G126" s="39"/>
      <c r="H126" s="39"/>
      <c r="I126" s="39"/>
      <c r="J126" s="39"/>
      <c r="K126" s="37"/>
      <c r="L126" s="55"/>
      <c r="M126" s="38"/>
      <c r="N126" s="38"/>
    </row>
    <row r="127" spans="2:14" x14ac:dyDescent="0.25">
      <c r="B127" s="65"/>
      <c r="C127" s="65"/>
      <c r="D127" s="65"/>
      <c r="E127" s="39"/>
      <c r="F127" s="39"/>
      <c r="G127" s="39"/>
      <c r="H127" s="39"/>
      <c r="I127" s="39"/>
      <c r="J127" s="39"/>
      <c r="K127" s="37"/>
      <c r="L127" s="55"/>
      <c r="M127" s="38"/>
      <c r="N127" s="38"/>
    </row>
  </sheetData>
  <mergeCells count="210">
    <mergeCell ref="I74:J74"/>
    <mergeCell ref="I75:J75"/>
    <mergeCell ref="I76:J76"/>
    <mergeCell ref="E77:F77"/>
    <mergeCell ref="I77:J77"/>
    <mergeCell ref="C78:G78"/>
    <mergeCell ref="I78:J78"/>
    <mergeCell ref="C69:G69"/>
    <mergeCell ref="I69:J69"/>
    <mergeCell ref="C70:D77"/>
    <mergeCell ref="E70:F72"/>
    <mergeCell ref="I70:J70"/>
    <mergeCell ref="I71:J71"/>
    <mergeCell ref="I72:J72"/>
    <mergeCell ref="E73:F73"/>
    <mergeCell ref="I73:J73"/>
    <mergeCell ref="E74:F76"/>
    <mergeCell ref="I65:J65"/>
    <mergeCell ref="C66:G66"/>
    <mergeCell ref="I66:J66"/>
    <mergeCell ref="C67:D68"/>
    <mergeCell ref="E67:F67"/>
    <mergeCell ref="I67:J67"/>
    <mergeCell ref="E68:F68"/>
    <mergeCell ref="I68:J68"/>
    <mergeCell ref="C60:D65"/>
    <mergeCell ref="E60:F61"/>
    <mergeCell ref="I60:J60"/>
    <mergeCell ref="I61:J61"/>
    <mergeCell ref="E62:F62"/>
    <mergeCell ref="I62:J62"/>
    <mergeCell ref="E63:F64"/>
    <mergeCell ref="I63:J63"/>
    <mergeCell ref="I64:J64"/>
    <mergeCell ref="E65:F65"/>
    <mergeCell ref="I56:J56"/>
    <mergeCell ref="I57:J57"/>
    <mergeCell ref="E58:F58"/>
    <mergeCell ref="I58:J58"/>
    <mergeCell ref="C59:G59"/>
    <mergeCell ref="I59:J59"/>
    <mergeCell ref="C50:J50"/>
    <mergeCell ref="C51:D58"/>
    <mergeCell ref="E51:F53"/>
    <mergeCell ref="I51:J51"/>
    <mergeCell ref="I52:J52"/>
    <mergeCell ref="I53:J53"/>
    <mergeCell ref="E54:F54"/>
    <mergeCell ref="I54:J54"/>
    <mergeCell ref="E55:F57"/>
    <mergeCell ref="I55:J55"/>
    <mergeCell ref="Y36:AB36"/>
    <mergeCell ref="B37:D47"/>
    <mergeCell ref="E37:J40"/>
    <mergeCell ref="M37:N37"/>
    <mergeCell ref="U37:W37"/>
    <mergeCell ref="Y37:AB37"/>
    <mergeCell ref="Y42:AB42"/>
    <mergeCell ref="E43:J43"/>
    <mergeCell ref="M43:N43"/>
    <mergeCell ref="E44:J47"/>
    <mergeCell ref="M44:N44"/>
    <mergeCell ref="M45:N45"/>
    <mergeCell ref="M46:N46"/>
    <mergeCell ref="M47:N47"/>
    <mergeCell ref="Y38:AB38"/>
    <mergeCell ref="M39:N39"/>
    <mergeCell ref="S39:AB40"/>
    <mergeCell ref="M40:N40"/>
    <mergeCell ref="E41:J42"/>
    <mergeCell ref="M41:N41"/>
    <mergeCell ref="S41:W41"/>
    <mergeCell ref="Y41:AB41"/>
    <mergeCell ref="M42:N42"/>
    <mergeCell ref="S42:W42"/>
    <mergeCell ref="B32:D32"/>
    <mergeCell ref="E32:J32"/>
    <mergeCell ref="M32:N32"/>
    <mergeCell ref="S32:S33"/>
    <mergeCell ref="U32:W32"/>
    <mergeCell ref="Y32:AB32"/>
    <mergeCell ref="B33:D35"/>
    <mergeCell ref="E33:J33"/>
    <mergeCell ref="M33:N35"/>
    <mergeCell ref="U33:W33"/>
    <mergeCell ref="Y33:AB33"/>
    <mergeCell ref="E34:J34"/>
    <mergeCell ref="U34:W34"/>
    <mergeCell ref="Y34:AB34"/>
    <mergeCell ref="E35:J35"/>
    <mergeCell ref="S35:S38"/>
    <mergeCell ref="U35:W35"/>
    <mergeCell ref="Y35:AB35"/>
    <mergeCell ref="M38:N38"/>
    <mergeCell ref="U38:W38"/>
    <mergeCell ref="B36:D36"/>
    <mergeCell ref="E36:J36"/>
    <mergeCell ref="M36:N36"/>
    <mergeCell ref="U36:W36"/>
    <mergeCell ref="B30:D31"/>
    <mergeCell ref="E30:J30"/>
    <mergeCell ref="M30:N31"/>
    <mergeCell ref="S30:W30"/>
    <mergeCell ref="Y30:AB30"/>
    <mergeCell ref="E31:J31"/>
    <mergeCell ref="S31:W31"/>
    <mergeCell ref="Y31:AB31"/>
    <mergeCell ref="Y27:AB27"/>
    <mergeCell ref="E28:J28"/>
    <mergeCell ref="U28:W28"/>
    <mergeCell ref="Y28:AB28"/>
    <mergeCell ref="E29:J29"/>
    <mergeCell ref="U29:W29"/>
    <mergeCell ref="Y29:AB29"/>
    <mergeCell ref="Y25:AB25"/>
    <mergeCell ref="B26:D29"/>
    <mergeCell ref="E26:J26"/>
    <mergeCell ref="M26:N26"/>
    <mergeCell ref="S26:S29"/>
    <mergeCell ref="U26:W26"/>
    <mergeCell ref="Y26:AB26"/>
    <mergeCell ref="E27:J27"/>
    <mergeCell ref="M27:N29"/>
    <mergeCell ref="U27:W27"/>
    <mergeCell ref="B24:B25"/>
    <mergeCell ref="C24:D24"/>
    <mergeCell ref="E24:J24"/>
    <mergeCell ref="M24:N24"/>
    <mergeCell ref="S24:W24"/>
    <mergeCell ref="Y24:AB24"/>
    <mergeCell ref="C25:D25"/>
    <mergeCell ref="E25:J25"/>
    <mergeCell ref="M25:N25"/>
    <mergeCell ref="S25:W25"/>
    <mergeCell ref="Y22:AB22"/>
    <mergeCell ref="C23:D23"/>
    <mergeCell ref="E23:J23"/>
    <mergeCell ref="M23:N23"/>
    <mergeCell ref="S23:W23"/>
    <mergeCell ref="Y23:AB23"/>
    <mergeCell ref="B21:D21"/>
    <mergeCell ref="E21:J21"/>
    <mergeCell ref="M21:N21"/>
    <mergeCell ref="S21:W21"/>
    <mergeCell ref="Y21:AB21"/>
    <mergeCell ref="B22:B23"/>
    <mergeCell ref="C22:D22"/>
    <mergeCell ref="E22:J22"/>
    <mergeCell ref="M22:N22"/>
    <mergeCell ref="S22:W22"/>
    <mergeCell ref="AC19:AC20"/>
    <mergeCell ref="B20:D20"/>
    <mergeCell ref="E20:J20"/>
    <mergeCell ref="M20:N20"/>
    <mergeCell ref="S20:W20"/>
    <mergeCell ref="Y20:AB20"/>
    <mergeCell ref="B19:D19"/>
    <mergeCell ref="E19:G19"/>
    <mergeCell ref="H19:J19"/>
    <mergeCell ref="M19:N19"/>
    <mergeCell ref="S19:W19"/>
    <mergeCell ref="Y19:AB19"/>
    <mergeCell ref="B17:D17"/>
    <mergeCell ref="E17:J17"/>
    <mergeCell ref="M17:N17"/>
    <mergeCell ref="S17:W17"/>
    <mergeCell ref="Y17:AB17"/>
    <mergeCell ref="B18:D18"/>
    <mergeCell ref="E18:J18"/>
    <mergeCell ref="M18:N18"/>
    <mergeCell ref="S18:W18"/>
    <mergeCell ref="Y18:AB18"/>
    <mergeCell ref="S14:W14"/>
    <mergeCell ref="Y14:AB14"/>
    <mergeCell ref="S15:AB15"/>
    <mergeCell ref="B16:D16"/>
    <mergeCell ref="E16:J16"/>
    <mergeCell ref="M16:N16"/>
    <mergeCell ref="S16:W16"/>
    <mergeCell ref="Y16:AB16"/>
    <mergeCell ref="C9:E9"/>
    <mergeCell ref="H9:I9"/>
    <mergeCell ref="S12:AB12"/>
    <mergeCell ref="B13:N13"/>
    <mergeCell ref="S13:AB13"/>
    <mergeCell ref="B14:D15"/>
    <mergeCell ref="E14:J15"/>
    <mergeCell ref="K14:K15"/>
    <mergeCell ref="L14:L15"/>
    <mergeCell ref="M14:N15"/>
    <mergeCell ref="C8:E8"/>
    <mergeCell ref="F8:G8"/>
    <mergeCell ref="H8:I8"/>
    <mergeCell ref="C5:E5"/>
    <mergeCell ref="F5:G5"/>
    <mergeCell ref="H5:I5"/>
    <mergeCell ref="C6:E6"/>
    <mergeCell ref="F6:G6"/>
    <mergeCell ref="H6:I6"/>
    <mergeCell ref="C2:I2"/>
    <mergeCell ref="C3:E3"/>
    <mergeCell ref="F3:G3"/>
    <mergeCell ref="H3:I3"/>
    <mergeCell ref="K3:L3"/>
    <mergeCell ref="C4:E4"/>
    <mergeCell ref="F4:G4"/>
    <mergeCell ref="H4:I4"/>
    <mergeCell ref="C7:E7"/>
    <mergeCell ref="F7:G7"/>
    <mergeCell ref="H7:I7"/>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Drop Down 1">
              <controlPr defaultSize="0" autoLine="0" autoPict="0">
                <anchor moveWithCells="1">
                  <from>
                    <xdr:col>4</xdr:col>
                    <xdr:colOff>47625</xdr:colOff>
                    <xdr:row>25</xdr:row>
                    <xdr:rowOff>19050</xdr:rowOff>
                  </from>
                  <to>
                    <xdr:col>9</xdr:col>
                    <xdr:colOff>447675</xdr:colOff>
                    <xdr:row>25</xdr:row>
                    <xdr:rowOff>219075</xdr:rowOff>
                  </to>
                </anchor>
              </controlPr>
            </control>
          </mc:Choice>
        </mc:AlternateContent>
        <mc:AlternateContent xmlns:mc="http://schemas.openxmlformats.org/markup-compatibility/2006">
          <mc:Choice Requires="x14">
            <control shapeId="8194" r:id="rId5" name="Drop Down 2">
              <controlPr defaultSize="0" autoLine="0" autoPict="0">
                <anchor moveWithCells="1">
                  <from>
                    <xdr:col>4</xdr:col>
                    <xdr:colOff>28575</xdr:colOff>
                    <xdr:row>15</xdr:row>
                    <xdr:rowOff>28575</xdr:rowOff>
                  </from>
                  <to>
                    <xdr:col>9</xdr:col>
                    <xdr:colOff>428625</xdr:colOff>
                    <xdr:row>15</xdr:row>
                    <xdr:rowOff>228600</xdr:rowOff>
                  </to>
                </anchor>
              </controlPr>
            </control>
          </mc:Choice>
        </mc:AlternateContent>
        <mc:AlternateContent xmlns:mc="http://schemas.openxmlformats.org/markup-compatibility/2006">
          <mc:Choice Requires="x14">
            <control shapeId="8195" r:id="rId6" name="Drop Down 3">
              <controlPr defaultSize="0" autoLine="0" autoPict="0">
                <anchor moveWithCells="1">
                  <from>
                    <xdr:col>4</xdr:col>
                    <xdr:colOff>38100</xdr:colOff>
                    <xdr:row>16</xdr:row>
                    <xdr:rowOff>209550</xdr:rowOff>
                  </from>
                  <to>
                    <xdr:col>9</xdr:col>
                    <xdr:colOff>419100</xdr:colOff>
                    <xdr:row>16</xdr:row>
                    <xdr:rowOff>428625</xdr:rowOff>
                  </to>
                </anchor>
              </controlPr>
            </control>
          </mc:Choice>
        </mc:AlternateContent>
        <mc:AlternateContent xmlns:mc="http://schemas.openxmlformats.org/markup-compatibility/2006">
          <mc:Choice Requires="x14">
            <control shapeId="8196" r:id="rId7" name="Drop Down 4">
              <controlPr defaultSize="0" autoLine="0" autoPict="0">
                <anchor moveWithCells="1">
                  <from>
                    <xdr:col>7</xdr:col>
                    <xdr:colOff>38100</xdr:colOff>
                    <xdr:row>18</xdr:row>
                    <xdr:rowOff>38100</xdr:rowOff>
                  </from>
                  <to>
                    <xdr:col>9</xdr:col>
                    <xdr:colOff>600075</xdr:colOff>
                    <xdr:row>18</xdr:row>
                    <xdr:rowOff>238125</xdr:rowOff>
                  </to>
                </anchor>
              </controlPr>
            </control>
          </mc:Choice>
        </mc:AlternateContent>
        <mc:AlternateContent xmlns:mc="http://schemas.openxmlformats.org/markup-compatibility/2006">
          <mc:Choice Requires="x14">
            <control shapeId="8197" r:id="rId8" name="Drop Down 5">
              <controlPr defaultSize="0" autoLine="0" autoPict="0">
                <anchor moveWithCells="1">
                  <from>
                    <xdr:col>4</xdr:col>
                    <xdr:colOff>28575</xdr:colOff>
                    <xdr:row>18</xdr:row>
                    <xdr:rowOff>38100</xdr:rowOff>
                  </from>
                  <to>
                    <xdr:col>6</xdr:col>
                    <xdr:colOff>581025</xdr:colOff>
                    <xdr:row>18</xdr:row>
                    <xdr:rowOff>238125</xdr:rowOff>
                  </to>
                </anchor>
              </controlPr>
            </control>
          </mc:Choice>
        </mc:AlternateContent>
        <mc:AlternateContent xmlns:mc="http://schemas.openxmlformats.org/markup-compatibility/2006">
          <mc:Choice Requires="x14">
            <control shapeId="8198" r:id="rId9" name="Drop Down 6">
              <controlPr defaultSize="0" autoLine="0" autoPict="0">
                <anchor moveWithCells="1">
                  <from>
                    <xdr:col>4</xdr:col>
                    <xdr:colOff>85725</xdr:colOff>
                    <xdr:row>19</xdr:row>
                    <xdr:rowOff>76200</xdr:rowOff>
                  </from>
                  <to>
                    <xdr:col>9</xdr:col>
                    <xdr:colOff>476250</xdr:colOff>
                    <xdr:row>19</xdr:row>
                    <xdr:rowOff>361950</xdr:rowOff>
                  </to>
                </anchor>
              </controlPr>
            </control>
          </mc:Choice>
        </mc:AlternateContent>
        <mc:AlternateContent xmlns:mc="http://schemas.openxmlformats.org/markup-compatibility/2006">
          <mc:Choice Requires="x14">
            <control shapeId="8199" r:id="rId10" name="Drop Down 7">
              <controlPr defaultSize="0" autoLine="0" autoPict="0">
                <anchor moveWithCells="1">
                  <from>
                    <xdr:col>11</xdr:col>
                    <xdr:colOff>19050</xdr:colOff>
                    <xdr:row>27</xdr:row>
                    <xdr:rowOff>28575</xdr:rowOff>
                  </from>
                  <to>
                    <xdr:col>11</xdr:col>
                    <xdr:colOff>752475</xdr:colOff>
                    <xdr:row>27</xdr:row>
                    <xdr:rowOff>228600</xdr:rowOff>
                  </to>
                </anchor>
              </controlPr>
            </control>
          </mc:Choice>
        </mc:AlternateContent>
        <mc:AlternateContent xmlns:mc="http://schemas.openxmlformats.org/markup-compatibility/2006">
          <mc:Choice Requires="x14">
            <control shapeId="8200" r:id="rId11" name="Drop Down 8">
              <controlPr defaultSize="0" autoLine="0" autoPict="0">
                <anchor moveWithCells="1">
                  <from>
                    <xdr:col>11</xdr:col>
                    <xdr:colOff>19050</xdr:colOff>
                    <xdr:row>28</xdr:row>
                    <xdr:rowOff>28575</xdr:rowOff>
                  </from>
                  <to>
                    <xdr:col>11</xdr:col>
                    <xdr:colOff>752475</xdr:colOff>
                    <xdr:row>28</xdr:row>
                    <xdr:rowOff>228600</xdr:rowOff>
                  </to>
                </anchor>
              </controlPr>
            </control>
          </mc:Choice>
        </mc:AlternateContent>
        <mc:AlternateContent xmlns:mc="http://schemas.openxmlformats.org/markup-compatibility/2006">
          <mc:Choice Requires="x14">
            <control shapeId="8201" r:id="rId12" name="Drop Down 9">
              <controlPr defaultSize="0" autoLine="0" autoPict="0">
                <anchor moveWithCells="1">
                  <from>
                    <xdr:col>4</xdr:col>
                    <xdr:colOff>19050</xdr:colOff>
                    <xdr:row>21</xdr:row>
                    <xdr:rowOff>28575</xdr:rowOff>
                  </from>
                  <to>
                    <xdr:col>9</xdr:col>
                    <xdr:colOff>447675</xdr:colOff>
                    <xdr:row>21</xdr:row>
                    <xdr:rowOff>228600</xdr:rowOff>
                  </to>
                </anchor>
              </controlPr>
            </control>
          </mc:Choice>
        </mc:AlternateContent>
        <mc:AlternateContent xmlns:mc="http://schemas.openxmlformats.org/markup-compatibility/2006">
          <mc:Choice Requires="x14">
            <control shapeId="8202" r:id="rId13" name="Drop Down 10">
              <controlPr defaultSize="0" autoLine="0" autoPict="0">
                <anchor moveWithCells="1">
                  <from>
                    <xdr:col>4</xdr:col>
                    <xdr:colOff>19050</xdr:colOff>
                    <xdr:row>22</xdr:row>
                    <xdr:rowOff>28575</xdr:rowOff>
                  </from>
                  <to>
                    <xdr:col>9</xdr:col>
                    <xdr:colOff>447675</xdr:colOff>
                    <xdr:row>22</xdr:row>
                    <xdr:rowOff>228600</xdr:rowOff>
                  </to>
                </anchor>
              </controlPr>
            </control>
          </mc:Choice>
        </mc:AlternateContent>
        <mc:AlternateContent xmlns:mc="http://schemas.openxmlformats.org/markup-compatibility/2006">
          <mc:Choice Requires="x14">
            <control shapeId="8203" r:id="rId14" name="Drop Down 11">
              <controlPr defaultSize="0" autoLine="0" autoPict="0">
                <anchor moveWithCells="1">
                  <from>
                    <xdr:col>4</xdr:col>
                    <xdr:colOff>19050</xdr:colOff>
                    <xdr:row>23</xdr:row>
                    <xdr:rowOff>28575</xdr:rowOff>
                  </from>
                  <to>
                    <xdr:col>9</xdr:col>
                    <xdr:colOff>447675</xdr:colOff>
                    <xdr:row>23</xdr:row>
                    <xdr:rowOff>228600</xdr:rowOff>
                  </to>
                </anchor>
              </controlPr>
            </control>
          </mc:Choice>
        </mc:AlternateContent>
        <mc:AlternateContent xmlns:mc="http://schemas.openxmlformats.org/markup-compatibility/2006">
          <mc:Choice Requires="x14">
            <control shapeId="8204" r:id="rId15" name="Drop Down 12">
              <controlPr defaultSize="0" autoLine="0" autoPict="0">
                <anchor moveWithCells="1">
                  <from>
                    <xdr:col>4</xdr:col>
                    <xdr:colOff>19050</xdr:colOff>
                    <xdr:row>24</xdr:row>
                    <xdr:rowOff>28575</xdr:rowOff>
                  </from>
                  <to>
                    <xdr:col>9</xdr:col>
                    <xdr:colOff>447675</xdr:colOff>
                    <xdr:row>24</xdr:row>
                    <xdr:rowOff>228600</xdr:rowOff>
                  </to>
                </anchor>
              </controlPr>
            </control>
          </mc:Choice>
        </mc:AlternateContent>
        <mc:AlternateContent xmlns:mc="http://schemas.openxmlformats.org/markup-compatibility/2006">
          <mc:Choice Requires="x14">
            <control shapeId="8205" r:id="rId16" name="Drop Down 13">
              <controlPr defaultSize="0" autoLine="0" autoPict="0">
                <anchor moveWithCells="1">
                  <from>
                    <xdr:col>4</xdr:col>
                    <xdr:colOff>38100</xdr:colOff>
                    <xdr:row>17</xdr:row>
                    <xdr:rowOff>219075</xdr:rowOff>
                  </from>
                  <to>
                    <xdr:col>9</xdr:col>
                    <xdr:colOff>438150</xdr:colOff>
                    <xdr:row>17</xdr:row>
                    <xdr:rowOff>428625</xdr:rowOff>
                  </to>
                </anchor>
              </controlPr>
            </control>
          </mc:Choice>
        </mc:AlternateContent>
        <mc:AlternateContent xmlns:mc="http://schemas.openxmlformats.org/markup-compatibility/2006">
          <mc:Choice Requires="x14">
            <control shapeId="8206" r:id="rId17" name="Drop Down 14">
              <controlPr defaultSize="0" autoLine="0" autoPict="0">
                <anchor moveWithCells="1">
                  <from>
                    <xdr:col>11</xdr:col>
                    <xdr:colOff>19050</xdr:colOff>
                    <xdr:row>29</xdr:row>
                    <xdr:rowOff>95250</xdr:rowOff>
                  </from>
                  <to>
                    <xdr:col>11</xdr:col>
                    <xdr:colOff>752475</xdr:colOff>
                    <xdr:row>29</xdr:row>
                    <xdr:rowOff>295275</xdr:rowOff>
                  </to>
                </anchor>
              </controlPr>
            </control>
          </mc:Choice>
        </mc:AlternateContent>
        <mc:AlternateContent xmlns:mc="http://schemas.openxmlformats.org/markup-compatibility/2006">
          <mc:Choice Requires="x14">
            <control shapeId="8207" r:id="rId18" name="Drop Down 15">
              <controlPr defaultSize="0" autoLine="0" autoPict="0">
                <anchor moveWithCells="1">
                  <from>
                    <xdr:col>11</xdr:col>
                    <xdr:colOff>28575</xdr:colOff>
                    <xdr:row>30</xdr:row>
                    <xdr:rowOff>19050</xdr:rowOff>
                  </from>
                  <to>
                    <xdr:col>11</xdr:col>
                    <xdr:colOff>742950</xdr:colOff>
                    <xdr:row>30</xdr:row>
                    <xdr:rowOff>219075</xdr:rowOff>
                  </to>
                </anchor>
              </controlPr>
            </control>
          </mc:Choice>
        </mc:AlternateContent>
        <mc:AlternateContent xmlns:mc="http://schemas.openxmlformats.org/markup-compatibility/2006">
          <mc:Choice Requires="x14">
            <control shapeId="8208" r:id="rId19" name="Drop Down 16">
              <controlPr defaultSize="0" autoLine="0" autoPict="0">
                <anchor moveWithCells="1">
                  <from>
                    <xdr:col>11</xdr:col>
                    <xdr:colOff>19050</xdr:colOff>
                    <xdr:row>33</xdr:row>
                    <xdr:rowOff>38100</xdr:rowOff>
                  </from>
                  <to>
                    <xdr:col>11</xdr:col>
                    <xdr:colOff>771525</xdr:colOff>
                    <xdr:row>33</xdr:row>
                    <xdr:rowOff>238125</xdr:rowOff>
                  </to>
                </anchor>
              </controlPr>
            </control>
          </mc:Choice>
        </mc:AlternateContent>
        <mc:AlternateContent xmlns:mc="http://schemas.openxmlformats.org/markup-compatibility/2006">
          <mc:Choice Requires="x14">
            <control shapeId="8209" r:id="rId20" name="Drop Down 17">
              <controlPr defaultSize="0" autoLine="0" autoPict="0">
                <anchor moveWithCells="1">
                  <from>
                    <xdr:col>11</xdr:col>
                    <xdr:colOff>19050</xdr:colOff>
                    <xdr:row>34</xdr:row>
                    <xdr:rowOff>38100</xdr:rowOff>
                  </from>
                  <to>
                    <xdr:col>11</xdr:col>
                    <xdr:colOff>752475</xdr:colOff>
                    <xdr:row>34</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9EC6-3865-46D4-9F71-52AD815EB9BC}">
  <sheetPr codeName="Planilha4"/>
  <dimension ref="B2:AO127"/>
  <sheetViews>
    <sheetView zoomScale="85" zoomScaleNormal="85" workbookViewId="0">
      <selection activeCell="O10" sqref="O1:P1048576"/>
    </sheetView>
  </sheetViews>
  <sheetFormatPr defaultRowHeight="15" x14ac:dyDescent="0.25"/>
  <cols>
    <col min="2" max="2" width="10.140625" customWidth="1"/>
    <col min="3" max="3" width="10.42578125" customWidth="1"/>
    <col min="8" max="8" width="11.140625" customWidth="1"/>
    <col min="10" max="10" width="9.7109375" customWidth="1"/>
    <col min="12" max="12" width="11.7109375" bestFit="1" customWidth="1"/>
    <col min="15" max="16" width="9.140625" hidden="1" customWidth="1"/>
    <col min="17" max="18" width="9.140625" customWidth="1"/>
    <col min="19" max="19" width="9.85546875" bestFit="1" customWidth="1"/>
    <col min="24" max="24" width="12" style="87" bestFit="1" customWidth="1"/>
  </cols>
  <sheetData>
    <row r="2" spans="2:41" x14ac:dyDescent="0.25">
      <c r="C2" s="150" t="s">
        <v>361</v>
      </c>
      <c r="D2" s="150"/>
      <c r="E2" s="150"/>
      <c r="F2" s="150"/>
      <c r="G2" s="150"/>
      <c r="H2" s="150"/>
      <c r="I2" s="150"/>
    </row>
    <row r="3" spans="2:41" x14ac:dyDescent="0.25">
      <c r="C3" s="351" t="s">
        <v>340</v>
      </c>
      <c r="D3" s="351"/>
      <c r="E3" s="351"/>
      <c r="F3" s="351" t="s">
        <v>345</v>
      </c>
      <c r="G3" s="351"/>
      <c r="H3" s="351" t="s">
        <v>346</v>
      </c>
      <c r="I3" s="351"/>
      <c r="J3" s="39"/>
      <c r="K3" s="354" t="s">
        <v>346</v>
      </c>
      <c r="L3" s="354"/>
      <c r="P3" s="39"/>
      <c r="Q3" s="39"/>
      <c r="R3" s="39"/>
      <c r="S3" s="39"/>
      <c r="T3" s="39"/>
      <c r="U3" s="39"/>
      <c r="V3" s="39"/>
      <c r="W3" s="39"/>
      <c r="X3" s="88"/>
    </row>
    <row r="4" spans="2:41" x14ac:dyDescent="0.25">
      <c r="C4" s="351" t="s">
        <v>341</v>
      </c>
      <c r="D4" s="351"/>
      <c r="E4" s="351"/>
      <c r="F4" s="127">
        <v>1</v>
      </c>
      <c r="G4" s="127"/>
      <c r="H4" s="127">
        <v>8760</v>
      </c>
      <c r="I4" s="127"/>
      <c r="J4" s="38"/>
      <c r="K4" s="61" t="s">
        <v>386</v>
      </c>
      <c r="L4" s="60">
        <v>8760</v>
      </c>
      <c r="P4" s="38"/>
      <c r="Q4" s="38"/>
      <c r="R4" s="38"/>
      <c r="S4" s="38"/>
      <c r="T4" s="38"/>
      <c r="U4" s="38"/>
      <c r="V4" s="38"/>
      <c r="W4" s="38"/>
      <c r="X4" s="55"/>
    </row>
    <row r="5" spans="2:41" x14ac:dyDescent="0.25">
      <c r="C5" s="351" t="s">
        <v>342</v>
      </c>
      <c r="D5" s="351"/>
      <c r="E5" s="351"/>
      <c r="F5" s="127">
        <v>2</v>
      </c>
      <c r="G5" s="127"/>
      <c r="H5" s="127">
        <v>8760</v>
      </c>
      <c r="I5" s="127"/>
      <c r="J5" s="38"/>
      <c r="K5" s="38"/>
      <c r="L5" s="38"/>
      <c r="P5" s="38"/>
      <c r="Q5" s="38"/>
      <c r="R5" s="38"/>
      <c r="S5" s="38"/>
      <c r="T5" s="38"/>
      <c r="U5" s="38"/>
      <c r="V5" s="38"/>
      <c r="W5" s="38"/>
      <c r="X5" s="55"/>
    </row>
    <row r="6" spans="2:41" x14ac:dyDescent="0.25">
      <c r="C6" s="351" t="s">
        <v>343</v>
      </c>
      <c r="D6" s="351"/>
      <c r="E6" s="351"/>
      <c r="F6" s="127">
        <v>3</v>
      </c>
      <c r="G6" s="127"/>
      <c r="H6" s="127">
        <v>8760</v>
      </c>
      <c r="I6" s="127"/>
      <c r="J6" s="38"/>
      <c r="K6" s="38"/>
      <c r="L6" s="38"/>
      <c r="P6" s="38"/>
      <c r="Q6" s="38"/>
      <c r="R6" s="38"/>
      <c r="S6" s="38"/>
      <c r="T6" s="38"/>
      <c r="U6" s="38"/>
      <c r="V6" s="38"/>
      <c r="W6" s="38"/>
      <c r="X6" s="55"/>
    </row>
    <row r="7" spans="2:41" x14ac:dyDescent="0.25">
      <c r="C7" s="351" t="s">
        <v>344</v>
      </c>
      <c r="D7" s="351"/>
      <c r="E7" s="351"/>
      <c r="F7" s="352">
        <v>4</v>
      </c>
      <c r="G7" s="352"/>
      <c r="H7" s="127">
        <v>8760</v>
      </c>
      <c r="I7" s="127"/>
      <c r="J7" s="38"/>
      <c r="K7" s="38"/>
      <c r="L7" s="38"/>
      <c r="P7" s="38"/>
      <c r="Q7" s="38"/>
      <c r="R7" s="38"/>
      <c r="S7" s="38"/>
      <c r="T7" s="38"/>
      <c r="U7" s="38"/>
      <c r="V7" s="38"/>
      <c r="W7" s="38"/>
      <c r="X7" s="55"/>
    </row>
    <row r="8" spans="2:41" x14ac:dyDescent="0.25">
      <c r="C8" s="348" t="s">
        <v>356</v>
      </c>
      <c r="D8" s="349"/>
      <c r="E8" s="350"/>
      <c r="F8" s="121">
        <v>5</v>
      </c>
      <c r="G8" s="123"/>
      <c r="H8" s="127">
        <v>8760</v>
      </c>
      <c r="I8" s="127"/>
      <c r="J8" s="38"/>
      <c r="K8" s="38"/>
      <c r="L8" s="38"/>
      <c r="P8" s="38"/>
      <c r="Q8" s="38"/>
      <c r="R8" s="38"/>
      <c r="S8" s="38"/>
      <c r="T8" s="38"/>
      <c r="U8" s="38"/>
      <c r="V8" s="38"/>
      <c r="W8" s="38"/>
      <c r="X8" s="55"/>
    </row>
    <row r="9" spans="2:41" x14ac:dyDescent="0.25">
      <c r="C9" s="353" t="s">
        <v>306</v>
      </c>
      <c r="D9" s="353"/>
      <c r="E9" s="129"/>
      <c r="F9" s="36" t="s">
        <v>347</v>
      </c>
      <c r="G9" s="8">
        <f>SUM(F4:G8)</f>
        <v>15</v>
      </c>
      <c r="H9" s="127" t="s">
        <v>17</v>
      </c>
      <c r="I9" s="127"/>
      <c r="J9" s="37"/>
      <c r="K9" s="38"/>
      <c r="L9" s="38"/>
      <c r="P9" s="38"/>
      <c r="Q9" s="38"/>
      <c r="R9" s="38"/>
      <c r="S9" s="38"/>
      <c r="T9" s="38"/>
      <c r="U9" s="37"/>
      <c r="V9" s="37"/>
      <c r="W9" s="38"/>
      <c r="X9" s="55"/>
    </row>
    <row r="10" spans="2:41" x14ac:dyDescent="0.25">
      <c r="C10" s="37"/>
      <c r="D10" s="37"/>
      <c r="E10" s="37"/>
      <c r="F10" s="37"/>
      <c r="G10" s="37"/>
      <c r="H10" s="37"/>
      <c r="I10" s="37"/>
      <c r="J10" s="37"/>
      <c r="K10" s="37"/>
      <c r="L10" s="37"/>
    </row>
    <row r="11" spans="2:41" x14ac:dyDescent="0.25">
      <c r="C11" s="37"/>
      <c r="D11" s="37"/>
      <c r="E11" s="37"/>
      <c r="F11" s="37"/>
      <c r="G11" s="37"/>
      <c r="H11" s="37"/>
      <c r="I11" s="37"/>
      <c r="J11" s="37"/>
      <c r="K11" s="37"/>
      <c r="L11" s="37"/>
    </row>
    <row r="12" spans="2:41" x14ac:dyDescent="0.25">
      <c r="C12" s="37"/>
      <c r="D12" s="37"/>
      <c r="E12" s="37"/>
      <c r="F12" s="37"/>
      <c r="G12" s="37"/>
      <c r="H12" s="37"/>
      <c r="I12" s="37"/>
      <c r="J12" s="37"/>
      <c r="K12" s="37"/>
      <c r="L12" s="37"/>
      <c r="S12" s="150" t="s">
        <v>555</v>
      </c>
      <c r="T12" s="150"/>
      <c r="U12" s="150"/>
      <c r="V12" s="150"/>
      <c r="W12" s="150"/>
      <c r="X12" s="150"/>
      <c r="Y12" s="150"/>
      <c r="Z12" s="150"/>
      <c r="AA12" s="150"/>
      <c r="AB12" s="150"/>
      <c r="AE12" s="59"/>
      <c r="AF12" s="59"/>
      <c r="AG12" s="59"/>
      <c r="AH12" s="59"/>
      <c r="AI12" s="59"/>
      <c r="AJ12" s="59"/>
      <c r="AK12" s="59"/>
      <c r="AL12" s="59"/>
      <c r="AM12" s="59"/>
      <c r="AN12" s="59"/>
    </row>
    <row r="13" spans="2:41" x14ac:dyDescent="0.25">
      <c r="B13" s="150" t="s">
        <v>554</v>
      </c>
      <c r="C13" s="150"/>
      <c r="D13" s="150"/>
      <c r="E13" s="150"/>
      <c r="F13" s="150"/>
      <c r="G13" s="150"/>
      <c r="H13" s="150"/>
      <c r="I13" s="150"/>
      <c r="J13" s="150"/>
      <c r="K13" s="150"/>
      <c r="L13" s="150"/>
      <c r="M13" s="150"/>
      <c r="N13" s="150"/>
      <c r="S13" s="315" t="s">
        <v>428</v>
      </c>
      <c r="T13" s="316"/>
      <c r="U13" s="316"/>
      <c r="V13" s="316"/>
      <c r="W13" s="316"/>
      <c r="X13" s="316"/>
      <c r="Y13" s="316"/>
      <c r="Z13" s="316"/>
      <c r="AA13" s="316"/>
      <c r="AB13" s="317"/>
      <c r="AE13" s="59"/>
      <c r="AF13" s="59"/>
      <c r="AG13" s="59"/>
      <c r="AH13" s="59"/>
      <c r="AI13" s="59"/>
      <c r="AJ13" s="59"/>
      <c r="AK13" s="59"/>
      <c r="AL13" s="59"/>
      <c r="AM13" s="59"/>
      <c r="AN13" s="59"/>
    </row>
    <row r="14" spans="2:41" ht="15" customHeight="1" x14ac:dyDescent="0.25">
      <c r="B14" s="344" t="s">
        <v>348</v>
      </c>
      <c r="C14" s="344"/>
      <c r="D14" s="344"/>
      <c r="E14" s="128" t="s">
        <v>13</v>
      </c>
      <c r="F14" s="128"/>
      <c r="G14" s="128"/>
      <c r="H14" s="128"/>
      <c r="I14" s="128"/>
      <c r="J14" s="128"/>
      <c r="K14" s="128" t="s">
        <v>14</v>
      </c>
      <c r="L14" s="128" t="s">
        <v>15</v>
      </c>
      <c r="M14" s="128" t="s">
        <v>16</v>
      </c>
      <c r="N14" s="128"/>
      <c r="S14" s="121" t="s">
        <v>426</v>
      </c>
      <c r="T14" s="122"/>
      <c r="U14" s="122"/>
      <c r="V14" s="122"/>
      <c r="W14" s="123"/>
      <c r="X14" s="46">
        <f>L17*'Gerenciamento de risco'!H14</f>
        <v>0.1</v>
      </c>
      <c r="Y14" s="309" t="s">
        <v>425</v>
      </c>
      <c r="Z14" s="310"/>
      <c r="AA14" s="310"/>
      <c r="AB14" s="311"/>
      <c r="AC14" s="39"/>
      <c r="AD14" s="39"/>
      <c r="AE14" s="38"/>
      <c r="AF14" s="38"/>
      <c r="AG14" s="38"/>
      <c r="AH14" s="38"/>
      <c r="AI14" s="38"/>
      <c r="AJ14" s="37"/>
      <c r="AK14" s="38"/>
      <c r="AL14" s="38"/>
      <c r="AM14" s="38"/>
      <c r="AN14" s="38"/>
      <c r="AO14" s="39"/>
    </row>
    <row r="15" spans="2:41" x14ac:dyDescent="0.25">
      <c r="B15" s="344"/>
      <c r="C15" s="344"/>
      <c r="D15" s="344"/>
      <c r="E15" s="128"/>
      <c r="F15" s="128"/>
      <c r="G15" s="128"/>
      <c r="H15" s="128"/>
      <c r="I15" s="128"/>
      <c r="J15" s="128"/>
      <c r="K15" s="128"/>
      <c r="L15" s="128"/>
      <c r="M15" s="128"/>
      <c r="N15" s="128"/>
      <c r="S15" s="129" t="s">
        <v>368</v>
      </c>
      <c r="T15" s="130"/>
      <c r="U15" s="130"/>
      <c r="V15" s="130"/>
      <c r="W15" s="130"/>
      <c r="X15" s="130"/>
      <c r="Y15" s="130"/>
      <c r="Z15" s="130"/>
      <c r="AA15" s="130"/>
      <c r="AB15" s="131"/>
      <c r="AC15" s="39"/>
      <c r="AD15" s="39"/>
      <c r="AE15" s="39"/>
      <c r="AF15" s="39"/>
      <c r="AG15" s="39"/>
      <c r="AH15" s="39"/>
      <c r="AI15" s="39"/>
      <c r="AJ15" s="39"/>
      <c r="AK15" s="39"/>
      <c r="AL15" s="39"/>
      <c r="AM15" s="39"/>
      <c r="AN15" s="39"/>
      <c r="AO15" s="39"/>
    </row>
    <row r="16" spans="2:41" ht="22.5" customHeight="1" x14ac:dyDescent="0.25">
      <c r="B16" s="124" t="s">
        <v>349</v>
      </c>
      <c r="C16" s="125"/>
      <c r="D16" s="126"/>
      <c r="E16" s="127"/>
      <c r="F16" s="127"/>
      <c r="G16" s="127"/>
      <c r="H16" s="127"/>
      <c r="I16" s="127"/>
      <c r="J16" s="127"/>
      <c r="K16" s="1" t="s">
        <v>153</v>
      </c>
      <c r="L16" s="41">
        <f>INDEX('NORMA 5419 - 2'!I111:I114,ZPR3!O16)</f>
        <v>1E-4</v>
      </c>
      <c r="M16" s="127" t="s">
        <v>350</v>
      </c>
      <c r="N16" s="127"/>
      <c r="O16">
        <v>3</v>
      </c>
      <c r="S16" s="121" t="s">
        <v>429</v>
      </c>
      <c r="T16" s="122"/>
      <c r="U16" s="122"/>
      <c r="V16" s="122"/>
      <c r="W16" s="123"/>
      <c r="X16" s="46">
        <f>L23*'Gerenciamento de risco'!H24</f>
        <v>1</v>
      </c>
      <c r="Y16" s="309" t="s">
        <v>427</v>
      </c>
      <c r="Z16" s="310"/>
      <c r="AA16" s="310"/>
      <c r="AB16" s="311"/>
      <c r="AC16" s="37"/>
      <c r="AD16" s="43"/>
      <c r="AE16" s="38"/>
      <c r="AF16" s="38"/>
      <c r="AG16" s="38"/>
      <c r="AH16" s="38"/>
      <c r="AI16" s="38"/>
      <c r="AJ16" s="37"/>
      <c r="AK16" s="38"/>
      <c r="AL16" s="38"/>
      <c r="AM16" s="38"/>
      <c r="AN16" s="38"/>
      <c r="AO16" s="37"/>
    </row>
    <row r="17" spans="2:41" ht="54.75" customHeight="1" x14ac:dyDescent="0.25">
      <c r="B17" s="341" t="s">
        <v>377</v>
      </c>
      <c r="C17" s="342"/>
      <c r="D17" s="343"/>
      <c r="E17" s="331"/>
      <c r="F17" s="331"/>
      <c r="G17" s="331"/>
      <c r="H17" s="331"/>
      <c r="I17" s="331"/>
      <c r="J17" s="331"/>
      <c r="K17" s="1" t="s">
        <v>44</v>
      </c>
      <c r="L17" s="45">
        <f>INDEX('NORMA 5419 - 2'!E29:E33,ZPR3!O17)</f>
        <v>0.1</v>
      </c>
      <c r="M17" s="127" t="s">
        <v>351</v>
      </c>
      <c r="N17" s="127"/>
      <c r="O17">
        <v>2</v>
      </c>
      <c r="S17" s="121" t="s">
        <v>422</v>
      </c>
      <c r="T17" s="122"/>
      <c r="U17" s="122"/>
      <c r="V17" s="122"/>
      <c r="W17" s="123"/>
      <c r="X17" s="46">
        <f>L23*X18</f>
        <v>4.0000000000000008E-2</v>
      </c>
      <c r="Y17" s="309" t="s">
        <v>423</v>
      </c>
      <c r="Z17" s="310"/>
      <c r="AA17" s="310"/>
      <c r="AB17" s="311"/>
      <c r="AC17" s="37"/>
      <c r="AD17" s="44"/>
      <c r="AE17" s="38"/>
      <c r="AF17" s="38"/>
      <c r="AG17" s="38"/>
      <c r="AH17" s="38"/>
      <c r="AI17" s="38"/>
      <c r="AJ17" s="37"/>
      <c r="AK17" s="38"/>
      <c r="AL17" s="38"/>
      <c r="AM17" s="38"/>
      <c r="AN17" s="38"/>
      <c r="AO17" s="37"/>
    </row>
    <row r="18" spans="2:41" ht="51.75" customHeight="1" x14ac:dyDescent="0.25">
      <c r="B18" s="341" t="s">
        <v>378</v>
      </c>
      <c r="C18" s="342"/>
      <c r="D18" s="343"/>
      <c r="E18" s="300"/>
      <c r="F18" s="301"/>
      <c r="G18" s="301"/>
      <c r="H18" s="301"/>
      <c r="I18" s="301"/>
      <c r="J18" s="302"/>
      <c r="K18" s="1" t="s">
        <v>98</v>
      </c>
      <c r="L18" s="40">
        <f>INDEX('NORMA 5419 - 2'!D83:D86,ZPR3!O18)</f>
        <v>0.1</v>
      </c>
      <c r="M18" s="127" t="s">
        <v>379</v>
      </c>
      <c r="N18" s="127"/>
      <c r="O18">
        <v>2</v>
      </c>
      <c r="S18" s="121" t="s">
        <v>430</v>
      </c>
      <c r="T18" s="122"/>
      <c r="U18" s="122"/>
      <c r="V18" s="122"/>
      <c r="W18" s="123"/>
      <c r="X18" s="85">
        <f>(X19*X20*L22*'Gerenciamento de risco'!H31)^2</f>
        <v>4.0000000000000008E-2</v>
      </c>
      <c r="Y18" s="321" t="s">
        <v>431</v>
      </c>
      <c r="Z18" s="322"/>
      <c r="AA18" s="322"/>
      <c r="AB18" s="323"/>
      <c r="AC18" s="37"/>
      <c r="AD18" s="44"/>
      <c r="AE18" s="38"/>
      <c r="AF18" s="38"/>
      <c r="AG18" s="38"/>
      <c r="AH18" s="38"/>
      <c r="AI18" s="38"/>
      <c r="AJ18" s="68"/>
      <c r="AK18" s="66"/>
      <c r="AL18" s="66"/>
      <c r="AM18" s="66"/>
      <c r="AN18" s="66"/>
      <c r="AO18" s="37"/>
    </row>
    <row r="19" spans="2:41" ht="22.5" customHeight="1" x14ac:dyDescent="0.25">
      <c r="B19" s="128" t="s">
        <v>352</v>
      </c>
      <c r="C19" s="128"/>
      <c r="D19" s="128"/>
      <c r="E19" s="127"/>
      <c r="F19" s="127"/>
      <c r="G19" s="127"/>
      <c r="H19" s="127"/>
      <c r="I19" s="127"/>
      <c r="J19" s="127"/>
      <c r="K19" s="1" t="s">
        <v>171</v>
      </c>
      <c r="L19" s="41">
        <f>INDEX('NORMA 5419 - 2'!E130:E136,ZPR3!P19)</f>
        <v>0.1</v>
      </c>
      <c r="M19" s="127" t="s">
        <v>353</v>
      </c>
      <c r="N19" s="127"/>
      <c r="O19">
        <v>7</v>
      </c>
      <c r="P19">
        <v>4</v>
      </c>
      <c r="S19" s="121" t="s">
        <v>432</v>
      </c>
      <c r="T19" s="122"/>
      <c r="U19" s="122"/>
      <c r="V19" s="122"/>
      <c r="W19" s="123"/>
      <c r="X19" s="46">
        <v>1</v>
      </c>
      <c r="Y19" s="309" t="s">
        <v>240</v>
      </c>
      <c r="Z19" s="310"/>
      <c r="AA19" s="310"/>
      <c r="AB19" s="311"/>
      <c r="AC19" s="326" t="s">
        <v>439</v>
      </c>
      <c r="AD19" s="43"/>
      <c r="AE19" s="38"/>
      <c r="AF19" s="38"/>
      <c r="AG19" s="38"/>
      <c r="AH19" s="38"/>
      <c r="AI19" s="38"/>
      <c r="AJ19" s="38"/>
      <c r="AK19" s="38"/>
      <c r="AL19" s="38"/>
      <c r="AM19" s="38"/>
      <c r="AN19" s="38"/>
      <c r="AO19" s="69"/>
    </row>
    <row r="20" spans="2:41" ht="35.25" customHeight="1" x14ac:dyDescent="0.25">
      <c r="B20" s="344" t="s">
        <v>354</v>
      </c>
      <c r="C20" s="344"/>
      <c r="D20" s="344"/>
      <c r="E20" s="331"/>
      <c r="F20" s="331"/>
      <c r="G20" s="331"/>
      <c r="H20" s="331"/>
      <c r="I20" s="331"/>
      <c r="J20" s="331"/>
      <c r="K20" s="1" t="s">
        <v>165</v>
      </c>
      <c r="L20" s="40">
        <f>INDEX('NORMA 5419 - 2'!E123:E125,ZPR3!O20)</f>
        <v>0.5</v>
      </c>
      <c r="M20" s="127" t="s">
        <v>355</v>
      </c>
      <c r="N20" s="127"/>
      <c r="O20">
        <v>2</v>
      </c>
      <c r="S20" s="300" t="s">
        <v>433</v>
      </c>
      <c r="T20" s="301"/>
      <c r="U20" s="301"/>
      <c r="V20" s="301"/>
      <c r="W20" s="302"/>
      <c r="X20" s="85">
        <v>1</v>
      </c>
      <c r="Y20" s="321" t="s">
        <v>359</v>
      </c>
      <c r="Z20" s="322"/>
      <c r="AA20" s="322"/>
      <c r="AB20" s="323"/>
      <c r="AC20" s="326"/>
      <c r="AD20" s="44"/>
      <c r="AE20" s="66"/>
      <c r="AF20" s="66"/>
      <c r="AG20" s="66"/>
      <c r="AH20" s="66"/>
      <c r="AI20" s="66"/>
      <c r="AJ20" s="66"/>
      <c r="AK20" s="66"/>
      <c r="AL20" s="66"/>
      <c r="AM20" s="66"/>
      <c r="AN20" s="66"/>
      <c r="AO20" s="69"/>
    </row>
    <row r="21" spans="2:41" ht="30" customHeight="1" x14ac:dyDescent="0.25">
      <c r="B21" s="344" t="s">
        <v>357</v>
      </c>
      <c r="C21" s="344"/>
      <c r="D21" s="344"/>
      <c r="E21" s="331" t="s">
        <v>17</v>
      </c>
      <c r="F21" s="331"/>
      <c r="G21" s="331"/>
      <c r="H21" s="331"/>
      <c r="I21" s="331"/>
      <c r="J21" s="331"/>
      <c r="K21" s="1" t="s">
        <v>358</v>
      </c>
      <c r="L21" s="40">
        <v>1</v>
      </c>
      <c r="M21" s="127" t="s">
        <v>359</v>
      </c>
      <c r="N21" s="127"/>
      <c r="P21" s="58" t="s">
        <v>438</v>
      </c>
      <c r="R21" s="37"/>
      <c r="S21" s="300" t="s">
        <v>434</v>
      </c>
      <c r="T21" s="301"/>
      <c r="U21" s="301"/>
      <c r="V21" s="301"/>
      <c r="W21" s="302"/>
      <c r="X21" s="85"/>
      <c r="Y21" s="321" t="s">
        <v>331</v>
      </c>
      <c r="Z21" s="322"/>
      <c r="AA21" s="322"/>
      <c r="AB21" s="323"/>
      <c r="AC21" s="37"/>
      <c r="AD21" s="44"/>
      <c r="AE21" s="66"/>
      <c r="AF21" s="66"/>
      <c r="AG21" s="66"/>
      <c r="AH21" s="66"/>
      <c r="AI21" s="66"/>
      <c r="AJ21" s="68"/>
      <c r="AK21" s="66"/>
      <c r="AL21" s="66"/>
      <c r="AM21" s="66"/>
      <c r="AN21" s="66"/>
      <c r="AO21" s="37"/>
    </row>
    <row r="22" spans="2:41" ht="21" customHeight="1" x14ac:dyDescent="0.25">
      <c r="B22" s="344" t="s">
        <v>368</v>
      </c>
      <c r="C22" s="345" t="s">
        <v>370</v>
      </c>
      <c r="D22" s="345"/>
      <c r="E22" s="331"/>
      <c r="F22" s="331"/>
      <c r="G22" s="331"/>
      <c r="H22" s="331"/>
      <c r="I22" s="331"/>
      <c r="J22" s="331"/>
      <c r="K22" s="1" t="s">
        <v>90</v>
      </c>
      <c r="L22" s="40">
        <f>INDEX('NORMA 5419 - 2'!D72:D75,ZPR3!O22)</f>
        <v>0.2</v>
      </c>
      <c r="M22" s="121" t="s">
        <v>372</v>
      </c>
      <c r="N22" s="123"/>
      <c r="O22">
        <v>2</v>
      </c>
      <c r="S22" s="300" t="s">
        <v>436</v>
      </c>
      <c r="T22" s="301"/>
      <c r="U22" s="301"/>
      <c r="V22" s="301"/>
      <c r="W22" s="302"/>
      <c r="X22" s="85"/>
      <c r="Y22" s="321" t="s">
        <v>435</v>
      </c>
      <c r="Z22" s="322"/>
      <c r="AA22" s="322"/>
      <c r="AB22" s="323"/>
      <c r="AC22" s="37"/>
      <c r="AD22" s="44"/>
      <c r="AE22" s="66"/>
      <c r="AF22" s="66"/>
      <c r="AG22" s="66"/>
      <c r="AH22" s="66"/>
      <c r="AI22" s="66"/>
      <c r="AJ22" s="68"/>
      <c r="AK22" s="66"/>
      <c r="AL22" s="66"/>
      <c r="AM22" s="66"/>
      <c r="AN22" s="66"/>
      <c r="AO22" s="37"/>
    </row>
    <row r="23" spans="2:41" ht="20.25" customHeight="1" x14ac:dyDescent="0.25">
      <c r="B23" s="344"/>
      <c r="C23" s="345" t="s">
        <v>371</v>
      </c>
      <c r="D23" s="345"/>
      <c r="E23" s="331"/>
      <c r="F23" s="331"/>
      <c r="G23" s="331"/>
      <c r="H23" s="331"/>
      <c r="I23" s="331"/>
      <c r="J23" s="331"/>
      <c r="K23" s="1" t="s">
        <v>62</v>
      </c>
      <c r="L23" s="40">
        <f>INDEX('NORMA 5419 - 2'!D47:D51,ZPR3!O23)</f>
        <v>1</v>
      </c>
      <c r="M23" s="121" t="s">
        <v>373</v>
      </c>
      <c r="N23" s="123"/>
      <c r="O23">
        <v>1</v>
      </c>
      <c r="S23" s="300" t="s">
        <v>442</v>
      </c>
      <c r="T23" s="301"/>
      <c r="U23" s="301"/>
      <c r="V23" s="301"/>
      <c r="W23" s="302"/>
      <c r="X23" s="85"/>
      <c r="Y23" s="321" t="s">
        <v>443</v>
      </c>
      <c r="Z23" s="322"/>
      <c r="AA23" s="322"/>
      <c r="AB23" s="323"/>
      <c r="AC23" s="37"/>
      <c r="AD23" s="44"/>
      <c r="AE23" s="66"/>
      <c r="AF23" s="66"/>
      <c r="AG23" s="66"/>
      <c r="AH23" s="66"/>
      <c r="AI23" s="66"/>
      <c r="AJ23" s="66"/>
      <c r="AK23" s="66"/>
      <c r="AL23" s="66"/>
      <c r="AM23" s="66"/>
      <c r="AN23" s="66"/>
      <c r="AO23" s="37"/>
    </row>
    <row r="24" spans="2:41" ht="20.25" customHeight="1" x14ac:dyDescent="0.25">
      <c r="B24" s="344" t="s">
        <v>369</v>
      </c>
      <c r="C24" s="345" t="s">
        <v>370</v>
      </c>
      <c r="D24" s="345"/>
      <c r="E24" s="331"/>
      <c r="F24" s="331"/>
      <c r="G24" s="331"/>
      <c r="H24" s="331"/>
      <c r="I24" s="331"/>
      <c r="J24" s="331"/>
      <c r="K24" s="1" t="s">
        <v>90</v>
      </c>
      <c r="L24" s="40">
        <f>INDEX('NORMA 5419 - 2'!D72:D75,ZPR3!O24)</f>
        <v>0.01</v>
      </c>
      <c r="M24" s="121" t="s">
        <v>372</v>
      </c>
      <c r="N24" s="123"/>
      <c r="O24">
        <v>3</v>
      </c>
      <c r="S24" s="300" t="s">
        <v>444</v>
      </c>
      <c r="T24" s="301"/>
      <c r="U24" s="301"/>
      <c r="V24" s="301"/>
      <c r="W24" s="302"/>
      <c r="X24" s="85"/>
      <c r="Y24" s="321" t="s">
        <v>445</v>
      </c>
      <c r="Z24" s="322"/>
      <c r="AA24" s="322"/>
      <c r="AB24" s="323"/>
      <c r="AC24" s="37"/>
      <c r="AD24" s="44"/>
      <c r="AE24" s="66"/>
      <c r="AF24" s="66"/>
      <c r="AG24" s="66"/>
      <c r="AH24" s="66"/>
      <c r="AI24" s="66"/>
      <c r="AJ24" s="66"/>
      <c r="AK24" s="66"/>
      <c r="AL24" s="66"/>
      <c r="AM24" s="66"/>
      <c r="AN24" s="66"/>
      <c r="AO24" s="37"/>
    </row>
    <row r="25" spans="2:41" ht="20.25" customHeight="1" x14ac:dyDescent="0.25">
      <c r="B25" s="344"/>
      <c r="C25" s="345" t="s">
        <v>371</v>
      </c>
      <c r="D25" s="345"/>
      <c r="E25" s="331"/>
      <c r="F25" s="331"/>
      <c r="G25" s="331"/>
      <c r="H25" s="331"/>
      <c r="I25" s="331"/>
      <c r="J25" s="331"/>
      <c r="K25" s="1" t="s">
        <v>62</v>
      </c>
      <c r="L25" s="40">
        <f>INDEX('NORMA 5419 - 2'!D47:D51,ZPR3!O25)</f>
        <v>1</v>
      </c>
      <c r="M25" s="121" t="s">
        <v>373</v>
      </c>
      <c r="N25" s="123"/>
      <c r="O25">
        <v>1</v>
      </c>
      <c r="S25" s="300" t="s">
        <v>446</v>
      </c>
      <c r="T25" s="301"/>
      <c r="U25" s="301"/>
      <c r="V25" s="301"/>
      <c r="W25" s="302"/>
      <c r="X25" s="85"/>
      <c r="Y25" s="321" t="s">
        <v>447</v>
      </c>
      <c r="Z25" s="322"/>
      <c r="AA25" s="322"/>
      <c r="AB25" s="323"/>
      <c r="AC25" s="37"/>
      <c r="AD25" s="44"/>
      <c r="AE25" s="66"/>
      <c r="AF25" s="66"/>
      <c r="AG25" s="66"/>
      <c r="AH25" s="66"/>
      <c r="AI25" s="66"/>
      <c r="AJ25" s="66"/>
      <c r="AK25" s="66"/>
      <c r="AL25" s="66"/>
      <c r="AM25" s="66"/>
      <c r="AN25" s="66"/>
      <c r="AO25" s="37"/>
    </row>
    <row r="26" spans="2:41" ht="19.5" customHeight="1" x14ac:dyDescent="0.25">
      <c r="B26" s="344" t="s">
        <v>363</v>
      </c>
      <c r="C26" s="344"/>
      <c r="D26" s="344"/>
      <c r="E26" s="331"/>
      <c r="F26" s="331"/>
      <c r="G26" s="331"/>
      <c r="H26" s="331"/>
      <c r="I26" s="331"/>
      <c r="J26" s="331"/>
      <c r="K26" s="1" t="s">
        <v>183</v>
      </c>
      <c r="L26" s="40">
        <f>INDEX('NORMA 5419 - 2'!J130:J134,O26)</f>
        <v>1</v>
      </c>
      <c r="M26" s="127" t="s">
        <v>360</v>
      </c>
      <c r="N26" s="127"/>
      <c r="O26">
        <v>1</v>
      </c>
      <c r="S26" s="142" t="s">
        <v>297</v>
      </c>
      <c r="T26" s="47" t="s">
        <v>127</v>
      </c>
      <c r="U26" s="300" t="s">
        <v>449</v>
      </c>
      <c r="V26" s="301"/>
      <c r="W26" s="302"/>
      <c r="X26" s="85">
        <f>L16*L27*(F6/G9)*(H6/8760)</f>
        <v>2.0000000000000004E-7</v>
      </c>
      <c r="Y26" s="321" t="s">
        <v>453</v>
      </c>
      <c r="Z26" s="322"/>
      <c r="AA26" s="322"/>
      <c r="AB26" s="323"/>
      <c r="AC26" s="37"/>
      <c r="AD26" s="44"/>
      <c r="AE26" s="38"/>
      <c r="AF26" s="68"/>
      <c r="AG26" s="66"/>
      <c r="AH26" s="66"/>
      <c r="AI26" s="66"/>
      <c r="AJ26" s="66"/>
      <c r="AK26" s="66"/>
      <c r="AL26" s="66"/>
      <c r="AM26" s="66"/>
      <c r="AN26" s="66"/>
      <c r="AO26" s="37"/>
    </row>
    <row r="27" spans="2:41" x14ac:dyDescent="0.25">
      <c r="B27" s="344"/>
      <c r="C27" s="344"/>
      <c r="D27" s="344"/>
      <c r="E27" s="339" t="s">
        <v>376</v>
      </c>
      <c r="F27" s="339"/>
      <c r="G27" s="339"/>
      <c r="H27" s="339"/>
      <c r="I27" s="339"/>
      <c r="J27" s="339"/>
      <c r="K27" s="1" t="s">
        <v>138</v>
      </c>
      <c r="L27" s="40">
        <v>0.01</v>
      </c>
      <c r="M27" s="127" t="s">
        <v>362</v>
      </c>
      <c r="N27" s="127"/>
      <c r="S27" s="299"/>
      <c r="T27" s="47" t="s">
        <v>127</v>
      </c>
      <c r="U27" s="300" t="s">
        <v>450</v>
      </c>
      <c r="V27" s="301"/>
      <c r="W27" s="302"/>
      <c r="X27" s="46">
        <f>L16*L27*(F6/G9)*(H6/8760)</f>
        <v>2.0000000000000004E-7</v>
      </c>
      <c r="Y27" s="309" t="s">
        <v>394</v>
      </c>
      <c r="Z27" s="310"/>
      <c r="AA27" s="310"/>
      <c r="AB27" s="311"/>
      <c r="AC27" s="37"/>
      <c r="AD27" s="44"/>
      <c r="AE27" s="38"/>
      <c r="AF27" s="68"/>
      <c r="AG27" s="66"/>
      <c r="AH27" s="66"/>
      <c r="AI27" s="66"/>
      <c r="AJ27" s="38"/>
      <c r="AK27" s="38"/>
      <c r="AL27" s="38"/>
      <c r="AM27" s="38"/>
      <c r="AN27" s="38"/>
      <c r="AO27" s="37"/>
    </row>
    <row r="28" spans="2:41" ht="19.5" customHeight="1" x14ac:dyDescent="0.25">
      <c r="B28" s="344"/>
      <c r="C28" s="344"/>
      <c r="D28" s="344"/>
      <c r="E28" s="339" t="s">
        <v>375</v>
      </c>
      <c r="F28" s="339"/>
      <c r="G28" s="339"/>
      <c r="H28" s="339"/>
      <c r="I28" s="339"/>
      <c r="J28" s="339"/>
      <c r="K28" s="1" t="s">
        <v>145</v>
      </c>
      <c r="L28" s="40"/>
      <c r="M28" s="127"/>
      <c r="N28" s="127"/>
      <c r="O28">
        <v>4</v>
      </c>
      <c r="P28" s="42">
        <f>INDEX('NORMA 5419 - 2'!C112:C116,ZPR3!O28)</f>
        <v>0.02</v>
      </c>
      <c r="Q28" s="42"/>
      <c r="R28" s="42"/>
      <c r="S28" s="299"/>
      <c r="T28" s="47" t="s">
        <v>128</v>
      </c>
      <c r="U28" s="318" t="s">
        <v>451</v>
      </c>
      <c r="V28" s="319"/>
      <c r="W28" s="320"/>
      <c r="X28" s="46">
        <f>L20*L19*L26*P28*(F6/G9)*(H6/8760)</f>
        <v>2.0000000000000001E-4</v>
      </c>
      <c r="Y28" s="309" t="s">
        <v>395</v>
      </c>
      <c r="Z28" s="310"/>
      <c r="AA28" s="310"/>
      <c r="AB28" s="311"/>
      <c r="AC28" s="37"/>
      <c r="AD28" s="44"/>
      <c r="AE28" s="38"/>
      <c r="AF28" s="68"/>
      <c r="AG28" s="70"/>
      <c r="AH28" s="70"/>
      <c r="AI28" s="70"/>
      <c r="AJ28" s="38"/>
      <c r="AK28" s="38"/>
      <c r="AL28" s="38"/>
      <c r="AM28" s="38"/>
      <c r="AN28" s="38"/>
      <c r="AO28" s="37"/>
    </row>
    <row r="29" spans="2:41" ht="19.5" customHeight="1" x14ac:dyDescent="0.25">
      <c r="B29" s="344"/>
      <c r="C29" s="344"/>
      <c r="D29" s="344"/>
      <c r="E29" s="340" t="s">
        <v>374</v>
      </c>
      <c r="F29" s="340"/>
      <c r="G29" s="340"/>
      <c r="H29" s="340"/>
      <c r="I29" s="340"/>
      <c r="J29" s="340"/>
      <c r="K29" s="1" t="s">
        <v>148</v>
      </c>
      <c r="L29" s="40"/>
      <c r="M29" s="127"/>
      <c r="N29" s="127"/>
      <c r="O29">
        <v>1</v>
      </c>
      <c r="P29" s="42">
        <f>INDEX('NORMA 5419 - 2'!C117:C119,ZPR3!O29)</f>
        <v>0.1</v>
      </c>
      <c r="Q29" s="42"/>
      <c r="R29" s="42"/>
      <c r="S29" s="143"/>
      <c r="T29" s="47" t="s">
        <v>129</v>
      </c>
      <c r="U29" s="318" t="s">
        <v>452</v>
      </c>
      <c r="V29" s="319"/>
      <c r="W29" s="320"/>
      <c r="X29" s="85">
        <f>P29*(F6/G9)*(H6/8760)</f>
        <v>2.0000000000000004E-2</v>
      </c>
      <c r="Y29" s="321" t="s">
        <v>454</v>
      </c>
      <c r="Z29" s="322"/>
      <c r="AA29" s="322"/>
      <c r="AB29" s="323"/>
      <c r="AC29" s="37"/>
      <c r="AD29" s="44"/>
      <c r="AE29" s="38"/>
      <c r="AF29" s="68"/>
      <c r="AG29" s="70"/>
      <c r="AH29" s="70"/>
      <c r="AI29" s="70"/>
      <c r="AJ29" s="66"/>
      <c r="AK29" s="66"/>
      <c r="AL29" s="66"/>
      <c r="AM29" s="66"/>
      <c r="AN29" s="66"/>
      <c r="AO29" s="37"/>
    </row>
    <row r="30" spans="2:41" ht="30" customHeight="1" x14ac:dyDescent="0.25">
      <c r="B30" s="335" t="s">
        <v>518</v>
      </c>
      <c r="C30" s="346"/>
      <c r="D30" s="336"/>
      <c r="E30" s="360" t="s">
        <v>515</v>
      </c>
      <c r="F30" s="361"/>
      <c r="G30" s="361"/>
      <c r="H30" s="361"/>
      <c r="I30" s="361"/>
      <c r="J30" s="362"/>
      <c r="K30" s="1" t="s">
        <v>145</v>
      </c>
      <c r="L30" s="40"/>
      <c r="M30" s="355" t="s">
        <v>516</v>
      </c>
      <c r="N30" s="356"/>
      <c r="O30" s="38">
        <v>1</v>
      </c>
      <c r="P30" s="82">
        <f>INDEX('NORMA 5419 - 2'!C140:C141,O30)</f>
        <v>0.1</v>
      </c>
      <c r="S30" s="121" t="s">
        <v>456</v>
      </c>
      <c r="T30" s="122"/>
      <c r="U30" s="122"/>
      <c r="V30" s="122"/>
      <c r="W30" s="123"/>
      <c r="X30" s="46"/>
      <c r="Y30" s="309" t="s">
        <v>457</v>
      </c>
      <c r="Z30" s="310"/>
      <c r="AA30" s="310"/>
      <c r="AB30" s="311"/>
      <c r="AC30" s="37"/>
      <c r="AD30" s="37"/>
      <c r="AE30" s="38"/>
      <c r="AF30" s="38"/>
      <c r="AG30" s="38"/>
      <c r="AH30" s="38"/>
      <c r="AI30" s="38"/>
      <c r="AJ30" s="38"/>
      <c r="AK30" s="38"/>
      <c r="AL30" s="38"/>
      <c r="AM30" s="38"/>
      <c r="AN30" s="38"/>
      <c r="AO30" s="37"/>
    </row>
    <row r="31" spans="2:41" ht="18.75" customHeight="1" x14ac:dyDescent="0.25">
      <c r="B31" s="337"/>
      <c r="C31" s="347"/>
      <c r="D31" s="338"/>
      <c r="E31" s="363" t="s">
        <v>374</v>
      </c>
      <c r="F31" s="364"/>
      <c r="G31" s="364"/>
      <c r="H31" s="364"/>
      <c r="I31" s="364"/>
      <c r="J31" s="365"/>
      <c r="K31" s="1" t="s">
        <v>148</v>
      </c>
      <c r="L31" s="40"/>
      <c r="M31" s="357"/>
      <c r="N31" s="358"/>
      <c r="O31">
        <v>1</v>
      </c>
      <c r="P31">
        <f>INDEX('NORMA 5419 - 2'!C142:C143,ZPR3!O31)</f>
        <v>0.01</v>
      </c>
      <c r="S31" s="303" t="s">
        <v>458</v>
      </c>
      <c r="T31" s="304"/>
      <c r="U31" s="304"/>
      <c r="V31" s="304"/>
      <c r="W31" s="305"/>
      <c r="X31" s="46"/>
      <c r="Y31" s="309" t="s">
        <v>459</v>
      </c>
      <c r="Z31" s="310"/>
      <c r="AA31" s="310"/>
      <c r="AB31" s="311"/>
      <c r="AC31" s="37"/>
      <c r="AD31" s="37"/>
      <c r="AJ31" s="38"/>
      <c r="AK31" s="38"/>
      <c r="AL31" s="38"/>
      <c r="AM31" s="38"/>
      <c r="AN31" s="38"/>
      <c r="AO31" s="37"/>
    </row>
    <row r="32" spans="2:41" x14ac:dyDescent="0.25">
      <c r="B32" s="344" t="s">
        <v>519</v>
      </c>
      <c r="C32" s="344"/>
      <c r="D32" s="344"/>
      <c r="E32" s="363" t="s">
        <v>375</v>
      </c>
      <c r="F32" s="364"/>
      <c r="G32" s="364"/>
      <c r="H32" s="364"/>
      <c r="I32" s="364"/>
      <c r="J32" s="365"/>
      <c r="K32" s="1" t="s">
        <v>145</v>
      </c>
      <c r="L32" s="40">
        <v>0.1</v>
      </c>
      <c r="M32" s="121" t="s">
        <v>517</v>
      </c>
      <c r="N32" s="123"/>
      <c r="S32" s="142" t="s">
        <v>296</v>
      </c>
      <c r="T32" s="47" t="s">
        <v>128</v>
      </c>
      <c r="U32" s="300" t="s">
        <v>455</v>
      </c>
      <c r="V32" s="301"/>
      <c r="W32" s="302"/>
      <c r="X32" s="46">
        <f>L20*L19*P30*(F6/G9)</f>
        <v>1.0000000000000002E-3</v>
      </c>
      <c r="Y32" s="309" t="s">
        <v>393</v>
      </c>
      <c r="Z32" s="310"/>
      <c r="AA32" s="310"/>
      <c r="AB32" s="311"/>
      <c r="AC32" s="37"/>
      <c r="AD32" s="37"/>
      <c r="AE32" s="38"/>
      <c r="AF32" s="68"/>
      <c r="AG32" s="66"/>
      <c r="AH32" s="66"/>
      <c r="AI32" s="66"/>
      <c r="AJ32" s="38"/>
      <c r="AK32" s="38"/>
      <c r="AL32" s="38"/>
      <c r="AM32" s="38"/>
      <c r="AN32" s="38"/>
      <c r="AO32" s="37"/>
    </row>
    <row r="33" spans="2:41" ht="15" customHeight="1" x14ac:dyDescent="0.25">
      <c r="B33" s="344" t="s">
        <v>520</v>
      </c>
      <c r="C33" s="344"/>
      <c r="D33" s="344"/>
      <c r="E33" s="340" t="s">
        <v>376</v>
      </c>
      <c r="F33" s="340"/>
      <c r="G33" s="340"/>
      <c r="H33" s="340"/>
      <c r="I33" s="340"/>
      <c r="J33" s="340"/>
      <c r="K33" s="1" t="s">
        <v>138</v>
      </c>
      <c r="L33" s="40">
        <v>0.01</v>
      </c>
      <c r="M33" s="355" t="s">
        <v>523</v>
      </c>
      <c r="N33" s="356"/>
      <c r="S33" s="143"/>
      <c r="T33" s="47" t="s">
        <v>129</v>
      </c>
      <c r="U33" s="327" t="s">
        <v>460</v>
      </c>
      <c r="V33" s="328"/>
      <c r="W33" s="329"/>
      <c r="X33" s="46">
        <f>P31*(F6/G9)</f>
        <v>2E-3</v>
      </c>
      <c r="Y33" s="309" t="s">
        <v>461</v>
      </c>
      <c r="Z33" s="310"/>
      <c r="AA33" s="310"/>
      <c r="AB33" s="311"/>
      <c r="AC33" s="37"/>
      <c r="AD33" s="37"/>
      <c r="AE33" s="38"/>
      <c r="AF33" s="68"/>
      <c r="AG33" s="71"/>
      <c r="AH33" s="71"/>
      <c r="AI33" s="71"/>
      <c r="AJ33" s="38"/>
      <c r="AK33" s="38"/>
      <c r="AL33" s="38"/>
      <c r="AM33" s="38"/>
      <c r="AN33" s="38"/>
      <c r="AO33" s="37"/>
    </row>
    <row r="34" spans="2:41" ht="21" customHeight="1" x14ac:dyDescent="0.25">
      <c r="B34" s="344"/>
      <c r="C34" s="344"/>
      <c r="D34" s="344"/>
      <c r="E34" s="340" t="s">
        <v>515</v>
      </c>
      <c r="F34" s="340"/>
      <c r="G34" s="340"/>
      <c r="H34" s="340"/>
      <c r="I34" s="340"/>
      <c r="J34" s="340"/>
      <c r="K34" s="1" t="s">
        <v>145</v>
      </c>
      <c r="L34" s="40"/>
      <c r="M34" s="157"/>
      <c r="N34" s="359"/>
      <c r="O34">
        <v>1</v>
      </c>
      <c r="P34" s="81">
        <f>INDEX('NORMA 5419 - 2'!C152:C155,ZPR3!O34)</f>
        <v>1</v>
      </c>
      <c r="S34" s="3" t="s">
        <v>462</v>
      </c>
      <c r="T34" s="47" t="s">
        <v>128</v>
      </c>
      <c r="U34" s="300" t="s">
        <v>463</v>
      </c>
      <c r="V34" s="301"/>
      <c r="W34" s="302"/>
      <c r="X34" s="46"/>
      <c r="Y34" s="309" t="s">
        <v>464</v>
      </c>
      <c r="Z34" s="310"/>
      <c r="AA34" s="310"/>
      <c r="AB34" s="311"/>
      <c r="AC34" s="37"/>
      <c r="AD34" s="37"/>
      <c r="AE34" s="72"/>
      <c r="AF34" s="68"/>
      <c r="AG34" s="66"/>
      <c r="AH34" s="66"/>
      <c r="AI34" s="66"/>
      <c r="AJ34" s="38"/>
      <c r="AK34" s="38"/>
      <c r="AL34" s="38"/>
      <c r="AM34" s="38"/>
      <c r="AN34" s="38"/>
      <c r="AO34" s="37"/>
    </row>
    <row r="35" spans="2:41" ht="21" customHeight="1" x14ac:dyDescent="0.25">
      <c r="B35" s="344"/>
      <c r="C35" s="344"/>
      <c r="D35" s="344"/>
      <c r="E35" s="210" t="s">
        <v>522</v>
      </c>
      <c r="F35" s="339"/>
      <c r="G35" s="339"/>
      <c r="H35" s="339"/>
      <c r="I35" s="339"/>
      <c r="J35" s="339"/>
      <c r="K35" s="1" t="s">
        <v>148</v>
      </c>
      <c r="L35" s="40"/>
      <c r="M35" s="357"/>
      <c r="N35" s="358"/>
      <c r="O35">
        <v>1</v>
      </c>
      <c r="P35" s="81">
        <f>INDEX('NORMA 5419 - 2'!C156:C159,ZPR3!O35)</f>
        <v>0.1</v>
      </c>
      <c r="S35" s="142" t="s">
        <v>299</v>
      </c>
      <c r="T35" s="47" t="s">
        <v>127</v>
      </c>
      <c r="U35" s="300" t="s">
        <v>469</v>
      </c>
      <c r="V35" s="301"/>
      <c r="W35" s="302"/>
      <c r="X35" s="46"/>
      <c r="Y35" s="309" t="s">
        <v>465</v>
      </c>
      <c r="Z35" s="310"/>
      <c r="AA35" s="310"/>
      <c r="AB35" s="311"/>
      <c r="AC35" s="37"/>
      <c r="AD35" s="37"/>
      <c r="AE35" s="38"/>
      <c r="AF35" s="68"/>
      <c r="AG35" s="66"/>
      <c r="AH35" s="66"/>
      <c r="AI35" s="66"/>
      <c r="AJ35" s="38"/>
      <c r="AK35" s="38"/>
      <c r="AL35" s="38"/>
      <c r="AM35" s="38"/>
      <c r="AN35" s="38"/>
      <c r="AO35" s="37"/>
    </row>
    <row r="36" spans="2:41" x14ac:dyDescent="0.25">
      <c r="B36" s="344" t="s">
        <v>364</v>
      </c>
      <c r="C36" s="344"/>
      <c r="D36" s="344"/>
      <c r="E36" s="127" t="s">
        <v>365</v>
      </c>
      <c r="F36" s="127"/>
      <c r="G36" s="127"/>
      <c r="H36" s="127"/>
      <c r="I36" s="127"/>
      <c r="J36" s="127"/>
      <c r="K36" s="1" t="s">
        <v>17</v>
      </c>
      <c r="L36" s="46">
        <f>(F6/G9)*(H6/8760)</f>
        <v>0.2</v>
      </c>
      <c r="M36" s="127" t="s">
        <v>17</v>
      </c>
      <c r="N36" s="127"/>
      <c r="S36" s="299"/>
      <c r="T36" s="2" t="s">
        <v>127</v>
      </c>
      <c r="U36" s="303" t="s">
        <v>468</v>
      </c>
      <c r="V36" s="304"/>
      <c r="W36" s="305"/>
      <c r="X36" s="89"/>
      <c r="Y36" s="312" t="s">
        <v>466</v>
      </c>
      <c r="Z36" s="313"/>
      <c r="AA36" s="313"/>
      <c r="AB36" s="314"/>
      <c r="AE36" s="38"/>
      <c r="AF36" s="72"/>
    </row>
    <row r="37" spans="2:41" x14ac:dyDescent="0.25">
      <c r="B37" s="344"/>
      <c r="C37" s="344"/>
      <c r="D37" s="344"/>
      <c r="E37" s="324" t="s">
        <v>524</v>
      </c>
      <c r="F37" s="324"/>
      <c r="G37" s="324"/>
      <c r="H37" s="324"/>
      <c r="I37" s="324"/>
      <c r="J37" s="324"/>
      <c r="K37" s="1" t="s">
        <v>391</v>
      </c>
      <c r="L37" s="46">
        <f>X26</f>
        <v>2.0000000000000004E-7</v>
      </c>
      <c r="M37" s="127" t="s">
        <v>393</v>
      </c>
      <c r="N37" s="127"/>
      <c r="S37" s="299"/>
      <c r="T37" s="2" t="s">
        <v>128</v>
      </c>
      <c r="U37" s="306" t="s">
        <v>467</v>
      </c>
      <c r="V37" s="307"/>
      <c r="W37" s="308"/>
      <c r="X37" s="89"/>
      <c r="Y37" s="312" t="s">
        <v>470</v>
      </c>
      <c r="Z37" s="313"/>
      <c r="AA37" s="313"/>
      <c r="AB37" s="314"/>
      <c r="AE37" s="38"/>
      <c r="AF37" s="72"/>
      <c r="AG37" s="73"/>
      <c r="AH37" s="73"/>
      <c r="AI37" s="73"/>
    </row>
    <row r="38" spans="2:41" x14ac:dyDescent="0.25">
      <c r="B38" s="344"/>
      <c r="C38" s="344"/>
      <c r="D38" s="344"/>
      <c r="E38" s="324"/>
      <c r="F38" s="324"/>
      <c r="G38" s="324"/>
      <c r="H38" s="324"/>
      <c r="I38" s="324"/>
      <c r="J38" s="324"/>
      <c r="K38" s="1" t="s">
        <v>392</v>
      </c>
      <c r="L38" s="46">
        <f>X27</f>
        <v>2.0000000000000004E-7</v>
      </c>
      <c r="M38" s="127" t="s">
        <v>394</v>
      </c>
      <c r="N38" s="127"/>
      <c r="S38" s="143"/>
      <c r="T38" s="2" t="s">
        <v>129</v>
      </c>
      <c r="U38" s="303" t="s">
        <v>471</v>
      </c>
      <c r="V38" s="304"/>
      <c r="W38" s="305"/>
      <c r="X38" s="89"/>
      <c r="Y38" s="312" t="s">
        <v>472</v>
      </c>
      <c r="Z38" s="313"/>
      <c r="AA38" s="313"/>
      <c r="AB38" s="314"/>
      <c r="AE38" s="38"/>
      <c r="AF38" s="72"/>
    </row>
    <row r="39" spans="2:41" x14ac:dyDescent="0.25">
      <c r="B39" s="344"/>
      <c r="C39" s="344"/>
      <c r="D39" s="344"/>
      <c r="E39" s="324"/>
      <c r="F39" s="324"/>
      <c r="G39" s="324"/>
      <c r="H39" s="324"/>
      <c r="I39" s="324"/>
      <c r="J39" s="324"/>
      <c r="K39" s="1" t="s">
        <v>513</v>
      </c>
      <c r="L39" s="46">
        <f>X28</f>
        <v>2.0000000000000001E-4</v>
      </c>
      <c r="M39" s="127" t="s">
        <v>395</v>
      </c>
      <c r="N39" s="127"/>
      <c r="S39" s="297" t="s">
        <v>521</v>
      </c>
      <c r="T39" s="297"/>
      <c r="U39" s="297"/>
      <c r="V39" s="297"/>
      <c r="W39" s="297"/>
      <c r="X39" s="297"/>
      <c r="Y39" s="297"/>
      <c r="Z39" s="297"/>
      <c r="AA39" s="297"/>
      <c r="AB39" s="297"/>
      <c r="AE39" s="74"/>
      <c r="AF39" s="75"/>
      <c r="AG39" s="75"/>
      <c r="AH39" s="75"/>
      <c r="AI39" s="75"/>
      <c r="AJ39" s="75"/>
      <c r="AK39" s="75"/>
      <c r="AL39" s="75"/>
      <c r="AM39" s="75"/>
      <c r="AN39" s="75"/>
    </row>
    <row r="40" spans="2:41" ht="21" customHeight="1" x14ac:dyDescent="0.25">
      <c r="B40" s="344"/>
      <c r="C40" s="344"/>
      <c r="D40" s="344"/>
      <c r="E40" s="324"/>
      <c r="F40" s="324"/>
      <c r="G40" s="324"/>
      <c r="H40" s="324"/>
      <c r="I40" s="324"/>
      <c r="J40" s="324"/>
      <c r="K40" s="80" t="s">
        <v>514</v>
      </c>
      <c r="L40" s="46">
        <f>X29</f>
        <v>2.0000000000000004E-2</v>
      </c>
      <c r="M40" s="127" t="s">
        <v>396</v>
      </c>
      <c r="N40" s="127"/>
      <c r="S40" s="297"/>
      <c r="T40" s="297"/>
      <c r="U40" s="297"/>
      <c r="V40" s="297"/>
      <c r="W40" s="297"/>
      <c r="X40" s="297"/>
      <c r="Y40" s="297"/>
      <c r="Z40" s="297"/>
      <c r="AA40" s="297"/>
      <c r="AB40" s="297"/>
      <c r="AE40" s="75"/>
      <c r="AF40" s="75"/>
      <c r="AG40" s="75"/>
      <c r="AH40" s="75"/>
      <c r="AI40" s="75"/>
      <c r="AJ40" s="75"/>
      <c r="AK40" s="75"/>
      <c r="AL40" s="75"/>
      <c r="AM40" s="75"/>
      <c r="AN40" s="75"/>
    </row>
    <row r="41" spans="2:41" x14ac:dyDescent="0.25">
      <c r="B41" s="344"/>
      <c r="C41" s="344"/>
      <c r="D41" s="344"/>
      <c r="E41" s="324" t="s">
        <v>525</v>
      </c>
      <c r="F41" s="324"/>
      <c r="G41" s="324"/>
      <c r="H41" s="324"/>
      <c r="I41" s="324"/>
      <c r="J41" s="324"/>
      <c r="K41" s="1" t="s">
        <v>513</v>
      </c>
      <c r="L41" s="46">
        <f t="shared" ref="L41:L47" si="0">X32</f>
        <v>1.0000000000000002E-3</v>
      </c>
      <c r="M41" s="127" t="s">
        <v>393</v>
      </c>
      <c r="N41" s="127"/>
      <c r="S41" s="127" t="s">
        <v>456</v>
      </c>
      <c r="T41" s="127"/>
      <c r="U41" s="127"/>
      <c r="V41" s="127"/>
      <c r="W41" s="127"/>
      <c r="X41" s="46"/>
      <c r="Y41" s="298" t="s">
        <v>473</v>
      </c>
      <c r="Z41" s="298"/>
      <c r="AA41" s="298"/>
      <c r="AB41" s="298"/>
      <c r="AE41" s="38"/>
      <c r="AF41" s="38"/>
      <c r="AG41" s="38"/>
      <c r="AH41" s="38"/>
      <c r="AI41" s="38"/>
      <c r="AJ41" s="38"/>
      <c r="AK41" s="38"/>
      <c r="AL41" s="38"/>
      <c r="AM41" s="38"/>
      <c r="AN41" s="38"/>
    </row>
    <row r="42" spans="2:41" ht="22.5" x14ac:dyDescent="0.25">
      <c r="B42" s="344"/>
      <c r="C42" s="344"/>
      <c r="D42" s="344"/>
      <c r="E42" s="324"/>
      <c r="F42" s="324"/>
      <c r="G42" s="324"/>
      <c r="H42" s="324"/>
      <c r="I42" s="324"/>
      <c r="J42" s="324"/>
      <c r="K42" s="80" t="s">
        <v>514</v>
      </c>
      <c r="L42" s="46">
        <f t="shared" si="0"/>
        <v>2E-3</v>
      </c>
      <c r="M42" s="127" t="s">
        <v>394</v>
      </c>
      <c r="N42" s="127"/>
      <c r="S42" s="127" t="s">
        <v>474</v>
      </c>
      <c r="T42" s="127"/>
      <c r="U42" s="127"/>
      <c r="V42" s="127"/>
      <c r="W42" s="127"/>
      <c r="X42" s="46"/>
      <c r="Y42" s="298" t="s">
        <v>475</v>
      </c>
      <c r="Z42" s="298"/>
      <c r="AA42" s="298"/>
      <c r="AB42" s="298"/>
      <c r="AE42" s="38"/>
      <c r="AF42" s="38"/>
      <c r="AG42" s="38"/>
      <c r="AH42" s="38"/>
      <c r="AI42" s="38"/>
      <c r="AJ42" s="38"/>
      <c r="AK42" s="38"/>
      <c r="AL42" s="38"/>
      <c r="AM42" s="38"/>
      <c r="AN42" s="38"/>
    </row>
    <row r="43" spans="2:41" ht="21" customHeight="1" x14ac:dyDescent="0.25">
      <c r="B43" s="344"/>
      <c r="C43" s="344"/>
      <c r="D43" s="344"/>
      <c r="E43" s="324" t="s">
        <v>526</v>
      </c>
      <c r="F43" s="324"/>
      <c r="G43" s="324"/>
      <c r="H43" s="324"/>
      <c r="I43" s="324"/>
      <c r="J43" s="324"/>
      <c r="K43" s="1" t="s">
        <v>513</v>
      </c>
      <c r="L43" s="46">
        <f t="shared" si="0"/>
        <v>0</v>
      </c>
      <c r="M43" s="127" t="s">
        <v>395</v>
      </c>
      <c r="N43" s="127"/>
      <c r="S43" s="39"/>
      <c r="T43" s="39"/>
      <c r="U43" s="39"/>
      <c r="V43" s="39"/>
      <c r="W43" s="39"/>
      <c r="X43" s="88"/>
      <c r="Y43" s="39"/>
      <c r="Z43" s="39"/>
      <c r="AA43" s="39"/>
      <c r="AB43" s="39"/>
    </row>
    <row r="44" spans="2:41" x14ac:dyDescent="0.25">
      <c r="B44" s="344"/>
      <c r="C44" s="344"/>
      <c r="D44" s="344"/>
      <c r="E44" s="324" t="s">
        <v>527</v>
      </c>
      <c r="F44" s="324"/>
      <c r="G44" s="324"/>
      <c r="H44" s="324"/>
      <c r="I44" s="324"/>
      <c r="J44" s="324"/>
      <c r="K44" s="1" t="s">
        <v>391</v>
      </c>
      <c r="L44" s="46">
        <f t="shared" si="0"/>
        <v>0</v>
      </c>
      <c r="M44" s="127" t="s">
        <v>393</v>
      </c>
      <c r="N44" s="127"/>
      <c r="S44" s="38"/>
      <c r="T44" s="38"/>
      <c r="U44" s="38"/>
      <c r="V44" s="38"/>
      <c r="W44" s="38"/>
      <c r="X44" s="55"/>
      <c r="Y44" s="38"/>
      <c r="Z44" s="38"/>
      <c r="AA44" s="38"/>
      <c r="AB44" s="38"/>
    </row>
    <row r="45" spans="2:41" x14ac:dyDescent="0.25">
      <c r="B45" s="344"/>
      <c r="C45" s="344"/>
      <c r="D45" s="344"/>
      <c r="E45" s="324"/>
      <c r="F45" s="324"/>
      <c r="G45" s="324"/>
      <c r="H45" s="324"/>
      <c r="I45" s="324"/>
      <c r="J45" s="324"/>
      <c r="K45" s="1" t="s">
        <v>392</v>
      </c>
      <c r="L45" s="46">
        <f t="shared" si="0"/>
        <v>0</v>
      </c>
      <c r="M45" s="127" t="s">
        <v>394</v>
      </c>
      <c r="N45" s="127"/>
      <c r="S45" s="38"/>
      <c r="T45" s="38"/>
      <c r="U45" s="38"/>
      <c r="V45" s="38"/>
      <c r="W45" s="38"/>
      <c r="X45" s="55"/>
      <c r="Y45" s="38"/>
      <c r="Z45" s="38"/>
      <c r="AA45" s="38"/>
      <c r="AB45" s="38"/>
    </row>
    <row r="46" spans="2:41" x14ac:dyDescent="0.25">
      <c r="B46" s="344"/>
      <c r="C46" s="344"/>
      <c r="D46" s="344"/>
      <c r="E46" s="324"/>
      <c r="F46" s="324"/>
      <c r="G46" s="324"/>
      <c r="H46" s="324"/>
      <c r="I46" s="324"/>
      <c r="J46" s="324"/>
      <c r="K46" s="1" t="s">
        <v>513</v>
      </c>
      <c r="L46" s="46">
        <f t="shared" si="0"/>
        <v>0</v>
      </c>
      <c r="M46" s="127" t="s">
        <v>395</v>
      </c>
      <c r="N46" s="127"/>
      <c r="S46" s="38"/>
      <c r="T46" s="38"/>
      <c r="U46" s="38"/>
      <c r="V46" s="38"/>
      <c r="W46" s="38"/>
      <c r="X46" s="86"/>
      <c r="Y46" s="66"/>
      <c r="Z46" s="66"/>
      <c r="AA46" s="66"/>
      <c r="AB46" s="66"/>
    </row>
    <row r="47" spans="2:41" ht="21.75" customHeight="1" x14ac:dyDescent="0.25">
      <c r="B47" s="344"/>
      <c r="C47" s="344"/>
      <c r="D47" s="344"/>
      <c r="E47" s="324"/>
      <c r="F47" s="324"/>
      <c r="G47" s="324"/>
      <c r="H47" s="324"/>
      <c r="I47" s="324"/>
      <c r="J47" s="324"/>
      <c r="K47" s="80" t="s">
        <v>514</v>
      </c>
      <c r="L47" s="46">
        <f t="shared" si="0"/>
        <v>0</v>
      </c>
      <c r="M47" s="127" t="s">
        <v>396</v>
      </c>
      <c r="N47" s="127"/>
      <c r="S47" s="38"/>
      <c r="T47" s="38"/>
      <c r="U47" s="38"/>
      <c r="V47" s="38"/>
      <c r="W47" s="38"/>
      <c r="X47" s="55"/>
      <c r="Y47" s="38"/>
      <c r="Z47" s="38"/>
      <c r="AA47" s="38"/>
      <c r="AB47" s="38"/>
    </row>
    <row r="48" spans="2:41" x14ac:dyDescent="0.25">
      <c r="B48" s="65"/>
      <c r="C48" s="65"/>
      <c r="D48" s="65"/>
      <c r="E48" s="66"/>
      <c r="F48" s="66"/>
      <c r="G48" s="66"/>
      <c r="H48" s="66"/>
      <c r="I48" s="66"/>
      <c r="J48" s="66"/>
      <c r="K48" s="37"/>
      <c r="L48" s="44"/>
      <c r="M48" s="38"/>
      <c r="N48" s="38"/>
      <c r="S48" s="66"/>
      <c r="T48" s="66"/>
      <c r="U48" s="66"/>
      <c r="V48" s="66"/>
      <c r="W48" s="66"/>
      <c r="X48" s="86"/>
      <c r="Y48" s="66"/>
      <c r="Z48" s="66"/>
      <c r="AA48" s="66"/>
      <c r="AB48" s="66"/>
    </row>
    <row r="49" spans="2:29" x14ac:dyDescent="0.25">
      <c r="B49" s="65"/>
      <c r="I49" s="66"/>
      <c r="J49" s="66"/>
      <c r="K49" s="37"/>
      <c r="L49" s="44"/>
      <c r="M49" s="38"/>
      <c r="N49" s="38"/>
      <c r="S49" s="66"/>
      <c r="T49" s="66"/>
      <c r="U49" s="66"/>
      <c r="V49" s="66"/>
      <c r="W49" s="66"/>
      <c r="X49" s="86"/>
      <c r="Y49" s="66"/>
      <c r="Z49" s="66"/>
      <c r="AA49" s="66"/>
      <c r="AB49" s="66"/>
    </row>
    <row r="50" spans="2:29" ht="15.75" x14ac:dyDescent="0.25">
      <c r="B50" s="65"/>
      <c r="C50" s="155" t="s">
        <v>551</v>
      </c>
      <c r="D50" s="155"/>
      <c r="E50" s="155"/>
      <c r="F50" s="155"/>
      <c r="G50" s="155"/>
      <c r="H50" s="155"/>
      <c r="I50" s="155"/>
      <c r="J50" s="155"/>
      <c r="K50" s="37"/>
      <c r="L50" s="44"/>
      <c r="S50" s="66"/>
      <c r="T50" s="66"/>
      <c r="U50" s="66"/>
      <c r="V50" s="66"/>
      <c r="W50" s="66"/>
      <c r="X50" s="86"/>
      <c r="Y50" s="66"/>
      <c r="Z50" s="66"/>
      <c r="AA50" s="66"/>
      <c r="AB50" s="66"/>
    </row>
    <row r="51" spans="2:29" x14ac:dyDescent="0.25">
      <c r="B51" s="65"/>
      <c r="C51" s="128" t="s">
        <v>546</v>
      </c>
      <c r="D51" s="128"/>
      <c r="E51" s="330" t="s">
        <v>531</v>
      </c>
      <c r="F51" s="330"/>
      <c r="G51" s="64" t="s">
        <v>480</v>
      </c>
      <c r="H51" s="64">
        <f>'Gerenciamento de risco'!D65*ZPR3!X14*ZPR3!L37</f>
        <v>0</v>
      </c>
      <c r="I51" s="331" t="s">
        <v>481</v>
      </c>
      <c r="J51" s="331"/>
      <c r="K51" s="37"/>
      <c r="L51" s="44"/>
      <c r="M51" s="38"/>
      <c r="N51" s="38"/>
      <c r="S51" s="66"/>
      <c r="T51" s="66"/>
      <c r="U51" s="66"/>
      <c r="V51" s="66"/>
      <c r="W51" s="66"/>
      <c r="X51" s="86"/>
      <c r="Y51" s="66"/>
      <c r="Z51" s="66"/>
      <c r="AA51" s="66"/>
      <c r="AB51" s="66"/>
    </row>
    <row r="52" spans="2:29" x14ac:dyDescent="0.25">
      <c r="B52" s="65"/>
      <c r="C52" s="128"/>
      <c r="D52" s="128"/>
      <c r="E52" s="330"/>
      <c r="F52" s="330"/>
      <c r="G52" s="64" t="s">
        <v>482</v>
      </c>
      <c r="H52" s="64">
        <f>'Gerenciamento de risco'!D65*'Gerenciamento de risco'!H14*ZPR3!L46</f>
        <v>0</v>
      </c>
      <c r="I52" s="331" t="s">
        <v>483</v>
      </c>
      <c r="J52" s="331"/>
      <c r="K52" s="37"/>
      <c r="L52" s="44"/>
      <c r="M52" s="38"/>
      <c r="N52" s="38"/>
      <c r="P52" s="42"/>
      <c r="Q52" s="42"/>
      <c r="R52" s="42"/>
      <c r="S52" s="66"/>
      <c r="T52" s="66"/>
      <c r="U52" s="66"/>
      <c r="V52" s="66"/>
      <c r="W52" s="66"/>
      <c r="X52" s="86"/>
      <c r="Y52" s="66"/>
      <c r="Z52" s="66"/>
      <c r="AA52" s="66"/>
      <c r="AB52" s="66"/>
    </row>
    <row r="53" spans="2:29" x14ac:dyDescent="0.25">
      <c r="B53" s="65"/>
      <c r="C53" s="128"/>
      <c r="D53" s="128"/>
      <c r="E53" s="330"/>
      <c r="F53" s="330"/>
      <c r="G53" s="1" t="s">
        <v>485</v>
      </c>
      <c r="H53" s="1">
        <f>'Gerenciamento de risco'!D65*ZPR3!X16*ZPR3!L40</f>
        <v>0</v>
      </c>
      <c r="I53" s="127" t="s">
        <v>484</v>
      </c>
      <c r="J53" s="127"/>
      <c r="K53" s="37"/>
      <c r="L53" s="44"/>
      <c r="M53" s="38"/>
      <c r="N53" s="38"/>
      <c r="P53" s="42"/>
      <c r="Q53" s="42"/>
      <c r="R53" s="42"/>
      <c r="S53" s="66"/>
      <c r="T53" s="66"/>
      <c r="U53" s="66"/>
      <c r="V53" s="66"/>
      <c r="W53" s="66"/>
      <c r="X53" s="86"/>
      <c r="Y53" s="66"/>
      <c r="Z53" s="66"/>
      <c r="AA53" s="66"/>
      <c r="AB53" s="66"/>
    </row>
    <row r="54" spans="2:29" x14ac:dyDescent="0.25">
      <c r="B54" s="65"/>
      <c r="C54" s="128"/>
      <c r="D54" s="128"/>
      <c r="E54" s="330" t="s">
        <v>530</v>
      </c>
      <c r="F54" s="330"/>
      <c r="G54" s="1" t="s">
        <v>532</v>
      </c>
      <c r="H54" s="1">
        <f>'Gerenciamento de risco'!D66*ZPR3!X17*ZPR3!L40</f>
        <v>0</v>
      </c>
      <c r="I54" s="127" t="s">
        <v>533</v>
      </c>
      <c r="J54" s="127"/>
      <c r="K54" s="37"/>
      <c r="L54" s="55"/>
      <c r="M54" s="38"/>
      <c r="N54" s="38"/>
      <c r="S54" s="38"/>
      <c r="T54" s="68"/>
      <c r="U54" s="66"/>
      <c r="V54" s="66"/>
      <c r="W54" s="66"/>
      <c r="X54" s="86"/>
      <c r="Y54" s="66"/>
      <c r="Z54" s="66"/>
      <c r="AA54" s="66"/>
      <c r="AB54" s="66"/>
    </row>
    <row r="55" spans="2:29" ht="15" customHeight="1" x14ac:dyDescent="0.25">
      <c r="B55" s="65"/>
      <c r="C55" s="128"/>
      <c r="D55" s="128"/>
      <c r="E55" s="330" t="s">
        <v>534</v>
      </c>
      <c r="F55" s="330"/>
      <c r="G55" s="64" t="s">
        <v>535</v>
      </c>
      <c r="H55" s="64">
        <f>('Gerenciamento de risco'!D67+'Gerenciamento de risco'!D69)*ZPR3!X22*ZPR3!L38</f>
        <v>0</v>
      </c>
      <c r="I55" s="331" t="s">
        <v>538</v>
      </c>
      <c r="J55" s="331"/>
      <c r="K55" s="37"/>
      <c r="L55" s="55"/>
      <c r="M55" s="38"/>
      <c r="N55" s="38"/>
      <c r="S55" s="38"/>
      <c r="T55" s="68"/>
      <c r="U55" s="66"/>
      <c r="V55" s="66"/>
      <c r="W55" s="66"/>
      <c r="X55" s="55"/>
      <c r="Y55" s="38"/>
      <c r="Z55" s="38"/>
      <c r="AA55" s="38"/>
      <c r="AB55" s="38"/>
    </row>
    <row r="56" spans="2:29" ht="15" customHeight="1" x14ac:dyDescent="0.25">
      <c r="B56" s="65"/>
      <c r="C56" s="128"/>
      <c r="D56" s="128"/>
      <c r="E56" s="330"/>
      <c r="F56" s="330"/>
      <c r="G56" s="1" t="s">
        <v>536</v>
      </c>
      <c r="H56" s="1">
        <f>('Gerenciamento de risco'!D67+'Gerenciamento de risco'!D69)*X23*L40</f>
        <v>0</v>
      </c>
      <c r="I56" s="127" t="s">
        <v>539</v>
      </c>
      <c r="J56" s="127"/>
      <c r="K56" s="37"/>
      <c r="L56" s="55"/>
      <c r="M56" s="38"/>
      <c r="N56" s="38"/>
      <c r="S56" s="38"/>
      <c r="T56" s="68"/>
      <c r="U56" s="70"/>
      <c r="V56" s="70"/>
      <c r="W56" s="70"/>
      <c r="X56" s="55"/>
      <c r="Y56" s="38"/>
      <c r="Z56" s="38"/>
      <c r="AA56" s="38"/>
      <c r="AB56" s="38"/>
    </row>
    <row r="57" spans="2:29" ht="15" customHeight="1" x14ac:dyDescent="0.25">
      <c r="B57" s="65"/>
      <c r="C57" s="128"/>
      <c r="D57" s="128"/>
      <c r="E57" s="330"/>
      <c r="F57" s="330"/>
      <c r="G57" s="1" t="s">
        <v>537</v>
      </c>
      <c r="H57" s="1">
        <f>('Gerenciamento de risco'!D67+'Gerenciamento de risco'!D69)*X24*L40</f>
        <v>0</v>
      </c>
      <c r="I57" s="127" t="s">
        <v>540</v>
      </c>
      <c r="J57" s="127"/>
      <c r="K57" s="37"/>
      <c r="L57" s="55"/>
      <c r="M57" s="38"/>
      <c r="N57" s="38"/>
      <c r="S57" s="38"/>
      <c r="T57" s="68"/>
      <c r="U57" s="70"/>
      <c r="V57" s="70"/>
      <c r="W57" s="70"/>
      <c r="X57" s="86"/>
      <c r="Y57" s="66"/>
      <c r="Z57" s="66"/>
      <c r="AA57" s="66"/>
      <c r="AB57" s="66"/>
    </row>
    <row r="58" spans="2:29" ht="15" customHeight="1" x14ac:dyDescent="0.25">
      <c r="B58" s="65"/>
      <c r="C58" s="128"/>
      <c r="D58" s="128"/>
      <c r="E58" s="332" t="s">
        <v>543</v>
      </c>
      <c r="F58" s="332"/>
      <c r="G58" s="1" t="s">
        <v>541</v>
      </c>
      <c r="H58" s="1">
        <f>'Gerenciamento de risco'!D68*ZPR3!X53*ZPR3!L40</f>
        <v>0</v>
      </c>
      <c r="I58" s="127" t="s">
        <v>542</v>
      </c>
      <c r="J58" s="127"/>
      <c r="K58" s="37"/>
      <c r="L58" s="55"/>
      <c r="M58" s="38"/>
      <c r="N58" s="38"/>
      <c r="S58" s="38"/>
      <c r="T58" s="38"/>
      <c r="U58" s="38"/>
      <c r="V58" s="38"/>
      <c r="W58" s="38"/>
      <c r="X58" s="55"/>
      <c r="Y58" s="38"/>
      <c r="Z58" s="38"/>
      <c r="AA58" s="38"/>
      <c r="AB58" s="38"/>
    </row>
    <row r="59" spans="2:29" x14ac:dyDescent="0.25">
      <c r="C59" s="324" t="s">
        <v>306</v>
      </c>
      <c r="D59" s="324"/>
      <c r="E59" s="324"/>
      <c r="F59" s="324"/>
      <c r="G59" s="324"/>
      <c r="H59" s="1">
        <f>SUM(H51:H58)</f>
        <v>0</v>
      </c>
      <c r="I59" s="325"/>
      <c r="J59" s="325"/>
      <c r="X59" s="55"/>
      <c r="Y59" s="38"/>
      <c r="Z59" s="38"/>
      <c r="AA59" s="38"/>
      <c r="AB59" s="38"/>
      <c r="AC59" s="59"/>
    </row>
    <row r="60" spans="2:29" x14ac:dyDescent="0.25">
      <c r="B60" s="59"/>
      <c r="C60" s="128" t="s">
        <v>547</v>
      </c>
      <c r="D60" s="128"/>
      <c r="E60" s="332" t="s">
        <v>545</v>
      </c>
      <c r="F60" s="332"/>
      <c r="G60" s="1" t="s">
        <v>482</v>
      </c>
      <c r="H60" s="1">
        <f>'Gerenciamento de risco'!D65*'Gerenciamento de risco'!H14*ZPR3!L41</f>
        <v>0</v>
      </c>
      <c r="I60" s="331" t="s">
        <v>483</v>
      </c>
      <c r="J60" s="331"/>
      <c r="N60" s="59"/>
      <c r="S60" s="38"/>
      <c r="T60" s="68"/>
      <c r="U60" s="66"/>
      <c r="V60" s="66"/>
      <c r="W60" s="66"/>
      <c r="X60" s="55"/>
      <c r="Y60" s="38"/>
      <c r="Z60" s="38"/>
      <c r="AA60" s="38"/>
      <c r="AB60" s="38"/>
      <c r="AC60" s="59"/>
    </row>
    <row r="61" spans="2:29" x14ac:dyDescent="0.25">
      <c r="B61" s="65"/>
      <c r="C61" s="128"/>
      <c r="D61" s="128"/>
      <c r="E61" s="332"/>
      <c r="F61" s="332"/>
      <c r="G61" s="1" t="s">
        <v>485</v>
      </c>
      <c r="H61" s="1">
        <f>'Gerenciamento de risco'!D65*ZPR3!X16*ZPR3!L42</f>
        <v>0</v>
      </c>
      <c r="I61" s="127" t="s">
        <v>484</v>
      </c>
      <c r="J61" s="127"/>
      <c r="N61" s="39"/>
      <c r="S61" s="38"/>
      <c r="T61" s="68"/>
      <c r="U61" s="71"/>
      <c r="V61" s="71"/>
      <c r="W61" s="71"/>
      <c r="X61" s="55"/>
      <c r="Y61" s="38"/>
      <c r="Z61" s="38"/>
      <c r="AA61" s="38"/>
      <c r="AB61" s="38"/>
      <c r="AC61" s="38"/>
    </row>
    <row r="62" spans="2:29" x14ac:dyDescent="0.25">
      <c r="B62" s="65"/>
      <c r="C62" s="128"/>
      <c r="D62" s="128"/>
      <c r="E62" s="330" t="s">
        <v>530</v>
      </c>
      <c r="F62" s="330"/>
      <c r="G62" s="1" t="s">
        <v>532</v>
      </c>
      <c r="H62" s="1">
        <f>'Gerenciamento de risco'!D66*ZPR3!X17*ZPR3!L42</f>
        <v>0</v>
      </c>
      <c r="I62" s="127" t="s">
        <v>533</v>
      </c>
      <c r="J62" s="127"/>
      <c r="N62" s="39"/>
      <c r="S62" s="72"/>
      <c r="T62" s="68"/>
      <c r="U62" s="66"/>
      <c r="V62" s="66"/>
      <c r="W62" s="66"/>
      <c r="X62" s="55"/>
      <c r="Y62" s="38"/>
      <c r="Z62" s="38"/>
      <c r="AA62" s="38"/>
      <c r="AB62" s="38"/>
      <c r="AC62" s="38"/>
    </row>
    <row r="63" spans="2:29" ht="15" customHeight="1" x14ac:dyDescent="0.25">
      <c r="B63" s="39"/>
      <c r="C63" s="128"/>
      <c r="D63" s="128"/>
      <c r="E63" s="330" t="s">
        <v>534</v>
      </c>
      <c r="F63" s="330"/>
      <c r="G63" s="1" t="s">
        <v>536</v>
      </c>
      <c r="H63" s="1">
        <f>('Gerenciamento de risco'!D67+'Gerenciamento de risco'!D69)*X23*L41</f>
        <v>0</v>
      </c>
      <c r="I63" s="127" t="s">
        <v>539</v>
      </c>
      <c r="J63" s="127"/>
      <c r="N63" s="38"/>
      <c r="S63" s="38"/>
      <c r="T63" s="68"/>
      <c r="U63" s="66"/>
      <c r="V63" s="66"/>
      <c r="W63" s="66"/>
      <c r="X63" s="55"/>
      <c r="Y63" s="38"/>
      <c r="Z63" s="38"/>
      <c r="AA63" s="38"/>
      <c r="AB63" s="38"/>
    </row>
    <row r="64" spans="2:29" x14ac:dyDescent="0.25">
      <c r="B64" s="65"/>
      <c r="C64" s="128"/>
      <c r="D64" s="128"/>
      <c r="E64" s="330"/>
      <c r="F64" s="330"/>
      <c r="G64" s="1" t="s">
        <v>537</v>
      </c>
      <c r="H64" s="1">
        <f>('Gerenciamento de risco'!D67+'Gerenciamento de risco'!D69)*X24*L42</f>
        <v>0</v>
      </c>
      <c r="I64" s="127" t="s">
        <v>540</v>
      </c>
      <c r="J64" s="127"/>
      <c r="N64" s="38"/>
      <c r="S64" s="38"/>
      <c r="T64" s="72"/>
    </row>
    <row r="65" spans="2:28" x14ac:dyDescent="0.25">
      <c r="B65" s="65"/>
      <c r="C65" s="128"/>
      <c r="D65" s="128"/>
      <c r="E65" s="332" t="s">
        <v>543</v>
      </c>
      <c r="F65" s="332"/>
      <c r="G65" s="1" t="s">
        <v>541</v>
      </c>
      <c r="H65" s="1">
        <f>'Gerenciamento de risco'!D68*ZPR3!X53*ZPR3!L42</f>
        <v>0</v>
      </c>
      <c r="I65" s="127" t="s">
        <v>542</v>
      </c>
      <c r="J65" s="127"/>
      <c r="N65" s="38"/>
      <c r="S65" s="38"/>
      <c r="T65" s="72"/>
      <c r="U65" s="73"/>
      <c r="V65" s="73"/>
      <c r="W65" s="73"/>
    </row>
    <row r="66" spans="2:28" x14ac:dyDescent="0.25">
      <c r="B66" s="39"/>
      <c r="C66" s="324" t="s">
        <v>306</v>
      </c>
      <c r="D66" s="324"/>
      <c r="E66" s="324"/>
      <c r="F66" s="324"/>
      <c r="G66" s="324"/>
      <c r="H66" s="54">
        <f>SUM(H60:H65)</f>
        <v>0</v>
      </c>
      <c r="I66" s="325"/>
      <c r="J66" s="325"/>
      <c r="N66" s="38"/>
      <c r="S66" s="38"/>
      <c r="T66" s="72"/>
    </row>
    <row r="67" spans="2:28" x14ac:dyDescent="0.25">
      <c r="B67" s="65"/>
      <c r="C67" s="335" t="s">
        <v>549</v>
      </c>
      <c r="D67" s="336"/>
      <c r="E67" s="333" t="s">
        <v>545</v>
      </c>
      <c r="F67" s="334"/>
      <c r="G67" s="64" t="s">
        <v>482</v>
      </c>
      <c r="H67" s="64">
        <f>'Gerenciamento de risco'!D65*'Gerenciamento de risco'!H14*ZPR3!L43</f>
        <v>0</v>
      </c>
      <c r="I67" s="331" t="s">
        <v>483</v>
      </c>
      <c r="J67" s="331"/>
      <c r="K67" s="37"/>
      <c r="L67" s="44"/>
      <c r="M67" s="38"/>
      <c r="N67" s="38"/>
      <c r="S67" s="84"/>
      <c r="T67" s="84"/>
      <c r="U67" s="84"/>
      <c r="V67" s="84"/>
      <c r="W67" s="84"/>
      <c r="X67" s="90"/>
      <c r="Y67" s="84"/>
      <c r="Z67" s="84"/>
      <c r="AA67" s="84"/>
      <c r="AB67" s="84"/>
    </row>
    <row r="68" spans="2:28" x14ac:dyDescent="0.25">
      <c r="B68" s="65"/>
      <c r="C68" s="337"/>
      <c r="D68" s="338"/>
      <c r="E68" s="333" t="s">
        <v>548</v>
      </c>
      <c r="F68" s="334"/>
      <c r="G68" s="1" t="s">
        <v>536</v>
      </c>
      <c r="H68" s="64">
        <f>('Gerenciamento de risco'!D67+'Gerenciamento de risco'!D69)*X23*L43</f>
        <v>0</v>
      </c>
      <c r="I68" s="127" t="s">
        <v>539</v>
      </c>
      <c r="J68" s="127"/>
      <c r="K68" s="37"/>
      <c r="L68" s="44"/>
      <c r="M68" s="38"/>
      <c r="N68" s="38"/>
      <c r="S68" s="84"/>
      <c r="T68" s="84"/>
      <c r="U68" s="84"/>
      <c r="V68" s="84"/>
      <c r="W68" s="84"/>
      <c r="X68" s="90"/>
      <c r="Y68" s="84"/>
      <c r="Z68" s="84"/>
      <c r="AA68" s="84"/>
      <c r="AB68" s="84"/>
    </row>
    <row r="69" spans="2:28" x14ac:dyDescent="0.25">
      <c r="B69" s="65"/>
      <c r="C69" s="324" t="s">
        <v>306</v>
      </c>
      <c r="D69" s="324"/>
      <c r="E69" s="324"/>
      <c r="F69" s="324"/>
      <c r="G69" s="324"/>
      <c r="H69" s="54">
        <f>SUM(H67:H68)</f>
        <v>0</v>
      </c>
      <c r="I69" s="325"/>
      <c r="J69" s="325"/>
      <c r="K69" s="37"/>
      <c r="L69" s="44"/>
      <c r="M69" s="38"/>
      <c r="N69" s="38"/>
      <c r="S69" s="38"/>
      <c r="T69" s="38"/>
      <c r="U69" s="38"/>
      <c r="V69" s="38"/>
      <c r="W69" s="38"/>
      <c r="X69" s="55"/>
      <c r="Y69" s="38"/>
      <c r="Z69" s="38"/>
      <c r="AA69" s="38"/>
      <c r="AB69" s="38"/>
    </row>
    <row r="70" spans="2:28" x14ac:dyDescent="0.25">
      <c r="B70" s="65"/>
      <c r="C70" s="128" t="s">
        <v>550</v>
      </c>
      <c r="D70" s="128"/>
      <c r="E70" s="330" t="s">
        <v>531</v>
      </c>
      <c r="F70" s="330"/>
      <c r="G70" s="64" t="s">
        <v>480</v>
      </c>
      <c r="H70" s="64">
        <f>'Gerenciamento de risco'!D65*ZPR3!X14*ZPR3!L44</f>
        <v>0</v>
      </c>
      <c r="I70" s="331" t="s">
        <v>481</v>
      </c>
      <c r="J70" s="331"/>
      <c r="K70" s="37"/>
      <c r="L70" s="44"/>
      <c r="M70" s="38"/>
      <c r="N70" s="38"/>
      <c r="S70" s="38"/>
      <c r="T70" s="38"/>
      <c r="U70" s="38"/>
      <c r="V70" s="38"/>
      <c r="W70" s="38"/>
      <c r="X70" s="55"/>
      <c r="Y70" s="38"/>
      <c r="Z70" s="38"/>
      <c r="AA70" s="38"/>
      <c r="AB70" s="38"/>
    </row>
    <row r="71" spans="2:28" ht="21" customHeight="1" x14ac:dyDescent="0.25">
      <c r="B71" s="65"/>
      <c r="C71" s="128"/>
      <c r="D71" s="128"/>
      <c r="E71" s="330"/>
      <c r="F71" s="330"/>
      <c r="G71" s="64" t="s">
        <v>482</v>
      </c>
      <c r="H71" s="64">
        <f>'Gerenciamento de risco'!D65*'Gerenciamento de risco'!H14*ZPR3!L46</f>
        <v>0</v>
      </c>
      <c r="I71" s="331" t="s">
        <v>483</v>
      </c>
      <c r="J71" s="331"/>
      <c r="K71" s="37"/>
      <c r="L71" s="44"/>
      <c r="M71" s="38"/>
      <c r="N71" s="38"/>
      <c r="P71" s="42"/>
      <c r="Q71" s="42"/>
      <c r="R71" s="42"/>
    </row>
    <row r="72" spans="2:28" ht="20.25" customHeight="1" x14ac:dyDescent="0.25">
      <c r="B72" s="65"/>
      <c r="C72" s="128"/>
      <c r="D72" s="128"/>
      <c r="E72" s="330"/>
      <c r="F72" s="330"/>
      <c r="G72" s="1" t="s">
        <v>485</v>
      </c>
      <c r="H72" s="1">
        <f>'Gerenciamento de risco'!D65*ZPR3!X16*ZPR3!L47</f>
        <v>0</v>
      </c>
      <c r="I72" s="127" t="s">
        <v>484</v>
      </c>
      <c r="J72" s="127"/>
      <c r="K72" s="37"/>
      <c r="L72" s="44"/>
      <c r="M72" s="38"/>
      <c r="N72" s="38"/>
      <c r="P72" s="42"/>
      <c r="Q72" s="42"/>
      <c r="R72" s="42"/>
    </row>
    <row r="73" spans="2:28" ht="19.5" customHeight="1" x14ac:dyDescent="0.25">
      <c r="B73" s="65"/>
      <c r="C73" s="128"/>
      <c r="D73" s="128"/>
      <c r="E73" s="330" t="s">
        <v>530</v>
      </c>
      <c r="F73" s="330"/>
      <c r="G73" s="1" t="s">
        <v>532</v>
      </c>
      <c r="H73" s="1">
        <f>'Gerenciamento de risco'!D66*ZPR3!X17*ZPR3!L47</f>
        <v>0</v>
      </c>
      <c r="I73" s="127" t="s">
        <v>533</v>
      </c>
      <c r="J73" s="127"/>
      <c r="K73" s="37"/>
      <c r="L73" s="44"/>
    </row>
    <row r="74" spans="2:28" ht="15" customHeight="1" x14ac:dyDescent="0.25">
      <c r="B74" s="65"/>
      <c r="C74" s="128"/>
      <c r="D74" s="128"/>
      <c r="E74" s="330" t="s">
        <v>534</v>
      </c>
      <c r="F74" s="330"/>
      <c r="G74" s="64" t="s">
        <v>535</v>
      </c>
      <c r="H74" s="64">
        <f>('Gerenciamento de risco'!D67+'Gerenciamento de risco'!D69)*X22*L45</f>
        <v>0</v>
      </c>
      <c r="I74" s="331" t="s">
        <v>538</v>
      </c>
      <c r="J74" s="331"/>
      <c r="K74" s="37"/>
      <c r="L74" s="44"/>
      <c r="M74" s="38"/>
      <c r="N74" s="38"/>
    </row>
    <row r="75" spans="2:28" ht="20.25" customHeight="1" x14ac:dyDescent="0.25">
      <c r="B75" s="65"/>
      <c r="C75" s="128"/>
      <c r="D75" s="128"/>
      <c r="E75" s="330"/>
      <c r="F75" s="330"/>
      <c r="G75" s="1" t="s">
        <v>536</v>
      </c>
      <c r="H75" s="1">
        <f>('Gerenciamento de risco'!D67+'Gerenciamento de risco'!D69)*X23*L46</f>
        <v>0</v>
      </c>
      <c r="I75" s="127" t="s">
        <v>539</v>
      </c>
      <c r="J75" s="127"/>
      <c r="K75" s="37"/>
      <c r="L75" s="44"/>
      <c r="M75" s="38"/>
      <c r="N75" s="38"/>
    </row>
    <row r="76" spans="2:28" ht="19.5" customHeight="1" x14ac:dyDescent="0.25">
      <c r="B76" s="65"/>
      <c r="C76" s="128"/>
      <c r="D76" s="128"/>
      <c r="E76" s="330"/>
      <c r="F76" s="330"/>
      <c r="G76" s="1" t="s">
        <v>537</v>
      </c>
      <c r="H76" s="1">
        <f>('Gerenciamento de risco'!D67+'Gerenciamento de risco'!D69)*X24*L47</f>
        <v>0</v>
      </c>
      <c r="I76" s="127" t="s">
        <v>540</v>
      </c>
      <c r="J76" s="127"/>
      <c r="K76" s="37"/>
      <c r="L76" s="44"/>
      <c r="M76" s="38"/>
      <c r="N76" s="38"/>
    </row>
    <row r="77" spans="2:28" ht="15" customHeight="1" x14ac:dyDescent="0.25">
      <c r="B77" s="65"/>
      <c r="C77" s="128"/>
      <c r="D77" s="128"/>
      <c r="E77" s="332" t="s">
        <v>543</v>
      </c>
      <c r="F77" s="332"/>
      <c r="G77" s="1" t="s">
        <v>541</v>
      </c>
      <c r="H77" s="1">
        <f>'Gerenciamento de risco'!D68*ZPR3!X25*ZPR3!L47</f>
        <v>0</v>
      </c>
      <c r="I77" s="127" t="s">
        <v>542</v>
      </c>
      <c r="J77" s="127"/>
      <c r="K77" s="37"/>
      <c r="L77" s="55"/>
      <c r="M77" s="38"/>
      <c r="N77" s="38"/>
    </row>
    <row r="78" spans="2:28" ht="15" customHeight="1" x14ac:dyDescent="0.25">
      <c r="B78" s="65"/>
      <c r="C78" s="324" t="s">
        <v>306</v>
      </c>
      <c r="D78" s="324"/>
      <c r="E78" s="324"/>
      <c r="F78" s="324"/>
      <c r="G78" s="324"/>
      <c r="H78" s="1">
        <f>SUM(H70:H77)</f>
        <v>0</v>
      </c>
      <c r="I78" s="325"/>
      <c r="J78" s="325"/>
      <c r="K78" s="37"/>
      <c r="L78" s="55"/>
      <c r="M78" s="38"/>
      <c r="N78" s="38"/>
    </row>
    <row r="79" spans="2:28" x14ac:dyDescent="0.25">
      <c r="B79" s="65"/>
      <c r="C79" s="65"/>
      <c r="D79" s="65"/>
      <c r="E79" s="39"/>
      <c r="F79" s="39"/>
      <c r="G79" s="39"/>
      <c r="H79" s="39"/>
      <c r="I79" s="39"/>
      <c r="J79" s="39"/>
      <c r="K79" s="37"/>
      <c r="L79" s="55"/>
      <c r="M79" s="38"/>
      <c r="N79" s="38"/>
    </row>
    <row r="80" spans="2:28" ht="15" customHeight="1" x14ac:dyDescent="0.25">
      <c r="B80" s="65"/>
      <c r="C80" s="65"/>
      <c r="D80" s="65"/>
      <c r="E80" s="39"/>
      <c r="F80" s="39"/>
      <c r="G80" s="39"/>
      <c r="H80" s="39"/>
      <c r="I80" s="39"/>
      <c r="J80" s="39"/>
      <c r="K80" s="37"/>
      <c r="L80" s="55"/>
      <c r="M80" s="38"/>
      <c r="N80" s="38"/>
    </row>
    <row r="81" spans="2:18" ht="20.25" customHeight="1" x14ac:dyDescent="0.25">
      <c r="B81" s="65"/>
      <c r="C81" s="65"/>
      <c r="D81" s="65"/>
      <c r="E81" s="39"/>
      <c r="F81" s="39"/>
      <c r="G81" s="39"/>
      <c r="H81" s="39"/>
      <c r="I81" s="39"/>
      <c r="J81" s="39"/>
      <c r="K81" s="37"/>
      <c r="L81" s="55"/>
      <c r="M81" s="38"/>
      <c r="N81" s="38"/>
    </row>
    <row r="82" spans="2:18" ht="30" customHeight="1" x14ac:dyDescent="0.25"/>
    <row r="83" spans="2:18" ht="15" customHeight="1" x14ac:dyDescent="0.25">
      <c r="B83" s="59"/>
      <c r="C83" s="59"/>
      <c r="D83" s="59"/>
      <c r="E83" s="59"/>
      <c r="F83" s="59"/>
      <c r="G83" s="59"/>
      <c r="H83" s="59"/>
      <c r="I83" s="59"/>
      <c r="J83" s="59"/>
      <c r="K83" s="59"/>
      <c r="L83" s="59"/>
      <c r="M83" s="59"/>
      <c r="N83" s="59"/>
    </row>
    <row r="84" spans="2:18" ht="15" customHeight="1" x14ac:dyDescent="0.25">
      <c r="B84" s="65"/>
      <c r="C84" s="65"/>
      <c r="D84" s="65"/>
      <c r="E84" s="39"/>
      <c r="F84" s="39"/>
      <c r="G84" s="39"/>
      <c r="H84" s="39"/>
      <c r="I84" s="39"/>
      <c r="J84" s="39"/>
      <c r="K84" s="39"/>
      <c r="L84" s="39"/>
      <c r="M84" s="39"/>
      <c r="N84" s="39"/>
    </row>
    <row r="85" spans="2:18" ht="15" customHeight="1" x14ac:dyDescent="0.25">
      <c r="B85" s="65"/>
      <c r="C85" s="65"/>
      <c r="D85" s="65"/>
      <c r="E85" s="39"/>
      <c r="F85" s="39"/>
      <c r="G85" s="39"/>
      <c r="H85" s="39"/>
      <c r="I85" s="39"/>
      <c r="J85" s="39"/>
      <c r="K85" s="39"/>
      <c r="L85" s="39"/>
      <c r="M85" s="39"/>
      <c r="N85" s="39"/>
    </row>
    <row r="86" spans="2:18" ht="20.25" customHeight="1" x14ac:dyDescent="0.25">
      <c r="B86" s="39"/>
      <c r="C86" s="39"/>
      <c r="D86" s="39"/>
      <c r="E86" s="38"/>
      <c r="F86" s="38"/>
      <c r="G86" s="38"/>
      <c r="H86" s="38"/>
      <c r="I86" s="38"/>
      <c r="J86" s="38"/>
      <c r="K86" s="37"/>
      <c r="L86" s="43"/>
      <c r="M86" s="38"/>
      <c r="N86" s="38"/>
    </row>
    <row r="87" spans="2:18" ht="57.75" customHeight="1" x14ac:dyDescent="0.25">
      <c r="B87" s="65"/>
      <c r="C87" s="65"/>
      <c r="D87" s="65"/>
      <c r="E87" s="66"/>
      <c r="F87" s="66"/>
      <c r="G87" s="66"/>
      <c r="H87" s="66"/>
      <c r="I87" s="66"/>
      <c r="J87" s="66"/>
      <c r="K87" s="37"/>
      <c r="L87" s="67"/>
      <c r="M87" s="38"/>
      <c r="N87" s="38"/>
    </row>
    <row r="88" spans="2:18" ht="47.25" customHeight="1" x14ac:dyDescent="0.25">
      <c r="B88" s="65"/>
      <c r="C88" s="65"/>
      <c r="D88" s="65"/>
      <c r="E88" s="66"/>
      <c r="F88" s="66"/>
      <c r="G88" s="66"/>
      <c r="H88" s="66"/>
      <c r="I88" s="66"/>
      <c r="J88" s="66"/>
      <c r="K88" s="37"/>
      <c r="L88" s="44"/>
      <c r="M88" s="38"/>
      <c r="N88" s="38"/>
    </row>
    <row r="89" spans="2:18" ht="21" customHeight="1" x14ac:dyDescent="0.25">
      <c r="B89" s="39"/>
      <c r="C89" s="39"/>
      <c r="D89" s="39"/>
      <c r="E89" s="38"/>
      <c r="F89" s="38"/>
      <c r="G89" s="38"/>
      <c r="H89" s="38"/>
      <c r="I89" s="38"/>
      <c r="J89" s="38"/>
      <c r="K89" s="37"/>
      <c r="L89" s="43"/>
      <c r="M89" s="38"/>
      <c r="N89" s="38"/>
    </row>
    <row r="90" spans="2:18" ht="30.75" customHeight="1" x14ac:dyDescent="0.25">
      <c r="B90" s="65"/>
      <c r="C90" s="65"/>
      <c r="D90" s="65"/>
      <c r="E90" s="66"/>
      <c r="F90" s="66"/>
      <c r="G90" s="66"/>
      <c r="H90" s="66"/>
      <c r="I90" s="66"/>
      <c r="J90" s="66"/>
      <c r="K90" s="37"/>
      <c r="L90" s="44"/>
      <c r="M90" s="38"/>
      <c r="N90" s="38"/>
      <c r="P90" s="42"/>
      <c r="Q90" s="42"/>
      <c r="R90" s="42"/>
    </row>
    <row r="91" spans="2:18" ht="20.25" customHeight="1" x14ac:dyDescent="0.25">
      <c r="B91" s="65"/>
      <c r="C91" s="65"/>
      <c r="D91" s="65"/>
      <c r="E91" s="66"/>
      <c r="F91" s="66"/>
      <c r="G91" s="66"/>
      <c r="H91" s="66"/>
      <c r="I91" s="66"/>
      <c r="J91" s="66"/>
      <c r="K91" s="37"/>
      <c r="L91" s="44"/>
      <c r="M91" s="38"/>
      <c r="N91" s="38"/>
      <c r="P91" s="42"/>
      <c r="Q91" s="42"/>
      <c r="R91" s="42"/>
    </row>
    <row r="92" spans="2:18" ht="22.5" customHeight="1" x14ac:dyDescent="0.25">
      <c r="B92" s="65"/>
      <c r="C92" s="65"/>
      <c r="D92" s="65"/>
      <c r="E92" s="66"/>
      <c r="F92" s="66"/>
      <c r="G92" s="66"/>
      <c r="H92" s="66"/>
      <c r="I92" s="66"/>
      <c r="J92" s="66"/>
      <c r="K92" s="37"/>
      <c r="L92" s="44"/>
      <c r="M92" s="38"/>
      <c r="N92" s="38"/>
    </row>
    <row r="93" spans="2:18" ht="20.25" customHeight="1" x14ac:dyDescent="0.25">
      <c r="B93" s="65"/>
      <c r="C93" s="65"/>
      <c r="D93" s="65"/>
      <c r="E93" s="66"/>
      <c r="F93" s="66"/>
      <c r="G93" s="66"/>
      <c r="H93" s="66"/>
      <c r="I93" s="66"/>
      <c r="J93" s="66"/>
      <c r="K93" s="37"/>
      <c r="L93" s="44"/>
      <c r="M93" s="38"/>
      <c r="N93" s="38"/>
    </row>
    <row r="94" spans="2:18" ht="20.25" customHeight="1" x14ac:dyDescent="0.25">
      <c r="B94" s="65"/>
      <c r="C94" s="65"/>
      <c r="D94" s="65"/>
      <c r="E94" s="66"/>
      <c r="F94" s="66"/>
      <c r="G94" s="66"/>
      <c r="H94" s="66"/>
      <c r="I94" s="66"/>
      <c r="J94" s="66"/>
      <c r="K94" s="37"/>
      <c r="L94" s="44"/>
      <c r="M94" s="38"/>
      <c r="N94" s="38"/>
    </row>
    <row r="95" spans="2:18" ht="21" customHeight="1" x14ac:dyDescent="0.25">
      <c r="B95" s="65"/>
      <c r="C95" s="65"/>
      <c r="D95" s="65"/>
      <c r="E95" s="66"/>
      <c r="F95" s="66"/>
      <c r="G95" s="66"/>
      <c r="H95" s="66"/>
      <c r="I95" s="66"/>
      <c r="J95" s="66"/>
      <c r="K95" s="37"/>
      <c r="L95" s="44"/>
      <c r="M95" s="38"/>
      <c r="N95" s="38"/>
    </row>
    <row r="96" spans="2:18" ht="18.75" customHeight="1" x14ac:dyDescent="0.25">
      <c r="B96" s="65"/>
      <c r="C96" s="65"/>
      <c r="D96" s="65"/>
      <c r="E96" s="66"/>
      <c r="F96" s="66"/>
      <c r="G96" s="66"/>
      <c r="H96" s="66"/>
      <c r="I96" s="66"/>
      <c r="J96" s="66"/>
      <c r="K96" s="37"/>
      <c r="L96" s="44"/>
    </row>
    <row r="97" spans="2:18" x14ac:dyDescent="0.25">
      <c r="B97" s="65"/>
      <c r="C97" s="65"/>
      <c r="D97" s="65"/>
      <c r="E97" s="38"/>
      <c r="F97" s="38"/>
      <c r="G97" s="38"/>
      <c r="H97" s="38"/>
      <c r="I97" s="38"/>
      <c r="J97" s="38"/>
      <c r="K97" s="37"/>
      <c r="L97" s="44"/>
      <c r="M97" s="38"/>
      <c r="N97" s="38"/>
    </row>
    <row r="98" spans="2:18" ht="20.25" customHeight="1" x14ac:dyDescent="0.25">
      <c r="B98" s="65"/>
      <c r="C98" s="65"/>
      <c r="D98" s="65"/>
      <c r="E98" s="38"/>
      <c r="F98" s="38"/>
      <c r="G98" s="38"/>
      <c r="H98" s="38"/>
      <c r="I98" s="38"/>
      <c r="J98" s="38"/>
      <c r="K98" s="37"/>
      <c r="L98" s="44"/>
      <c r="M98" s="38"/>
      <c r="N98" s="38"/>
    </row>
    <row r="99" spans="2:18" ht="21" customHeight="1" x14ac:dyDescent="0.25">
      <c r="B99" s="65"/>
      <c r="C99" s="65"/>
      <c r="D99" s="65"/>
      <c r="E99" s="66"/>
      <c r="F99" s="66"/>
      <c r="G99" s="66"/>
      <c r="H99" s="66"/>
      <c r="I99" s="66"/>
      <c r="J99" s="66"/>
      <c r="K99" s="37"/>
      <c r="L99" s="44"/>
      <c r="M99" s="38"/>
      <c r="N99" s="38"/>
    </row>
    <row r="100" spans="2:18" ht="19.5" customHeight="1" x14ac:dyDescent="0.25">
      <c r="B100" s="65"/>
      <c r="C100" s="65"/>
      <c r="D100" s="65"/>
      <c r="E100" s="38"/>
      <c r="F100" s="38"/>
      <c r="G100" s="38"/>
      <c r="H100" s="38"/>
      <c r="I100" s="38"/>
      <c r="J100" s="38"/>
      <c r="K100" s="37"/>
      <c r="L100" s="55"/>
      <c r="M100" s="38"/>
      <c r="N100" s="38"/>
    </row>
    <row r="101" spans="2:18" x14ac:dyDescent="0.25">
      <c r="B101" s="65"/>
      <c r="C101" s="65"/>
      <c r="D101" s="65"/>
      <c r="E101" s="39"/>
      <c r="F101" s="39"/>
      <c r="G101" s="39"/>
      <c r="H101" s="39"/>
      <c r="I101" s="39"/>
      <c r="J101" s="39"/>
      <c r="K101" s="37"/>
      <c r="L101" s="55"/>
      <c r="M101" s="38"/>
      <c r="N101" s="38"/>
    </row>
    <row r="102" spans="2:18" x14ac:dyDescent="0.25">
      <c r="B102" s="65"/>
      <c r="C102" s="65"/>
      <c r="D102" s="65"/>
      <c r="E102" s="39"/>
      <c r="F102" s="39"/>
      <c r="G102" s="39"/>
      <c r="H102" s="39"/>
      <c r="I102" s="39"/>
      <c r="J102" s="39"/>
      <c r="K102" s="37"/>
      <c r="L102" s="55"/>
      <c r="M102" s="38"/>
      <c r="N102" s="38"/>
    </row>
    <row r="103" spans="2:18" x14ac:dyDescent="0.25">
      <c r="B103" s="65"/>
      <c r="C103" s="65"/>
      <c r="D103" s="65"/>
      <c r="E103" s="39"/>
      <c r="F103" s="39"/>
      <c r="G103" s="39"/>
      <c r="H103" s="39"/>
      <c r="I103" s="39"/>
      <c r="J103" s="39"/>
      <c r="K103" s="37"/>
      <c r="L103" s="55"/>
      <c r="M103" s="38"/>
      <c r="N103" s="38"/>
    </row>
    <row r="104" spans="2:18" x14ac:dyDescent="0.25">
      <c r="B104" s="65"/>
      <c r="C104" s="65"/>
      <c r="D104" s="65"/>
      <c r="E104" s="39"/>
      <c r="F104" s="39"/>
      <c r="G104" s="39"/>
      <c r="H104" s="39"/>
      <c r="I104" s="39"/>
      <c r="J104" s="39"/>
      <c r="K104" s="37"/>
      <c r="L104" s="55"/>
      <c r="M104" s="38"/>
      <c r="N104" s="38"/>
    </row>
    <row r="105" spans="2:18" ht="20.25" customHeight="1" x14ac:dyDescent="0.25"/>
    <row r="106" spans="2:18" x14ac:dyDescent="0.25">
      <c r="B106" s="59"/>
      <c r="C106" s="59"/>
      <c r="D106" s="59"/>
      <c r="E106" s="59"/>
      <c r="F106" s="59"/>
      <c r="G106" s="59"/>
      <c r="H106" s="59"/>
      <c r="I106" s="59"/>
      <c r="J106" s="59"/>
      <c r="K106" s="59"/>
      <c r="L106" s="59"/>
      <c r="M106" s="59"/>
      <c r="N106" s="59"/>
    </row>
    <row r="107" spans="2:18" x14ac:dyDescent="0.25">
      <c r="B107" s="65"/>
      <c r="C107" s="65"/>
      <c r="D107" s="65"/>
      <c r="E107" s="39"/>
      <c r="F107" s="39"/>
      <c r="G107" s="39"/>
      <c r="H107" s="39"/>
      <c r="I107" s="39"/>
      <c r="J107" s="39"/>
      <c r="K107" s="39"/>
      <c r="L107" s="39"/>
      <c r="M107" s="39"/>
      <c r="N107" s="39"/>
    </row>
    <row r="108" spans="2:18" x14ac:dyDescent="0.25">
      <c r="B108" s="65"/>
      <c r="C108" s="65"/>
      <c r="D108" s="65"/>
      <c r="E108" s="39"/>
      <c r="F108" s="39"/>
      <c r="G108" s="39"/>
      <c r="H108" s="39"/>
      <c r="I108" s="39"/>
      <c r="J108" s="39"/>
      <c r="K108" s="39"/>
      <c r="L108" s="39"/>
      <c r="M108" s="39"/>
      <c r="N108" s="39"/>
    </row>
    <row r="109" spans="2:18" ht="19.5" customHeight="1" x14ac:dyDescent="0.25">
      <c r="B109" s="39"/>
      <c r="C109" s="39"/>
      <c r="D109" s="39"/>
      <c r="E109" s="38"/>
      <c r="F109" s="38"/>
      <c r="G109" s="38"/>
      <c r="H109" s="38"/>
      <c r="I109" s="38"/>
      <c r="J109" s="38"/>
      <c r="K109" s="37"/>
      <c r="L109" s="43"/>
      <c r="M109" s="38"/>
      <c r="N109" s="38"/>
      <c r="P109" s="42"/>
      <c r="Q109" s="42"/>
      <c r="R109" s="42"/>
    </row>
    <row r="110" spans="2:18" ht="51.75" customHeight="1" x14ac:dyDescent="0.25">
      <c r="B110" s="65"/>
      <c r="C110" s="65"/>
      <c r="D110" s="65"/>
      <c r="E110" s="66"/>
      <c r="F110" s="66"/>
      <c r="G110" s="66"/>
      <c r="H110" s="66"/>
      <c r="I110" s="66"/>
      <c r="J110" s="66"/>
      <c r="K110" s="37"/>
      <c r="L110" s="67"/>
      <c r="M110" s="38"/>
      <c r="N110" s="38"/>
      <c r="P110" s="42"/>
      <c r="Q110" s="42"/>
      <c r="R110" s="42"/>
    </row>
    <row r="111" spans="2:18" ht="48" customHeight="1" x14ac:dyDescent="0.25">
      <c r="B111" s="65"/>
      <c r="C111" s="65"/>
      <c r="D111" s="65"/>
      <c r="E111" s="66"/>
      <c r="F111" s="66"/>
      <c r="G111" s="66"/>
      <c r="H111" s="66"/>
      <c r="I111" s="66"/>
      <c r="J111" s="66"/>
      <c r="K111" s="37"/>
      <c r="L111" s="44"/>
      <c r="M111" s="38"/>
      <c r="N111" s="38"/>
    </row>
    <row r="112" spans="2:18" ht="19.5" customHeight="1" x14ac:dyDescent="0.25">
      <c r="B112" s="39"/>
      <c r="C112" s="39"/>
      <c r="D112" s="39"/>
      <c r="E112" s="38"/>
      <c r="F112" s="38"/>
      <c r="G112" s="38"/>
      <c r="H112" s="38"/>
      <c r="I112" s="38"/>
      <c r="J112" s="38"/>
      <c r="K112" s="37"/>
      <c r="L112" s="43"/>
      <c r="M112" s="38"/>
      <c r="N112" s="38"/>
    </row>
    <row r="113" spans="2:14" ht="27.75" customHeight="1" x14ac:dyDescent="0.25">
      <c r="B113" s="65"/>
      <c r="C113" s="65"/>
      <c r="D113" s="65"/>
      <c r="E113" s="66"/>
      <c r="F113" s="66"/>
      <c r="G113" s="66"/>
      <c r="H113" s="66"/>
      <c r="I113" s="66"/>
      <c r="J113" s="66"/>
      <c r="K113" s="37"/>
      <c r="L113" s="44"/>
      <c r="M113" s="38"/>
      <c r="N113" s="38"/>
    </row>
    <row r="114" spans="2:14" ht="18.75" customHeight="1" x14ac:dyDescent="0.25">
      <c r="B114" s="65"/>
      <c r="C114" s="65"/>
      <c r="D114" s="65"/>
      <c r="E114" s="66"/>
      <c r="F114" s="66"/>
      <c r="G114" s="66"/>
      <c r="H114" s="66"/>
      <c r="I114" s="66"/>
      <c r="J114" s="66"/>
      <c r="K114" s="37"/>
      <c r="L114" s="44"/>
      <c r="M114" s="38"/>
      <c r="N114" s="38"/>
    </row>
    <row r="115" spans="2:14" ht="21" customHeight="1" x14ac:dyDescent="0.25">
      <c r="B115" s="65"/>
      <c r="C115" s="65"/>
      <c r="D115" s="65"/>
      <c r="E115" s="66"/>
      <c r="F115" s="66"/>
      <c r="G115" s="66"/>
      <c r="H115" s="66"/>
      <c r="I115" s="66"/>
      <c r="J115" s="66"/>
      <c r="K115" s="37"/>
      <c r="L115" s="44"/>
      <c r="M115" s="38"/>
      <c r="N115" s="38"/>
    </row>
    <row r="116" spans="2:14" ht="20.25" customHeight="1" x14ac:dyDescent="0.25">
      <c r="B116" s="65"/>
      <c r="C116" s="65"/>
      <c r="D116" s="65"/>
      <c r="E116" s="66"/>
      <c r="F116" s="66"/>
      <c r="G116" s="66"/>
      <c r="H116" s="66"/>
      <c r="I116" s="66"/>
      <c r="J116" s="66"/>
      <c r="K116" s="37"/>
      <c r="L116" s="44"/>
      <c r="M116" s="38"/>
      <c r="N116" s="38"/>
    </row>
    <row r="117" spans="2:14" ht="20.25" customHeight="1" x14ac:dyDescent="0.25">
      <c r="B117" s="65"/>
      <c r="C117" s="65"/>
      <c r="D117" s="65"/>
      <c r="E117" s="66"/>
      <c r="F117" s="66"/>
      <c r="G117" s="66"/>
      <c r="H117" s="66"/>
      <c r="I117" s="66"/>
      <c r="J117" s="66"/>
      <c r="K117" s="37"/>
      <c r="L117" s="44"/>
      <c r="M117" s="38"/>
      <c r="N117" s="38"/>
    </row>
    <row r="118" spans="2:14" ht="19.5" customHeight="1" x14ac:dyDescent="0.25">
      <c r="B118" s="65"/>
      <c r="C118" s="65"/>
      <c r="D118" s="65"/>
      <c r="E118" s="66"/>
      <c r="F118" s="66"/>
      <c r="G118" s="66"/>
      <c r="H118" s="66"/>
      <c r="I118" s="66"/>
      <c r="J118" s="66"/>
      <c r="K118" s="37"/>
      <c r="L118" s="44"/>
      <c r="M118" s="38"/>
      <c r="N118" s="38"/>
    </row>
    <row r="119" spans="2:14" ht="18.75" customHeight="1" x14ac:dyDescent="0.25">
      <c r="B119" s="65"/>
      <c r="C119" s="65"/>
      <c r="D119" s="65"/>
      <c r="E119" s="66"/>
      <c r="F119" s="66"/>
      <c r="G119" s="66"/>
      <c r="H119" s="66"/>
      <c r="I119" s="66"/>
      <c r="J119" s="66"/>
      <c r="K119" s="37"/>
      <c r="L119" s="44"/>
    </row>
    <row r="120" spans="2:14" x14ac:dyDescent="0.25">
      <c r="B120" s="65"/>
      <c r="C120" s="65"/>
      <c r="D120" s="65"/>
      <c r="E120" s="38"/>
      <c r="F120" s="38"/>
      <c r="G120" s="38"/>
      <c r="H120" s="38"/>
      <c r="I120" s="38"/>
      <c r="J120" s="38"/>
      <c r="K120" s="37"/>
      <c r="L120" s="44"/>
      <c r="M120" s="38"/>
      <c r="N120" s="38"/>
    </row>
    <row r="121" spans="2:14" ht="20.25" customHeight="1" x14ac:dyDescent="0.25">
      <c r="B121" s="65"/>
      <c r="C121" s="65"/>
      <c r="D121" s="65"/>
      <c r="E121" s="38"/>
      <c r="F121" s="38"/>
      <c r="G121" s="38"/>
      <c r="H121" s="38"/>
      <c r="I121" s="38"/>
      <c r="J121" s="38"/>
      <c r="K121" s="37"/>
      <c r="L121" s="44"/>
      <c r="M121" s="38"/>
      <c r="N121" s="38"/>
    </row>
    <row r="122" spans="2:14" ht="20.25" customHeight="1" x14ac:dyDescent="0.25">
      <c r="B122" s="65"/>
      <c r="C122" s="65"/>
      <c r="D122" s="65"/>
      <c r="E122" s="66"/>
      <c r="F122" s="66"/>
      <c r="G122" s="66"/>
      <c r="H122" s="66"/>
      <c r="I122" s="66"/>
      <c r="J122" s="66"/>
      <c r="K122" s="37"/>
      <c r="L122" s="44"/>
      <c r="M122" s="38"/>
      <c r="N122" s="38"/>
    </row>
    <row r="123" spans="2:14" x14ac:dyDescent="0.25">
      <c r="B123" s="65"/>
      <c r="C123" s="65"/>
      <c r="D123" s="65"/>
      <c r="E123" s="38"/>
      <c r="F123" s="38"/>
      <c r="G123" s="38"/>
      <c r="H123" s="38"/>
      <c r="I123" s="38"/>
      <c r="J123" s="38"/>
      <c r="K123" s="37"/>
      <c r="L123" s="55"/>
      <c r="M123" s="38"/>
      <c r="N123" s="38"/>
    </row>
    <row r="124" spans="2:14" x14ac:dyDescent="0.25">
      <c r="B124" s="65"/>
      <c r="C124" s="65"/>
      <c r="D124" s="65"/>
      <c r="E124" s="39"/>
      <c r="F124" s="39"/>
      <c r="G124" s="39"/>
      <c r="H124" s="39"/>
      <c r="I124" s="39"/>
      <c r="J124" s="39"/>
      <c r="K124" s="37"/>
      <c r="L124" s="55"/>
      <c r="M124" s="38"/>
      <c r="N124" s="38"/>
    </row>
    <row r="125" spans="2:14" x14ac:dyDescent="0.25">
      <c r="B125" s="65"/>
      <c r="C125" s="65"/>
      <c r="D125" s="65"/>
      <c r="E125" s="39"/>
      <c r="F125" s="39"/>
      <c r="G125" s="39"/>
      <c r="H125" s="39"/>
      <c r="I125" s="39"/>
      <c r="J125" s="39"/>
      <c r="K125" s="37"/>
      <c r="L125" s="55"/>
      <c r="M125" s="38"/>
      <c r="N125" s="38"/>
    </row>
    <row r="126" spans="2:14" x14ac:dyDescent="0.25">
      <c r="B126" s="65"/>
      <c r="C126" s="65"/>
      <c r="D126" s="65"/>
      <c r="E126" s="39"/>
      <c r="F126" s="39"/>
      <c r="G126" s="39"/>
      <c r="H126" s="39"/>
      <c r="I126" s="39"/>
      <c r="J126" s="39"/>
      <c r="K126" s="37"/>
      <c r="L126" s="55"/>
      <c r="M126" s="38"/>
      <c r="N126" s="38"/>
    </row>
    <row r="127" spans="2:14" x14ac:dyDescent="0.25">
      <c r="B127" s="65"/>
      <c r="C127" s="65"/>
      <c r="D127" s="65"/>
      <c r="E127" s="39"/>
      <c r="F127" s="39"/>
      <c r="G127" s="39"/>
      <c r="H127" s="39"/>
      <c r="I127" s="39"/>
      <c r="J127" s="39"/>
      <c r="K127" s="37"/>
      <c r="L127" s="55"/>
      <c r="M127" s="38"/>
      <c r="N127" s="38"/>
    </row>
  </sheetData>
  <mergeCells count="210">
    <mergeCell ref="I74:J74"/>
    <mergeCell ref="I75:J75"/>
    <mergeCell ref="I76:J76"/>
    <mergeCell ref="E77:F77"/>
    <mergeCell ref="I77:J77"/>
    <mergeCell ref="C78:G78"/>
    <mergeCell ref="I78:J78"/>
    <mergeCell ref="C69:G69"/>
    <mergeCell ref="I69:J69"/>
    <mergeCell ref="C70:D77"/>
    <mergeCell ref="E70:F72"/>
    <mergeCell ref="I70:J70"/>
    <mergeCell ref="I71:J71"/>
    <mergeCell ref="I72:J72"/>
    <mergeCell ref="E73:F73"/>
    <mergeCell ref="I73:J73"/>
    <mergeCell ref="E74:F76"/>
    <mergeCell ref="I65:J65"/>
    <mergeCell ref="C66:G66"/>
    <mergeCell ref="I66:J66"/>
    <mergeCell ref="C67:D68"/>
    <mergeCell ref="E67:F67"/>
    <mergeCell ref="I67:J67"/>
    <mergeCell ref="E68:F68"/>
    <mergeCell ref="I68:J68"/>
    <mergeCell ref="C60:D65"/>
    <mergeCell ref="E60:F61"/>
    <mergeCell ref="I60:J60"/>
    <mergeCell ref="I61:J61"/>
    <mergeCell ref="E62:F62"/>
    <mergeCell ref="I62:J62"/>
    <mergeCell ref="E63:F64"/>
    <mergeCell ref="I63:J63"/>
    <mergeCell ref="I64:J64"/>
    <mergeCell ref="E65:F65"/>
    <mergeCell ref="I56:J56"/>
    <mergeCell ref="I57:J57"/>
    <mergeCell ref="E58:F58"/>
    <mergeCell ref="I58:J58"/>
    <mergeCell ref="C59:G59"/>
    <mergeCell ref="I59:J59"/>
    <mergeCell ref="C50:J50"/>
    <mergeCell ref="C51:D58"/>
    <mergeCell ref="E51:F53"/>
    <mergeCell ref="I51:J51"/>
    <mergeCell ref="I52:J52"/>
    <mergeCell ref="I53:J53"/>
    <mergeCell ref="E54:F54"/>
    <mergeCell ref="I54:J54"/>
    <mergeCell ref="E55:F57"/>
    <mergeCell ref="I55:J55"/>
    <mergeCell ref="Y36:AB36"/>
    <mergeCell ref="B37:D47"/>
    <mergeCell ref="E37:J40"/>
    <mergeCell ref="M37:N37"/>
    <mergeCell ref="U37:W37"/>
    <mergeCell ref="Y37:AB37"/>
    <mergeCell ref="Y42:AB42"/>
    <mergeCell ref="E43:J43"/>
    <mergeCell ref="M43:N43"/>
    <mergeCell ref="E44:J47"/>
    <mergeCell ref="M44:N44"/>
    <mergeCell ref="M45:N45"/>
    <mergeCell ref="M46:N46"/>
    <mergeCell ref="M47:N47"/>
    <mergeCell ref="Y38:AB38"/>
    <mergeCell ref="M39:N39"/>
    <mergeCell ref="S39:AB40"/>
    <mergeCell ref="M40:N40"/>
    <mergeCell ref="E41:J42"/>
    <mergeCell ref="M41:N41"/>
    <mergeCell ref="S41:W41"/>
    <mergeCell ref="Y41:AB41"/>
    <mergeCell ref="M42:N42"/>
    <mergeCell ref="S42:W42"/>
    <mergeCell ref="B32:D32"/>
    <mergeCell ref="E32:J32"/>
    <mergeCell ref="M32:N32"/>
    <mergeCell ref="S32:S33"/>
    <mergeCell ref="U32:W32"/>
    <mergeCell ref="Y32:AB32"/>
    <mergeCell ref="B33:D35"/>
    <mergeCell ref="E33:J33"/>
    <mergeCell ref="M33:N35"/>
    <mergeCell ref="U33:W33"/>
    <mergeCell ref="Y33:AB33"/>
    <mergeCell ref="E34:J34"/>
    <mergeCell ref="U34:W34"/>
    <mergeCell ref="Y34:AB34"/>
    <mergeCell ref="E35:J35"/>
    <mergeCell ref="S35:S38"/>
    <mergeCell ref="U35:W35"/>
    <mergeCell ref="Y35:AB35"/>
    <mergeCell ref="M38:N38"/>
    <mergeCell ref="U38:W38"/>
    <mergeCell ref="B36:D36"/>
    <mergeCell ref="E36:J36"/>
    <mergeCell ref="M36:N36"/>
    <mergeCell ref="U36:W36"/>
    <mergeCell ref="B30:D31"/>
    <mergeCell ref="E30:J30"/>
    <mergeCell ref="M30:N31"/>
    <mergeCell ref="S30:W30"/>
    <mergeCell ref="Y30:AB30"/>
    <mergeCell ref="E31:J31"/>
    <mergeCell ref="S31:W31"/>
    <mergeCell ref="Y31:AB31"/>
    <mergeCell ref="Y27:AB27"/>
    <mergeCell ref="E28:J28"/>
    <mergeCell ref="U28:W28"/>
    <mergeCell ref="Y28:AB28"/>
    <mergeCell ref="E29:J29"/>
    <mergeCell ref="U29:W29"/>
    <mergeCell ref="Y29:AB29"/>
    <mergeCell ref="Y25:AB25"/>
    <mergeCell ref="B26:D29"/>
    <mergeCell ref="E26:J26"/>
    <mergeCell ref="M26:N26"/>
    <mergeCell ref="S26:S29"/>
    <mergeCell ref="U26:W26"/>
    <mergeCell ref="Y26:AB26"/>
    <mergeCell ref="E27:J27"/>
    <mergeCell ref="M27:N29"/>
    <mergeCell ref="U27:W27"/>
    <mergeCell ref="B24:B25"/>
    <mergeCell ref="C24:D24"/>
    <mergeCell ref="E24:J24"/>
    <mergeCell ref="M24:N24"/>
    <mergeCell ref="S24:W24"/>
    <mergeCell ref="Y24:AB24"/>
    <mergeCell ref="C25:D25"/>
    <mergeCell ref="E25:J25"/>
    <mergeCell ref="M25:N25"/>
    <mergeCell ref="S25:W25"/>
    <mergeCell ref="Y22:AB22"/>
    <mergeCell ref="C23:D23"/>
    <mergeCell ref="E23:J23"/>
    <mergeCell ref="M23:N23"/>
    <mergeCell ref="S23:W23"/>
    <mergeCell ref="Y23:AB23"/>
    <mergeCell ref="B21:D21"/>
    <mergeCell ref="E21:J21"/>
    <mergeCell ref="M21:N21"/>
    <mergeCell ref="S21:W21"/>
    <mergeCell ref="Y21:AB21"/>
    <mergeCell ref="B22:B23"/>
    <mergeCell ref="C22:D22"/>
    <mergeCell ref="E22:J22"/>
    <mergeCell ref="M22:N22"/>
    <mergeCell ref="S22:W22"/>
    <mergeCell ref="AC19:AC20"/>
    <mergeCell ref="B20:D20"/>
    <mergeCell ref="E20:J20"/>
    <mergeCell ref="M20:N20"/>
    <mergeCell ref="S20:W20"/>
    <mergeCell ref="Y20:AB20"/>
    <mergeCell ref="B19:D19"/>
    <mergeCell ref="E19:G19"/>
    <mergeCell ref="H19:J19"/>
    <mergeCell ref="M19:N19"/>
    <mergeCell ref="S19:W19"/>
    <mergeCell ref="Y19:AB19"/>
    <mergeCell ref="B17:D17"/>
    <mergeCell ref="E17:J17"/>
    <mergeCell ref="M17:N17"/>
    <mergeCell ref="S17:W17"/>
    <mergeCell ref="Y17:AB17"/>
    <mergeCell ref="B18:D18"/>
    <mergeCell ref="E18:J18"/>
    <mergeCell ref="M18:N18"/>
    <mergeCell ref="S18:W18"/>
    <mergeCell ref="Y18:AB18"/>
    <mergeCell ref="S14:W14"/>
    <mergeCell ref="Y14:AB14"/>
    <mergeCell ref="S15:AB15"/>
    <mergeCell ref="B16:D16"/>
    <mergeCell ref="E16:J16"/>
    <mergeCell ref="M16:N16"/>
    <mergeCell ref="S16:W16"/>
    <mergeCell ref="Y16:AB16"/>
    <mergeCell ref="C9:E9"/>
    <mergeCell ref="H9:I9"/>
    <mergeCell ref="S12:AB12"/>
    <mergeCell ref="B13:N13"/>
    <mergeCell ref="S13:AB13"/>
    <mergeCell ref="B14:D15"/>
    <mergeCell ref="E14:J15"/>
    <mergeCell ref="K14:K15"/>
    <mergeCell ref="L14:L15"/>
    <mergeCell ref="M14:N15"/>
    <mergeCell ref="C8:E8"/>
    <mergeCell ref="F8:G8"/>
    <mergeCell ref="H8:I8"/>
    <mergeCell ref="C5:E5"/>
    <mergeCell ref="F5:G5"/>
    <mergeCell ref="H5:I5"/>
    <mergeCell ref="C6:E6"/>
    <mergeCell ref="F6:G6"/>
    <mergeCell ref="H6:I6"/>
    <mergeCell ref="C2:I2"/>
    <mergeCell ref="C3:E3"/>
    <mergeCell ref="F3:G3"/>
    <mergeCell ref="H3:I3"/>
    <mergeCell ref="K3:L3"/>
    <mergeCell ref="C4:E4"/>
    <mergeCell ref="F4:G4"/>
    <mergeCell ref="H4:I4"/>
    <mergeCell ref="C7:E7"/>
    <mergeCell ref="F7:G7"/>
    <mergeCell ref="H7:I7"/>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anchor moveWithCells="1">
                  <from>
                    <xdr:col>4</xdr:col>
                    <xdr:colOff>47625</xdr:colOff>
                    <xdr:row>25</xdr:row>
                    <xdr:rowOff>19050</xdr:rowOff>
                  </from>
                  <to>
                    <xdr:col>9</xdr:col>
                    <xdr:colOff>447675</xdr:colOff>
                    <xdr:row>25</xdr:row>
                    <xdr:rowOff>219075</xdr:rowOff>
                  </to>
                </anchor>
              </controlPr>
            </control>
          </mc:Choice>
        </mc:AlternateContent>
        <mc:AlternateContent xmlns:mc="http://schemas.openxmlformats.org/markup-compatibility/2006">
          <mc:Choice Requires="x14">
            <control shapeId="9218" r:id="rId5" name="Drop Down 2">
              <controlPr defaultSize="0" autoLine="0" autoPict="0">
                <anchor moveWithCells="1">
                  <from>
                    <xdr:col>4</xdr:col>
                    <xdr:colOff>28575</xdr:colOff>
                    <xdr:row>15</xdr:row>
                    <xdr:rowOff>28575</xdr:rowOff>
                  </from>
                  <to>
                    <xdr:col>9</xdr:col>
                    <xdr:colOff>428625</xdr:colOff>
                    <xdr:row>15</xdr:row>
                    <xdr:rowOff>228600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4</xdr:col>
                    <xdr:colOff>38100</xdr:colOff>
                    <xdr:row>16</xdr:row>
                    <xdr:rowOff>209550</xdr:rowOff>
                  </from>
                  <to>
                    <xdr:col>9</xdr:col>
                    <xdr:colOff>419100</xdr:colOff>
                    <xdr:row>16</xdr:row>
                    <xdr:rowOff>428625</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7</xdr:col>
                    <xdr:colOff>38100</xdr:colOff>
                    <xdr:row>18</xdr:row>
                    <xdr:rowOff>38100</xdr:rowOff>
                  </from>
                  <to>
                    <xdr:col>9</xdr:col>
                    <xdr:colOff>600075</xdr:colOff>
                    <xdr:row>18</xdr:row>
                    <xdr:rowOff>238125</xdr:rowOff>
                  </to>
                </anchor>
              </controlPr>
            </control>
          </mc:Choice>
        </mc:AlternateContent>
        <mc:AlternateContent xmlns:mc="http://schemas.openxmlformats.org/markup-compatibility/2006">
          <mc:Choice Requires="x14">
            <control shapeId="9221" r:id="rId8" name="Drop Down 5">
              <controlPr defaultSize="0" autoLine="0" autoPict="0">
                <anchor moveWithCells="1">
                  <from>
                    <xdr:col>4</xdr:col>
                    <xdr:colOff>28575</xdr:colOff>
                    <xdr:row>18</xdr:row>
                    <xdr:rowOff>38100</xdr:rowOff>
                  </from>
                  <to>
                    <xdr:col>6</xdr:col>
                    <xdr:colOff>581025</xdr:colOff>
                    <xdr:row>18</xdr:row>
                    <xdr:rowOff>238125</xdr:rowOff>
                  </to>
                </anchor>
              </controlPr>
            </control>
          </mc:Choice>
        </mc:AlternateContent>
        <mc:AlternateContent xmlns:mc="http://schemas.openxmlformats.org/markup-compatibility/2006">
          <mc:Choice Requires="x14">
            <control shapeId="9222" r:id="rId9" name="Drop Down 6">
              <controlPr defaultSize="0" autoLine="0" autoPict="0">
                <anchor moveWithCells="1">
                  <from>
                    <xdr:col>4</xdr:col>
                    <xdr:colOff>85725</xdr:colOff>
                    <xdr:row>19</xdr:row>
                    <xdr:rowOff>76200</xdr:rowOff>
                  </from>
                  <to>
                    <xdr:col>9</xdr:col>
                    <xdr:colOff>476250</xdr:colOff>
                    <xdr:row>19</xdr:row>
                    <xdr:rowOff>361950</xdr:rowOff>
                  </to>
                </anchor>
              </controlPr>
            </control>
          </mc:Choice>
        </mc:AlternateContent>
        <mc:AlternateContent xmlns:mc="http://schemas.openxmlformats.org/markup-compatibility/2006">
          <mc:Choice Requires="x14">
            <control shapeId="9223" r:id="rId10" name="Drop Down 7">
              <controlPr defaultSize="0" autoLine="0" autoPict="0">
                <anchor moveWithCells="1">
                  <from>
                    <xdr:col>11</xdr:col>
                    <xdr:colOff>19050</xdr:colOff>
                    <xdr:row>27</xdr:row>
                    <xdr:rowOff>28575</xdr:rowOff>
                  </from>
                  <to>
                    <xdr:col>11</xdr:col>
                    <xdr:colOff>752475</xdr:colOff>
                    <xdr:row>27</xdr:row>
                    <xdr:rowOff>228600</xdr:rowOff>
                  </to>
                </anchor>
              </controlPr>
            </control>
          </mc:Choice>
        </mc:AlternateContent>
        <mc:AlternateContent xmlns:mc="http://schemas.openxmlformats.org/markup-compatibility/2006">
          <mc:Choice Requires="x14">
            <control shapeId="9224" r:id="rId11" name="Drop Down 8">
              <controlPr defaultSize="0" autoLine="0" autoPict="0">
                <anchor moveWithCells="1">
                  <from>
                    <xdr:col>11</xdr:col>
                    <xdr:colOff>19050</xdr:colOff>
                    <xdr:row>28</xdr:row>
                    <xdr:rowOff>28575</xdr:rowOff>
                  </from>
                  <to>
                    <xdr:col>11</xdr:col>
                    <xdr:colOff>752475</xdr:colOff>
                    <xdr:row>28</xdr:row>
                    <xdr:rowOff>228600</xdr:rowOff>
                  </to>
                </anchor>
              </controlPr>
            </control>
          </mc:Choice>
        </mc:AlternateContent>
        <mc:AlternateContent xmlns:mc="http://schemas.openxmlformats.org/markup-compatibility/2006">
          <mc:Choice Requires="x14">
            <control shapeId="9225" r:id="rId12" name="Drop Down 9">
              <controlPr defaultSize="0" autoLine="0" autoPict="0">
                <anchor moveWithCells="1">
                  <from>
                    <xdr:col>4</xdr:col>
                    <xdr:colOff>19050</xdr:colOff>
                    <xdr:row>21</xdr:row>
                    <xdr:rowOff>28575</xdr:rowOff>
                  </from>
                  <to>
                    <xdr:col>9</xdr:col>
                    <xdr:colOff>447675</xdr:colOff>
                    <xdr:row>21</xdr:row>
                    <xdr:rowOff>228600</xdr:rowOff>
                  </to>
                </anchor>
              </controlPr>
            </control>
          </mc:Choice>
        </mc:AlternateContent>
        <mc:AlternateContent xmlns:mc="http://schemas.openxmlformats.org/markup-compatibility/2006">
          <mc:Choice Requires="x14">
            <control shapeId="9226" r:id="rId13" name="Drop Down 10">
              <controlPr defaultSize="0" autoLine="0" autoPict="0">
                <anchor moveWithCells="1">
                  <from>
                    <xdr:col>4</xdr:col>
                    <xdr:colOff>19050</xdr:colOff>
                    <xdr:row>22</xdr:row>
                    <xdr:rowOff>28575</xdr:rowOff>
                  </from>
                  <to>
                    <xdr:col>9</xdr:col>
                    <xdr:colOff>447675</xdr:colOff>
                    <xdr:row>22</xdr:row>
                    <xdr:rowOff>228600</xdr:rowOff>
                  </to>
                </anchor>
              </controlPr>
            </control>
          </mc:Choice>
        </mc:AlternateContent>
        <mc:AlternateContent xmlns:mc="http://schemas.openxmlformats.org/markup-compatibility/2006">
          <mc:Choice Requires="x14">
            <control shapeId="9227" r:id="rId14" name="Drop Down 11">
              <controlPr defaultSize="0" autoLine="0" autoPict="0">
                <anchor moveWithCells="1">
                  <from>
                    <xdr:col>4</xdr:col>
                    <xdr:colOff>19050</xdr:colOff>
                    <xdr:row>23</xdr:row>
                    <xdr:rowOff>28575</xdr:rowOff>
                  </from>
                  <to>
                    <xdr:col>9</xdr:col>
                    <xdr:colOff>447675</xdr:colOff>
                    <xdr:row>23</xdr:row>
                    <xdr:rowOff>228600</xdr:rowOff>
                  </to>
                </anchor>
              </controlPr>
            </control>
          </mc:Choice>
        </mc:AlternateContent>
        <mc:AlternateContent xmlns:mc="http://schemas.openxmlformats.org/markup-compatibility/2006">
          <mc:Choice Requires="x14">
            <control shapeId="9228" r:id="rId15" name="Drop Down 12">
              <controlPr defaultSize="0" autoLine="0" autoPict="0">
                <anchor moveWithCells="1">
                  <from>
                    <xdr:col>4</xdr:col>
                    <xdr:colOff>19050</xdr:colOff>
                    <xdr:row>24</xdr:row>
                    <xdr:rowOff>28575</xdr:rowOff>
                  </from>
                  <to>
                    <xdr:col>9</xdr:col>
                    <xdr:colOff>447675</xdr:colOff>
                    <xdr:row>24</xdr:row>
                    <xdr:rowOff>228600</xdr:rowOff>
                  </to>
                </anchor>
              </controlPr>
            </control>
          </mc:Choice>
        </mc:AlternateContent>
        <mc:AlternateContent xmlns:mc="http://schemas.openxmlformats.org/markup-compatibility/2006">
          <mc:Choice Requires="x14">
            <control shapeId="9229" r:id="rId16" name="Drop Down 13">
              <controlPr defaultSize="0" autoLine="0" autoPict="0">
                <anchor moveWithCells="1">
                  <from>
                    <xdr:col>4</xdr:col>
                    <xdr:colOff>38100</xdr:colOff>
                    <xdr:row>17</xdr:row>
                    <xdr:rowOff>219075</xdr:rowOff>
                  </from>
                  <to>
                    <xdr:col>9</xdr:col>
                    <xdr:colOff>438150</xdr:colOff>
                    <xdr:row>17</xdr:row>
                    <xdr:rowOff>428625</xdr:rowOff>
                  </to>
                </anchor>
              </controlPr>
            </control>
          </mc:Choice>
        </mc:AlternateContent>
        <mc:AlternateContent xmlns:mc="http://schemas.openxmlformats.org/markup-compatibility/2006">
          <mc:Choice Requires="x14">
            <control shapeId="9230" r:id="rId17" name="Drop Down 14">
              <controlPr defaultSize="0" autoLine="0" autoPict="0">
                <anchor moveWithCells="1">
                  <from>
                    <xdr:col>11</xdr:col>
                    <xdr:colOff>19050</xdr:colOff>
                    <xdr:row>29</xdr:row>
                    <xdr:rowOff>95250</xdr:rowOff>
                  </from>
                  <to>
                    <xdr:col>11</xdr:col>
                    <xdr:colOff>752475</xdr:colOff>
                    <xdr:row>29</xdr:row>
                    <xdr:rowOff>295275</xdr:rowOff>
                  </to>
                </anchor>
              </controlPr>
            </control>
          </mc:Choice>
        </mc:AlternateContent>
        <mc:AlternateContent xmlns:mc="http://schemas.openxmlformats.org/markup-compatibility/2006">
          <mc:Choice Requires="x14">
            <control shapeId="9231" r:id="rId18" name="Drop Down 15">
              <controlPr defaultSize="0" autoLine="0" autoPict="0">
                <anchor moveWithCells="1">
                  <from>
                    <xdr:col>11</xdr:col>
                    <xdr:colOff>28575</xdr:colOff>
                    <xdr:row>30</xdr:row>
                    <xdr:rowOff>19050</xdr:rowOff>
                  </from>
                  <to>
                    <xdr:col>11</xdr:col>
                    <xdr:colOff>742950</xdr:colOff>
                    <xdr:row>30</xdr:row>
                    <xdr:rowOff>219075</xdr:rowOff>
                  </to>
                </anchor>
              </controlPr>
            </control>
          </mc:Choice>
        </mc:AlternateContent>
        <mc:AlternateContent xmlns:mc="http://schemas.openxmlformats.org/markup-compatibility/2006">
          <mc:Choice Requires="x14">
            <control shapeId="9232" r:id="rId19" name="Drop Down 16">
              <controlPr defaultSize="0" autoLine="0" autoPict="0">
                <anchor moveWithCells="1">
                  <from>
                    <xdr:col>11</xdr:col>
                    <xdr:colOff>19050</xdr:colOff>
                    <xdr:row>33</xdr:row>
                    <xdr:rowOff>38100</xdr:rowOff>
                  </from>
                  <to>
                    <xdr:col>11</xdr:col>
                    <xdr:colOff>771525</xdr:colOff>
                    <xdr:row>33</xdr:row>
                    <xdr:rowOff>238125</xdr:rowOff>
                  </to>
                </anchor>
              </controlPr>
            </control>
          </mc:Choice>
        </mc:AlternateContent>
        <mc:AlternateContent xmlns:mc="http://schemas.openxmlformats.org/markup-compatibility/2006">
          <mc:Choice Requires="x14">
            <control shapeId="9233" r:id="rId20" name="Drop Down 17">
              <controlPr defaultSize="0" autoLine="0" autoPict="0">
                <anchor moveWithCells="1">
                  <from>
                    <xdr:col>11</xdr:col>
                    <xdr:colOff>19050</xdr:colOff>
                    <xdr:row>34</xdr:row>
                    <xdr:rowOff>38100</xdr:rowOff>
                  </from>
                  <to>
                    <xdr:col>11</xdr:col>
                    <xdr:colOff>752475</xdr:colOff>
                    <xdr:row>34</xdr:row>
                    <xdr:rowOff>238125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17E8-8D5F-45AC-B5A4-772063847180}">
  <sheetPr codeName="Planilha5"/>
  <dimension ref="B2:AO127"/>
  <sheetViews>
    <sheetView zoomScale="85" zoomScaleNormal="85" workbookViewId="0">
      <selection activeCell="O10" sqref="O1:P1048576"/>
    </sheetView>
  </sheetViews>
  <sheetFormatPr defaultRowHeight="15" x14ac:dyDescent="0.25"/>
  <cols>
    <col min="2" max="2" width="10.140625" customWidth="1"/>
    <col min="3" max="3" width="10.42578125" customWidth="1"/>
    <col min="8" max="8" width="11.140625" customWidth="1"/>
    <col min="10" max="10" width="9.7109375" customWidth="1"/>
    <col min="12" max="12" width="11.7109375" bestFit="1" customWidth="1"/>
    <col min="15" max="16" width="9.140625" hidden="1" customWidth="1"/>
    <col min="17" max="18" width="9.140625" customWidth="1"/>
    <col min="19" max="19" width="9.85546875" bestFit="1" customWidth="1"/>
    <col min="24" max="24" width="12" style="87" bestFit="1" customWidth="1"/>
  </cols>
  <sheetData>
    <row r="2" spans="2:41" x14ac:dyDescent="0.25">
      <c r="C2" s="150" t="s">
        <v>361</v>
      </c>
      <c r="D2" s="150"/>
      <c r="E2" s="150"/>
      <c r="F2" s="150"/>
      <c r="G2" s="150"/>
      <c r="H2" s="150"/>
      <c r="I2" s="150"/>
    </row>
    <row r="3" spans="2:41" x14ac:dyDescent="0.25">
      <c r="C3" s="351" t="s">
        <v>340</v>
      </c>
      <c r="D3" s="351"/>
      <c r="E3" s="351"/>
      <c r="F3" s="351" t="s">
        <v>345</v>
      </c>
      <c r="G3" s="351"/>
      <c r="H3" s="351" t="s">
        <v>346</v>
      </c>
      <c r="I3" s="351"/>
      <c r="J3" s="39"/>
      <c r="K3" s="354" t="s">
        <v>346</v>
      </c>
      <c r="L3" s="354"/>
      <c r="P3" s="39"/>
      <c r="Q3" s="39"/>
      <c r="R3" s="39"/>
      <c r="S3" s="39"/>
      <c r="T3" s="39"/>
      <c r="U3" s="39"/>
      <c r="V3" s="39"/>
      <c r="W3" s="39"/>
      <c r="X3" s="88"/>
    </row>
    <row r="4" spans="2:41" x14ac:dyDescent="0.25">
      <c r="C4" s="351" t="s">
        <v>341</v>
      </c>
      <c r="D4" s="351"/>
      <c r="E4" s="351"/>
      <c r="F4" s="127">
        <v>1</v>
      </c>
      <c r="G4" s="127"/>
      <c r="H4" s="127">
        <v>8760</v>
      </c>
      <c r="I4" s="127"/>
      <c r="J4" s="38"/>
      <c r="K4" s="61" t="s">
        <v>386</v>
      </c>
      <c r="L4" s="60">
        <v>8760</v>
      </c>
      <c r="P4" s="38"/>
      <c r="Q4" s="38"/>
      <c r="R4" s="38"/>
      <c r="S4" s="38"/>
      <c r="T4" s="38"/>
      <c r="U4" s="38"/>
      <c r="V4" s="38"/>
      <c r="W4" s="38"/>
      <c r="X4" s="55"/>
    </row>
    <row r="5" spans="2:41" x14ac:dyDescent="0.25">
      <c r="C5" s="351" t="s">
        <v>342</v>
      </c>
      <c r="D5" s="351"/>
      <c r="E5" s="351"/>
      <c r="F5" s="127">
        <v>2</v>
      </c>
      <c r="G5" s="127"/>
      <c r="H5" s="127">
        <v>8760</v>
      </c>
      <c r="I5" s="127"/>
      <c r="J5" s="38"/>
      <c r="K5" s="38"/>
      <c r="L5" s="38"/>
      <c r="P5" s="38"/>
      <c r="Q5" s="38"/>
      <c r="R5" s="38"/>
      <c r="S5" s="38"/>
      <c r="T5" s="38"/>
      <c r="U5" s="38"/>
      <c r="V5" s="38"/>
      <c r="W5" s="38"/>
      <c r="X5" s="55"/>
    </row>
    <row r="6" spans="2:41" x14ac:dyDescent="0.25">
      <c r="C6" s="351" t="s">
        <v>343</v>
      </c>
      <c r="D6" s="351"/>
      <c r="E6" s="351"/>
      <c r="F6" s="127">
        <v>3</v>
      </c>
      <c r="G6" s="127"/>
      <c r="H6" s="127">
        <v>8760</v>
      </c>
      <c r="I6" s="127"/>
      <c r="J6" s="38"/>
      <c r="K6" s="38"/>
      <c r="L6" s="38"/>
      <c r="P6" s="38"/>
      <c r="Q6" s="38"/>
      <c r="R6" s="38"/>
      <c r="S6" s="38"/>
      <c r="T6" s="38"/>
      <c r="U6" s="38"/>
      <c r="V6" s="38"/>
      <c r="W6" s="38"/>
      <c r="X6" s="55"/>
    </row>
    <row r="7" spans="2:41" x14ac:dyDescent="0.25">
      <c r="C7" s="351" t="s">
        <v>344</v>
      </c>
      <c r="D7" s="351"/>
      <c r="E7" s="351"/>
      <c r="F7" s="352">
        <v>4</v>
      </c>
      <c r="G7" s="352"/>
      <c r="H7" s="127">
        <v>8760</v>
      </c>
      <c r="I7" s="127"/>
      <c r="J7" s="38"/>
      <c r="K7" s="38"/>
      <c r="L7" s="38"/>
      <c r="P7" s="38"/>
      <c r="Q7" s="38"/>
      <c r="R7" s="38"/>
      <c r="S7" s="38"/>
      <c r="T7" s="38"/>
      <c r="U7" s="38"/>
      <c r="V7" s="38"/>
      <c r="W7" s="38"/>
      <c r="X7" s="55"/>
    </row>
    <row r="8" spans="2:41" x14ac:dyDescent="0.25">
      <c r="C8" s="348" t="s">
        <v>356</v>
      </c>
      <c r="D8" s="349"/>
      <c r="E8" s="350"/>
      <c r="F8" s="121">
        <v>5</v>
      </c>
      <c r="G8" s="123"/>
      <c r="H8" s="127">
        <v>8760</v>
      </c>
      <c r="I8" s="127"/>
      <c r="J8" s="38"/>
      <c r="K8" s="38"/>
      <c r="L8" s="38"/>
      <c r="P8" s="38"/>
      <c r="Q8" s="38"/>
      <c r="R8" s="38"/>
      <c r="S8" s="38"/>
      <c r="T8" s="38"/>
      <c r="U8" s="38"/>
      <c r="V8" s="38"/>
      <c r="W8" s="38"/>
      <c r="X8" s="55"/>
    </row>
    <row r="9" spans="2:41" x14ac:dyDescent="0.25">
      <c r="C9" s="353" t="s">
        <v>306</v>
      </c>
      <c r="D9" s="353"/>
      <c r="E9" s="129"/>
      <c r="F9" s="36" t="s">
        <v>347</v>
      </c>
      <c r="G9" s="8">
        <f>SUM(F4:G8)</f>
        <v>15</v>
      </c>
      <c r="H9" s="127" t="s">
        <v>17</v>
      </c>
      <c r="I9" s="127"/>
      <c r="J9" s="37"/>
      <c r="K9" s="38"/>
      <c r="L9" s="38"/>
      <c r="P9" s="38"/>
      <c r="Q9" s="38"/>
      <c r="R9" s="38"/>
      <c r="S9" s="38"/>
      <c r="T9" s="38"/>
      <c r="U9" s="37"/>
      <c r="V9" s="37"/>
      <c r="W9" s="38"/>
      <c r="X9" s="55"/>
    </row>
    <row r="10" spans="2:41" x14ac:dyDescent="0.25">
      <c r="C10" s="37"/>
      <c r="D10" s="37"/>
      <c r="E10" s="37"/>
      <c r="F10" s="37"/>
      <c r="G10" s="37"/>
      <c r="H10" s="37"/>
      <c r="I10" s="37"/>
      <c r="J10" s="37"/>
      <c r="K10" s="37"/>
      <c r="L10" s="37"/>
    </row>
    <row r="11" spans="2:41" x14ac:dyDescent="0.25">
      <c r="C11" s="37"/>
      <c r="D11" s="37"/>
      <c r="E11" s="37"/>
      <c r="F11" s="37"/>
      <c r="G11" s="37"/>
      <c r="H11" s="37"/>
      <c r="I11" s="37"/>
      <c r="J11" s="37"/>
      <c r="K11" s="37"/>
      <c r="L11" s="37"/>
    </row>
    <row r="12" spans="2:41" x14ac:dyDescent="0.25">
      <c r="C12" s="37"/>
      <c r="D12" s="37"/>
      <c r="E12" s="37"/>
      <c r="F12" s="37"/>
      <c r="G12" s="37"/>
      <c r="H12" s="37"/>
      <c r="I12" s="37"/>
      <c r="J12" s="37"/>
      <c r="K12" s="37"/>
      <c r="L12" s="37"/>
      <c r="S12" s="150" t="s">
        <v>557</v>
      </c>
      <c r="T12" s="150"/>
      <c r="U12" s="150"/>
      <c r="V12" s="150"/>
      <c r="W12" s="150"/>
      <c r="X12" s="150"/>
      <c r="Y12" s="150"/>
      <c r="Z12" s="150"/>
      <c r="AA12" s="150"/>
      <c r="AB12" s="150"/>
      <c r="AE12" s="59"/>
      <c r="AF12" s="59"/>
      <c r="AG12" s="59"/>
      <c r="AH12" s="59"/>
      <c r="AI12" s="59"/>
      <c r="AJ12" s="59"/>
      <c r="AK12" s="59"/>
      <c r="AL12" s="59"/>
      <c r="AM12" s="59"/>
      <c r="AN12" s="59"/>
    </row>
    <row r="13" spans="2:41" x14ac:dyDescent="0.25">
      <c r="B13" s="150" t="s">
        <v>556</v>
      </c>
      <c r="C13" s="150"/>
      <c r="D13" s="150"/>
      <c r="E13" s="150"/>
      <c r="F13" s="150"/>
      <c r="G13" s="150"/>
      <c r="H13" s="150"/>
      <c r="I13" s="150"/>
      <c r="J13" s="150"/>
      <c r="K13" s="150"/>
      <c r="L13" s="150"/>
      <c r="M13" s="150"/>
      <c r="N13" s="150"/>
      <c r="S13" s="315" t="s">
        <v>428</v>
      </c>
      <c r="T13" s="316"/>
      <c r="U13" s="316"/>
      <c r="V13" s="316"/>
      <c r="W13" s="316"/>
      <c r="X13" s="316"/>
      <c r="Y13" s="316"/>
      <c r="Z13" s="316"/>
      <c r="AA13" s="316"/>
      <c r="AB13" s="317"/>
      <c r="AE13" s="59"/>
      <c r="AF13" s="59"/>
      <c r="AG13" s="59"/>
      <c r="AH13" s="59"/>
      <c r="AI13" s="59"/>
      <c r="AJ13" s="59"/>
      <c r="AK13" s="59"/>
      <c r="AL13" s="59"/>
      <c r="AM13" s="59"/>
      <c r="AN13" s="59"/>
    </row>
    <row r="14" spans="2:41" ht="15" customHeight="1" x14ac:dyDescent="0.25">
      <c r="B14" s="344" t="s">
        <v>348</v>
      </c>
      <c r="C14" s="344"/>
      <c r="D14" s="344"/>
      <c r="E14" s="128" t="s">
        <v>13</v>
      </c>
      <c r="F14" s="128"/>
      <c r="G14" s="128"/>
      <c r="H14" s="128"/>
      <c r="I14" s="128"/>
      <c r="J14" s="128"/>
      <c r="K14" s="128" t="s">
        <v>14</v>
      </c>
      <c r="L14" s="128" t="s">
        <v>15</v>
      </c>
      <c r="M14" s="128" t="s">
        <v>16</v>
      </c>
      <c r="N14" s="128"/>
      <c r="S14" s="121" t="s">
        <v>426</v>
      </c>
      <c r="T14" s="122"/>
      <c r="U14" s="122"/>
      <c r="V14" s="122"/>
      <c r="W14" s="123"/>
      <c r="X14" s="46">
        <f>L17*'Gerenciamento de risco'!H14</f>
        <v>0.1</v>
      </c>
      <c r="Y14" s="309" t="s">
        <v>425</v>
      </c>
      <c r="Z14" s="310"/>
      <c r="AA14" s="310"/>
      <c r="AB14" s="311"/>
      <c r="AC14" s="39"/>
      <c r="AD14" s="39"/>
      <c r="AE14" s="38"/>
      <c r="AF14" s="38"/>
      <c r="AG14" s="38"/>
      <c r="AH14" s="38"/>
      <c r="AI14" s="38"/>
      <c r="AJ14" s="37"/>
      <c r="AK14" s="38"/>
      <c r="AL14" s="38"/>
      <c r="AM14" s="38"/>
      <c r="AN14" s="38"/>
      <c r="AO14" s="39"/>
    </row>
    <row r="15" spans="2:41" x14ac:dyDescent="0.25">
      <c r="B15" s="344"/>
      <c r="C15" s="344"/>
      <c r="D15" s="344"/>
      <c r="E15" s="128"/>
      <c r="F15" s="128"/>
      <c r="G15" s="128"/>
      <c r="H15" s="128"/>
      <c r="I15" s="128"/>
      <c r="J15" s="128"/>
      <c r="K15" s="128"/>
      <c r="L15" s="128"/>
      <c r="M15" s="128"/>
      <c r="N15" s="128"/>
      <c r="S15" s="129" t="s">
        <v>368</v>
      </c>
      <c r="T15" s="130"/>
      <c r="U15" s="130"/>
      <c r="V15" s="130"/>
      <c r="W15" s="130"/>
      <c r="X15" s="130"/>
      <c r="Y15" s="130"/>
      <c r="Z15" s="130"/>
      <c r="AA15" s="130"/>
      <c r="AB15" s="131"/>
      <c r="AC15" s="39"/>
      <c r="AD15" s="39"/>
      <c r="AE15" s="39"/>
      <c r="AF15" s="39"/>
      <c r="AG15" s="39"/>
      <c r="AH15" s="39"/>
      <c r="AI15" s="39"/>
      <c r="AJ15" s="39"/>
      <c r="AK15" s="39"/>
      <c r="AL15" s="39"/>
      <c r="AM15" s="39"/>
      <c r="AN15" s="39"/>
      <c r="AO15" s="39"/>
    </row>
    <row r="16" spans="2:41" ht="22.5" customHeight="1" x14ac:dyDescent="0.25">
      <c r="B16" s="124" t="s">
        <v>349</v>
      </c>
      <c r="C16" s="125"/>
      <c r="D16" s="126"/>
      <c r="E16" s="127"/>
      <c r="F16" s="127"/>
      <c r="G16" s="127"/>
      <c r="H16" s="127"/>
      <c r="I16" s="127"/>
      <c r="J16" s="127"/>
      <c r="K16" s="1" t="s">
        <v>153</v>
      </c>
      <c r="L16" s="41">
        <f>INDEX('NORMA 5419 - 2'!I111:I114,ZPR4!O16)</f>
        <v>1E-4</v>
      </c>
      <c r="M16" s="127" t="s">
        <v>350</v>
      </c>
      <c r="N16" s="127"/>
      <c r="O16">
        <v>3</v>
      </c>
      <c r="S16" s="121" t="s">
        <v>429</v>
      </c>
      <c r="T16" s="122"/>
      <c r="U16" s="122"/>
      <c r="V16" s="122"/>
      <c r="W16" s="123"/>
      <c r="X16" s="46">
        <f>L23*'Gerenciamento de risco'!H24</f>
        <v>1</v>
      </c>
      <c r="Y16" s="309" t="s">
        <v>427</v>
      </c>
      <c r="Z16" s="310"/>
      <c r="AA16" s="310"/>
      <c r="AB16" s="311"/>
      <c r="AC16" s="37"/>
      <c r="AD16" s="43"/>
      <c r="AE16" s="38"/>
      <c r="AF16" s="38"/>
      <c r="AG16" s="38"/>
      <c r="AH16" s="38"/>
      <c r="AI16" s="38"/>
      <c r="AJ16" s="37"/>
      <c r="AK16" s="38"/>
      <c r="AL16" s="38"/>
      <c r="AM16" s="38"/>
      <c r="AN16" s="38"/>
      <c r="AO16" s="37"/>
    </row>
    <row r="17" spans="2:41" ht="54.75" customHeight="1" x14ac:dyDescent="0.25">
      <c r="B17" s="341" t="s">
        <v>377</v>
      </c>
      <c r="C17" s="342"/>
      <c r="D17" s="343"/>
      <c r="E17" s="331"/>
      <c r="F17" s="331"/>
      <c r="G17" s="331"/>
      <c r="H17" s="331"/>
      <c r="I17" s="331"/>
      <c r="J17" s="331"/>
      <c r="K17" s="1" t="s">
        <v>44</v>
      </c>
      <c r="L17" s="45">
        <f>INDEX('NORMA 5419 - 2'!E29:E33,ZPR4!O17)</f>
        <v>0.1</v>
      </c>
      <c r="M17" s="127" t="s">
        <v>351</v>
      </c>
      <c r="N17" s="127"/>
      <c r="O17">
        <v>2</v>
      </c>
      <c r="S17" s="121" t="s">
        <v>422</v>
      </c>
      <c r="T17" s="122"/>
      <c r="U17" s="122"/>
      <c r="V17" s="122"/>
      <c r="W17" s="123"/>
      <c r="X17" s="46">
        <f>L23*X18</f>
        <v>4.0000000000000008E-2</v>
      </c>
      <c r="Y17" s="309" t="s">
        <v>423</v>
      </c>
      <c r="Z17" s="310"/>
      <c r="AA17" s="310"/>
      <c r="AB17" s="311"/>
      <c r="AC17" s="37"/>
      <c r="AD17" s="44"/>
      <c r="AE17" s="38"/>
      <c r="AF17" s="38"/>
      <c r="AG17" s="38"/>
      <c r="AH17" s="38"/>
      <c r="AI17" s="38"/>
      <c r="AJ17" s="37"/>
      <c r="AK17" s="38"/>
      <c r="AL17" s="38"/>
      <c r="AM17" s="38"/>
      <c r="AN17" s="38"/>
      <c r="AO17" s="37"/>
    </row>
    <row r="18" spans="2:41" ht="51.75" customHeight="1" x14ac:dyDescent="0.25">
      <c r="B18" s="341" t="s">
        <v>378</v>
      </c>
      <c r="C18" s="342"/>
      <c r="D18" s="343"/>
      <c r="E18" s="300"/>
      <c r="F18" s="301"/>
      <c r="G18" s="301"/>
      <c r="H18" s="301"/>
      <c r="I18" s="301"/>
      <c r="J18" s="302"/>
      <c r="K18" s="1" t="s">
        <v>98</v>
      </c>
      <c r="L18" s="40">
        <f>INDEX('NORMA 5419 - 2'!D83:D86,ZPR4!O18)</f>
        <v>0.1</v>
      </c>
      <c r="M18" s="127" t="s">
        <v>379</v>
      </c>
      <c r="N18" s="127"/>
      <c r="O18">
        <v>2</v>
      </c>
      <c r="S18" s="121" t="s">
        <v>430</v>
      </c>
      <c r="T18" s="122"/>
      <c r="U18" s="122"/>
      <c r="V18" s="122"/>
      <c r="W18" s="123"/>
      <c r="X18" s="85">
        <f>(X19*X20*L22*'Gerenciamento de risco'!H31)^2</f>
        <v>4.0000000000000008E-2</v>
      </c>
      <c r="Y18" s="321" t="s">
        <v>431</v>
      </c>
      <c r="Z18" s="322"/>
      <c r="AA18" s="322"/>
      <c r="AB18" s="323"/>
      <c r="AC18" s="37"/>
      <c r="AD18" s="44"/>
      <c r="AE18" s="38"/>
      <c r="AF18" s="38"/>
      <c r="AG18" s="38"/>
      <c r="AH18" s="38"/>
      <c r="AI18" s="38"/>
      <c r="AJ18" s="68"/>
      <c r="AK18" s="66"/>
      <c r="AL18" s="66"/>
      <c r="AM18" s="66"/>
      <c r="AN18" s="66"/>
      <c r="AO18" s="37"/>
    </row>
    <row r="19" spans="2:41" ht="22.5" customHeight="1" x14ac:dyDescent="0.25">
      <c r="B19" s="128" t="s">
        <v>352</v>
      </c>
      <c r="C19" s="128"/>
      <c r="D19" s="128"/>
      <c r="E19" s="127"/>
      <c r="F19" s="127"/>
      <c r="G19" s="127"/>
      <c r="H19" s="127"/>
      <c r="I19" s="127"/>
      <c r="J19" s="127"/>
      <c r="K19" s="1" t="s">
        <v>171</v>
      </c>
      <c r="L19" s="41">
        <f>INDEX('NORMA 5419 - 2'!E130:E136,ZPR4!P19)</f>
        <v>0.1</v>
      </c>
      <c r="M19" s="127" t="s">
        <v>353</v>
      </c>
      <c r="N19" s="127"/>
      <c r="O19">
        <v>7</v>
      </c>
      <c r="P19">
        <v>4</v>
      </c>
      <c r="S19" s="121" t="s">
        <v>432</v>
      </c>
      <c r="T19" s="122"/>
      <c r="U19" s="122"/>
      <c r="V19" s="122"/>
      <c r="W19" s="123"/>
      <c r="X19" s="46">
        <v>1</v>
      </c>
      <c r="Y19" s="309" t="s">
        <v>240</v>
      </c>
      <c r="Z19" s="310"/>
      <c r="AA19" s="310"/>
      <c r="AB19" s="311"/>
      <c r="AC19" s="326" t="s">
        <v>439</v>
      </c>
      <c r="AD19" s="43"/>
      <c r="AE19" s="38"/>
      <c r="AF19" s="38"/>
      <c r="AG19" s="38"/>
      <c r="AH19" s="38"/>
      <c r="AI19" s="38"/>
      <c r="AJ19" s="38"/>
      <c r="AK19" s="38"/>
      <c r="AL19" s="38"/>
      <c r="AM19" s="38"/>
      <c r="AN19" s="38"/>
      <c r="AO19" s="69"/>
    </row>
    <row r="20" spans="2:41" ht="35.25" customHeight="1" x14ac:dyDescent="0.25">
      <c r="B20" s="344" t="s">
        <v>354</v>
      </c>
      <c r="C20" s="344"/>
      <c r="D20" s="344"/>
      <c r="E20" s="331"/>
      <c r="F20" s="331"/>
      <c r="G20" s="331"/>
      <c r="H20" s="331"/>
      <c r="I20" s="331"/>
      <c r="J20" s="331"/>
      <c r="K20" s="1" t="s">
        <v>165</v>
      </c>
      <c r="L20" s="40">
        <f>INDEX('NORMA 5419 - 2'!E123:E125,ZPR4!O20)</f>
        <v>0.5</v>
      </c>
      <c r="M20" s="127" t="s">
        <v>355</v>
      </c>
      <c r="N20" s="127"/>
      <c r="O20">
        <v>2</v>
      </c>
      <c r="S20" s="300" t="s">
        <v>433</v>
      </c>
      <c r="T20" s="301"/>
      <c r="U20" s="301"/>
      <c r="V20" s="301"/>
      <c r="W20" s="302"/>
      <c r="X20" s="85">
        <v>1</v>
      </c>
      <c r="Y20" s="321" t="s">
        <v>359</v>
      </c>
      <c r="Z20" s="322"/>
      <c r="AA20" s="322"/>
      <c r="AB20" s="323"/>
      <c r="AC20" s="326"/>
      <c r="AD20" s="44"/>
      <c r="AE20" s="66"/>
      <c r="AF20" s="66"/>
      <c r="AG20" s="66"/>
      <c r="AH20" s="66"/>
      <c r="AI20" s="66"/>
      <c r="AJ20" s="66"/>
      <c r="AK20" s="66"/>
      <c r="AL20" s="66"/>
      <c r="AM20" s="66"/>
      <c r="AN20" s="66"/>
      <c r="AO20" s="69"/>
    </row>
    <row r="21" spans="2:41" ht="30" customHeight="1" x14ac:dyDescent="0.25">
      <c r="B21" s="344" t="s">
        <v>357</v>
      </c>
      <c r="C21" s="344"/>
      <c r="D21" s="344"/>
      <c r="E21" s="331" t="s">
        <v>17</v>
      </c>
      <c r="F21" s="331"/>
      <c r="G21" s="331"/>
      <c r="H21" s="331"/>
      <c r="I21" s="331"/>
      <c r="J21" s="331"/>
      <c r="K21" s="1" t="s">
        <v>358</v>
      </c>
      <c r="L21" s="40">
        <v>1</v>
      </c>
      <c r="M21" s="127" t="s">
        <v>359</v>
      </c>
      <c r="N21" s="127"/>
      <c r="P21" s="58" t="s">
        <v>438</v>
      </c>
      <c r="R21" s="37"/>
      <c r="S21" s="300" t="s">
        <v>434</v>
      </c>
      <c r="T21" s="301"/>
      <c r="U21" s="301"/>
      <c r="V21" s="301"/>
      <c r="W21" s="302"/>
      <c r="X21" s="85"/>
      <c r="Y21" s="321" t="s">
        <v>331</v>
      </c>
      <c r="Z21" s="322"/>
      <c r="AA21" s="322"/>
      <c r="AB21" s="323"/>
      <c r="AC21" s="37"/>
      <c r="AD21" s="44"/>
      <c r="AE21" s="66"/>
      <c r="AF21" s="66"/>
      <c r="AG21" s="66"/>
      <c r="AH21" s="66"/>
      <c r="AI21" s="66"/>
      <c r="AJ21" s="68"/>
      <c r="AK21" s="66"/>
      <c r="AL21" s="66"/>
      <c r="AM21" s="66"/>
      <c r="AN21" s="66"/>
      <c r="AO21" s="37"/>
    </row>
    <row r="22" spans="2:41" ht="21" customHeight="1" x14ac:dyDescent="0.25">
      <c r="B22" s="344" t="s">
        <v>368</v>
      </c>
      <c r="C22" s="345" t="s">
        <v>370</v>
      </c>
      <c r="D22" s="345"/>
      <c r="E22" s="331"/>
      <c r="F22" s="331"/>
      <c r="G22" s="331"/>
      <c r="H22" s="331"/>
      <c r="I22" s="331"/>
      <c r="J22" s="331"/>
      <c r="K22" s="1" t="s">
        <v>90</v>
      </c>
      <c r="L22" s="40">
        <f>INDEX('NORMA 5419 - 2'!D72:D75,ZPR4!O22)</f>
        <v>0.2</v>
      </c>
      <c r="M22" s="121" t="s">
        <v>372</v>
      </c>
      <c r="N22" s="123"/>
      <c r="O22">
        <v>2</v>
      </c>
      <c r="S22" s="300" t="s">
        <v>436</v>
      </c>
      <c r="T22" s="301"/>
      <c r="U22" s="301"/>
      <c r="V22" s="301"/>
      <c r="W22" s="302"/>
      <c r="X22" s="85"/>
      <c r="Y22" s="321" t="s">
        <v>435</v>
      </c>
      <c r="Z22" s="322"/>
      <c r="AA22" s="322"/>
      <c r="AB22" s="323"/>
      <c r="AC22" s="37"/>
      <c r="AD22" s="44"/>
      <c r="AE22" s="66"/>
      <c r="AF22" s="66"/>
      <c r="AG22" s="66"/>
      <c r="AH22" s="66"/>
      <c r="AI22" s="66"/>
      <c r="AJ22" s="68"/>
      <c r="AK22" s="66"/>
      <c r="AL22" s="66"/>
      <c r="AM22" s="66"/>
      <c r="AN22" s="66"/>
      <c r="AO22" s="37"/>
    </row>
    <row r="23" spans="2:41" ht="20.25" customHeight="1" x14ac:dyDescent="0.25">
      <c r="B23" s="344"/>
      <c r="C23" s="345" t="s">
        <v>371</v>
      </c>
      <c r="D23" s="345"/>
      <c r="E23" s="331"/>
      <c r="F23" s="331"/>
      <c r="G23" s="331"/>
      <c r="H23" s="331"/>
      <c r="I23" s="331"/>
      <c r="J23" s="331"/>
      <c r="K23" s="1" t="s">
        <v>62</v>
      </c>
      <c r="L23" s="40">
        <f>INDEX('NORMA 5419 - 2'!D47:D51,ZPR4!O23)</f>
        <v>1</v>
      </c>
      <c r="M23" s="121" t="s">
        <v>373</v>
      </c>
      <c r="N23" s="123"/>
      <c r="O23">
        <v>1</v>
      </c>
      <c r="S23" s="300" t="s">
        <v>442</v>
      </c>
      <c r="T23" s="301"/>
      <c r="U23" s="301"/>
      <c r="V23" s="301"/>
      <c r="W23" s="302"/>
      <c r="X23" s="85"/>
      <c r="Y23" s="321" t="s">
        <v>443</v>
      </c>
      <c r="Z23" s="322"/>
      <c r="AA23" s="322"/>
      <c r="AB23" s="323"/>
      <c r="AC23" s="37"/>
      <c r="AD23" s="44"/>
      <c r="AE23" s="66"/>
      <c r="AF23" s="66"/>
      <c r="AG23" s="66"/>
      <c r="AH23" s="66"/>
      <c r="AI23" s="66"/>
      <c r="AJ23" s="66"/>
      <c r="AK23" s="66"/>
      <c r="AL23" s="66"/>
      <c r="AM23" s="66"/>
      <c r="AN23" s="66"/>
      <c r="AO23" s="37"/>
    </row>
    <row r="24" spans="2:41" ht="20.25" customHeight="1" x14ac:dyDescent="0.25">
      <c r="B24" s="344" t="s">
        <v>369</v>
      </c>
      <c r="C24" s="345" t="s">
        <v>370</v>
      </c>
      <c r="D24" s="345"/>
      <c r="E24" s="331"/>
      <c r="F24" s="331"/>
      <c r="G24" s="331"/>
      <c r="H24" s="331"/>
      <c r="I24" s="331"/>
      <c r="J24" s="331"/>
      <c r="K24" s="1" t="s">
        <v>90</v>
      </c>
      <c r="L24" s="40">
        <f>INDEX('NORMA 5419 - 2'!D72:D75,ZPR4!O24)</f>
        <v>0.01</v>
      </c>
      <c r="M24" s="121" t="s">
        <v>372</v>
      </c>
      <c r="N24" s="123"/>
      <c r="O24">
        <v>3</v>
      </c>
      <c r="S24" s="300" t="s">
        <v>444</v>
      </c>
      <c r="T24" s="301"/>
      <c r="U24" s="301"/>
      <c r="V24" s="301"/>
      <c r="W24" s="302"/>
      <c r="X24" s="85"/>
      <c r="Y24" s="321" t="s">
        <v>445</v>
      </c>
      <c r="Z24" s="322"/>
      <c r="AA24" s="322"/>
      <c r="AB24" s="323"/>
      <c r="AC24" s="37"/>
      <c r="AD24" s="44"/>
      <c r="AE24" s="66"/>
      <c r="AF24" s="66"/>
      <c r="AG24" s="66"/>
      <c r="AH24" s="66"/>
      <c r="AI24" s="66"/>
      <c r="AJ24" s="66"/>
      <c r="AK24" s="66"/>
      <c r="AL24" s="66"/>
      <c r="AM24" s="66"/>
      <c r="AN24" s="66"/>
      <c r="AO24" s="37"/>
    </row>
    <row r="25" spans="2:41" ht="20.25" customHeight="1" x14ac:dyDescent="0.25">
      <c r="B25" s="344"/>
      <c r="C25" s="345" t="s">
        <v>371</v>
      </c>
      <c r="D25" s="345"/>
      <c r="E25" s="331"/>
      <c r="F25" s="331"/>
      <c r="G25" s="331"/>
      <c r="H25" s="331"/>
      <c r="I25" s="331"/>
      <c r="J25" s="331"/>
      <c r="K25" s="1" t="s">
        <v>62</v>
      </c>
      <c r="L25" s="40">
        <f>INDEX('NORMA 5419 - 2'!D47:D51,ZPR4!O25)</f>
        <v>1</v>
      </c>
      <c r="M25" s="121" t="s">
        <v>373</v>
      </c>
      <c r="N25" s="123"/>
      <c r="O25">
        <v>1</v>
      </c>
      <c r="S25" s="300" t="s">
        <v>446</v>
      </c>
      <c r="T25" s="301"/>
      <c r="U25" s="301"/>
      <c r="V25" s="301"/>
      <c r="W25" s="302"/>
      <c r="X25" s="85"/>
      <c r="Y25" s="321" t="s">
        <v>447</v>
      </c>
      <c r="Z25" s="322"/>
      <c r="AA25" s="322"/>
      <c r="AB25" s="323"/>
      <c r="AC25" s="37"/>
      <c r="AD25" s="44"/>
      <c r="AE25" s="66"/>
      <c r="AF25" s="66"/>
      <c r="AG25" s="66"/>
      <c r="AH25" s="66"/>
      <c r="AI25" s="66"/>
      <c r="AJ25" s="66"/>
      <c r="AK25" s="66"/>
      <c r="AL25" s="66"/>
      <c r="AM25" s="66"/>
      <c r="AN25" s="66"/>
      <c r="AO25" s="37"/>
    </row>
    <row r="26" spans="2:41" ht="19.5" customHeight="1" x14ac:dyDescent="0.25">
      <c r="B26" s="344" t="s">
        <v>363</v>
      </c>
      <c r="C26" s="344"/>
      <c r="D26" s="344"/>
      <c r="E26" s="331"/>
      <c r="F26" s="331"/>
      <c r="G26" s="331"/>
      <c r="H26" s="331"/>
      <c r="I26" s="331"/>
      <c r="J26" s="331"/>
      <c r="K26" s="1" t="s">
        <v>183</v>
      </c>
      <c r="L26" s="40">
        <f>INDEX('NORMA 5419 - 2'!J130:J134,O26)</f>
        <v>1</v>
      </c>
      <c r="M26" s="127" t="s">
        <v>360</v>
      </c>
      <c r="N26" s="127"/>
      <c r="O26">
        <v>1</v>
      </c>
      <c r="S26" s="142" t="s">
        <v>297</v>
      </c>
      <c r="T26" s="47" t="s">
        <v>127</v>
      </c>
      <c r="U26" s="300" t="s">
        <v>449</v>
      </c>
      <c r="V26" s="301"/>
      <c r="W26" s="302"/>
      <c r="X26" s="85">
        <f>L16*L27*(F7/G9)*(H7/8760)</f>
        <v>2.6666666666666673E-7</v>
      </c>
      <c r="Y26" s="321" t="s">
        <v>453</v>
      </c>
      <c r="Z26" s="322"/>
      <c r="AA26" s="322"/>
      <c r="AB26" s="323"/>
      <c r="AC26" s="37"/>
      <c r="AD26" s="44"/>
      <c r="AE26" s="38"/>
      <c r="AF26" s="68"/>
      <c r="AG26" s="66"/>
      <c r="AH26" s="66"/>
      <c r="AI26" s="66"/>
      <c r="AJ26" s="66"/>
      <c r="AK26" s="66"/>
      <c r="AL26" s="66"/>
      <c r="AM26" s="66"/>
      <c r="AN26" s="66"/>
      <c r="AO26" s="37"/>
    </row>
    <row r="27" spans="2:41" x14ac:dyDescent="0.25">
      <c r="B27" s="344"/>
      <c r="C27" s="344"/>
      <c r="D27" s="344"/>
      <c r="E27" s="339" t="s">
        <v>376</v>
      </c>
      <c r="F27" s="339"/>
      <c r="G27" s="339"/>
      <c r="H27" s="339"/>
      <c r="I27" s="339"/>
      <c r="J27" s="339"/>
      <c r="K27" s="1" t="s">
        <v>138</v>
      </c>
      <c r="L27" s="40">
        <v>0.01</v>
      </c>
      <c r="M27" s="127" t="s">
        <v>362</v>
      </c>
      <c r="N27" s="127"/>
      <c r="S27" s="299"/>
      <c r="T27" s="47" t="s">
        <v>127</v>
      </c>
      <c r="U27" s="300" t="s">
        <v>450</v>
      </c>
      <c r="V27" s="301"/>
      <c r="W27" s="302"/>
      <c r="X27" s="46">
        <f>L16*L27*(F7/G9)*(H7/8760)</f>
        <v>2.6666666666666673E-7</v>
      </c>
      <c r="Y27" s="309" t="s">
        <v>394</v>
      </c>
      <c r="Z27" s="310"/>
      <c r="AA27" s="310"/>
      <c r="AB27" s="311"/>
      <c r="AC27" s="37"/>
      <c r="AD27" s="44"/>
      <c r="AE27" s="38"/>
      <c r="AF27" s="68"/>
      <c r="AG27" s="66"/>
      <c r="AH27" s="66"/>
      <c r="AI27" s="66"/>
      <c r="AJ27" s="38"/>
      <c r="AK27" s="38"/>
      <c r="AL27" s="38"/>
      <c r="AM27" s="38"/>
      <c r="AN27" s="38"/>
      <c r="AO27" s="37"/>
    </row>
    <row r="28" spans="2:41" ht="19.5" customHeight="1" x14ac:dyDescent="0.25">
      <c r="B28" s="344"/>
      <c r="C28" s="344"/>
      <c r="D28" s="344"/>
      <c r="E28" s="339" t="s">
        <v>375</v>
      </c>
      <c r="F28" s="339"/>
      <c r="G28" s="339"/>
      <c r="H28" s="339"/>
      <c r="I28" s="339"/>
      <c r="J28" s="339"/>
      <c r="K28" s="1" t="s">
        <v>145</v>
      </c>
      <c r="L28" s="40"/>
      <c r="M28" s="127"/>
      <c r="N28" s="127"/>
      <c r="O28">
        <v>4</v>
      </c>
      <c r="P28" s="42">
        <f>INDEX('NORMA 5419 - 2'!C112:C116,ZPR4!O28)</f>
        <v>0.02</v>
      </c>
      <c r="Q28" s="42"/>
      <c r="R28" s="42"/>
      <c r="S28" s="299"/>
      <c r="T28" s="47" t="s">
        <v>128</v>
      </c>
      <c r="U28" s="318" t="s">
        <v>451</v>
      </c>
      <c r="V28" s="319"/>
      <c r="W28" s="320"/>
      <c r="X28" s="46">
        <f>L20*L19*L26*P28*(F7/G9)*(H7/8760)</f>
        <v>2.6666666666666668E-4</v>
      </c>
      <c r="Y28" s="309" t="s">
        <v>395</v>
      </c>
      <c r="Z28" s="310"/>
      <c r="AA28" s="310"/>
      <c r="AB28" s="311"/>
      <c r="AC28" s="37"/>
      <c r="AD28" s="44"/>
      <c r="AE28" s="38"/>
      <c r="AF28" s="68"/>
      <c r="AG28" s="70"/>
      <c r="AH28" s="70"/>
      <c r="AI28" s="70"/>
      <c r="AJ28" s="38"/>
      <c r="AK28" s="38"/>
      <c r="AL28" s="38"/>
      <c r="AM28" s="38"/>
      <c r="AN28" s="38"/>
      <c r="AO28" s="37"/>
    </row>
    <row r="29" spans="2:41" ht="19.5" customHeight="1" x14ac:dyDescent="0.25">
      <c r="B29" s="344"/>
      <c r="C29" s="344"/>
      <c r="D29" s="344"/>
      <c r="E29" s="340" t="s">
        <v>374</v>
      </c>
      <c r="F29" s="340"/>
      <c r="G29" s="340"/>
      <c r="H29" s="340"/>
      <c r="I29" s="340"/>
      <c r="J29" s="340"/>
      <c r="K29" s="1" t="s">
        <v>148</v>
      </c>
      <c r="L29" s="40"/>
      <c r="M29" s="127"/>
      <c r="N29" s="127"/>
      <c r="O29">
        <v>1</v>
      </c>
      <c r="P29" s="42">
        <f>INDEX('NORMA 5419 - 2'!C117:C119,ZPR4!O29)</f>
        <v>0.1</v>
      </c>
      <c r="Q29" s="42"/>
      <c r="R29" s="42"/>
      <c r="S29" s="143"/>
      <c r="T29" s="47" t="s">
        <v>129</v>
      </c>
      <c r="U29" s="318" t="s">
        <v>452</v>
      </c>
      <c r="V29" s="319"/>
      <c r="W29" s="320"/>
      <c r="X29" s="85">
        <f>P29*(F7/G9)*(H7/8760)</f>
        <v>2.6666666666666668E-2</v>
      </c>
      <c r="Y29" s="321" t="s">
        <v>454</v>
      </c>
      <c r="Z29" s="322"/>
      <c r="AA29" s="322"/>
      <c r="AB29" s="323"/>
      <c r="AC29" s="37"/>
      <c r="AD29" s="44"/>
      <c r="AE29" s="38"/>
      <c r="AF29" s="68"/>
      <c r="AG29" s="70"/>
      <c r="AH29" s="70"/>
      <c r="AI29" s="70"/>
      <c r="AJ29" s="66"/>
      <c r="AK29" s="66"/>
      <c r="AL29" s="66"/>
      <c r="AM29" s="66"/>
      <c r="AN29" s="66"/>
      <c r="AO29" s="37"/>
    </row>
    <row r="30" spans="2:41" ht="30" customHeight="1" x14ac:dyDescent="0.25">
      <c r="B30" s="335" t="s">
        <v>518</v>
      </c>
      <c r="C30" s="346"/>
      <c r="D30" s="336"/>
      <c r="E30" s="360" t="s">
        <v>515</v>
      </c>
      <c r="F30" s="361"/>
      <c r="G30" s="361"/>
      <c r="H30" s="361"/>
      <c r="I30" s="361"/>
      <c r="J30" s="362"/>
      <c r="K30" s="1" t="s">
        <v>145</v>
      </c>
      <c r="L30" s="40"/>
      <c r="M30" s="355" t="s">
        <v>516</v>
      </c>
      <c r="N30" s="356"/>
      <c r="O30" s="38">
        <v>1</v>
      </c>
      <c r="P30" s="82">
        <f>INDEX('NORMA 5419 - 2'!C140:C141,O30)</f>
        <v>0.1</v>
      </c>
      <c r="S30" s="121" t="s">
        <v>456</v>
      </c>
      <c r="T30" s="122"/>
      <c r="U30" s="122"/>
      <c r="V30" s="122"/>
      <c r="W30" s="123"/>
      <c r="X30" s="46"/>
      <c r="Y30" s="309" t="s">
        <v>457</v>
      </c>
      <c r="Z30" s="310"/>
      <c r="AA30" s="310"/>
      <c r="AB30" s="311"/>
      <c r="AC30" s="37"/>
      <c r="AD30" s="37"/>
      <c r="AE30" s="38"/>
      <c r="AF30" s="38"/>
      <c r="AG30" s="38"/>
      <c r="AH30" s="38"/>
      <c r="AI30" s="38"/>
      <c r="AJ30" s="38"/>
      <c r="AK30" s="38"/>
      <c r="AL30" s="38"/>
      <c r="AM30" s="38"/>
      <c r="AN30" s="38"/>
      <c r="AO30" s="37"/>
    </row>
    <row r="31" spans="2:41" ht="18.75" customHeight="1" x14ac:dyDescent="0.25">
      <c r="B31" s="337"/>
      <c r="C31" s="347"/>
      <c r="D31" s="338"/>
      <c r="E31" s="363" t="s">
        <v>374</v>
      </c>
      <c r="F31" s="364"/>
      <c r="G31" s="364"/>
      <c r="H31" s="364"/>
      <c r="I31" s="364"/>
      <c r="J31" s="365"/>
      <c r="K31" s="1" t="s">
        <v>148</v>
      </c>
      <c r="L31" s="40"/>
      <c r="M31" s="357"/>
      <c r="N31" s="358"/>
      <c r="O31">
        <v>1</v>
      </c>
      <c r="P31">
        <f>INDEX('NORMA 5419 - 2'!C142:C143,ZPR4!O31)</f>
        <v>0.01</v>
      </c>
      <c r="S31" s="303" t="s">
        <v>458</v>
      </c>
      <c r="T31" s="304"/>
      <c r="U31" s="304"/>
      <c r="V31" s="304"/>
      <c r="W31" s="305"/>
      <c r="X31" s="46"/>
      <c r="Y31" s="309" t="s">
        <v>459</v>
      </c>
      <c r="Z31" s="310"/>
      <c r="AA31" s="310"/>
      <c r="AB31" s="311"/>
      <c r="AC31" s="37"/>
      <c r="AD31" s="37"/>
      <c r="AJ31" s="38"/>
      <c r="AK31" s="38"/>
      <c r="AL31" s="38"/>
      <c r="AM31" s="38"/>
      <c r="AN31" s="38"/>
      <c r="AO31" s="37"/>
    </row>
    <row r="32" spans="2:41" x14ac:dyDescent="0.25">
      <c r="B32" s="344" t="s">
        <v>519</v>
      </c>
      <c r="C32" s="344"/>
      <c r="D32" s="344"/>
      <c r="E32" s="363" t="s">
        <v>375</v>
      </c>
      <c r="F32" s="364"/>
      <c r="G32" s="364"/>
      <c r="H32" s="364"/>
      <c r="I32" s="364"/>
      <c r="J32" s="365"/>
      <c r="K32" s="1" t="s">
        <v>145</v>
      </c>
      <c r="L32" s="40">
        <v>0.1</v>
      </c>
      <c r="M32" s="121" t="s">
        <v>517</v>
      </c>
      <c r="N32" s="123"/>
      <c r="S32" s="142" t="s">
        <v>296</v>
      </c>
      <c r="T32" s="47" t="s">
        <v>128</v>
      </c>
      <c r="U32" s="300" t="s">
        <v>455</v>
      </c>
      <c r="V32" s="301"/>
      <c r="W32" s="302"/>
      <c r="X32" s="46">
        <f>L20*L19*P30*(F7/G9)</f>
        <v>1.3333333333333335E-3</v>
      </c>
      <c r="Y32" s="309" t="s">
        <v>393</v>
      </c>
      <c r="Z32" s="310"/>
      <c r="AA32" s="310"/>
      <c r="AB32" s="311"/>
      <c r="AC32" s="37"/>
      <c r="AD32" s="37"/>
      <c r="AE32" s="38"/>
      <c r="AF32" s="68"/>
      <c r="AG32" s="66"/>
      <c r="AH32" s="66"/>
      <c r="AI32" s="66"/>
      <c r="AJ32" s="38"/>
      <c r="AK32" s="38"/>
      <c r="AL32" s="38"/>
      <c r="AM32" s="38"/>
      <c r="AN32" s="38"/>
      <c r="AO32" s="37"/>
    </row>
    <row r="33" spans="2:41" ht="15" customHeight="1" x14ac:dyDescent="0.25">
      <c r="B33" s="344" t="s">
        <v>520</v>
      </c>
      <c r="C33" s="344"/>
      <c r="D33" s="344"/>
      <c r="E33" s="340" t="s">
        <v>376</v>
      </c>
      <c r="F33" s="340"/>
      <c r="G33" s="340"/>
      <c r="H33" s="340"/>
      <c r="I33" s="340"/>
      <c r="J33" s="340"/>
      <c r="K33" s="1" t="s">
        <v>138</v>
      </c>
      <c r="L33" s="40">
        <v>0.01</v>
      </c>
      <c r="M33" s="355" t="s">
        <v>523</v>
      </c>
      <c r="N33" s="356"/>
      <c r="S33" s="143"/>
      <c r="T33" s="47" t="s">
        <v>129</v>
      </c>
      <c r="U33" s="327" t="s">
        <v>460</v>
      </c>
      <c r="V33" s="328"/>
      <c r="W33" s="329"/>
      <c r="X33" s="46">
        <f>P31*(F7/G9)</f>
        <v>2.6666666666666666E-3</v>
      </c>
      <c r="Y33" s="309" t="s">
        <v>461</v>
      </c>
      <c r="Z33" s="310"/>
      <c r="AA33" s="310"/>
      <c r="AB33" s="311"/>
      <c r="AC33" s="37"/>
      <c r="AD33" s="37"/>
      <c r="AE33" s="38"/>
      <c r="AF33" s="68"/>
      <c r="AG33" s="71"/>
      <c r="AH33" s="71"/>
      <c r="AI33" s="71"/>
      <c r="AJ33" s="38"/>
      <c r="AK33" s="38"/>
      <c r="AL33" s="38"/>
      <c r="AM33" s="38"/>
      <c r="AN33" s="38"/>
      <c r="AO33" s="37"/>
    </row>
    <row r="34" spans="2:41" ht="21" customHeight="1" x14ac:dyDescent="0.25">
      <c r="B34" s="344"/>
      <c r="C34" s="344"/>
      <c r="D34" s="344"/>
      <c r="E34" s="340" t="s">
        <v>515</v>
      </c>
      <c r="F34" s="340"/>
      <c r="G34" s="340"/>
      <c r="H34" s="340"/>
      <c r="I34" s="340"/>
      <c r="J34" s="340"/>
      <c r="K34" s="1" t="s">
        <v>145</v>
      </c>
      <c r="L34" s="40"/>
      <c r="M34" s="157"/>
      <c r="N34" s="359"/>
      <c r="O34">
        <v>1</v>
      </c>
      <c r="P34" s="81">
        <f>INDEX('NORMA 5419 - 2'!C152:C155,ZPR4!O34)</f>
        <v>1</v>
      </c>
      <c r="S34" s="3" t="s">
        <v>462</v>
      </c>
      <c r="T34" s="47" t="s">
        <v>128</v>
      </c>
      <c r="U34" s="300" t="s">
        <v>463</v>
      </c>
      <c r="V34" s="301"/>
      <c r="W34" s="302"/>
      <c r="X34" s="46"/>
      <c r="Y34" s="309" t="s">
        <v>464</v>
      </c>
      <c r="Z34" s="310"/>
      <c r="AA34" s="310"/>
      <c r="AB34" s="311"/>
      <c r="AC34" s="37"/>
      <c r="AD34" s="37"/>
      <c r="AE34" s="72"/>
      <c r="AF34" s="68"/>
      <c r="AG34" s="66"/>
      <c r="AH34" s="66"/>
      <c r="AI34" s="66"/>
      <c r="AJ34" s="38"/>
      <c r="AK34" s="38"/>
      <c r="AL34" s="38"/>
      <c r="AM34" s="38"/>
      <c r="AN34" s="38"/>
      <c r="AO34" s="37"/>
    </row>
    <row r="35" spans="2:41" ht="21" customHeight="1" x14ac:dyDescent="0.25">
      <c r="B35" s="344"/>
      <c r="C35" s="344"/>
      <c r="D35" s="344"/>
      <c r="E35" s="210" t="s">
        <v>522</v>
      </c>
      <c r="F35" s="339"/>
      <c r="G35" s="339"/>
      <c r="H35" s="339"/>
      <c r="I35" s="339"/>
      <c r="J35" s="339"/>
      <c r="K35" s="1" t="s">
        <v>148</v>
      </c>
      <c r="L35" s="40"/>
      <c r="M35" s="357"/>
      <c r="N35" s="358"/>
      <c r="O35">
        <v>1</v>
      </c>
      <c r="P35" s="81">
        <f>INDEX('NORMA 5419 - 2'!C156:C159,ZPR4!O35)</f>
        <v>0.1</v>
      </c>
      <c r="S35" s="142" t="s">
        <v>299</v>
      </c>
      <c r="T35" s="47" t="s">
        <v>127</v>
      </c>
      <c r="U35" s="300" t="s">
        <v>469</v>
      </c>
      <c r="V35" s="301"/>
      <c r="W35" s="302"/>
      <c r="X35" s="46"/>
      <c r="Y35" s="309" t="s">
        <v>465</v>
      </c>
      <c r="Z35" s="310"/>
      <c r="AA35" s="310"/>
      <c r="AB35" s="311"/>
      <c r="AC35" s="37"/>
      <c r="AD35" s="37"/>
      <c r="AE35" s="38"/>
      <c r="AF35" s="68"/>
      <c r="AG35" s="66"/>
      <c r="AH35" s="66"/>
      <c r="AI35" s="66"/>
      <c r="AJ35" s="38"/>
      <c r="AK35" s="38"/>
      <c r="AL35" s="38"/>
      <c r="AM35" s="38"/>
      <c r="AN35" s="38"/>
      <c r="AO35" s="37"/>
    </row>
    <row r="36" spans="2:41" x14ac:dyDescent="0.25">
      <c r="B36" s="344" t="s">
        <v>364</v>
      </c>
      <c r="C36" s="344"/>
      <c r="D36" s="344"/>
      <c r="E36" s="127" t="s">
        <v>365</v>
      </c>
      <c r="F36" s="127"/>
      <c r="G36" s="127"/>
      <c r="H36" s="127"/>
      <c r="I36" s="127"/>
      <c r="J36" s="127"/>
      <c r="K36" s="1" t="s">
        <v>17</v>
      </c>
      <c r="L36" s="46">
        <f>(F7/G9)*(H7/8760)</f>
        <v>0.26666666666666666</v>
      </c>
      <c r="M36" s="127" t="s">
        <v>17</v>
      </c>
      <c r="N36" s="127"/>
      <c r="S36" s="299"/>
      <c r="T36" s="2" t="s">
        <v>127</v>
      </c>
      <c r="U36" s="303" t="s">
        <v>468</v>
      </c>
      <c r="V36" s="304"/>
      <c r="W36" s="305"/>
      <c r="X36" s="89"/>
      <c r="Y36" s="312" t="s">
        <v>466</v>
      </c>
      <c r="Z36" s="313"/>
      <c r="AA36" s="313"/>
      <c r="AB36" s="314"/>
      <c r="AE36" s="38"/>
      <c r="AF36" s="72"/>
    </row>
    <row r="37" spans="2:41" x14ac:dyDescent="0.25">
      <c r="B37" s="344"/>
      <c r="C37" s="344"/>
      <c r="D37" s="344"/>
      <c r="E37" s="324" t="s">
        <v>524</v>
      </c>
      <c r="F37" s="324"/>
      <c r="G37" s="324"/>
      <c r="H37" s="324"/>
      <c r="I37" s="324"/>
      <c r="J37" s="324"/>
      <c r="K37" s="1" t="s">
        <v>391</v>
      </c>
      <c r="L37" s="46">
        <f>X26</f>
        <v>2.6666666666666673E-7</v>
      </c>
      <c r="M37" s="127" t="s">
        <v>393</v>
      </c>
      <c r="N37" s="127"/>
      <c r="S37" s="299"/>
      <c r="T37" s="2" t="s">
        <v>128</v>
      </c>
      <c r="U37" s="306" t="s">
        <v>467</v>
      </c>
      <c r="V37" s="307"/>
      <c r="W37" s="308"/>
      <c r="X37" s="89"/>
      <c r="Y37" s="312" t="s">
        <v>470</v>
      </c>
      <c r="Z37" s="313"/>
      <c r="AA37" s="313"/>
      <c r="AB37" s="314"/>
      <c r="AE37" s="38"/>
      <c r="AF37" s="72"/>
      <c r="AG37" s="73"/>
      <c r="AH37" s="73"/>
      <c r="AI37" s="73"/>
    </row>
    <row r="38" spans="2:41" x14ac:dyDescent="0.25">
      <c r="B38" s="344"/>
      <c r="C38" s="344"/>
      <c r="D38" s="344"/>
      <c r="E38" s="324"/>
      <c r="F38" s="324"/>
      <c r="G38" s="324"/>
      <c r="H38" s="324"/>
      <c r="I38" s="324"/>
      <c r="J38" s="324"/>
      <c r="K38" s="1" t="s">
        <v>392</v>
      </c>
      <c r="L38" s="46">
        <f>X27</f>
        <v>2.6666666666666673E-7</v>
      </c>
      <c r="M38" s="127" t="s">
        <v>394</v>
      </c>
      <c r="N38" s="127"/>
      <c r="S38" s="143"/>
      <c r="T38" s="2" t="s">
        <v>129</v>
      </c>
      <c r="U38" s="303" t="s">
        <v>471</v>
      </c>
      <c r="V38" s="304"/>
      <c r="W38" s="305"/>
      <c r="X38" s="89"/>
      <c r="Y38" s="312" t="s">
        <v>472</v>
      </c>
      <c r="Z38" s="313"/>
      <c r="AA38" s="313"/>
      <c r="AB38" s="314"/>
      <c r="AE38" s="38"/>
      <c r="AF38" s="72"/>
    </row>
    <row r="39" spans="2:41" x14ac:dyDescent="0.25">
      <c r="B39" s="344"/>
      <c r="C39" s="344"/>
      <c r="D39" s="344"/>
      <c r="E39" s="324"/>
      <c r="F39" s="324"/>
      <c r="G39" s="324"/>
      <c r="H39" s="324"/>
      <c r="I39" s="324"/>
      <c r="J39" s="324"/>
      <c r="K39" s="1" t="s">
        <v>513</v>
      </c>
      <c r="L39" s="46">
        <f>X28</f>
        <v>2.6666666666666668E-4</v>
      </c>
      <c r="M39" s="127" t="s">
        <v>395</v>
      </c>
      <c r="N39" s="127"/>
      <c r="S39" s="297" t="s">
        <v>521</v>
      </c>
      <c r="T39" s="297"/>
      <c r="U39" s="297"/>
      <c r="V39" s="297"/>
      <c r="W39" s="297"/>
      <c r="X39" s="297"/>
      <c r="Y39" s="297"/>
      <c r="Z39" s="297"/>
      <c r="AA39" s="297"/>
      <c r="AB39" s="297"/>
      <c r="AE39" s="74"/>
      <c r="AF39" s="75"/>
      <c r="AG39" s="75"/>
      <c r="AH39" s="75"/>
      <c r="AI39" s="75"/>
      <c r="AJ39" s="75"/>
      <c r="AK39" s="75"/>
      <c r="AL39" s="75"/>
      <c r="AM39" s="75"/>
      <c r="AN39" s="75"/>
    </row>
    <row r="40" spans="2:41" ht="21" customHeight="1" x14ac:dyDescent="0.25">
      <c r="B40" s="344"/>
      <c r="C40" s="344"/>
      <c r="D40" s="344"/>
      <c r="E40" s="324"/>
      <c r="F40" s="324"/>
      <c r="G40" s="324"/>
      <c r="H40" s="324"/>
      <c r="I40" s="324"/>
      <c r="J40" s="324"/>
      <c r="K40" s="80" t="s">
        <v>514</v>
      </c>
      <c r="L40" s="46">
        <f>X29</f>
        <v>2.6666666666666668E-2</v>
      </c>
      <c r="M40" s="127" t="s">
        <v>396</v>
      </c>
      <c r="N40" s="127"/>
      <c r="S40" s="297"/>
      <c r="T40" s="297"/>
      <c r="U40" s="297"/>
      <c r="V40" s="297"/>
      <c r="W40" s="297"/>
      <c r="X40" s="297"/>
      <c r="Y40" s="297"/>
      <c r="Z40" s="297"/>
      <c r="AA40" s="297"/>
      <c r="AB40" s="297"/>
      <c r="AE40" s="75"/>
      <c r="AF40" s="75"/>
      <c r="AG40" s="75"/>
      <c r="AH40" s="75"/>
      <c r="AI40" s="75"/>
      <c r="AJ40" s="75"/>
      <c r="AK40" s="75"/>
      <c r="AL40" s="75"/>
      <c r="AM40" s="75"/>
      <c r="AN40" s="75"/>
    </row>
    <row r="41" spans="2:41" x14ac:dyDescent="0.25">
      <c r="B41" s="344"/>
      <c r="C41" s="344"/>
      <c r="D41" s="344"/>
      <c r="E41" s="324" t="s">
        <v>525</v>
      </c>
      <c r="F41" s="324"/>
      <c r="G41" s="324"/>
      <c r="H41" s="324"/>
      <c r="I41" s="324"/>
      <c r="J41" s="324"/>
      <c r="K41" s="1" t="s">
        <v>513</v>
      </c>
      <c r="L41" s="46">
        <f t="shared" ref="L41:L47" si="0">X32</f>
        <v>1.3333333333333335E-3</v>
      </c>
      <c r="M41" s="127" t="s">
        <v>393</v>
      </c>
      <c r="N41" s="127"/>
      <c r="S41" s="127" t="s">
        <v>456</v>
      </c>
      <c r="T41" s="127"/>
      <c r="U41" s="127"/>
      <c r="V41" s="127"/>
      <c r="W41" s="127"/>
      <c r="X41" s="46"/>
      <c r="Y41" s="298" t="s">
        <v>473</v>
      </c>
      <c r="Z41" s="298"/>
      <c r="AA41" s="298"/>
      <c r="AB41" s="298"/>
      <c r="AE41" s="38"/>
      <c r="AF41" s="38"/>
      <c r="AG41" s="38"/>
      <c r="AH41" s="38"/>
      <c r="AI41" s="38"/>
      <c r="AJ41" s="38"/>
      <c r="AK41" s="38"/>
      <c r="AL41" s="38"/>
      <c r="AM41" s="38"/>
      <c r="AN41" s="38"/>
    </row>
    <row r="42" spans="2:41" ht="22.5" x14ac:dyDescent="0.25">
      <c r="B42" s="344"/>
      <c r="C42" s="344"/>
      <c r="D42" s="344"/>
      <c r="E42" s="324"/>
      <c r="F42" s="324"/>
      <c r="G42" s="324"/>
      <c r="H42" s="324"/>
      <c r="I42" s="324"/>
      <c r="J42" s="324"/>
      <c r="K42" s="80" t="s">
        <v>514</v>
      </c>
      <c r="L42" s="46">
        <f t="shared" si="0"/>
        <v>2.6666666666666666E-3</v>
      </c>
      <c r="M42" s="127" t="s">
        <v>394</v>
      </c>
      <c r="N42" s="127"/>
      <c r="S42" s="127" t="s">
        <v>474</v>
      </c>
      <c r="T42" s="127"/>
      <c r="U42" s="127"/>
      <c r="V42" s="127"/>
      <c r="W42" s="127"/>
      <c r="X42" s="46"/>
      <c r="Y42" s="298" t="s">
        <v>475</v>
      </c>
      <c r="Z42" s="298"/>
      <c r="AA42" s="298"/>
      <c r="AB42" s="298"/>
      <c r="AE42" s="38"/>
      <c r="AF42" s="38"/>
      <c r="AG42" s="38"/>
      <c r="AH42" s="38"/>
      <c r="AI42" s="38"/>
      <c r="AJ42" s="38"/>
      <c r="AK42" s="38"/>
      <c r="AL42" s="38"/>
      <c r="AM42" s="38"/>
      <c r="AN42" s="38"/>
    </row>
    <row r="43" spans="2:41" ht="21" customHeight="1" x14ac:dyDescent="0.25">
      <c r="B43" s="344"/>
      <c r="C43" s="344"/>
      <c r="D43" s="344"/>
      <c r="E43" s="324" t="s">
        <v>526</v>
      </c>
      <c r="F43" s="324"/>
      <c r="G43" s="324"/>
      <c r="H43" s="324"/>
      <c r="I43" s="324"/>
      <c r="J43" s="324"/>
      <c r="K43" s="1" t="s">
        <v>513</v>
      </c>
      <c r="L43" s="46">
        <f t="shared" si="0"/>
        <v>0</v>
      </c>
      <c r="M43" s="127" t="s">
        <v>395</v>
      </c>
      <c r="N43" s="127"/>
      <c r="S43" s="39"/>
      <c r="T43" s="39"/>
      <c r="U43" s="39"/>
      <c r="V43" s="39"/>
      <c r="W43" s="39"/>
      <c r="X43" s="88"/>
      <c r="Y43" s="39"/>
      <c r="Z43" s="39"/>
      <c r="AA43" s="39"/>
      <c r="AB43" s="39"/>
    </row>
    <row r="44" spans="2:41" x14ac:dyDescent="0.25">
      <c r="B44" s="344"/>
      <c r="C44" s="344"/>
      <c r="D44" s="344"/>
      <c r="E44" s="324" t="s">
        <v>527</v>
      </c>
      <c r="F44" s="324"/>
      <c r="G44" s="324"/>
      <c r="H44" s="324"/>
      <c r="I44" s="324"/>
      <c r="J44" s="324"/>
      <c r="K44" s="1" t="s">
        <v>391</v>
      </c>
      <c r="L44" s="46">
        <f t="shared" si="0"/>
        <v>0</v>
      </c>
      <c r="M44" s="127" t="s">
        <v>393</v>
      </c>
      <c r="N44" s="127"/>
      <c r="S44" s="38"/>
      <c r="T44" s="38"/>
      <c r="U44" s="38"/>
      <c r="V44" s="38"/>
      <c r="W44" s="38"/>
      <c r="X44" s="55"/>
      <c r="Y44" s="38"/>
      <c r="Z44" s="38"/>
      <c r="AA44" s="38"/>
      <c r="AB44" s="38"/>
    </row>
    <row r="45" spans="2:41" x14ac:dyDescent="0.25">
      <c r="B45" s="344"/>
      <c r="C45" s="344"/>
      <c r="D45" s="344"/>
      <c r="E45" s="324"/>
      <c r="F45" s="324"/>
      <c r="G45" s="324"/>
      <c r="H45" s="324"/>
      <c r="I45" s="324"/>
      <c r="J45" s="324"/>
      <c r="K45" s="1" t="s">
        <v>392</v>
      </c>
      <c r="L45" s="46">
        <f t="shared" si="0"/>
        <v>0</v>
      </c>
      <c r="M45" s="127" t="s">
        <v>394</v>
      </c>
      <c r="N45" s="127"/>
      <c r="S45" s="38"/>
      <c r="T45" s="38"/>
      <c r="U45" s="38"/>
      <c r="V45" s="38"/>
      <c r="W45" s="38"/>
      <c r="X45" s="55"/>
      <c r="Y45" s="38"/>
      <c r="Z45" s="38"/>
      <c r="AA45" s="38"/>
      <c r="AB45" s="38"/>
    </row>
    <row r="46" spans="2:41" x14ac:dyDescent="0.25">
      <c r="B46" s="344"/>
      <c r="C46" s="344"/>
      <c r="D46" s="344"/>
      <c r="E46" s="324"/>
      <c r="F46" s="324"/>
      <c r="G46" s="324"/>
      <c r="H46" s="324"/>
      <c r="I46" s="324"/>
      <c r="J46" s="324"/>
      <c r="K46" s="1" t="s">
        <v>513</v>
      </c>
      <c r="L46" s="46">
        <f t="shared" si="0"/>
        <v>0</v>
      </c>
      <c r="M46" s="127" t="s">
        <v>395</v>
      </c>
      <c r="N46" s="127"/>
      <c r="S46" s="38"/>
      <c r="T46" s="38"/>
      <c r="U46" s="38"/>
      <c r="V46" s="38"/>
      <c r="W46" s="38"/>
      <c r="X46" s="86"/>
      <c r="Y46" s="66"/>
      <c r="Z46" s="66"/>
      <c r="AA46" s="66"/>
      <c r="AB46" s="66"/>
    </row>
    <row r="47" spans="2:41" ht="21.75" customHeight="1" x14ac:dyDescent="0.25">
      <c r="B47" s="344"/>
      <c r="C47" s="344"/>
      <c r="D47" s="344"/>
      <c r="E47" s="324"/>
      <c r="F47" s="324"/>
      <c r="G47" s="324"/>
      <c r="H47" s="324"/>
      <c r="I47" s="324"/>
      <c r="J47" s="324"/>
      <c r="K47" s="80" t="s">
        <v>514</v>
      </c>
      <c r="L47" s="46">
        <f t="shared" si="0"/>
        <v>0</v>
      </c>
      <c r="M47" s="127" t="s">
        <v>396</v>
      </c>
      <c r="N47" s="127"/>
      <c r="S47" s="38"/>
      <c r="T47" s="38"/>
      <c r="U47" s="38"/>
      <c r="V47" s="38"/>
      <c r="W47" s="38"/>
      <c r="X47" s="55"/>
      <c r="Y47" s="38"/>
      <c r="Z47" s="38"/>
      <c r="AA47" s="38"/>
      <c r="AB47" s="38"/>
    </row>
    <row r="48" spans="2:41" x14ac:dyDescent="0.25">
      <c r="B48" s="65"/>
      <c r="C48" s="65"/>
      <c r="D48" s="65"/>
      <c r="E48" s="66"/>
      <c r="F48" s="66"/>
      <c r="G48" s="66"/>
      <c r="H48" s="66"/>
      <c r="I48" s="66"/>
      <c r="J48" s="66"/>
      <c r="K48" s="37"/>
      <c r="L48" s="44"/>
      <c r="M48" s="38"/>
      <c r="N48" s="38"/>
      <c r="S48" s="66"/>
      <c r="T48" s="66"/>
      <c r="U48" s="66"/>
      <c r="V48" s="66"/>
      <c r="W48" s="66"/>
      <c r="X48" s="86"/>
      <c r="Y48" s="66"/>
      <c r="Z48" s="66"/>
      <c r="AA48" s="66"/>
      <c r="AB48" s="66"/>
    </row>
    <row r="49" spans="2:29" x14ac:dyDescent="0.25">
      <c r="B49" s="65"/>
      <c r="I49" s="66"/>
      <c r="J49" s="66"/>
      <c r="K49" s="37"/>
      <c r="L49" s="44"/>
      <c r="M49" s="38"/>
      <c r="N49" s="38"/>
      <c r="S49" s="66"/>
      <c r="T49" s="66"/>
      <c r="U49" s="66"/>
      <c r="V49" s="66"/>
      <c r="W49" s="66"/>
      <c r="X49" s="86"/>
      <c r="Y49" s="66"/>
      <c r="Z49" s="66"/>
      <c r="AA49" s="66"/>
      <c r="AB49" s="66"/>
    </row>
    <row r="50" spans="2:29" ht="15.75" x14ac:dyDescent="0.25">
      <c r="B50" s="65"/>
      <c r="C50" s="155" t="s">
        <v>551</v>
      </c>
      <c r="D50" s="155"/>
      <c r="E50" s="155"/>
      <c r="F50" s="155"/>
      <c r="G50" s="155"/>
      <c r="H50" s="155"/>
      <c r="I50" s="155"/>
      <c r="J50" s="155"/>
      <c r="K50" s="37"/>
      <c r="L50" s="44"/>
      <c r="S50" s="66"/>
      <c r="T50" s="66"/>
      <c r="U50" s="66"/>
      <c r="V50" s="66"/>
      <c r="W50" s="66"/>
      <c r="X50" s="86"/>
      <c r="Y50" s="66"/>
      <c r="Z50" s="66"/>
      <c r="AA50" s="66"/>
      <c r="AB50" s="66"/>
    </row>
    <row r="51" spans="2:29" x14ac:dyDescent="0.25">
      <c r="B51" s="65"/>
      <c r="C51" s="128" t="s">
        <v>546</v>
      </c>
      <c r="D51" s="128"/>
      <c r="E51" s="330" t="s">
        <v>531</v>
      </c>
      <c r="F51" s="330"/>
      <c r="G51" s="64" t="s">
        <v>480</v>
      </c>
      <c r="H51" s="64">
        <f>'Gerenciamento de risco'!D65*ZPR4!X14*ZPR4!L37</f>
        <v>0</v>
      </c>
      <c r="I51" s="331" t="s">
        <v>481</v>
      </c>
      <c r="J51" s="331"/>
      <c r="K51" s="37"/>
      <c r="L51" s="44"/>
      <c r="M51" s="38"/>
      <c r="N51" s="38"/>
      <c r="S51" s="66"/>
      <c r="T51" s="66"/>
      <c r="U51" s="66"/>
      <c r="V51" s="66"/>
      <c r="W51" s="66"/>
      <c r="X51" s="86"/>
      <c r="Y51" s="66"/>
      <c r="Z51" s="66"/>
      <c r="AA51" s="66"/>
      <c r="AB51" s="66"/>
    </row>
    <row r="52" spans="2:29" x14ac:dyDescent="0.25">
      <c r="B52" s="65"/>
      <c r="C52" s="128"/>
      <c r="D52" s="128"/>
      <c r="E52" s="330"/>
      <c r="F52" s="330"/>
      <c r="G52" s="64" t="s">
        <v>482</v>
      </c>
      <c r="H52" s="64">
        <f>'Gerenciamento de risco'!D65*'Gerenciamento de risco'!H14*ZPR4!L46</f>
        <v>0</v>
      </c>
      <c r="I52" s="331" t="s">
        <v>483</v>
      </c>
      <c r="J52" s="331"/>
      <c r="K52" s="37"/>
      <c r="L52" s="44"/>
      <c r="M52" s="38"/>
      <c r="N52" s="38"/>
      <c r="P52" s="42"/>
      <c r="Q52" s="42"/>
      <c r="R52" s="42"/>
      <c r="S52" s="66"/>
      <c r="T52" s="66"/>
      <c r="U52" s="66"/>
      <c r="V52" s="66"/>
      <c r="W52" s="66"/>
      <c r="X52" s="86"/>
      <c r="Y52" s="66"/>
      <c r="Z52" s="66"/>
      <c r="AA52" s="66"/>
      <c r="AB52" s="66"/>
    </row>
    <row r="53" spans="2:29" x14ac:dyDescent="0.25">
      <c r="B53" s="65"/>
      <c r="C53" s="128"/>
      <c r="D53" s="128"/>
      <c r="E53" s="330"/>
      <c r="F53" s="330"/>
      <c r="G53" s="1" t="s">
        <v>485</v>
      </c>
      <c r="H53" s="1">
        <f>'Gerenciamento de risco'!D65*ZPR4!X16*ZPR4!L40</f>
        <v>0</v>
      </c>
      <c r="I53" s="127" t="s">
        <v>484</v>
      </c>
      <c r="J53" s="127"/>
      <c r="K53" s="37"/>
      <c r="L53" s="44"/>
      <c r="M53" s="38"/>
      <c r="N53" s="38"/>
      <c r="P53" s="42"/>
      <c r="Q53" s="42"/>
      <c r="R53" s="42"/>
      <c r="S53" s="66"/>
      <c r="T53" s="66"/>
      <c r="U53" s="66"/>
      <c r="V53" s="66"/>
      <c r="W53" s="66"/>
      <c r="X53" s="86"/>
      <c r="Y53" s="66"/>
      <c r="Z53" s="66"/>
      <c r="AA53" s="66"/>
      <c r="AB53" s="66"/>
    </row>
    <row r="54" spans="2:29" x14ac:dyDescent="0.25">
      <c r="B54" s="65"/>
      <c r="C54" s="128"/>
      <c r="D54" s="128"/>
      <c r="E54" s="330" t="s">
        <v>530</v>
      </c>
      <c r="F54" s="330"/>
      <c r="G54" s="1" t="s">
        <v>532</v>
      </c>
      <c r="H54" s="1">
        <f>'Gerenciamento de risco'!D66*ZPR4!X17*ZPR4!L40</f>
        <v>0</v>
      </c>
      <c r="I54" s="127" t="s">
        <v>533</v>
      </c>
      <c r="J54" s="127"/>
      <c r="K54" s="37"/>
      <c r="L54" s="55"/>
      <c r="M54" s="38"/>
      <c r="N54" s="38"/>
      <c r="S54" s="38"/>
      <c r="T54" s="68"/>
      <c r="U54" s="66"/>
      <c r="V54" s="66"/>
      <c r="W54" s="66"/>
      <c r="X54" s="86"/>
      <c r="Y54" s="66"/>
      <c r="Z54" s="66"/>
      <c r="AA54" s="66"/>
      <c r="AB54" s="66"/>
    </row>
    <row r="55" spans="2:29" ht="15" customHeight="1" x14ac:dyDescent="0.25">
      <c r="B55" s="65"/>
      <c r="C55" s="128"/>
      <c r="D55" s="128"/>
      <c r="E55" s="330" t="s">
        <v>534</v>
      </c>
      <c r="F55" s="330"/>
      <c r="G55" s="64" t="s">
        <v>535</v>
      </c>
      <c r="H55" s="64">
        <f>('Gerenciamento de risco'!D67+'Gerenciamento de risco'!D69)*ZPR4!X22*ZPR4!L38</f>
        <v>0</v>
      </c>
      <c r="I55" s="331" t="s">
        <v>538</v>
      </c>
      <c r="J55" s="331"/>
      <c r="K55" s="37"/>
      <c r="L55" s="55"/>
      <c r="M55" s="38"/>
      <c r="N55" s="38"/>
      <c r="S55" s="38"/>
      <c r="T55" s="68"/>
      <c r="U55" s="66"/>
      <c r="V55" s="66"/>
      <c r="W55" s="66"/>
      <c r="X55" s="55"/>
      <c r="Y55" s="38"/>
      <c r="Z55" s="38"/>
      <c r="AA55" s="38"/>
      <c r="AB55" s="38"/>
    </row>
    <row r="56" spans="2:29" ht="15" customHeight="1" x14ac:dyDescent="0.25">
      <c r="B56" s="65"/>
      <c r="C56" s="128"/>
      <c r="D56" s="128"/>
      <c r="E56" s="330"/>
      <c r="F56" s="330"/>
      <c r="G56" s="1" t="s">
        <v>536</v>
      </c>
      <c r="H56" s="1">
        <f>('Gerenciamento de risco'!D67+'Gerenciamento de risco'!D69)*X23*L40</f>
        <v>0</v>
      </c>
      <c r="I56" s="127" t="s">
        <v>539</v>
      </c>
      <c r="J56" s="127"/>
      <c r="K56" s="37"/>
      <c r="L56" s="55"/>
      <c r="M56" s="38"/>
      <c r="N56" s="38"/>
      <c r="S56" s="38"/>
      <c r="T56" s="68"/>
      <c r="U56" s="70"/>
      <c r="V56" s="70"/>
      <c r="W56" s="70"/>
      <c r="X56" s="55"/>
      <c r="Y56" s="38"/>
      <c r="Z56" s="38"/>
      <c r="AA56" s="38"/>
      <c r="AB56" s="38"/>
    </row>
    <row r="57" spans="2:29" ht="15" customHeight="1" x14ac:dyDescent="0.25">
      <c r="B57" s="65"/>
      <c r="C57" s="128"/>
      <c r="D57" s="128"/>
      <c r="E57" s="330"/>
      <c r="F57" s="330"/>
      <c r="G57" s="1" t="s">
        <v>537</v>
      </c>
      <c r="H57" s="1">
        <f>('Gerenciamento de risco'!D67+'Gerenciamento de risco'!D69)*X24*L40</f>
        <v>0</v>
      </c>
      <c r="I57" s="127" t="s">
        <v>540</v>
      </c>
      <c r="J57" s="127"/>
      <c r="K57" s="37"/>
      <c r="L57" s="55"/>
      <c r="M57" s="38"/>
      <c r="N57" s="38"/>
      <c r="S57" s="38"/>
      <c r="T57" s="68"/>
      <c r="U57" s="70"/>
      <c r="V57" s="70"/>
      <c r="W57" s="70"/>
      <c r="X57" s="86"/>
      <c r="Y57" s="66"/>
      <c r="Z57" s="66"/>
      <c r="AA57" s="66"/>
      <c r="AB57" s="66"/>
    </row>
    <row r="58" spans="2:29" ht="15" customHeight="1" x14ac:dyDescent="0.25">
      <c r="B58" s="65"/>
      <c r="C58" s="128"/>
      <c r="D58" s="128"/>
      <c r="E58" s="332" t="s">
        <v>543</v>
      </c>
      <c r="F58" s="332"/>
      <c r="G58" s="1" t="s">
        <v>541</v>
      </c>
      <c r="H58" s="1">
        <f>'Gerenciamento de risco'!D68*ZPR4!X53*ZPR4!L40</f>
        <v>0</v>
      </c>
      <c r="I58" s="127" t="s">
        <v>542</v>
      </c>
      <c r="J58" s="127"/>
      <c r="K58" s="37"/>
      <c r="L58" s="55"/>
      <c r="M58" s="38"/>
      <c r="N58" s="38"/>
      <c r="S58" s="38"/>
      <c r="T58" s="38"/>
      <c r="U58" s="38"/>
      <c r="V58" s="38"/>
      <c r="W58" s="38"/>
      <c r="X58" s="55"/>
      <c r="Y58" s="38"/>
      <c r="Z58" s="38"/>
      <c r="AA58" s="38"/>
      <c r="AB58" s="38"/>
    </row>
    <row r="59" spans="2:29" x14ac:dyDescent="0.25">
      <c r="C59" s="324" t="s">
        <v>306</v>
      </c>
      <c r="D59" s="324"/>
      <c r="E59" s="324"/>
      <c r="F59" s="324"/>
      <c r="G59" s="324"/>
      <c r="H59" s="1">
        <f>SUM(H51:H58)</f>
        <v>0</v>
      </c>
      <c r="I59" s="325"/>
      <c r="J59" s="325"/>
      <c r="X59" s="55"/>
      <c r="Y59" s="38"/>
      <c r="Z59" s="38"/>
      <c r="AA59" s="38"/>
      <c r="AB59" s="38"/>
      <c r="AC59" s="59"/>
    </row>
    <row r="60" spans="2:29" x14ac:dyDescent="0.25">
      <c r="B60" s="59"/>
      <c r="C60" s="128" t="s">
        <v>547</v>
      </c>
      <c r="D60" s="128"/>
      <c r="E60" s="332" t="s">
        <v>545</v>
      </c>
      <c r="F60" s="332"/>
      <c r="G60" s="1" t="s">
        <v>482</v>
      </c>
      <c r="H60" s="1">
        <f>'Gerenciamento de risco'!D65*'Gerenciamento de risco'!H14*ZPR4!L41</f>
        <v>0</v>
      </c>
      <c r="I60" s="331" t="s">
        <v>483</v>
      </c>
      <c r="J60" s="331"/>
      <c r="N60" s="59"/>
      <c r="S60" s="38"/>
      <c r="T60" s="68"/>
      <c r="U60" s="66"/>
      <c r="V60" s="66"/>
      <c r="W60" s="66"/>
      <c r="X60" s="55"/>
      <c r="Y60" s="38"/>
      <c r="Z60" s="38"/>
      <c r="AA60" s="38"/>
      <c r="AB60" s="38"/>
      <c r="AC60" s="59"/>
    </row>
    <row r="61" spans="2:29" x14ac:dyDescent="0.25">
      <c r="B61" s="65"/>
      <c r="C61" s="128"/>
      <c r="D61" s="128"/>
      <c r="E61" s="332"/>
      <c r="F61" s="332"/>
      <c r="G61" s="1" t="s">
        <v>485</v>
      </c>
      <c r="H61" s="1">
        <f>'Gerenciamento de risco'!D65*ZPR4!X16*ZPR4!L42</f>
        <v>0</v>
      </c>
      <c r="I61" s="127" t="s">
        <v>484</v>
      </c>
      <c r="J61" s="127"/>
      <c r="N61" s="39"/>
      <c r="S61" s="38"/>
      <c r="T61" s="68"/>
      <c r="U61" s="71"/>
      <c r="V61" s="71"/>
      <c r="W61" s="71"/>
      <c r="X61" s="55"/>
      <c r="Y61" s="38"/>
      <c r="Z61" s="38"/>
      <c r="AA61" s="38"/>
      <c r="AB61" s="38"/>
      <c r="AC61" s="38"/>
    </row>
    <row r="62" spans="2:29" x14ac:dyDescent="0.25">
      <c r="B62" s="65"/>
      <c r="C62" s="128"/>
      <c r="D62" s="128"/>
      <c r="E62" s="330" t="s">
        <v>530</v>
      </c>
      <c r="F62" s="330"/>
      <c r="G62" s="1" t="s">
        <v>532</v>
      </c>
      <c r="H62" s="1">
        <f>'Gerenciamento de risco'!D66*ZPR4!X17*ZPR4!L42</f>
        <v>0</v>
      </c>
      <c r="I62" s="127" t="s">
        <v>533</v>
      </c>
      <c r="J62" s="127"/>
      <c r="N62" s="39"/>
      <c r="S62" s="72"/>
      <c r="T62" s="68"/>
      <c r="U62" s="66"/>
      <c r="V62" s="66"/>
      <c r="W62" s="66"/>
      <c r="X62" s="55"/>
      <c r="Y62" s="38"/>
      <c r="Z62" s="38"/>
      <c r="AA62" s="38"/>
      <c r="AB62" s="38"/>
      <c r="AC62" s="38"/>
    </row>
    <row r="63" spans="2:29" ht="15" customHeight="1" x14ac:dyDescent="0.25">
      <c r="B63" s="39"/>
      <c r="C63" s="128"/>
      <c r="D63" s="128"/>
      <c r="E63" s="330" t="s">
        <v>534</v>
      </c>
      <c r="F63" s="330"/>
      <c r="G63" s="1" t="s">
        <v>536</v>
      </c>
      <c r="H63" s="1">
        <f>('Gerenciamento de risco'!D67+'Gerenciamento de risco'!D69)*X23*L41</f>
        <v>0</v>
      </c>
      <c r="I63" s="127" t="s">
        <v>539</v>
      </c>
      <c r="J63" s="127"/>
      <c r="N63" s="38"/>
      <c r="S63" s="38"/>
      <c r="T63" s="68"/>
      <c r="U63" s="66"/>
      <c r="V63" s="66"/>
      <c r="W63" s="66"/>
      <c r="X63" s="55"/>
      <c r="Y63" s="38"/>
      <c r="Z63" s="38"/>
      <c r="AA63" s="38"/>
      <c r="AB63" s="38"/>
    </row>
    <row r="64" spans="2:29" x14ac:dyDescent="0.25">
      <c r="B64" s="65"/>
      <c r="C64" s="128"/>
      <c r="D64" s="128"/>
      <c r="E64" s="330"/>
      <c r="F64" s="330"/>
      <c r="G64" s="1" t="s">
        <v>537</v>
      </c>
      <c r="H64" s="1">
        <f>('Gerenciamento de risco'!D67+'Gerenciamento de risco'!D69)*X24*L42</f>
        <v>0</v>
      </c>
      <c r="I64" s="127" t="s">
        <v>540</v>
      </c>
      <c r="J64" s="127"/>
      <c r="N64" s="38"/>
      <c r="S64" s="38"/>
      <c r="T64" s="72"/>
    </row>
    <row r="65" spans="2:28" x14ac:dyDescent="0.25">
      <c r="B65" s="65"/>
      <c r="C65" s="128"/>
      <c r="D65" s="128"/>
      <c r="E65" s="332" t="s">
        <v>543</v>
      </c>
      <c r="F65" s="332"/>
      <c r="G65" s="1" t="s">
        <v>541</v>
      </c>
      <c r="H65" s="1">
        <f>'Gerenciamento de risco'!D68*ZPR4!X53*ZPR4!L42</f>
        <v>0</v>
      </c>
      <c r="I65" s="127" t="s">
        <v>542</v>
      </c>
      <c r="J65" s="127"/>
      <c r="N65" s="38"/>
      <c r="S65" s="38"/>
      <c r="T65" s="72"/>
      <c r="U65" s="73"/>
      <c r="V65" s="73"/>
      <c r="W65" s="73"/>
    </row>
    <row r="66" spans="2:28" x14ac:dyDescent="0.25">
      <c r="B66" s="39"/>
      <c r="C66" s="324" t="s">
        <v>306</v>
      </c>
      <c r="D66" s="324"/>
      <c r="E66" s="324"/>
      <c r="F66" s="324"/>
      <c r="G66" s="324"/>
      <c r="H66" s="54">
        <f>SUM(H60:H65)</f>
        <v>0</v>
      </c>
      <c r="I66" s="325"/>
      <c r="J66" s="325"/>
      <c r="N66" s="38"/>
      <c r="S66" s="38"/>
      <c r="T66" s="72"/>
    </row>
    <row r="67" spans="2:28" x14ac:dyDescent="0.25">
      <c r="B67" s="65"/>
      <c r="C67" s="335" t="s">
        <v>549</v>
      </c>
      <c r="D67" s="336"/>
      <c r="E67" s="333" t="s">
        <v>545</v>
      </c>
      <c r="F67" s="334"/>
      <c r="G67" s="64" t="s">
        <v>482</v>
      </c>
      <c r="H67" s="64">
        <f>'Gerenciamento de risco'!D65*'Gerenciamento de risco'!H14*ZPR4!L43</f>
        <v>0</v>
      </c>
      <c r="I67" s="331" t="s">
        <v>483</v>
      </c>
      <c r="J67" s="331"/>
      <c r="K67" s="37"/>
      <c r="L67" s="44"/>
      <c r="M67" s="38"/>
      <c r="N67" s="38"/>
      <c r="S67" s="84"/>
      <c r="T67" s="84"/>
      <c r="U67" s="84"/>
      <c r="V67" s="84"/>
      <c r="W67" s="84"/>
      <c r="X67" s="90"/>
      <c r="Y67" s="84"/>
      <c r="Z67" s="84"/>
      <c r="AA67" s="84"/>
      <c r="AB67" s="84"/>
    </row>
    <row r="68" spans="2:28" x14ac:dyDescent="0.25">
      <c r="B68" s="65"/>
      <c r="C68" s="337"/>
      <c r="D68" s="338"/>
      <c r="E68" s="333" t="s">
        <v>548</v>
      </c>
      <c r="F68" s="334"/>
      <c r="G68" s="1" t="s">
        <v>536</v>
      </c>
      <c r="H68" s="64">
        <f>('Gerenciamento de risco'!D67+'Gerenciamento de risco'!D69)*X23*L43</f>
        <v>0</v>
      </c>
      <c r="I68" s="127" t="s">
        <v>539</v>
      </c>
      <c r="J68" s="127"/>
      <c r="K68" s="37"/>
      <c r="L68" s="44"/>
      <c r="M68" s="38"/>
      <c r="N68" s="38"/>
      <c r="S68" s="84"/>
      <c r="T68" s="84"/>
      <c r="U68" s="84"/>
      <c r="V68" s="84"/>
      <c r="W68" s="84"/>
      <c r="X68" s="90"/>
      <c r="Y68" s="84"/>
      <c r="Z68" s="84"/>
      <c r="AA68" s="84"/>
      <c r="AB68" s="84"/>
    </row>
    <row r="69" spans="2:28" x14ac:dyDescent="0.25">
      <c r="B69" s="65"/>
      <c r="C69" s="324" t="s">
        <v>306</v>
      </c>
      <c r="D69" s="324"/>
      <c r="E69" s="324"/>
      <c r="F69" s="324"/>
      <c r="G69" s="324"/>
      <c r="H69" s="54">
        <f>SUM(H67:H68)</f>
        <v>0</v>
      </c>
      <c r="I69" s="325"/>
      <c r="J69" s="325"/>
      <c r="K69" s="37"/>
      <c r="L69" s="44"/>
      <c r="M69" s="38"/>
      <c r="N69" s="38"/>
      <c r="S69" s="38"/>
      <c r="T69" s="38"/>
      <c r="U69" s="38"/>
      <c r="V69" s="38"/>
      <c r="W69" s="38"/>
      <c r="X69" s="55"/>
      <c r="Y69" s="38"/>
      <c r="Z69" s="38"/>
      <c r="AA69" s="38"/>
      <c r="AB69" s="38"/>
    </row>
    <row r="70" spans="2:28" x14ac:dyDescent="0.25">
      <c r="B70" s="65"/>
      <c r="C70" s="128" t="s">
        <v>550</v>
      </c>
      <c r="D70" s="128"/>
      <c r="E70" s="330" t="s">
        <v>531</v>
      </c>
      <c r="F70" s="330"/>
      <c r="G70" s="64" t="s">
        <v>480</v>
      </c>
      <c r="H70" s="64">
        <f>'Gerenciamento de risco'!D65*ZPR4!X14*ZPR4!L44</f>
        <v>0</v>
      </c>
      <c r="I70" s="331" t="s">
        <v>481</v>
      </c>
      <c r="J70" s="331"/>
      <c r="K70" s="37"/>
      <c r="L70" s="44"/>
      <c r="M70" s="38"/>
      <c r="N70" s="38"/>
      <c r="S70" s="38"/>
      <c r="T70" s="38"/>
      <c r="U70" s="38"/>
      <c r="V70" s="38"/>
      <c r="W70" s="38"/>
      <c r="X70" s="55"/>
      <c r="Y70" s="38"/>
      <c r="Z70" s="38"/>
      <c r="AA70" s="38"/>
      <c r="AB70" s="38"/>
    </row>
    <row r="71" spans="2:28" ht="21" customHeight="1" x14ac:dyDescent="0.25">
      <c r="B71" s="65"/>
      <c r="C71" s="128"/>
      <c r="D71" s="128"/>
      <c r="E71" s="330"/>
      <c r="F71" s="330"/>
      <c r="G71" s="64" t="s">
        <v>482</v>
      </c>
      <c r="H71" s="64">
        <f>'Gerenciamento de risco'!D65*'Gerenciamento de risco'!H14*ZPR4!L46</f>
        <v>0</v>
      </c>
      <c r="I71" s="331" t="s">
        <v>483</v>
      </c>
      <c r="J71" s="331"/>
      <c r="K71" s="37"/>
      <c r="L71" s="44"/>
      <c r="M71" s="38"/>
      <c r="N71" s="38"/>
      <c r="P71" s="42"/>
      <c r="Q71" s="42"/>
      <c r="R71" s="42"/>
    </row>
    <row r="72" spans="2:28" ht="20.25" customHeight="1" x14ac:dyDescent="0.25">
      <c r="B72" s="65"/>
      <c r="C72" s="128"/>
      <c r="D72" s="128"/>
      <c r="E72" s="330"/>
      <c r="F72" s="330"/>
      <c r="G72" s="1" t="s">
        <v>485</v>
      </c>
      <c r="H72" s="1">
        <f>'Gerenciamento de risco'!D65*ZPR4!X16*ZPR4!L47</f>
        <v>0</v>
      </c>
      <c r="I72" s="127" t="s">
        <v>484</v>
      </c>
      <c r="J72" s="127"/>
      <c r="K72" s="37"/>
      <c r="L72" s="44"/>
      <c r="M72" s="38"/>
      <c r="N72" s="38"/>
      <c r="P72" s="42"/>
      <c r="Q72" s="42"/>
      <c r="R72" s="42"/>
    </row>
    <row r="73" spans="2:28" ht="19.5" customHeight="1" x14ac:dyDescent="0.25">
      <c r="B73" s="65"/>
      <c r="C73" s="128"/>
      <c r="D73" s="128"/>
      <c r="E73" s="330" t="s">
        <v>530</v>
      </c>
      <c r="F73" s="330"/>
      <c r="G73" s="1" t="s">
        <v>532</v>
      </c>
      <c r="H73" s="1">
        <f>'Gerenciamento de risco'!D66*ZPR4!X17*ZPR4!L47</f>
        <v>0</v>
      </c>
      <c r="I73" s="127" t="s">
        <v>533</v>
      </c>
      <c r="J73" s="127"/>
      <c r="K73" s="37"/>
      <c r="L73" s="44"/>
    </row>
    <row r="74" spans="2:28" ht="15" customHeight="1" x14ac:dyDescent="0.25">
      <c r="B74" s="65"/>
      <c r="C74" s="128"/>
      <c r="D74" s="128"/>
      <c r="E74" s="330" t="s">
        <v>534</v>
      </c>
      <c r="F74" s="330"/>
      <c r="G74" s="64" t="s">
        <v>535</v>
      </c>
      <c r="H74" s="64">
        <f>('Gerenciamento de risco'!D67+'Gerenciamento de risco'!D69)*X22*L45</f>
        <v>0</v>
      </c>
      <c r="I74" s="331" t="s">
        <v>538</v>
      </c>
      <c r="J74" s="331"/>
      <c r="K74" s="37"/>
      <c r="L74" s="44"/>
      <c r="M74" s="38"/>
      <c r="N74" s="38"/>
    </row>
    <row r="75" spans="2:28" ht="20.25" customHeight="1" x14ac:dyDescent="0.25">
      <c r="B75" s="65"/>
      <c r="C75" s="128"/>
      <c r="D75" s="128"/>
      <c r="E75" s="330"/>
      <c r="F75" s="330"/>
      <c r="G75" s="1" t="s">
        <v>536</v>
      </c>
      <c r="H75" s="1">
        <f>('Gerenciamento de risco'!D67+'Gerenciamento de risco'!D69)*X23*L46</f>
        <v>0</v>
      </c>
      <c r="I75" s="127" t="s">
        <v>539</v>
      </c>
      <c r="J75" s="127"/>
      <c r="K75" s="37"/>
      <c r="L75" s="44"/>
      <c r="M75" s="38"/>
      <c r="N75" s="38"/>
    </row>
    <row r="76" spans="2:28" ht="19.5" customHeight="1" x14ac:dyDescent="0.25">
      <c r="B76" s="65"/>
      <c r="C76" s="128"/>
      <c r="D76" s="128"/>
      <c r="E76" s="330"/>
      <c r="F76" s="330"/>
      <c r="G76" s="1" t="s">
        <v>537</v>
      </c>
      <c r="H76" s="1">
        <f>('Gerenciamento de risco'!D67+'Gerenciamento de risco'!D69)*X24*L47</f>
        <v>0</v>
      </c>
      <c r="I76" s="127" t="s">
        <v>540</v>
      </c>
      <c r="J76" s="127"/>
      <c r="K76" s="37"/>
      <c r="L76" s="44"/>
      <c r="M76" s="38"/>
      <c r="N76" s="38"/>
    </row>
    <row r="77" spans="2:28" ht="15" customHeight="1" x14ac:dyDescent="0.25">
      <c r="B77" s="65"/>
      <c r="C77" s="128"/>
      <c r="D77" s="128"/>
      <c r="E77" s="332" t="s">
        <v>543</v>
      </c>
      <c r="F77" s="332"/>
      <c r="G77" s="1" t="s">
        <v>541</v>
      </c>
      <c r="H77" s="1">
        <f>'Gerenciamento de risco'!D68*ZPR4!X25*ZPR4!L47</f>
        <v>0</v>
      </c>
      <c r="I77" s="127" t="s">
        <v>542</v>
      </c>
      <c r="J77" s="127"/>
      <c r="K77" s="37"/>
      <c r="L77" s="55"/>
      <c r="M77" s="38"/>
      <c r="N77" s="38"/>
    </row>
    <row r="78" spans="2:28" ht="15" customHeight="1" x14ac:dyDescent="0.25">
      <c r="B78" s="65"/>
      <c r="C78" s="324" t="s">
        <v>306</v>
      </c>
      <c r="D78" s="324"/>
      <c r="E78" s="324"/>
      <c r="F78" s="324"/>
      <c r="G78" s="324"/>
      <c r="H78" s="1">
        <f>SUM(H70:H77)</f>
        <v>0</v>
      </c>
      <c r="I78" s="325"/>
      <c r="J78" s="325"/>
      <c r="K78" s="37"/>
      <c r="L78" s="55"/>
      <c r="M78" s="38"/>
      <c r="N78" s="38"/>
    </row>
    <row r="79" spans="2:28" x14ac:dyDescent="0.25">
      <c r="B79" s="65"/>
      <c r="C79" s="65"/>
      <c r="D79" s="65"/>
      <c r="E79" s="39"/>
      <c r="F79" s="39"/>
      <c r="G79" s="39"/>
      <c r="H79" s="39"/>
      <c r="I79" s="39"/>
      <c r="J79" s="39"/>
      <c r="K79" s="37"/>
      <c r="L79" s="55"/>
      <c r="M79" s="38"/>
      <c r="N79" s="38"/>
    </row>
    <row r="80" spans="2:28" ht="15" customHeight="1" x14ac:dyDescent="0.25">
      <c r="B80" s="65"/>
      <c r="C80" s="65"/>
      <c r="D80" s="65"/>
      <c r="E80" s="39"/>
      <c r="F80" s="39"/>
      <c r="G80" s="39"/>
      <c r="H80" s="39"/>
      <c r="I80" s="39"/>
      <c r="J80" s="39"/>
      <c r="K80" s="37"/>
      <c r="L80" s="55"/>
      <c r="M80" s="38"/>
      <c r="N80" s="38"/>
    </row>
    <row r="81" spans="2:18" ht="20.25" customHeight="1" x14ac:dyDescent="0.25">
      <c r="B81" s="65"/>
      <c r="C81" s="65"/>
      <c r="D81" s="65"/>
      <c r="E81" s="39"/>
      <c r="F81" s="39"/>
      <c r="G81" s="39"/>
      <c r="H81" s="39"/>
      <c r="I81" s="39"/>
      <c r="J81" s="39"/>
      <c r="K81" s="37"/>
      <c r="L81" s="55"/>
      <c r="M81" s="38"/>
      <c r="N81" s="38"/>
    </row>
    <row r="82" spans="2:18" ht="30" customHeight="1" x14ac:dyDescent="0.25"/>
    <row r="83" spans="2:18" ht="15" customHeight="1" x14ac:dyDescent="0.25">
      <c r="B83" s="59"/>
      <c r="C83" s="59"/>
      <c r="D83" s="59"/>
      <c r="E83" s="59"/>
      <c r="F83" s="59"/>
      <c r="G83" s="59"/>
      <c r="H83" s="59"/>
      <c r="I83" s="59"/>
      <c r="J83" s="59"/>
      <c r="K83" s="59"/>
      <c r="L83" s="59"/>
      <c r="M83" s="59"/>
      <c r="N83" s="59"/>
    </row>
    <row r="84" spans="2:18" ht="15" customHeight="1" x14ac:dyDescent="0.25">
      <c r="B84" s="65"/>
      <c r="C84" s="65"/>
      <c r="D84" s="65"/>
      <c r="E84" s="39"/>
      <c r="F84" s="39"/>
      <c r="G84" s="39"/>
      <c r="H84" s="39"/>
      <c r="I84" s="39"/>
      <c r="J84" s="39"/>
      <c r="K84" s="39"/>
      <c r="L84" s="39"/>
      <c r="M84" s="39"/>
      <c r="N84" s="39"/>
    </row>
    <row r="85" spans="2:18" ht="15" customHeight="1" x14ac:dyDescent="0.25">
      <c r="B85" s="65"/>
      <c r="C85" s="65"/>
      <c r="D85" s="65"/>
      <c r="E85" s="39"/>
      <c r="F85" s="39"/>
      <c r="G85" s="39"/>
      <c r="H85" s="39"/>
      <c r="I85" s="39"/>
      <c r="J85" s="39"/>
      <c r="K85" s="39"/>
      <c r="L85" s="39"/>
      <c r="M85" s="39"/>
      <c r="N85" s="39"/>
    </row>
    <row r="86" spans="2:18" ht="20.25" customHeight="1" x14ac:dyDescent="0.25">
      <c r="B86" s="39"/>
      <c r="C86" s="39"/>
      <c r="D86" s="39"/>
      <c r="E86" s="38"/>
      <c r="F86" s="38"/>
      <c r="G86" s="38"/>
      <c r="H86" s="38"/>
      <c r="I86" s="38"/>
      <c r="J86" s="38"/>
      <c r="K86" s="37"/>
      <c r="L86" s="43"/>
      <c r="M86" s="38"/>
      <c r="N86" s="38"/>
    </row>
    <row r="87" spans="2:18" ht="57.75" customHeight="1" x14ac:dyDescent="0.25">
      <c r="B87" s="65"/>
      <c r="C87" s="65"/>
      <c r="D87" s="65"/>
      <c r="E87" s="66"/>
      <c r="F87" s="66"/>
      <c r="G87" s="66"/>
      <c r="H87" s="66"/>
      <c r="I87" s="66"/>
      <c r="J87" s="66"/>
      <c r="K87" s="37"/>
      <c r="L87" s="67"/>
      <c r="M87" s="38"/>
      <c r="N87" s="38"/>
    </row>
    <row r="88" spans="2:18" ht="47.25" customHeight="1" x14ac:dyDescent="0.25">
      <c r="B88" s="65"/>
      <c r="C88" s="65"/>
      <c r="D88" s="65"/>
      <c r="E88" s="66"/>
      <c r="F88" s="66"/>
      <c r="G88" s="66"/>
      <c r="H88" s="66"/>
      <c r="I88" s="66"/>
      <c r="J88" s="66"/>
      <c r="K88" s="37"/>
      <c r="L88" s="44"/>
      <c r="M88" s="38"/>
      <c r="N88" s="38"/>
    </row>
    <row r="89" spans="2:18" ht="21" customHeight="1" x14ac:dyDescent="0.25">
      <c r="B89" s="39"/>
      <c r="C89" s="39"/>
      <c r="D89" s="39"/>
      <c r="E89" s="38"/>
      <c r="F89" s="38"/>
      <c r="G89" s="38"/>
      <c r="H89" s="38"/>
      <c r="I89" s="38"/>
      <c r="J89" s="38"/>
      <c r="K89" s="37"/>
      <c r="L89" s="43"/>
      <c r="M89" s="38"/>
      <c r="N89" s="38"/>
    </row>
    <row r="90" spans="2:18" ht="30.75" customHeight="1" x14ac:dyDescent="0.25">
      <c r="B90" s="65"/>
      <c r="C90" s="65"/>
      <c r="D90" s="65"/>
      <c r="E90" s="66"/>
      <c r="F90" s="66"/>
      <c r="G90" s="66"/>
      <c r="H90" s="66"/>
      <c r="I90" s="66"/>
      <c r="J90" s="66"/>
      <c r="K90" s="37"/>
      <c r="L90" s="44"/>
      <c r="M90" s="38"/>
      <c r="N90" s="38"/>
      <c r="P90" s="42"/>
      <c r="Q90" s="42"/>
      <c r="R90" s="42"/>
    </row>
    <row r="91" spans="2:18" ht="20.25" customHeight="1" x14ac:dyDescent="0.25">
      <c r="B91" s="65"/>
      <c r="C91" s="65"/>
      <c r="D91" s="65"/>
      <c r="E91" s="66"/>
      <c r="F91" s="66"/>
      <c r="G91" s="66"/>
      <c r="H91" s="66"/>
      <c r="I91" s="66"/>
      <c r="J91" s="66"/>
      <c r="K91" s="37"/>
      <c r="L91" s="44"/>
      <c r="M91" s="38"/>
      <c r="N91" s="38"/>
      <c r="P91" s="42"/>
      <c r="Q91" s="42"/>
      <c r="R91" s="42"/>
    </row>
    <row r="92" spans="2:18" ht="22.5" customHeight="1" x14ac:dyDescent="0.25">
      <c r="B92" s="65"/>
      <c r="C92" s="65"/>
      <c r="D92" s="65"/>
      <c r="E92" s="66"/>
      <c r="F92" s="66"/>
      <c r="G92" s="66"/>
      <c r="H92" s="66"/>
      <c r="I92" s="66"/>
      <c r="J92" s="66"/>
      <c r="K92" s="37"/>
      <c r="L92" s="44"/>
      <c r="M92" s="38"/>
      <c r="N92" s="38"/>
    </row>
    <row r="93" spans="2:18" ht="20.25" customHeight="1" x14ac:dyDescent="0.25">
      <c r="B93" s="65"/>
      <c r="C93" s="65"/>
      <c r="D93" s="65"/>
      <c r="E93" s="66"/>
      <c r="F93" s="66"/>
      <c r="G93" s="66"/>
      <c r="H93" s="66"/>
      <c r="I93" s="66"/>
      <c r="J93" s="66"/>
      <c r="K93" s="37"/>
      <c r="L93" s="44"/>
      <c r="M93" s="38"/>
      <c r="N93" s="38"/>
    </row>
    <row r="94" spans="2:18" ht="20.25" customHeight="1" x14ac:dyDescent="0.25">
      <c r="B94" s="65"/>
      <c r="C94" s="65"/>
      <c r="D94" s="65"/>
      <c r="E94" s="66"/>
      <c r="F94" s="66"/>
      <c r="G94" s="66"/>
      <c r="H94" s="66"/>
      <c r="I94" s="66"/>
      <c r="J94" s="66"/>
      <c r="K94" s="37"/>
      <c r="L94" s="44"/>
      <c r="M94" s="38"/>
      <c r="N94" s="38"/>
    </row>
    <row r="95" spans="2:18" ht="21" customHeight="1" x14ac:dyDescent="0.25">
      <c r="B95" s="65"/>
      <c r="C95" s="65"/>
      <c r="D95" s="65"/>
      <c r="E95" s="66"/>
      <c r="F95" s="66"/>
      <c r="G95" s="66"/>
      <c r="H95" s="66"/>
      <c r="I95" s="66"/>
      <c r="J95" s="66"/>
      <c r="K95" s="37"/>
      <c r="L95" s="44"/>
      <c r="M95" s="38"/>
      <c r="N95" s="38"/>
    </row>
    <row r="96" spans="2:18" ht="18.75" customHeight="1" x14ac:dyDescent="0.25">
      <c r="B96" s="65"/>
      <c r="C96" s="65"/>
      <c r="D96" s="65"/>
      <c r="E96" s="66"/>
      <c r="F96" s="66"/>
      <c r="G96" s="66"/>
      <c r="H96" s="66"/>
      <c r="I96" s="66"/>
      <c r="J96" s="66"/>
      <c r="K96" s="37"/>
      <c r="L96" s="44"/>
    </row>
    <row r="97" spans="2:18" x14ac:dyDescent="0.25">
      <c r="B97" s="65"/>
      <c r="C97" s="65"/>
      <c r="D97" s="65"/>
      <c r="E97" s="38"/>
      <c r="F97" s="38"/>
      <c r="G97" s="38"/>
      <c r="H97" s="38"/>
      <c r="I97" s="38"/>
      <c r="J97" s="38"/>
      <c r="K97" s="37"/>
      <c r="L97" s="44"/>
      <c r="M97" s="38"/>
      <c r="N97" s="38"/>
    </row>
    <row r="98" spans="2:18" ht="20.25" customHeight="1" x14ac:dyDescent="0.25">
      <c r="B98" s="65"/>
      <c r="C98" s="65"/>
      <c r="D98" s="65"/>
      <c r="E98" s="38"/>
      <c r="F98" s="38"/>
      <c r="G98" s="38"/>
      <c r="H98" s="38"/>
      <c r="I98" s="38"/>
      <c r="J98" s="38"/>
      <c r="K98" s="37"/>
      <c r="L98" s="44"/>
      <c r="M98" s="38"/>
      <c r="N98" s="38"/>
    </row>
    <row r="99" spans="2:18" ht="21" customHeight="1" x14ac:dyDescent="0.25">
      <c r="B99" s="65"/>
      <c r="C99" s="65"/>
      <c r="D99" s="65"/>
      <c r="E99" s="66"/>
      <c r="F99" s="66"/>
      <c r="G99" s="66"/>
      <c r="H99" s="66"/>
      <c r="I99" s="66"/>
      <c r="J99" s="66"/>
      <c r="K99" s="37"/>
      <c r="L99" s="44"/>
      <c r="M99" s="38"/>
      <c r="N99" s="38"/>
    </row>
    <row r="100" spans="2:18" ht="19.5" customHeight="1" x14ac:dyDescent="0.25">
      <c r="B100" s="65"/>
      <c r="C100" s="65"/>
      <c r="D100" s="65"/>
      <c r="E100" s="38"/>
      <c r="F100" s="38"/>
      <c r="G100" s="38"/>
      <c r="H100" s="38"/>
      <c r="I100" s="38"/>
      <c r="J100" s="38"/>
      <c r="K100" s="37"/>
      <c r="L100" s="55"/>
      <c r="M100" s="38"/>
      <c r="N100" s="38"/>
    </row>
    <row r="101" spans="2:18" x14ac:dyDescent="0.25">
      <c r="B101" s="65"/>
      <c r="C101" s="65"/>
      <c r="D101" s="65"/>
      <c r="E101" s="39"/>
      <c r="F101" s="39"/>
      <c r="G101" s="39"/>
      <c r="H101" s="39"/>
      <c r="I101" s="39"/>
      <c r="J101" s="39"/>
      <c r="K101" s="37"/>
      <c r="L101" s="55"/>
      <c r="M101" s="38"/>
      <c r="N101" s="38"/>
    </row>
    <row r="102" spans="2:18" x14ac:dyDescent="0.25">
      <c r="B102" s="65"/>
      <c r="C102" s="65"/>
      <c r="D102" s="65"/>
      <c r="E102" s="39"/>
      <c r="F102" s="39"/>
      <c r="G102" s="39"/>
      <c r="H102" s="39"/>
      <c r="I102" s="39"/>
      <c r="J102" s="39"/>
      <c r="K102" s="37"/>
      <c r="L102" s="55"/>
      <c r="M102" s="38"/>
      <c r="N102" s="38"/>
    </row>
    <row r="103" spans="2:18" x14ac:dyDescent="0.25">
      <c r="B103" s="65"/>
      <c r="C103" s="65"/>
      <c r="D103" s="65"/>
      <c r="E103" s="39"/>
      <c r="F103" s="39"/>
      <c r="G103" s="39"/>
      <c r="H103" s="39"/>
      <c r="I103" s="39"/>
      <c r="J103" s="39"/>
      <c r="K103" s="37"/>
      <c r="L103" s="55"/>
      <c r="M103" s="38"/>
      <c r="N103" s="38"/>
    </row>
    <row r="104" spans="2:18" x14ac:dyDescent="0.25">
      <c r="B104" s="65"/>
      <c r="C104" s="65"/>
      <c r="D104" s="65"/>
      <c r="E104" s="39"/>
      <c r="F104" s="39"/>
      <c r="G104" s="39"/>
      <c r="H104" s="39"/>
      <c r="I104" s="39"/>
      <c r="J104" s="39"/>
      <c r="K104" s="37"/>
      <c r="L104" s="55"/>
      <c r="M104" s="38"/>
      <c r="N104" s="38"/>
    </row>
    <row r="105" spans="2:18" ht="20.25" customHeight="1" x14ac:dyDescent="0.25"/>
    <row r="106" spans="2:18" x14ac:dyDescent="0.25">
      <c r="B106" s="59"/>
      <c r="C106" s="59"/>
      <c r="D106" s="59"/>
      <c r="E106" s="59"/>
      <c r="F106" s="59"/>
      <c r="G106" s="59"/>
      <c r="H106" s="59"/>
      <c r="I106" s="59"/>
      <c r="J106" s="59"/>
      <c r="K106" s="59"/>
      <c r="L106" s="59"/>
      <c r="M106" s="59"/>
      <c r="N106" s="59"/>
    </row>
    <row r="107" spans="2:18" x14ac:dyDescent="0.25">
      <c r="B107" s="65"/>
      <c r="C107" s="65"/>
      <c r="D107" s="65"/>
      <c r="E107" s="39"/>
      <c r="F107" s="39"/>
      <c r="G107" s="39"/>
      <c r="H107" s="39"/>
      <c r="I107" s="39"/>
      <c r="J107" s="39"/>
      <c r="K107" s="39"/>
      <c r="L107" s="39"/>
      <c r="M107" s="39"/>
      <c r="N107" s="39"/>
    </row>
    <row r="108" spans="2:18" x14ac:dyDescent="0.25">
      <c r="B108" s="65"/>
      <c r="C108" s="65"/>
      <c r="D108" s="65"/>
      <c r="E108" s="39"/>
      <c r="F108" s="39"/>
      <c r="G108" s="39"/>
      <c r="H108" s="39"/>
      <c r="I108" s="39"/>
      <c r="J108" s="39"/>
      <c r="K108" s="39"/>
      <c r="L108" s="39"/>
      <c r="M108" s="39"/>
      <c r="N108" s="39"/>
    </row>
    <row r="109" spans="2:18" ht="19.5" customHeight="1" x14ac:dyDescent="0.25">
      <c r="B109" s="39"/>
      <c r="C109" s="39"/>
      <c r="D109" s="39"/>
      <c r="E109" s="38"/>
      <c r="F109" s="38"/>
      <c r="G109" s="38"/>
      <c r="H109" s="38"/>
      <c r="I109" s="38"/>
      <c r="J109" s="38"/>
      <c r="K109" s="37"/>
      <c r="L109" s="43"/>
      <c r="M109" s="38"/>
      <c r="N109" s="38"/>
      <c r="P109" s="42"/>
      <c r="Q109" s="42"/>
      <c r="R109" s="42"/>
    </row>
    <row r="110" spans="2:18" ht="51.75" customHeight="1" x14ac:dyDescent="0.25">
      <c r="B110" s="65"/>
      <c r="C110" s="65"/>
      <c r="D110" s="65"/>
      <c r="E110" s="66"/>
      <c r="F110" s="66"/>
      <c r="G110" s="66"/>
      <c r="H110" s="66"/>
      <c r="I110" s="66"/>
      <c r="J110" s="66"/>
      <c r="K110" s="37"/>
      <c r="L110" s="67"/>
      <c r="M110" s="38"/>
      <c r="N110" s="38"/>
      <c r="P110" s="42"/>
      <c r="Q110" s="42"/>
      <c r="R110" s="42"/>
    </row>
    <row r="111" spans="2:18" ht="48" customHeight="1" x14ac:dyDescent="0.25">
      <c r="B111" s="65"/>
      <c r="C111" s="65"/>
      <c r="D111" s="65"/>
      <c r="E111" s="66"/>
      <c r="F111" s="66"/>
      <c r="G111" s="66"/>
      <c r="H111" s="66"/>
      <c r="I111" s="66"/>
      <c r="J111" s="66"/>
      <c r="K111" s="37"/>
      <c r="L111" s="44"/>
      <c r="M111" s="38"/>
      <c r="N111" s="38"/>
    </row>
    <row r="112" spans="2:18" ht="19.5" customHeight="1" x14ac:dyDescent="0.25">
      <c r="B112" s="39"/>
      <c r="C112" s="39"/>
      <c r="D112" s="39"/>
      <c r="E112" s="38"/>
      <c r="F112" s="38"/>
      <c r="G112" s="38"/>
      <c r="H112" s="38"/>
      <c r="I112" s="38"/>
      <c r="J112" s="38"/>
      <c r="K112" s="37"/>
      <c r="L112" s="43"/>
      <c r="M112" s="38"/>
      <c r="N112" s="38"/>
    </row>
    <row r="113" spans="2:14" ht="27.75" customHeight="1" x14ac:dyDescent="0.25">
      <c r="B113" s="65"/>
      <c r="C113" s="65"/>
      <c r="D113" s="65"/>
      <c r="E113" s="66"/>
      <c r="F113" s="66"/>
      <c r="G113" s="66"/>
      <c r="H113" s="66"/>
      <c r="I113" s="66"/>
      <c r="J113" s="66"/>
      <c r="K113" s="37"/>
      <c r="L113" s="44"/>
      <c r="M113" s="38"/>
      <c r="N113" s="38"/>
    </row>
    <row r="114" spans="2:14" ht="18.75" customHeight="1" x14ac:dyDescent="0.25">
      <c r="B114" s="65"/>
      <c r="C114" s="65"/>
      <c r="D114" s="65"/>
      <c r="E114" s="66"/>
      <c r="F114" s="66"/>
      <c r="G114" s="66"/>
      <c r="H114" s="66"/>
      <c r="I114" s="66"/>
      <c r="J114" s="66"/>
      <c r="K114" s="37"/>
      <c r="L114" s="44"/>
      <c r="M114" s="38"/>
      <c r="N114" s="38"/>
    </row>
    <row r="115" spans="2:14" ht="21" customHeight="1" x14ac:dyDescent="0.25">
      <c r="B115" s="65"/>
      <c r="C115" s="65"/>
      <c r="D115" s="65"/>
      <c r="E115" s="66"/>
      <c r="F115" s="66"/>
      <c r="G115" s="66"/>
      <c r="H115" s="66"/>
      <c r="I115" s="66"/>
      <c r="J115" s="66"/>
      <c r="K115" s="37"/>
      <c r="L115" s="44"/>
      <c r="M115" s="38"/>
      <c r="N115" s="38"/>
    </row>
    <row r="116" spans="2:14" ht="20.25" customHeight="1" x14ac:dyDescent="0.25">
      <c r="B116" s="65"/>
      <c r="C116" s="65"/>
      <c r="D116" s="65"/>
      <c r="E116" s="66"/>
      <c r="F116" s="66"/>
      <c r="G116" s="66"/>
      <c r="H116" s="66"/>
      <c r="I116" s="66"/>
      <c r="J116" s="66"/>
      <c r="K116" s="37"/>
      <c r="L116" s="44"/>
      <c r="M116" s="38"/>
      <c r="N116" s="38"/>
    </row>
    <row r="117" spans="2:14" ht="20.25" customHeight="1" x14ac:dyDescent="0.25">
      <c r="B117" s="65"/>
      <c r="C117" s="65"/>
      <c r="D117" s="65"/>
      <c r="E117" s="66"/>
      <c r="F117" s="66"/>
      <c r="G117" s="66"/>
      <c r="H117" s="66"/>
      <c r="I117" s="66"/>
      <c r="J117" s="66"/>
      <c r="K117" s="37"/>
      <c r="L117" s="44"/>
      <c r="M117" s="38"/>
      <c r="N117" s="38"/>
    </row>
    <row r="118" spans="2:14" ht="19.5" customHeight="1" x14ac:dyDescent="0.25">
      <c r="B118" s="65"/>
      <c r="C118" s="65"/>
      <c r="D118" s="65"/>
      <c r="E118" s="66"/>
      <c r="F118" s="66"/>
      <c r="G118" s="66"/>
      <c r="H118" s="66"/>
      <c r="I118" s="66"/>
      <c r="J118" s="66"/>
      <c r="K118" s="37"/>
      <c r="L118" s="44"/>
      <c r="M118" s="38"/>
      <c r="N118" s="38"/>
    </row>
    <row r="119" spans="2:14" ht="18.75" customHeight="1" x14ac:dyDescent="0.25">
      <c r="B119" s="65"/>
      <c r="C119" s="65"/>
      <c r="D119" s="65"/>
      <c r="E119" s="66"/>
      <c r="F119" s="66"/>
      <c r="G119" s="66"/>
      <c r="H119" s="66"/>
      <c r="I119" s="66"/>
      <c r="J119" s="66"/>
      <c r="K119" s="37"/>
      <c r="L119" s="44"/>
    </row>
    <row r="120" spans="2:14" x14ac:dyDescent="0.25">
      <c r="B120" s="65"/>
      <c r="C120" s="65"/>
      <c r="D120" s="65"/>
      <c r="E120" s="38"/>
      <c r="F120" s="38"/>
      <c r="G120" s="38"/>
      <c r="H120" s="38"/>
      <c r="I120" s="38"/>
      <c r="J120" s="38"/>
      <c r="K120" s="37"/>
      <c r="L120" s="44"/>
      <c r="M120" s="38"/>
      <c r="N120" s="38"/>
    </row>
    <row r="121" spans="2:14" ht="20.25" customHeight="1" x14ac:dyDescent="0.25">
      <c r="B121" s="65"/>
      <c r="C121" s="65"/>
      <c r="D121" s="65"/>
      <c r="E121" s="38"/>
      <c r="F121" s="38"/>
      <c r="G121" s="38"/>
      <c r="H121" s="38"/>
      <c r="I121" s="38"/>
      <c r="J121" s="38"/>
      <c r="K121" s="37"/>
      <c r="L121" s="44"/>
      <c r="M121" s="38"/>
      <c r="N121" s="38"/>
    </row>
    <row r="122" spans="2:14" ht="20.25" customHeight="1" x14ac:dyDescent="0.25">
      <c r="B122" s="65"/>
      <c r="C122" s="65"/>
      <c r="D122" s="65"/>
      <c r="E122" s="66"/>
      <c r="F122" s="66"/>
      <c r="G122" s="66"/>
      <c r="H122" s="66"/>
      <c r="I122" s="66"/>
      <c r="J122" s="66"/>
      <c r="K122" s="37"/>
      <c r="L122" s="44"/>
      <c r="M122" s="38"/>
      <c r="N122" s="38"/>
    </row>
    <row r="123" spans="2:14" x14ac:dyDescent="0.25">
      <c r="B123" s="65"/>
      <c r="C123" s="65"/>
      <c r="D123" s="65"/>
      <c r="E123" s="38"/>
      <c r="F123" s="38"/>
      <c r="G123" s="38"/>
      <c r="H123" s="38"/>
      <c r="I123" s="38"/>
      <c r="J123" s="38"/>
      <c r="K123" s="37"/>
      <c r="L123" s="55"/>
      <c r="M123" s="38"/>
      <c r="N123" s="38"/>
    </row>
    <row r="124" spans="2:14" x14ac:dyDescent="0.25">
      <c r="B124" s="65"/>
      <c r="C124" s="65"/>
      <c r="D124" s="65"/>
      <c r="E124" s="39"/>
      <c r="F124" s="39"/>
      <c r="G124" s="39"/>
      <c r="H124" s="39"/>
      <c r="I124" s="39"/>
      <c r="J124" s="39"/>
      <c r="K124" s="37"/>
      <c r="L124" s="55"/>
      <c r="M124" s="38"/>
      <c r="N124" s="38"/>
    </row>
    <row r="125" spans="2:14" x14ac:dyDescent="0.25">
      <c r="B125" s="65"/>
      <c r="C125" s="65"/>
      <c r="D125" s="65"/>
      <c r="E125" s="39"/>
      <c r="F125" s="39"/>
      <c r="G125" s="39"/>
      <c r="H125" s="39"/>
      <c r="I125" s="39"/>
      <c r="J125" s="39"/>
      <c r="K125" s="37"/>
      <c r="L125" s="55"/>
      <c r="M125" s="38"/>
      <c r="N125" s="38"/>
    </row>
    <row r="126" spans="2:14" x14ac:dyDescent="0.25">
      <c r="B126" s="65"/>
      <c r="C126" s="65"/>
      <c r="D126" s="65"/>
      <c r="E126" s="39"/>
      <c r="F126" s="39"/>
      <c r="G126" s="39"/>
      <c r="H126" s="39"/>
      <c r="I126" s="39"/>
      <c r="J126" s="39"/>
      <c r="K126" s="37"/>
      <c r="L126" s="55"/>
      <c r="M126" s="38"/>
      <c r="N126" s="38"/>
    </row>
    <row r="127" spans="2:14" x14ac:dyDescent="0.25">
      <c r="B127" s="65"/>
      <c r="C127" s="65"/>
      <c r="D127" s="65"/>
      <c r="E127" s="39"/>
      <c r="F127" s="39"/>
      <c r="G127" s="39"/>
      <c r="H127" s="39"/>
      <c r="I127" s="39"/>
      <c r="J127" s="39"/>
      <c r="K127" s="37"/>
      <c r="L127" s="55"/>
      <c r="M127" s="38"/>
      <c r="N127" s="38"/>
    </row>
  </sheetData>
  <mergeCells count="210">
    <mergeCell ref="I74:J74"/>
    <mergeCell ref="I75:J75"/>
    <mergeCell ref="I76:J76"/>
    <mergeCell ref="E77:F77"/>
    <mergeCell ref="I77:J77"/>
    <mergeCell ref="C78:G78"/>
    <mergeCell ref="I78:J78"/>
    <mergeCell ref="C69:G69"/>
    <mergeCell ref="I69:J69"/>
    <mergeCell ref="C70:D77"/>
    <mergeCell ref="E70:F72"/>
    <mergeCell ref="I70:J70"/>
    <mergeCell ref="I71:J71"/>
    <mergeCell ref="I72:J72"/>
    <mergeCell ref="E73:F73"/>
    <mergeCell ref="I73:J73"/>
    <mergeCell ref="E74:F76"/>
    <mergeCell ref="I65:J65"/>
    <mergeCell ref="C66:G66"/>
    <mergeCell ref="I66:J66"/>
    <mergeCell ref="C67:D68"/>
    <mergeCell ref="E67:F67"/>
    <mergeCell ref="I67:J67"/>
    <mergeCell ref="E68:F68"/>
    <mergeCell ref="I68:J68"/>
    <mergeCell ref="C60:D65"/>
    <mergeCell ref="E60:F61"/>
    <mergeCell ref="I60:J60"/>
    <mergeCell ref="I61:J61"/>
    <mergeCell ref="E62:F62"/>
    <mergeCell ref="I62:J62"/>
    <mergeCell ref="E63:F64"/>
    <mergeCell ref="I63:J63"/>
    <mergeCell ref="I64:J64"/>
    <mergeCell ref="E65:F65"/>
    <mergeCell ref="I56:J56"/>
    <mergeCell ref="I57:J57"/>
    <mergeCell ref="E58:F58"/>
    <mergeCell ref="I58:J58"/>
    <mergeCell ref="C59:G59"/>
    <mergeCell ref="I59:J59"/>
    <mergeCell ref="C50:J50"/>
    <mergeCell ref="C51:D58"/>
    <mergeCell ref="E51:F53"/>
    <mergeCell ref="I51:J51"/>
    <mergeCell ref="I52:J52"/>
    <mergeCell ref="I53:J53"/>
    <mergeCell ref="E54:F54"/>
    <mergeCell ref="I54:J54"/>
    <mergeCell ref="E55:F57"/>
    <mergeCell ref="I55:J55"/>
    <mergeCell ref="Y36:AB36"/>
    <mergeCell ref="B37:D47"/>
    <mergeCell ref="E37:J40"/>
    <mergeCell ref="M37:N37"/>
    <mergeCell ref="U37:W37"/>
    <mergeCell ref="Y37:AB37"/>
    <mergeCell ref="Y42:AB42"/>
    <mergeCell ref="E43:J43"/>
    <mergeCell ref="M43:N43"/>
    <mergeCell ref="E44:J47"/>
    <mergeCell ref="M44:N44"/>
    <mergeCell ref="M45:N45"/>
    <mergeCell ref="M46:N46"/>
    <mergeCell ref="M47:N47"/>
    <mergeCell ref="Y38:AB38"/>
    <mergeCell ref="M39:N39"/>
    <mergeCell ref="S39:AB40"/>
    <mergeCell ref="M40:N40"/>
    <mergeCell ref="E41:J42"/>
    <mergeCell ref="M41:N41"/>
    <mergeCell ref="S41:W41"/>
    <mergeCell ref="Y41:AB41"/>
    <mergeCell ref="M42:N42"/>
    <mergeCell ref="S42:W42"/>
    <mergeCell ref="B32:D32"/>
    <mergeCell ref="E32:J32"/>
    <mergeCell ref="M32:N32"/>
    <mergeCell ref="S32:S33"/>
    <mergeCell ref="U32:W32"/>
    <mergeCell ref="Y32:AB32"/>
    <mergeCell ref="B33:D35"/>
    <mergeCell ref="E33:J33"/>
    <mergeCell ref="M33:N35"/>
    <mergeCell ref="U33:W33"/>
    <mergeCell ref="Y33:AB33"/>
    <mergeCell ref="E34:J34"/>
    <mergeCell ref="U34:W34"/>
    <mergeCell ref="Y34:AB34"/>
    <mergeCell ref="E35:J35"/>
    <mergeCell ref="S35:S38"/>
    <mergeCell ref="U35:W35"/>
    <mergeCell ref="Y35:AB35"/>
    <mergeCell ref="M38:N38"/>
    <mergeCell ref="U38:W38"/>
    <mergeCell ref="B36:D36"/>
    <mergeCell ref="E36:J36"/>
    <mergeCell ref="M36:N36"/>
    <mergeCell ref="U36:W36"/>
    <mergeCell ref="B30:D31"/>
    <mergeCell ref="E30:J30"/>
    <mergeCell ref="M30:N31"/>
    <mergeCell ref="S30:W30"/>
    <mergeCell ref="Y30:AB30"/>
    <mergeCell ref="E31:J31"/>
    <mergeCell ref="S31:W31"/>
    <mergeCell ref="Y31:AB31"/>
    <mergeCell ref="Y27:AB27"/>
    <mergeCell ref="E28:J28"/>
    <mergeCell ref="U28:W28"/>
    <mergeCell ref="Y28:AB28"/>
    <mergeCell ref="E29:J29"/>
    <mergeCell ref="U29:W29"/>
    <mergeCell ref="Y29:AB29"/>
    <mergeCell ref="Y25:AB25"/>
    <mergeCell ref="B26:D29"/>
    <mergeCell ref="E26:J26"/>
    <mergeCell ref="M26:N26"/>
    <mergeCell ref="S26:S29"/>
    <mergeCell ref="U26:W26"/>
    <mergeCell ref="Y26:AB26"/>
    <mergeCell ref="E27:J27"/>
    <mergeCell ref="M27:N29"/>
    <mergeCell ref="U27:W27"/>
    <mergeCell ref="B24:B25"/>
    <mergeCell ref="C24:D24"/>
    <mergeCell ref="E24:J24"/>
    <mergeCell ref="M24:N24"/>
    <mergeCell ref="S24:W24"/>
    <mergeCell ref="Y24:AB24"/>
    <mergeCell ref="C25:D25"/>
    <mergeCell ref="E25:J25"/>
    <mergeCell ref="M25:N25"/>
    <mergeCell ref="S25:W25"/>
    <mergeCell ref="Y22:AB22"/>
    <mergeCell ref="C23:D23"/>
    <mergeCell ref="E23:J23"/>
    <mergeCell ref="M23:N23"/>
    <mergeCell ref="S23:W23"/>
    <mergeCell ref="Y23:AB23"/>
    <mergeCell ref="B21:D21"/>
    <mergeCell ref="E21:J21"/>
    <mergeCell ref="M21:N21"/>
    <mergeCell ref="S21:W21"/>
    <mergeCell ref="Y21:AB21"/>
    <mergeCell ref="B22:B23"/>
    <mergeCell ref="C22:D22"/>
    <mergeCell ref="E22:J22"/>
    <mergeCell ref="M22:N22"/>
    <mergeCell ref="S22:W22"/>
    <mergeCell ref="AC19:AC20"/>
    <mergeCell ref="B20:D20"/>
    <mergeCell ref="E20:J20"/>
    <mergeCell ref="M20:N20"/>
    <mergeCell ref="S20:W20"/>
    <mergeCell ref="Y20:AB20"/>
    <mergeCell ref="B19:D19"/>
    <mergeCell ref="E19:G19"/>
    <mergeCell ref="H19:J19"/>
    <mergeCell ref="M19:N19"/>
    <mergeCell ref="S19:W19"/>
    <mergeCell ref="Y19:AB19"/>
    <mergeCell ref="B17:D17"/>
    <mergeCell ref="E17:J17"/>
    <mergeCell ref="M17:N17"/>
    <mergeCell ref="S17:W17"/>
    <mergeCell ref="Y17:AB17"/>
    <mergeCell ref="B18:D18"/>
    <mergeCell ref="E18:J18"/>
    <mergeCell ref="M18:N18"/>
    <mergeCell ref="S18:W18"/>
    <mergeCell ref="Y18:AB18"/>
    <mergeCell ref="S14:W14"/>
    <mergeCell ref="Y14:AB14"/>
    <mergeCell ref="S15:AB15"/>
    <mergeCell ref="B16:D16"/>
    <mergeCell ref="E16:J16"/>
    <mergeCell ref="M16:N16"/>
    <mergeCell ref="S16:W16"/>
    <mergeCell ref="Y16:AB16"/>
    <mergeCell ref="C9:E9"/>
    <mergeCell ref="H9:I9"/>
    <mergeCell ref="S12:AB12"/>
    <mergeCell ref="B13:N13"/>
    <mergeCell ref="S13:AB13"/>
    <mergeCell ref="B14:D15"/>
    <mergeCell ref="E14:J15"/>
    <mergeCell ref="K14:K15"/>
    <mergeCell ref="L14:L15"/>
    <mergeCell ref="M14:N15"/>
    <mergeCell ref="C8:E8"/>
    <mergeCell ref="F8:G8"/>
    <mergeCell ref="H8:I8"/>
    <mergeCell ref="C5:E5"/>
    <mergeCell ref="F5:G5"/>
    <mergeCell ref="H5:I5"/>
    <mergeCell ref="C6:E6"/>
    <mergeCell ref="F6:G6"/>
    <mergeCell ref="H6:I6"/>
    <mergeCell ref="C2:I2"/>
    <mergeCell ref="C3:E3"/>
    <mergeCell ref="F3:G3"/>
    <mergeCell ref="H3:I3"/>
    <mergeCell ref="K3:L3"/>
    <mergeCell ref="C4:E4"/>
    <mergeCell ref="F4:G4"/>
    <mergeCell ref="H4:I4"/>
    <mergeCell ref="C7:E7"/>
    <mergeCell ref="F7:G7"/>
    <mergeCell ref="H7:I7"/>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Drop Down 1">
              <controlPr defaultSize="0" autoLine="0" autoPict="0">
                <anchor moveWithCells="1">
                  <from>
                    <xdr:col>4</xdr:col>
                    <xdr:colOff>47625</xdr:colOff>
                    <xdr:row>25</xdr:row>
                    <xdr:rowOff>19050</xdr:rowOff>
                  </from>
                  <to>
                    <xdr:col>9</xdr:col>
                    <xdr:colOff>447675</xdr:colOff>
                    <xdr:row>25</xdr:row>
                    <xdr:rowOff>219075</xdr:rowOff>
                  </to>
                </anchor>
              </controlPr>
            </control>
          </mc:Choice>
        </mc:AlternateContent>
        <mc:AlternateContent xmlns:mc="http://schemas.openxmlformats.org/markup-compatibility/2006">
          <mc:Choice Requires="x14">
            <control shapeId="10242" r:id="rId5" name="Drop Down 2">
              <controlPr defaultSize="0" autoLine="0" autoPict="0">
                <anchor moveWithCells="1">
                  <from>
                    <xdr:col>4</xdr:col>
                    <xdr:colOff>28575</xdr:colOff>
                    <xdr:row>15</xdr:row>
                    <xdr:rowOff>28575</xdr:rowOff>
                  </from>
                  <to>
                    <xdr:col>9</xdr:col>
                    <xdr:colOff>428625</xdr:colOff>
                    <xdr:row>15</xdr:row>
                    <xdr:rowOff>228600</xdr:rowOff>
                  </to>
                </anchor>
              </controlPr>
            </control>
          </mc:Choice>
        </mc:AlternateContent>
        <mc:AlternateContent xmlns:mc="http://schemas.openxmlformats.org/markup-compatibility/2006">
          <mc:Choice Requires="x14">
            <control shapeId="10243" r:id="rId6" name="Drop Down 3">
              <controlPr defaultSize="0" autoLine="0" autoPict="0">
                <anchor moveWithCells="1">
                  <from>
                    <xdr:col>4</xdr:col>
                    <xdr:colOff>38100</xdr:colOff>
                    <xdr:row>16</xdr:row>
                    <xdr:rowOff>209550</xdr:rowOff>
                  </from>
                  <to>
                    <xdr:col>9</xdr:col>
                    <xdr:colOff>419100</xdr:colOff>
                    <xdr:row>16</xdr:row>
                    <xdr:rowOff>428625</xdr:rowOff>
                  </to>
                </anchor>
              </controlPr>
            </control>
          </mc:Choice>
        </mc:AlternateContent>
        <mc:AlternateContent xmlns:mc="http://schemas.openxmlformats.org/markup-compatibility/2006">
          <mc:Choice Requires="x14">
            <control shapeId="10244" r:id="rId7" name="Drop Down 4">
              <controlPr defaultSize="0" autoLine="0" autoPict="0">
                <anchor moveWithCells="1">
                  <from>
                    <xdr:col>7</xdr:col>
                    <xdr:colOff>38100</xdr:colOff>
                    <xdr:row>18</xdr:row>
                    <xdr:rowOff>38100</xdr:rowOff>
                  </from>
                  <to>
                    <xdr:col>9</xdr:col>
                    <xdr:colOff>600075</xdr:colOff>
                    <xdr:row>18</xdr:row>
                    <xdr:rowOff>238125</xdr:rowOff>
                  </to>
                </anchor>
              </controlPr>
            </control>
          </mc:Choice>
        </mc:AlternateContent>
        <mc:AlternateContent xmlns:mc="http://schemas.openxmlformats.org/markup-compatibility/2006">
          <mc:Choice Requires="x14">
            <control shapeId="10245" r:id="rId8" name="Drop Down 5">
              <controlPr defaultSize="0" autoLine="0" autoPict="0">
                <anchor moveWithCells="1">
                  <from>
                    <xdr:col>4</xdr:col>
                    <xdr:colOff>28575</xdr:colOff>
                    <xdr:row>18</xdr:row>
                    <xdr:rowOff>38100</xdr:rowOff>
                  </from>
                  <to>
                    <xdr:col>6</xdr:col>
                    <xdr:colOff>581025</xdr:colOff>
                    <xdr:row>18</xdr:row>
                    <xdr:rowOff>238125</xdr:rowOff>
                  </to>
                </anchor>
              </controlPr>
            </control>
          </mc:Choice>
        </mc:AlternateContent>
        <mc:AlternateContent xmlns:mc="http://schemas.openxmlformats.org/markup-compatibility/2006">
          <mc:Choice Requires="x14">
            <control shapeId="10246" r:id="rId9" name="Drop Down 6">
              <controlPr defaultSize="0" autoLine="0" autoPict="0">
                <anchor moveWithCells="1">
                  <from>
                    <xdr:col>4</xdr:col>
                    <xdr:colOff>85725</xdr:colOff>
                    <xdr:row>19</xdr:row>
                    <xdr:rowOff>76200</xdr:rowOff>
                  </from>
                  <to>
                    <xdr:col>9</xdr:col>
                    <xdr:colOff>476250</xdr:colOff>
                    <xdr:row>19</xdr:row>
                    <xdr:rowOff>361950</xdr:rowOff>
                  </to>
                </anchor>
              </controlPr>
            </control>
          </mc:Choice>
        </mc:AlternateContent>
        <mc:AlternateContent xmlns:mc="http://schemas.openxmlformats.org/markup-compatibility/2006">
          <mc:Choice Requires="x14">
            <control shapeId="10247" r:id="rId10" name="Drop Down 7">
              <controlPr defaultSize="0" autoLine="0" autoPict="0">
                <anchor moveWithCells="1">
                  <from>
                    <xdr:col>11</xdr:col>
                    <xdr:colOff>19050</xdr:colOff>
                    <xdr:row>27</xdr:row>
                    <xdr:rowOff>28575</xdr:rowOff>
                  </from>
                  <to>
                    <xdr:col>11</xdr:col>
                    <xdr:colOff>752475</xdr:colOff>
                    <xdr:row>27</xdr:row>
                    <xdr:rowOff>228600</xdr:rowOff>
                  </to>
                </anchor>
              </controlPr>
            </control>
          </mc:Choice>
        </mc:AlternateContent>
        <mc:AlternateContent xmlns:mc="http://schemas.openxmlformats.org/markup-compatibility/2006">
          <mc:Choice Requires="x14">
            <control shapeId="10248" r:id="rId11" name="Drop Down 8">
              <controlPr defaultSize="0" autoLine="0" autoPict="0">
                <anchor moveWithCells="1">
                  <from>
                    <xdr:col>11</xdr:col>
                    <xdr:colOff>19050</xdr:colOff>
                    <xdr:row>28</xdr:row>
                    <xdr:rowOff>28575</xdr:rowOff>
                  </from>
                  <to>
                    <xdr:col>11</xdr:col>
                    <xdr:colOff>752475</xdr:colOff>
                    <xdr:row>28</xdr:row>
                    <xdr:rowOff>228600</xdr:rowOff>
                  </to>
                </anchor>
              </controlPr>
            </control>
          </mc:Choice>
        </mc:AlternateContent>
        <mc:AlternateContent xmlns:mc="http://schemas.openxmlformats.org/markup-compatibility/2006">
          <mc:Choice Requires="x14">
            <control shapeId="10249" r:id="rId12" name="Drop Down 9">
              <controlPr defaultSize="0" autoLine="0" autoPict="0">
                <anchor moveWithCells="1">
                  <from>
                    <xdr:col>4</xdr:col>
                    <xdr:colOff>19050</xdr:colOff>
                    <xdr:row>21</xdr:row>
                    <xdr:rowOff>28575</xdr:rowOff>
                  </from>
                  <to>
                    <xdr:col>9</xdr:col>
                    <xdr:colOff>447675</xdr:colOff>
                    <xdr:row>21</xdr:row>
                    <xdr:rowOff>228600</xdr:rowOff>
                  </to>
                </anchor>
              </controlPr>
            </control>
          </mc:Choice>
        </mc:AlternateContent>
        <mc:AlternateContent xmlns:mc="http://schemas.openxmlformats.org/markup-compatibility/2006">
          <mc:Choice Requires="x14">
            <control shapeId="10250" r:id="rId13" name="Drop Down 10">
              <controlPr defaultSize="0" autoLine="0" autoPict="0">
                <anchor moveWithCells="1">
                  <from>
                    <xdr:col>4</xdr:col>
                    <xdr:colOff>19050</xdr:colOff>
                    <xdr:row>22</xdr:row>
                    <xdr:rowOff>28575</xdr:rowOff>
                  </from>
                  <to>
                    <xdr:col>9</xdr:col>
                    <xdr:colOff>447675</xdr:colOff>
                    <xdr:row>22</xdr:row>
                    <xdr:rowOff>228600</xdr:rowOff>
                  </to>
                </anchor>
              </controlPr>
            </control>
          </mc:Choice>
        </mc:AlternateContent>
        <mc:AlternateContent xmlns:mc="http://schemas.openxmlformats.org/markup-compatibility/2006">
          <mc:Choice Requires="x14">
            <control shapeId="10251" r:id="rId14" name="Drop Down 11">
              <controlPr defaultSize="0" autoLine="0" autoPict="0">
                <anchor moveWithCells="1">
                  <from>
                    <xdr:col>4</xdr:col>
                    <xdr:colOff>19050</xdr:colOff>
                    <xdr:row>23</xdr:row>
                    <xdr:rowOff>28575</xdr:rowOff>
                  </from>
                  <to>
                    <xdr:col>9</xdr:col>
                    <xdr:colOff>447675</xdr:colOff>
                    <xdr:row>23</xdr:row>
                    <xdr:rowOff>228600</xdr:rowOff>
                  </to>
                </anchor>
              </controlPr>
            </control>
          </mc:Choice>
        </mc:AlternateContent>
        <mc:AlternateContent xmlns:mc="http://schemas.openxmlformats.org/markup-compatibility/2006">
          <mc:Choice Requires="x14">
            <control shapeId="10252" r:id="rId15" name="Drop Down 12">
              <controlPr defaultSize="0" autoLine="0" autoPict="0">
                <anchor moveWithCells="1">
                  <from>
                    <xdr:col>4</xdr:col>
                    <xdr:colOff>19050</xdr:colOff>
                    <xdr:row>24</xdr:row>
                    <xdr:rowOff>28575</xdr:rowOff>
                  </from>
                  <to>
                    <xdr:col>9</xdr:col>
                    <xdr:colOff>447675</xdr:colOff>
                    <xdr:row>24</xdr:row>
                    <xdr:rowOff>228600</xdr:rowOff>
                  </to>
                </anchor>
              </controlPr>
            </control>
          </mc:Choice>
        </mc:AlternateContent>
        <mc:AlternateContent xmlns:mc="http://schemas.openxmlformats.org/markup-compatibility/2006">
          <mc:Choice Requires="x14">
            <control shapeId="10253" r:id="rId16" name="Drop Down 13">
              <controlPr defaultSize="0" autoLine="0" autoPict="0">
                <anchor moveWithCells="1">
                  <from>
                    <xdr:col>4</xdr:col>
                    <xdr:colOff>38100</xdr:colOff>
                    <xdr:row>17</xdr:row>
                    <xdr:rowOff>219075</xdr:rowOff>
                  </from>
                  <to>
                    <xdr:col>9</xdr:col>
                    <xdr:colOff>438150</xdr:colOff>
                    <xdr:row>17</xdr:row>
                    <xdr:rowOff>428625</xdr:rowOff>
                  </to>
                </anchor>
              </controlPr>
            </control>
          </mc:Choice>
        </mc:AlternateContent>
        <mc:AlternateContent xmlns:mc="http://schemas.openxmlformats.org/markup-compatibility/2006">
          <mc:Choice Requires="x14">
            <control shapeId="10254" r:id="rId17" name="Drop Down 14">
              <controlPr defaultSize="0" autoLine="0" autoPict="0">
                <anchor moveWithCells="1">
                  <from>
                    <xdr:col>11</xdr:col>
                    <xdr:colOff>19050</xdr:colOff>
                    <xdr:row>29</xdr:row>
                    <xdr:rowOff>95250</xdr:rowOff>
                  </from>
                  <to>
                    <xdr:col>11</xdr:col>
                    <xdr:colOff>752475</xdr:colOff>
                    <xdr:row>29</xdr:row>
                    <xdr:rowOff>295275</xdr:rowOff>
                  </to>
                </anchor>
              </controlPr>
            </control>
          </mc:Choice>
        </mc:AlternateContent>
        <mc:AlternateContent xmlns:mc="http://schemas.openxmlformats.org/markup-compatibility/2006">
          <mc:Choice Requires="x14">
            <control shapeId="10255" r:id="rId18" name="Drop Down 15">
              <controlPr defaultSize="0" autoLine="0" autoPict="0">
                <anchor moveWithCells="1">
                  <from>
                    <xdr:col>11</xdr:col>
                    <xdr:colOff>28575</xdr:colOff>
                    <xdr:row>30</xdr:row>
                    <xdr:rowOff>19050</xdr:rowOff>
                  </from>
                  <to>
                    <xdr:col>11</xdr:col>
                    <xdr:colOff>742950</xdr:colOff>
                    <xdr:row>30</xdr:row>
                    <xdr:rowOff>219075</xdr:rowOff>
                  </to>
                </anchor>
              </controlPr>
            </control>
          </mc:Choice>
        </mc:AlternateContent>
        <mc:AlternateContent xmlns:mc="http://schemas.openxmlformats.org/markup-compatibility/2006">
          <mc:Choice Requires="x14">
            <control shapeId="10256" r:id="rId19" name="Drop Down 16">
              <controlPr defaultSize="0" autoLine="0" autoPict="0">
                <anchor moveWithCells="1">
                  <from>
                    <xdr:col>11</xdr:col>
                    <xdr:colOff>19050</xdr:colOff>
                    <xdr:row>33</xdr:row>
                    <xdr:rowOff>38100</xdr:rowOff>
                  </from>
                  <to>
                    <xdr:col>11</xdr:col>
                    <xdr:colOff>771525</xdr:colOff>
                    <xdr:row>33</xdr:row>
                    <xdr:rowOff>238125</xdr:rowOff>
                  </to>
                </anchor>
              </controlPr>
            </control>
          </mc:Choice>
        </mc:AlternateContent>
        <mc:AlternateContent xmlns:mc="http://schemas.openxmlformats.org/markup-compatibility/2006">
          <mc:Choice Requires="x14">
            <control shapeId="10257" r:id="rId20" name="Drop Down 17">
              <controlPr defaultSize="0" autoLine="0" autoPict="0">
                <anchor moveWithCells="1">
                  <from>
                    <xdr:col>11</xdr:col>
                    <xdr:colOff>19050</xdr:colOff>
                    <xdr:row>34</xdr:row>
                    <xdr:rowOff>38100</xdr:rowOff>
                  </from>
                  <to>
                    <xdr:col>11</xdr:col>
                    <xdr:colOff>752475</xdr:colOff>
                    <xdr:row>34</xdr:row>
                    <xdr:rowOff>238125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F4A2-35E7-4E76-A48B-FB8D541EB7CF}">
  <sheetPr codeName="Planilha6"/>
  <dimension ref="B2:AO127"/>
  <sheetViews>
    <sheetView zoomScale="85" zoomScaleNormal="85" workbookViewId="0">
      <selection activeCell="S10" sqref="S10"/>
    </sheetView>
  </sheetViews>
  <sheetFormatPr defaultRowHeight="15" x14ac:dyDescent="0.25"/>
  <cols>
    <col min="2" max="2" width="10.140625" customWidth="1"/>
    <col min="3" max="3" width="10.42578125" customWidth="1"/>
    <col min="8" max="8" width="11.140625" customWidth="1"/>
    <col min="10" max="10" width="9.7109375" customWidth="1"/>
    <col min="12" max="12" width="11.7109375" bestFit="1" customWidth="1"/>
    <col min="15" max="16" width="9.140625" hidden="1" customWidth="1"/>
    <col min="17" max="18" width="9.140625" customWidth="1"/>
    <col min="19" max="19" width="9.85546875" bestFit="1" customWidth="1"/>
    <col min="24" max="24" width="12" style="87" bestFit="1" customWidth="1"/>
  </cols>
  <sheetData>
    <row r="2" spans="2:41" x14ac:dyDescent="0.25">
      <c r="C2" s="150" t="s">
        <v>361</v>
      </c>
      <c r="D2" s="150"/>
      <c r="E2" s="150"/>
      <c r="F2" s="150"/>
      <c r="G2" s="150"/>
      <c r="H2" s="150"/>
      <c r="I2" s="150"/>
    </row>
    <row r="3" spans="2:41" x14ac:dyDescent="0.25">
      <c r="C3" s="351" t="s">
        <v>340</v>
      </c>
      <c r="D3" s="351"/>
      <c r="E3" s="351"/>
      <c r="F3" s="351" t="s">
        <v>345</v>
      </c>
      <c r="G3" s="351"/>
      <c r="H3" s="351" t="s">
        <v>346</v>
      </c>
      <c r="I3" s="351"/>
      <c r="J3" s="39"/>
      <c r="K3" s="354" t="s">
        <v>346</v>
      </c>
      <c r="L3" s="354"/>
      <c r="P3" s="39"/>
      <c r="Q3" s="39"/>
      <c r="R3" s="39"/>
      <c r="S3" s="39"/>
      <c r="T3" s="39"/>
      <c r="U3" s="39"/>
      <c r="V3" s="39"/>
      <c r="W3" s="39"/>
      <c r="X3" s="88"/>
    </row>
    <row r="4" spans="2:41" x14ac:dyDescent="0.25">
      <c r="C4" s="351" t="s">
        <v>341</v>
      </c>
      <c r="D4" s="351"/>
      <c r="E4" s="351"/>
      <c r="F4" s="127">
        <v>1</v>
      </c>
      <c r="G4" s="127"/>
      <c r="H4" s="127">
        <v>8760</v>
      </c>
      <c r="I4" s="127"/>
      <c r="J4" s="38"/>
      <c r="K4" s="61" t="s">
        <v>386</v>
      </c>
      <c r="L4" s="60">
        <v>8760</v>
      </c>
      <c r="P4" s="38"/>
      <c r="Q4" s="38"/>
      <c r="R4" s="38"/>
      <c r="S4" s="38"/>
      <c r="T4" s="38"/>
      <c r="U4" s="38"/>
      <c r="V4" s="38"/>
      <c r="W4" s="38"/>
      <c r="X4" s="55"/>
    </row>
    <row r="5" spans="2:41" x14ac:dyDescent="0.25">
      <c r="C5" s="351" t="s">
        <v>342</v>
      </c>
      <c r="D5" s="351"/>
      <c r="E5" s="351"/>
      <c r="F5" s="127">
        <v>2</v>
      </c>
      <c r="G5" s="127"/>
      <c r="H5" s="127">
        <v>8760</v>
      </c>
      <c r="I5" s="127"/>
      <c r="J5" s="38"/>
      <c r="K5" s="38"/>
      <c r="L5" s="38"/>
      <c r="P5" s="38"/>
      <c r="Q5" s="38"/>
      <c r="R5" s="38"/>
      <c r="S5" s="38"/>
      <c r="T5" s="38"/>
      <c r="U5" s="38"/>
      <c r="V5" s="38"/>
      <c r="W5" s="38"/>
      <c r="X5" s="55"/>
    </row>
    <row r="6" spans="2:41" x14ac:dyDescent="0.25">
      <c r="C6" s="351" t="s">
        <v>343</v>
      </c>
      <c r="D6" s="351"/>
      <c r="E6" s="351"/>
      <c r="F6" s="127">
        <v>3</v>
      </c>
      <c r="G6" s="127"/>
      <c r="H6" s="127">
        <v>8760</v>
      </c>
      <c r="I6" s="127"/>
      <c r="J6" s="38"/>
      <c r="K6" s="38"/>
      <c r="L6" s="38"/>
      <c r="P6" s="38"/>
      <c r="Q6" s="38"/>
      <c r="R6" s="38"/>
      <c r="S6" s="38"/>
      <c r="T6" s="38"/>
      <c r="U6" s="38"/>
      <c r="V6" s="38"/>
      <c r="W6" s="38"/>
      <c r="X6" s="55"/>
    </row>
    <row r="7" spans="2:41" x14ac:dyDescent="0.25">
      <c r="C7" s="351" t="s">
        <v>344</v>
      </c>
      <c r="D7" s="351"/>
      <c r="E7" s="351"/>
      <c r="F7" s="352">
        <v>4</v>
      </c>
      <c r="G7" s="352"/>
      <c r="H7" s="127">
        <v>8760</v>
      </c>
      <c r="I7" s="127"/>
      <c r="J7" s="38"/>
      <c r="K7" s="38"/>
      <c r="L7" s="38"/>
      <c r="P7" s="38"/>
      <c r="Q7" s="38"/>
      <c r="R7" s="38"/>
      <c r="S7" s="38"/>
      <c r="T7" s="38"/>
      <c r="U7" s="38"/>
      <c r="V7" s="38"/>
      <c r="W7" s="38"/>
      <c r="X7" s="55"/>
    </row>
    <row r="8" spans="2:41" x14ac:dyDescent="0.25">
      <c r="C8" s="348" t="s">
        <v>356</v>
      </c>
      <c r="D8" s="349"/>
      <c r="E8" s="350"/>
      <c r="F8" s="121">
        <v>5</v>
      </c>
      <c r="G8" s="123"/>
      <c r="H8" s="127">
        <v>8760</v>
      </c>
      <c r="I8" s="127"/>
      <c r="J8" s="38"/>
      <c r="K8" s="38"/>
      <c r="L8" s="38"/>
      <c r="P8" s="38"/>
      <c r="Q8" s="38"/>
      <c r="R8" s="38"/>
      <c r="S8" s="38"/>
      <c r="T8" s="38"/>
      <c r="U8" s="38"/>
      <c r="V8" s="38"/>
      <c r="W8" s="38"/>
      <c r="X8" s="55"/>
    </row>
    <row r="9" spans="2:41" x14ac:dyDescent="0.25">
      <c r="C9" s="353" t="s">
        <v>306</v>
      </c>
      <c r="D9" s="353"/>
      <c r="E9" s="129"/>
      <c r="F9" s="36" t="s">
        <v>347</v>
      </c>
      <c r="G9" s="8">
        <f>SUM(F4:G8)</f>
        <v>15</v>
      </c>
      <c r="H9" s="127" t="s">
        <v>17</v>
      </c>
      <c r="I9" s="127"/>
      <c r="J9" s="37"/>
      <c r="K9" s="38"/>
      <c r="L9" s="38"/>
      <c r="P9" s="38"/>
      <c r="Q9" s="38"/>
      <c r="R9" s="38"/>
      <c r="S9" s="38"/>
      <c r="T9" s="38"/>
      <c r="U9" s="37"/>
      <c r="V9" s="37"/>
      <c r="W9" s="38"/>
      <c r="X9" s="55"/>
    </row>
    <row r="10" spans="2:41" x14ac:dyDescent="0.25">
      <c r="C10" s="37"/>
      <c r="D10" s="37"/>
      <c r="E10" s="37"/>
      <c r="F10" s="37"/>
      <c r="G10" s="37"/>
      <c r="H10" s="37"/>
      <c r="I10" s="37"/>
      <c r="J10" s="37"/>
      <c r="K10" s="37"/>
      <c r="L10" s="37"/>
    </row>
    <row r="11" spans="2:41" x14ac:dyDescent="0.25">
      <c r="C11" s="37"/>
      <c r="D11" s="37"/>
      <c r="E11" s="37"/>
      <c r="F11" s="37"/>
      <c r="G11" s="37"/>
      <c r="H11" s="37"/>
      <c r="I11" s="37"/>
      <c r="J11" s="37"/>
      <c r="K11" s="37"/>
      <c r="L11" s="37"/>
    </row>
    <row r="12" spans="2:41" x14ac:dyDescent="0.25">
      <c r="C12" s="37"/>
      <c r="D12" s="37"/>
      <c r="E12" s="37"/>
      <c r="F12" s="37"/>
      <c r="G12" s="37"/>
      <c r="H12" s="37"/>
      <c r="I12" s="37"/>
      <c r="J12" s="37"/>
      <c r="K12" s="37"/>
      <c r="L12" s="37"/>
      <c r="S12" s="150" t="s">
        <v>557</v>
      </c>
      <c r="T12" s="150"/>
      <c r="U12" s="150"/>
      <c r="V12" s="150"/>
      <c r="W12" s="150"/>
      <c r="X12" s="150"/>
      <c r="Y12" s="150"/>
      <c r="Z12" s="150"/>
      <c r="AA12" s="150"/>
      <c r="AB12" s="150"/>
      <c r="AE12" s="59"/>
      <c r="AF12" s="59"/>
      <c r="AG12" s="59"/>
      <c r="AH12" s="59"/>
      <c r="AI12" s="59"/>
      <c r="AJ12" s="59"/>
      <c r="AK12" s="59"/>
      <c r="AL12" s="59"/>
      <c r="AM12" s="59"/>
      <c r="AN12" s="59"/>
    </row>
    <row r="13" spans="2:41" x14ac:dyDescent="0.25">
      <c r="B13" s="150" t="s">
        <v>556</v>
      </c>
      <c r="C13" s="150"/>
      <c r="D13" s="150"/>
      <c r="E13" s="150"/>
      <c r="F13" s="150"/>
      <c r="G13" s="150"/>
      <c r="H13" s="150"/>
      <c r="I13" s="150"/>
      <c r="J13" s="150"/>
      <c r="K13" s="150"/>
      <c r="L13" s="150"/>
      <c r="M13" s="150"/>
      <c r="N13" s="150"/>
      <c r="S13" s="315" t="s">
        <v>428</v>
      </c>
      <c r="T13" s="316"/>
      <c r="U13" s="316"/>
      <c r="V13" s="316"/>
      <c r="W13" s="316"/>
      <c r="X13" s="316"/>
      <c r="Y13" s="316"/>
      <c r="Z13" s="316"/>
      <c r="AA13" s="316"/>
      <c r="AB13" s="317"/>
      <c r="AE13" s="59"/>
      <c r="AF13" s="59"/>
      <c r="AG13" s="59"/>
      <c r="AH13" s="59"/>
      <c r="AI13" s="59"/>
      <c r="AJ13" s="59"/>
      <c r="AK13" s="59"/>
      <c r="AL13" s="59"/>
      <c r="AM13" s="59"/>
      <c r="AN13" s="59"/>
    </row>
    <row r="14" spans="2:41" ht="15" customHeight="1" x14ac:dyDescent="0.25">
      <c r="B14" s="344" t="s">
        <v>348</v>
      </c>
      <c r="C14" s="344"/>
      <c r="D14" s="344"/>
      <c r="E14" s="128" t="s">
        <v>13</v>
      </c>
      <c r="F14" s="128"/>
      <c r="G14" s="128"/>
      <c r="H14" s="128"/>
      <c r="I14" s="128"/>
      <c r="J14" s="128"/>
      <c r="K14" s="128" t="s">
        <v>14</v>
      </c>
      <c r="L14" s="128" t="s">
        <v>15</v>
      </c>
      <c r="M14" s="128" t="s">
        <v>16</v>
      </c>
      <c r="N14" s="128"/>
      <c r="S14" s="121" t="s">
        <v>426</v>
      </c>
      <c r="T14" s="122"/>
      <c r="U14" s="122"/>
      <c r="V14" s="122"/>
      <c r="W14" s="123"/>
      <c r="X14" s="46">
        <f>L17*'Gerenciamento de risco'!H14</f>
        <v>0.1</v>
      </c>
      <c r="Y14" s="309" t="s">
        <v>425</v>
      </c>
      <c r="Z14" s="310"/>
      <c r="AA14" s="310"/>
      <c r="AB14" s="311"/>
      <c r="AC14" s="39"/>
      <c r="AD14" s="39"/>
      <c r="AE14" s="38"/>
      <c r="AF14" s="38"/>
      <c r="AG14" s="38"/>
      <c r="AH14" s="38"/>
      <c r="AI14" s="38"/>
      <c r="AJ14" s="37"/>
      <c r="AK14" s="38"/>
      <c r="AL14" s="38"/>
      <c r="AM14" s="38"/>
      <c r="AN14" s="38"/>
      <c r="AO14" s="39"/>
    </row>
    <row r="15" spans="2:41" x14ac:dyDescent="0.25">
      <c r="B15" s="344"/>
      <c r="C15" s="344"/>
      <c r="D15" s="344"/>
      <c r="E15" s="128"/>
      <c r="F15" s="128"/>
      <c r="G15" s="128"/>
      <c r="H15" s="128"/>
      <c r="I15" s="128"/>
      <c r="J15" s="128"/>
      <c r="K15" s="128"/>
      <c r="L15" s="128"/>
      <c r="M15" s="128"/>
      <c r="N15" s="128"/>
      <c r="S15" s="129" t="s">
        <v>368</v>
      </c>
      <c r="T15" s="130"/>
      <c r="U15" s="130"/>
      <c r="V15" s="130"/>
      <c r="W15" s="130"/>
      <c r="X15" s="130"/>
      <c r="Y15" s="130"/>
      <c r="Z15" s="130"/>
      <c r="AA15" s="130"/>
      <c r="AB15" s="131"/>
      <c r="AC15" s="39"/>
      <c r="AD15" s="39"/>
      <c r="AE15" s="39"/>
      <c r="AF15" s="39"/>
      <c r="AG15" s="39"/>
      <c r="AH15" s="39"/>
      <c r="AI15" s="39"/>
      <c r="AJ15" s="39"/>
      <c r="AK15" s="39"/>
      <c r="AL15" s="39"/>
      <c r="AM15" s="39"/>
      <c r="AN15" s="39"/>
      <c r="AO15" s="39"/>
    </row>
    <row r="16" spans="2:41" ht="22.5" customHeight="1" x14ac:dyDescent="0.25">
      <c r="B16" s="124" t="s">
        <v>349</v>
      </c>
      <c r="C16" s="125"/>
      <c r="D16" s="126"/>
      <c r="E16" s="127"/>
      <c r="F16" s="127"/>
      <c r="G16" s="127"/>
      <c r="H16" s="127"/>
      <c r="I16" s="127"/>
      <c r="J16" s="127"/>
      <c r="K16" s="1" t="s">
        <v>153</v>
      </c>
      <c r="L16" s="41">
        <f>INDEX('NORMA 5419 - 2'!I111:I114,ZPR5!O16)</f>
        <v>1E-4</v>
      </c>
      <c r="M16" s="127" t="s">
        <v>350</v>
      </c>
      <c r="N16" s="127"/>
      <c r="O16">
        <v>3</v>
      </c>
      <c r="S16" s="121" t="s">
        <v>429</v>
      </c>
      <c r="T16" s="122"/>
      <c r="U16" s="122"/>
      <c r="V16" s="122"/>
      <c r="W16" s="123"/>
      <c r="X16" s="46">
        <f>L23*'Gerenciamento de risco'!H24</f>
        <v>1</v>
      </c>
      <c r="Y16" s="309" t="s">
        <v>427</v>
      </c>
      <c r="Z16" s="310"/>
      <c r="AA16" s="310"/>
      <c r="AB16" s="311"/>
      <c r="AC16" s="37"/>
      <c r="AD16" s="43"/>
      <c r="AE16" s="38"/>
      <c r="AF16" s="38"/>
      <c r="AG16" s="38"/>
      <c r="AH16" s="38"/>
      <c r="AI16" s="38"/>
      <c r="AJ16" s="37"/>
      <c r="AK16" s="38"/>
      <c r="AL16" s="38"/>
      <c r="AM16" s="38"/>
      <c r="AN16" s="38"/>
      <c r="AO16" s="37"/>
    </row>
    <row r="17" spans="2:41" ht="54.75" customHeight="1" x14ac:dyDescent="0.25">
      <c r="B17" s="341" t="s">
        <v>377</v>
      </c>
      <c r="C17" s="342"/>
      <c r="D17" s="343"/>
      <c r="E17" s="331"/>
      <c r="F17" s="331"/>
      <c r="G17" s="331"/>
      <c r="H17" s="331"/>
      <c r="I17" s="331"/>
      <c r="J17" s="331"/>
      <c r="K17" s="1" t="s">
        <v>44</v>
      </c>
      <c r="L17" s="45">
        <f>INDEX('NORMA 5419 - 2'!E29:E33,ZPR5!O17)</f>
        <v>0.1</v>
      </c>
      <c r="M17" s="127" t="s">
        <v>351</v>
      </c>
      <c r="N17" s="127"/>
      <c r="O17">
        <v>2</v>
      </c>
      <c r="S17" s="121" t="s">
        <v>422</v>
      </c>
      <c r="T17" s="122"/>
      <c r="U17" s="122"/>
      <c r="V17" s="122"/>
      <c r="W17" s="123"/>
      <c r="X17" s="46">
        <f>L23*X18</f>
        <v>4.0000000000000008E-2</v>
      </c>
      <c r="Y17" s="309" t="s">
        <v>423</v>
      </c>
      <c r="Z17" s="310"/>
      <c r="AA17" s="310"/>
      <c r="AB17" s="311"/>
      <c r="AC17" s="37"/>
      <c r="AD17" s="44"/>
      <c r="AE17" s="38"/>
      <c r="AF17" s="38"/>
      <c r="AG17" s="38"/>
      <c r="AH17" s="38"/>
      <c r="AI17" s="38"/>
      <c r="AJ17" s="37"/>
      <c r="AK17" s="38"/>
      <c r="AL17" s="38"/>
      <c r="AM17" s="38"/>
      <c r="AN17" s="38"/>
      <c r="AO17" s="37"/>
    </row>
    <row r="18" spans="2:41" ht="51.75" customHeight="1" x14ac:dyDescent="0.25">
      <c r="B18" s="341" t="s">
        <v>378</v>
      </c>
      <c r="C18" s="342"/>
      <c r="D18" s="343"/>
      <c r="E18" s="300"/>
      <c r="F18" s="301"/>
      <c r="G18" s="301"/>
      <c r="H18" s="301"/>
      <c r="I18" s="301"/>
      <c r="J18" s="302"/>
      <c r="K18" s="1" t="s">
        <v>98</v>
      </c>
      <c r="L18" s="40">
        <f>INDEX('NORMA 5419 - 2'!D83:D86,ZPR5!O18)</f>
        <v>0.1</v>
      </c>
      <c r="M18" s="127" t="s">
        <v>379</v>
      </c>
      <c r="N18" s="127"/>
      <c r="O18">
        <v>2</v>
      </c>
      <c r="S18" s="121" t="s">
        <v>430</v>
      </c>
      <c r="T18" s="122"/>
      <c r="U18" s="122"/>
      <c r="V18" s="122"/>
      <c r="W18" s="123"/>
      <c r="X18" s="85">
        <f>(X19*X20*L22*'Gerenciamento de risco'!H31)^2</f>
        <v>4.0000000000000008E-2</v>
      </c>
      <c r="Y18" s="321" t="s">
        <v>431</v>
      </c>
      <c r="Z18" s="322"/>
      <c r="AA18" s="322"/>
      <c r="AB18" s="323"/>
      <c r="AC18" s="37"/>
      <c r="AD18" s="44"/>
      <c r="AE18" s="38"/>
      <c r="AF18" s="38"/>
      <c r="AG18" s="38"/>
      <c r="AH18" s="38"/>
      <c r="AI18" s="38"/>
      <c r="AJ18" s="68"/>
      <c r="AK18" s="66"/>
      <c r="AL18" s="66"/>
      <c r="AM18" s="66"/>
      <c r="AN18" s="66"/>
      <c r="AO18" s="37"/>
    </row>
    <row r="19" spans="2:41" ht="22.5" customHeight="1" x14ac:dyDescent="0.25">
      <c r="B19" s="128" t="s">
        <v>352</v>
      </c>
      <c r="C19" s="128"/>
      <c r="D19" s="128"/>
      <c r="E19" s="127"/>
      <c r="F19" s="127"/>
      <c r="G19" s="127"/>
      <c r="H19" s="127"/>
      <c r="I19" s="127"/>
      <c r="J19" s="127"/>
      <c r="K19" s="1" t="s">
        <v>171</v>
      </c>
      <c r="L19" s="41">
        <f>INDEX('NORMA 5419 - 2'!E130:E136,ZPR5!P19)</f>
        <v>0.1</v>
      </c>
      <c r="M19" s="127" t="s">
        <v>353</v>
      </c>
      <c r="N19" s="127"/>
      <c r="O19">
        <v>7</v>
      </c>
      <c r="P19">
        <v>4</v>
      </c>
      <c r="S19" s="121" t="s">
        <v>432</v>
      </c>
      <c r="T19" s="122"/>
      <c r="U19" s="122"/>
      <c r="V19" s="122"/>
      <c r="W19" s="123"/>
      <c r="X19" s="46">
        <v>1</v>
      </c>
      <c r="Y19" s="309" t="s">
        <v>240</v>
      </c>
      <c r="Z19" s="310"/>
      <c r="AA19" s="310"/>
      <c r="AB19" s="311"/>
      <c r="AC19" s="326" t="s">
        <v>439</v>
      </c>
      <c r="AD19" s="43"/>
      <c r="AE19" s="38"/>
      <c r="AF19" s="38"/>
      <c r="AG19" s="38"/>
      <c r="AH19" s="38"/>
      <c r="AI19" s="38"/>
      <c r="AJ19" s="38"/>
      <c r="AK19" s="38"/>
      <c r="AL19" s="38"/>
      <c r="AM19" s="38"/>
      <c r="AN19" s="38"/>
      <c r="AO19" s="69"/>
    </row>
    <row r="20" spans="2:41" ht="35.25" customHeight="1" x14ac:dyDescent="0.25">
      <c r="B20" s="344" t="s">
        <v>354</v>
      </c>
      <c r="C20" s="344"/>
      <c r="D20" s="344"/>
      <c r="E20" s="331"/>
      <c r="F20" s="331"/>
      <c r="G20" s="331"/>
      <c r="H20" s="331"/>
      <c r="I20" s="331"/>
      <c r="J20" s="331"/>
      <c r="K20" s="1" t="s">
        <v>165</v>
      </c>
      <c r="L20" s="40">
        <f>INDEX('NORMA 5419 - 2'!E123:E125,ZPR5!O20)</f>
        <v>0.5</v>
      </c>
      <c r="M20" s="127" t="s">
        <v>355</v>
      </c>
      <c r="N20" s="127"/>
      <c r="O20">
        <v>2</v>
      </c>
      <c r="S20" s="300" t="s">
        <v>433</v>
      </c>
      <c r="T20" s="301"/>
      <c r="U20" s="301"/>
      <c r="V20" s="301"/>
      <c r="W20" s="302"/>
      <c r="X20" s="85">
        <v>1</v>
      </c>
      <c r="Y20" s="321" t="s">
        <v>359</v>
      </c>
      <c r="Z20" s="322"/>
      <c r="AA20" s="322"/>
      <c r="AB20" s="323"/>
      <c r="AC20" s="326"/>
      <c r="AD20" s="44"/>
      <c r="AE20" s="66"/>
      <c r="AF20" s="66"/>
      <c r="AG20" s="66"/>
      <c r="AH20" s="66"/>
      <c r="AI20" s="66"/>
      <c r="AJ20" s="66"/>
      <c r="AK20" s="66"/>
      <c r="AL20" s="66"/>
      <c r="AM20" s="66"/>
      <c r="AN20" s="66"/>
      <c r="AO20" s="69"/>
    </row>
    <row r="21" spans="2:41" ht="30" customHeight="1" x14ac:dyDescent="0.25">
      <c r="B21" s="344" t="s">
        <v>357</v>
      </c>
      <c r="C21" s="344"/>
      <c r="D21" s="344"/>
      <c r="E21" s="331" t="s">
        <v>17</v>
      </c>
      <c r="F21" s="331"/>
      <c r="G21" s="331"/>
      <c r="H21" s="331"/>
      <c r="I21" s="331"/>
      <c r="J21" s="331"/>
      <c r="K21" s="1" t="s">
        <v>358</v>
      </c>
      <c r="L21" s="40">
        <v>1</v>
      </c>
      <c r="M21" s="127" t="s">
        <v>359</v>
      </c>
      <c r="N21" s="127"/>
      <c r="P21" s="58" t="s">
        <v>438</v>
      </c>
      <c r="R21" s="37"/>
      <c r="S21" s="300" t="s">
        <v>434</v>
      </c>
      <c r="T21" s="301"/>
      <c r="U21" s="301"/>
      <c r="V21" s="301"/>
      <c r="W21" s="302"/>
      <c r="X21" s="85"/>
      <c r="Y21" s="321" t="s">
        <v>331</v>
      </c>
      <c r="Z21" s="322"/>
      <c r="AA21" s="322"/>
      <c r="AB21" s="323"/>
      <c r="AC21" s="37"/>
      <c r="AD21" s="44"/>
      <c r="AE21" s="66"/>
      <c r="AF21" s="66"/>
      <c r="AG21" s="66"/>
      <c r="AH21" s="66"/>
      <c r="AI21" s="66"/>
      <c r="AJ21" s="68"/>
      <c r="AK21" s="66"/>
      <c r="AL21" s="66"/>
      <c r="AM21" s="66"/>
      <c r="AN21" s="66"/>
      <c r="AO21" s="37"/>
    </row>
    <row r="22" spans="2:41" ht="21" customHeight="1" x14ac:dyDescent="0.25">
      <c r="B22" s="344" t="s">
        <v>368</v>
      </c>
      <c r="C22" s="345" t="s">
        <v>370</v>
      </c>
      <c r="D22" s="345"/>
      <c r="E22" s="331"/>
      <c r="F22" s="331"/>
      <c r="G22" s="331"/>
      <c r="H22" s="331"/>
      <c r="I22" s="331"/>
      <c r="J22" s="331"/>
      <c r="K22" s="1" t="s">
        <v>90</v>
      </c>
      <c r="L22" s="40">
        <f>INDEX('NORMA 5419 - 2'!D72:D75,ZPR5!O22)</f>
        <v>0.2</v>
      </c>
      <c r="M22" s="121" t="s">
        <v>372</v>
      </c>
      <c r="N22" s="123"/>
      <c r="O22">
        <v>2</v>
      </c>
      <c r="S22" s="300" t="s">
        <v>436</v>
      </c>
      <c r="T22" s="301"/>
      <c r="U22" s="301"/>
      <c r="V22" s="301"/>
      <c r="W22" s="302"/>
      <c r="X22" s="85"/>
      <c r="Y22" s="321" t="s">
        <v>435</v>
      </c>
      <c r="Z22" s="322"/>
      <c r="AA22" s="322"/>
      <c r="AB22" s="323"/>
      <c r="AC22" s="37"/>
      <c r="AD22" s="44"/>
      <c r="AE22" s="66"/>
      <c r="AF22" s="66"/>
      <c r="AG22" s="66"/>
      <c r="AH22" s="66"/>
      <c r="AI22" s="66"/>
      <c r="AJ22" s="68"/>
      <c r="AK22" s="66"/>
      <c r="AL22" s="66"/>
      <c r="AM22" s="66"/>
      <c r="AN22" s="66"/>
      <c r="AO22" s="37"/>
    </row>
    <row r="23" spans="2:41" ht="20.25" customHeight="1" x14ac:dyDescent="0.25">
      <c r="B23" s="344"/>
      <c r="C23" s="345" t="s">
        <v>371</v>
      </c>
      <c r="D23" s="345"/>
      <c r="E23" s="331"/>
      <c r="F23" s="331"/>
      <c r="G23" s="331"/>
      <c r="H23" s="331"/>
      <c r="I23" s="331"/>
      <c r="J23" s="331"/>
      <c r="K23" s="1" t="s">
        <v>62</v>
      </c>
      <c r="L23" s="40">
        <f>INDEX('NORMA 5419 - 2'!D47:D51,ZPR5!O23)</f>
        <v>1</v>
      </c>
      <c r="M23" s="121" t="s">
        <v>373</v>
      </c>
      <c r="N23" s="123"/>
      <c r="O23">
        <v>1</v>
      </c>
      <c r="S23" s="300" t="s">
        <v>442</v>
      </c>
      <c r="T23" s="301"/>
      <c r="U23" s="301"/>
      <c r="V23" s="301"/>
      <c r="W23" s="302"/>
      <c r="X23" s="85"/>
      <c r="Y23" s="321" t="s">
        <v>443</v>
      </c>
      <c r="Z23" s="322"/>
      <c r="AA23" s="322"/>
      <c r="AB23" s="323"/>
      <c r="AC23" s="37"/>
      <c r="AD23" s="44"/>
      <c r="AE23" s="66"/>
      <c r="AF23" s="66"/>
      <c r="AG23" s="66"/>
      <c r="AH23" s="66"/>
      <c r="AI23" s="66"/>
      <c r="AJ23" s="66"/>
      <c r="AK23" s="66"/>
      <c r="AL23" s="66"/>
      <c r="AM23" s="66"/>
      <c r="AN23" s="66"/>
      <c r="AO23" s="37"/>
    </row>
    <row r="24" spans="2:41" ht="20.25" customHeight="1" x14ac:dyDescent="0.25">
      <c r="B24" s="344" t="s">
        <v>369</v>
      </c>
      <c r="C24" s="345" t="s">
        <v>370</v>
      </c>
      <c r="D24" s="345"/>
      <c r="E24" s="331"/>
      <c r="F24" s="331"/>
      <c r="G24" s="331"/>
      <c r="H24" s="331"/>
      <c r="I24" s="331"/>
      <c r="J24" s="331"/>
      <c r="K24" s="1" t="s">
        <v>90</v>
      </c>
      <c r="L24" s="40">
        <f>INDEX('NORMA 5419 - 2'!D72:D75,ZPR5!O24)</f>
        <v>0.01</v>
      </c>
      <c r="M24" s="121" t="s">
        <v>372</v>
      </c>
      <c r="N24" s="123"/>
      <c r="O24">
        <v>3</v>
      </c>
      <c r="S24" s="300" t="s">
        <v>444</v>
      </c>
      <c r="T24" s="301"/>
      <c r="U24" s="301"/>
      <c r="V24" s="301"/>
      <c r="W24" s="302"/>
      <c r="X24" s="85"/>
      <c r="Y24" s="321" t="s">
        <v>445</v>
      </c>
      <c r="Z24" s="322"/>
      <c r="AA24" s="322"/>
      <c r="AB24" s="323"/>
      <c r="AC24" s="37"/>
      <c r="AD24" s="44"/>
      <c r="AE24" s="66"/>
      <c r="AF24" s="66"/>
      <c r="AG24" s="66"/>
      <c r="AH24" s="66"/>
      <c r="AI24" s="66"/>
      <c r="AJ24" s="66"/>
      <c r="AK24" s="66"/>
      <c r="AL24" s="66"/>
      <c r="AM24" s="66"/>
      <c r="AN24" s="66"/>
      <c r="AO24" s="37"/>
    </row>
    <row r="25" spans="2:41" ht="20.25" customHeight="1" x14ac:dyDescent="0.25">
      <c r="B25" s="344"/>
      <c r="C25" s="345" t="s">
        <v>371</v>
      </c>
      <c r="D25" s="345"/>
      <c r="E25" s="331"/>
      <c r="F25" s="331"/>
      <c r="G25" s="331"/>
      <c r="H25" s="331"/>
      <c r="I25" s="331"/>
      <c r="J25" s="331"/>
      <c r="K25" s="1" t="s">
        <v>62</v>
      </c>
      <c r="L25" s="40">
        <f>INDEX('NORMA 5419 - 2'!D47:D51,ZPR5!O25)</f>
        <v>1</v>
      </c>
      <c r="M25" s="121" t="s">
        <v>373</v>
      </c>
      <c r="N25" s="123"/>
      <c r="O25">
        <v>1</v>
      </c>
      <c r="S25" s="300" t="s">
        <v>446</v>
      </c>
      <c r="T25" s="301"/>
      <c r="U25" s="301"/>
      <c r="V25" s="301"/>
      <c r="W25" s="302"/>
      <c r="X25" s="85"/>
      <c r="Y25" s="321" t="s">
        <v>447</v>
      </c>
      <c r="Z25" s="322"/>
      <c r="AA25" s="322"/>
      <c r="AB25" s="323"/>
      <c r="AC25" s="37"/>
      <c r="AD25" s="44"/>
      <c r="AE25" s="66"/>
      <c r="AF25" s="66"/>
      <c r="AG25" s="66"/>
      <c r="AH25" s="66"/>
      <c r="AI25" s="66"/>
      <c r="AJ25" s="66"/>
      <c r="AK25" s="66"/>
      <c r="AL25" s="66"/>
      <c r="AM25" s="66"/>
      <c r="AN25" s="66"/>
      <c r="AO25" s="37"/>
    </row>
    <row r="26" spans="2:41" ht="19.5" customHeight="1" x14ac:dyDescent="0.25">
      <c r="B26" s="344" t="s">
        <v>363</v>
      </c>
      <c r="C26" s="344"/>
      <c r="D26" s="344"/>
      <c r="E26" s="331"/>
      <c r="F26" s="331"/>
      <c r="G26" s="331"/>
      <c r="H26" s="331"/>
      <c r="I26" s="331"/>
      <c r="J26" s="331"/>
      <c r="K26" s="1" t="s">
        <v>183</v>
      </c>
      <c r="L26" s="40">
        <f>INDEX('NORMA 5419 - 2'!J130:J134,O26)</f>
        <v>1</v>
      </c>
      <c r="M26" s="127" t="s">
        <v>360</v>
      </c>
      <c r="N26" s="127"/>
      <c r="O26">
        <v>1</v>
      </c>
      <c r="S26" s="142" t="s">
        <v>297</v>
      </c>
      <c r="T26" s="47" t="s">
        <v>127</v>
      </c>
      <c r="U26" s="300" t="s">
        <v>449</v>
      </c>
      <c r="V26" s="301"/>
      <c r="W26" s="302"/>
      <c r="X26" s="85">
        <f>L16*L27*(F8/G9)*(H8/8760)</f>
        <v>3.3333333333333335E-7</v>
      </c>
      <c r="Y26" s="321" t="s">
        <v>453</v>
      </c>
      <c r="Z26" s="322"/>
      <c r="AA26" s="322"/>
      <c r="AB26" s="323"/>
      <c r="AC26" s="37"/>
      <c r="AD26" s="44"/>
      <c r="AE26" s="38"/>
      <c r="AF26" s="68"/>
      <c r="AG26" s="66"/>
      <c r="AH26" s="66"/>
      <c r="AI26" s="66"/>
      <c r="AJ26" s="66"/>
      <c r="AK26" s="66"/>
      <c r="AL26" s="66"/>
      <c r="AM26" s="66"/>
      <c r="AN26" s="66"/>
      <c r="AO26" s="37"/>
    </row>
    <row r="27" spans="2:41" x14ac:dyDescent="0.25">
      <c r="B27" s="344"/>
      <c r="C27" s="344"/>
      <c r="D27" s="344"/>
      <c r="E27" s="339" t="s">
        <v>376</v>
      </c>
      <c r="F27" s="339"/>
      <c r="G27" s="339"/>
      <c r="H27" s="339"/>
      <c r="I27" s="339"/>
      <c r="J27" s="339"/>
      <c r="K27" s="1" t="s">
        <v>138</v>
      </c>
      <c r="L27" s="40">
        <v>0.01</v>
      </c>
      <c r="M27" s="127" t="s">
        <v>362</v>
      </c>
      <c r="N27" s="127"/>
      <c r="S27" s="299"/>
      <c r="T27" s="47" t="s">
        <v>127</v>
      </c>
      <c r="U27" s="300" t="s">
        <v>450</v>
      </c>
      <c r="V27" s="301"/>
      <c r="W27" s="302"/>
      <c r="X27" s="46">
        <f>L16*L27*(F8/G9)*(H8/8760)</f>
        <v>3.3333333333333335E-7</v>
      </c>
      <c r="Y27" s="309" t="s">
        <v>394</v>
      </c>
      <c r="Z27" s="310"/>
      <c r="AA27" s="310"/>
      <c r="AB27" s="311"/>
      <c r="AC27" s="37"/>
      <c r="AD27" s="44"/>
      <c r="AE27" s="38"/>
      <c r="AF27" s="68"/>
      <c r="AG27" s="66"/>
      <c r="AH27" s="66"/>
      <c r="AI27" s="66"/>
      <c r="AJ27" s="38"/>
      <c r="AK27" s="38"/>
      <c r="AL27" s="38"/>
      <c r="AM27" s="38"/>
      <c r="AN27" s="38"/>
      <c r="AO27" s="37"/>
    </row>
    <row r="28" spans="2:41" ht="19.5" customHeight="1" x14ac:dyDescent="0.25">
      <c r="B28" s="344"/>
      <c r="C28" s="344"/>
      <c r="D28" s="344"/>
      <c r="E28" s="339" t="s">
        <v>375</v>
      </c>
      <c r="F28" s="339"/>
      <c r="G28" s="339"/>
      <c r="H28" s="339"/>
      <c r="I28" s="339"/>
      <c r="J28" s="339"/>
      <c r="K28" s="1" t="s">
        <v>145</v>
      </c>
      <c r="L28" s="40"/>
      <c r="M28" s="127"/>
      <c r="N28" s="127"/>
      <c r="O28">
        <v>4</v>
      </c>
      <c r="P28" s="42">
        <f>INDEX('NORMA 5419 - 2'!C112:C116,ZPR5!O28)</f>
        <v>0.02</v>
      </c>
      <c r="Q28" s="42"/>
      <c r="R28" s="42"/>
      <c r="S28" s="299"/>
      <c r="T28" s="47" t="s">
        <v>128</v>
      </c>
      <c r="U28" s="318" t="s">
        <v>451</v>
      </c>
      <c r="V28" s="319"/>
      <c r="W28" s="320"/>
      <c r="X28" s="46">
        <f>L20*L19*L26*P28*(F8/G9)*(H8/8760)</f>
        <v>3.3333333333333332E-4</v>
      </c>
      <c r="Y28" s="309" t="s">
        <v>395</v>
      </c>
      <c r="Z28" s="310"/>
      <c r="AA28" s="310"/>
      <c r="AB28" s="311"/>
      <c r="AC28" s="37"/>
      <c r="AD28" s="44"/>
      <c r="AE28" s="38"/>
      <c r="AF28" s="68"/>
      <c r="AG28" s="70"/>
      <c r="AH28" s="70"/>
      <c r="AI28" s="70"/>
      <c r="AJ28" s="38"/>
      <c r="AK28" s="38"/>
      <c r="AL28" s="38"/>
      <c r="AM28" s="38"/>
      <c r="AN28" s="38"/>
      <c r="AO28" s="37"/>
    </row>
    <row r="29" spans="2:41" ht="19.5" customHeight="1" x14ac:dyDescent="0.25">
      <c r="B29" s="344"/>
      <c r="C29" s="344"/>
      <c r="D29" s="344"/>
      <c r="E29" s="340" t="s">
        <v>374</v>
      </c>
      <c r="F29" s="340"/>
      <c r="G29" s="340"/>
      <c r="H29" s="340"/>
      <c r="I29" s="340"/>
      <c r="J29" s="340"/>
      <c r="K29" s="1" t="s">
        <v>148</v>
      </c>
      <c r="L29" s="40"/>
      <c r="M29" s="127"/>
      <c r="N29" s="127"/>
      <c r="O29">
        <v>1</v>
      </c>
      <c r="P29" s="42">
        <f>INDEX('NORMA 5419 - 2'!C117:C119,ZPR5!O29)</f>
        <v>0.1</v>
      </c>
      <c r="Q29" s="42"/>
      <c r="R29" s="42"/>
      <c r="S29" s="143"/>
      <c r="T29" s="47" t="s">
        <v>129</v>
      </c>
      <c r="U29" s="318" t="s">
        <v>452</v>
      </c>
      <c r="V29" s="319"/>
      <c r="W29" s="320"/>
      <c r="X29" s="85">
        <f>P29*(F8/G9)*(H8/8760)</f>
        <v>3.3333333333333333E-2</v>
      </c>
      <c r="Y29" s="321" t="s">
        <v>454</v>
      </c>
      <c r="Z29" s="322"/>
      <c r="AA29" s="322"/>
      <c r="AB29" s="323"/>
      <c r="AC29" s="37"/>
      <c r="AD29" s="44"/>
      <c r="AE29" s="38"/>
      <c r="AF29" s="68"/>
      <c r="AG29" s="70"/>
      <c r="AH29" s="70"/>
      <c r="AI29" s="70"/>
      <c r="AJ29" s="66"/>
      <c r="AK29" s="66"/>
      <c r="AL29" s="66"/>
      <c r="AM29" s="66"/>
      <c r="AN29" s="66"/>
      <c r="AO29" s="37"/>
    </row>
    <row r="30" spans="2:41" ht="30" customHeight="1" x14ac:dyDescent="0.25">
      <c r="B30" s="335" t="s">
        <v>518</v>
      </c>
      <c r="C30" s="346"/>
      <c r="D30" s="336"/>
      <c r="E30" s="360" t="s">
        <v>515</v>
      </c>
      <c r="F30" s="361"/>
      <c r="G30" s="361"/>
      <c r="H30" s="361"/>
      <c r="I30" s="361"/>
      <c r="J30" s="362"/>
      <c r="K30" s="1" t="s">
        <v>145</v>
      </c>
      <c r="L30" s="40"/>
      <c r="M30" s="355" t="s">
        <v>516</v>
      </c>
      <c r="N30" s="356"/>
      <c r="O30" s="38">
        <v>1</v>
      </c>
      <c r="P30" s="82">
        <f>INDEX('NORMA 5419 - 2'!C140:C141,O30)</f>
        <v>0.1</v>
      </c>
      <c r="S30" s="121" t="s">
        <v>456</v>
      </c>
      <c r="T30" s="122"/>
      <c r="U30" s="122"/>
      <c r="V30" s="122"/>
      <c r="W30" s="123"/>
      <c r="X30" s="46"/>
      <c r="Y30" s="309" t="s">
        <v>457</v>
      </c>
      <c r="Z30" s="310"/>
      <c r="AA30" s="310"/>
      <c r="AB30" s="311"/>
      <c r="AC30" s="37"/>
      <c r="AD30" s="37"/>
      <c r="AE30" s="38"/>
      <c r="AF30" s="38"/>
      <c r="AG30" s="38"/>
      <c r="AH30" s="38"/>
      <c r="AI30" s="38"/>
      <c r="AJ30" s="38"/>
      <c r="AK30" s="38"/>
      <c r="AL30" s="38"/>
      <c r="AM30" s="38"/>
      <c r="AN30" s="38"/>
      <c r="AO30" s="37"/>
    </row>
    <row r="31" spans="2:41" ht="18.75" customHeight="1" x14ac:dyDescent="0.25">
      <c r="B31" s="337"/>
      <c r="C31" s="347"/>
      <c r="D31" s="338"/>
      <c r="E31" s="363" t="s">
        <v>374</v>
      </c>
      <c r="F31" s="364"/>
      <c r="G31" s="364"/>
      <c r="H31" s="364"/>
      <c r="I31" s="364"/>
      <c r="J31" s="365"/>
      <c r="K31" s="1" t="s">
        <v>148</v>
      </c>
      <c r="L31" s="40"/>
      <c r="M31" s="357"/>
      <c r="N31" s="358"/>
      <c r="O31">
        <v>1</v>
      </c>
      <c r="P31">
        <f>INDEX('NORMA 5419 - 2'!C142:C143,ZPR5!O31)</f>
        <v>0.01</v>
      </c>
      <c r="S31" s="303" t="s">
        <v>458</v>
      </c>
      <c r="T31" s="304"/>
      <c r="U31" s="304"/>
      <c r="V31" s="304"/>
      <c r="W31" s="305"/>
      <c r="X31" s="46"/>
      <c r="Y31" s="309" t="s">
        <v>459</v>
      </c>
      <c r="Z31" s="310"/>
      <c r="AA31" s="310"/>
      <c r="AB31" s="311"/>
      <c r="AC31" s="37"/>
      <c r="AD31" s="37"/>
      <c r="AJ31" s="38"/>
      <c r="AK31" s="38"/>
      <c r="AL31" s="38"/>
      <c r="AM31" s="38"/>
      <c r="AN31" s="38"/>
      <c r="AO31" s="37"/>
    </row>
    <row r="32" spans="2:41" x14ac:dyDescent="0.25">
      <c r="B32" s="344" t="s">
        <v>519</v>
      </c>
      <c r="C32" s="344"/>
      <c r="D32" s="344"/>
      <c r="E32" s="363" t="s">
        <v>375</v>
      </c>
      <c r="F32" s="364"/>
      <c r="G32" s="364"/>
      <c r="H32" s="364"/>
      <c r="I32" s="364"/>
      <c r="J32" s="365"/>
      <c r="K32" s="1" t="s">
        <v>145</v>
      </c>
      <c r="L32" s="40">
        <v>0.1</v>
      </c>
      <c r="M32" s="121" t="s">
        <v>517</v>
      </c>
      <c r="N32" s="123"/>
      <c r="S32" s="142" t="s">
        <v>296</v>
      </c>
      <c r="T32" s="47" t="s">
        <v>128</v>
      </c>
      <c r="U32" s="300" t="s">
        <v>455</v>
      </c>
      <c r="V32" s="301"/>
      <c r="W32" s="302"/>
      <c r="X32" s="46">
        <f>L20*L19*P30*(F8/G9)</f>
        <v>1.666666666666667E-3</v>
      </c>
      <c r="Y32" s="309" t="s">
        <v>393</v>
      </c>
      <c r="Z32" s="310"/>
      <c r="AA32" s="310"/>
      <c r="AB32" s="311"/>
      <c r="AC32" s="37"/>
      <c r="AD32" s="37"/>
      <c r="AE32" s="38"/>
      <c r="AF32" s="68"/>
      <c r="AG32" s="66"/>
      <c r="AH32" s="66"/>
      <c r="AI32" s="66"/>
      <c r="AJ32" s="38"/>
      <c r="AK32" s="38"/>
      <c r="AL32" s="38"/>
      <c r="AM32" s="38"/>
      <c r="AN32" s="38"/>
      <c r="AO32" s="37"/>
    </row>
    <row r="33" spans="2:41" ht="15" customHeight="1" x14ac:dyDescent="0.25">
      <c r="B33" s="344" t="s">
        <v>520</v>
      </c>
      <c r="C33" s="344"/>
      <c r="D33" s="344"/>
      <c r="E33" s="340" t="s">
        <v>376</v>
      </c>
      <c r="F33" s="340"/>
      <c r="G33" s="340"/>
      <c r="H33" s="340"/>
      <c r="I33" s="340"/>
      <c r="J33" s="340"/>
      <c r="K33" s="1" t="s">
        <v>138</v>
      </c>
      <c r="L33" s="40">
        <v>0.01</v>
      </c>
      <c r="M33" s="355" t="s">
        <v>523</v>
      </c>
      <c r="N33" s="356"/>
      <c r="S33" s="143"/>
      <c r="T33" s="47" t="s">
        <v>129</v>
      </c>
      <c r="U33" s="327" t="s">
        <v>460</v>
      </c>
      <c r="V33" s="328"/>
      <c r="W33" s="329"/>
      <c r="X33" s="46">
        <f>P31*(F8/G9)</f>
        <v>3.3333333333333331E-3</v>
      </c>
      <c r="Y33" s="309" t="s">
        <v>461</v>
      </c>
      <c r="Z33" s="310"/>
      <c r="AA33" s="310"/>
      <c r="AB33" s="311"/>
      <c r="AC33" s="37"/>
      <c r="AD33" s="37"/>
      <c r="AE33" s="38"/>
      <c r="AF33" s="68"/>
      <c r="AG33" s="71"/>
      <c r="AH33" s="71"/>
      <c r="AI33" s="71"/>
      <c r="AJ33" s="38"/>
      <c r="AK33" s="38"/>
      <c r="AL33" s="38"/>
      <c r="AM33" s="38"/>
      <c r="AN33" s="38"/>
      <c r="AO33" s="37"/>
    </row>
    <row r="34" spans="2:41" ht="21" customHeight="1" x14ac:dyDescent="0.25">
      <c r="B34" s="344"/>
      <c r="C34" s="344"/>
      <c r="D34" s="344"/>
      <c r="E34" s="340" t="s">
        <v>515</v>
      </c>
      <c r="F34" s="340"/>
      <c r="G34" s="340"/>
      <c r="H34" s="340"/>
      <c r="I34" s="340"/>
      <c r="J34" s="340"/>
      <c r="K34" s="1" t="s">
        <v>145</v>
      </c>
      <c r="L34" s="40"/>
      <c r="M34" s="157"/>
      <c r="N34" s="359"/>
      <c r="O34">
        <v>1</v>
      </c>
      <c r="P34" s="81">
        <f>INDEX('NORMA 5419 - 2'!C152:C155,ZPR5!O34)</f>
        <v>1</v>
      </c>
      <c r="S34" s="3" t="s">
        <v>462</v>
      </c>
      <c r="T34" s="47" t="s">
        <v>128</v>
      </c>
      <c r="U34" s="300" t="s">
        <v>463</v>
      </c>
      <c r="V34" s="301"/>
      <c r="W34" s="302"/>
      <c r="X34" s="46"/>
      <c r="Y34" s="309" t="s">
        <v>464</v>
      </c>
      <c r="Z34" s="310"/>
      <c r="AA34" s="310"/>
      <c r="AB34" s="311"/>
      <c r="AC34" s="37"/>
      <c r="AD34" s="37"/>
      <c r="AE34" s="72"/>
      <c r="AF34" s="68"/>
      <c r="AG34" s="66"/>
      <c r="AH34" s="66"/>
      <c r="AI34" s="66"/>
      <c r="AJ34" s="38"/>
      <c r="AK34" s="38"/>
      <c r="AL34" s="38"/>
      <c r="AM34" s="38"/>
      <c r="AN34" s="38"/>
      <c r="AO34" s="37"/>
    </row>
    <row r="35" spans="2:41" ht="21" customHeight="1" x14ac:dyDescent="0.25">
      <c r="B35" s="344"/>
      <c r="C35" s="344"/>
      <c r="D35" s="344"/>
      <c r="E35" s="210" t="s">
        <v>522</v>
      </c>
      <c r="F35" s="339"/>
      <c r="G35" s="339"/>
      <c r="H35" s="339"/>
      <c r="I35" s="339"/>
      <c r="J35" s="339"/>
      <c r="K35" s="1" t="s">
        <v>148</v>
      </c>
      <c r="L35" s="40"/>
      <c r="M35" s="357"/>
      <c r="N35" s="358"/>
      <c r="O35">
        <v>1</v>
      </c>
      <c r="P35" s="81">
        <f>INDEX('NORMA 5419 - 2'!C156:C159,ZPR5!O35)</f>
        <v>0.1</v>
      </c>
      <c r="S35" s="142" t="s">
        <v>299</v>
      </c>
      <c r="T35" s="47" t="s">
        <v>127</v>
      </c>
      <c r="U35" s="300" t="s">
        <v>469</v>
      </c>
      <c r="V35" s="301"/>
      <c r="W35" s="302"/>
      <c r="X35" s="46"/>
      <c r="Y35" s="309" t="s">
        <v>465</v>
      </c>
      <c r="Z35" s="310"/>
      <c r="AA35" s="310"/>
      <c r="AB35" s="311"/>
      <c r="AC35" s="37"/>
      <c r="AD35" s="37"/>
      <c r="AE35" s="38"/>
      <c r="AF35" s="68"/>
      <c r="AG35" s="66"/>
      <c r="AH35" s="66"/>
      <c r="AI35" s="66"/>
      <c r="AJ35" s="38"/>
      <c r="AK35" s="38"/>
      <c r="AL35" s="38"/>
      <c r="AM35" s="38"/>
      <c r="AN35" s="38"/>
      <c r="AO35" s="37"/>
    </row>
    <row r="36" spans="2:41" x14ac:dyDescent="0.25">
      <c r="B36" s="344" t="s">
        <v>364</v>
      </c>
      <c r="C36" s="344"/>
      <c r="D36" s="344"/>
      <c r="E36" s="127" t="s">
        <v>365</v>
      </c>
      <c r="F36" s="127"/>
      <c r="G36" s="127"/>
      <c r="H36" s="127"/>
      <c r="I36" s="127"/>
      <c r="J36" s="127"/>
      <c r="K36" s="1" t="s">
        <v>17</v>
      </c>
      <c r="L36" s="46">
        <f>(F8/G9)*(H8/8760)</f>
        <v>0.33333333333333331</v>
      </c>
      <c r="M36" s="127" t="s">
        <v>17</v>
      </c>
      <c r="N36" s="127"/>
      <c r="S36" s="299"/>
      <c r="T36" s="2" t="s">
        <v>127</v>
      </c>
      <c r="U36" s="303" t="s">
        <v>468</v>
      </c>
      <c r="V36" s="304"/>
      <c r="W36" s="305"/>
      <c r="X36" s="89"/>
      <c r="Y36" s="312" t="s">
        <v>466</v>
      </c>
      <c r="Z36" s="313"/>
      <c r="AA36" s="313"/>
      <c r="AB36" s="314"/>
      <c r="AE36" s="38"/>
      <c r="AF36" s="72"/>
    </row>
    <row r="37" spans="2:41" x14ac:dyDescent="0.25">
      <c r="B37" s="344"/>
      <c r="C37" s="344"/>
      <c r="D37" s="344"/>
      <c r="E37" s="324" t="s">
        <v>524</v>
      </c>
      <c r="F37" s="324"/>
      <c r="G37" s="324"/>
      <c r="H37" s="324"/>
      <c r="I37" s="324"/>
      <c r="J37" s="324"/>
      <c r="K37" s="1" t="s">
        <v>391</v>
      </c>
      <c r="L37" s="46">
        <f>X26</f>
        <v>3.3333333333333335E-7</v>
      </c>
      <c r="M37" s="127" t="s">
        <v>393</v>
      </c>
      <c r="N37" s="127"/>
      <c r="S37" s="299"/>
      <c r="T37" s="2" t="s">
        <v>128</v>
      </c>
      <c r="U37" s="306" t="s">
        <v>467</v>
      </c>
      <c r="V37" s="307"/>
      <c r="W37" s="308"/>
      <c r="X37" s="89"/>
      <c r="Y37" s="312" t="s">
        <v>470</v>
      </c>
      <c r="Z37" s="313"/>
      <c r="AA37" s="313"/>
      <c r="AB37" s="314"/>
      <c r="AE37" s="38"/>
      <c r="AF37" s="72"/>
      <c r="AG37" s="73"/>
      <c r="AH37" s="73"/>
      <c r="AI37" s="73"/>
    </row>
    <row r="38" spans="2:41" x14ac:dyDescent="0.25">
      <c r="B38" s="344"/>
      <c r="C38" s="344"/>
      <c r="D38" s="344"/>
      <c r="E38" s="324"/>
      <c r="F38" s="324"/>
      <c r="G38" s="324"/>
      <c r="H38" s="324"/>
      <c r="I38" s="324"/>
      <c r="J38" s="324"/>
      <c r="K38" s="1" t="s">
        <v>392</v>
      </c>
      <c r="L38" s="46">
        <f>X27</f>
        <v>3.3333333333333335E-7</v>
      </c>
      <c r="M38" s="127" t="s">
        <v>394</v>
      </c>
      <c r="N38" s="127"/>
      <c r="S38" s="143"/>
      <c r="T38" s="2" t="s">
        <v>129</v>
      </c>
      <c r="U38" s="303" t="s">
        <v>471</v>
      </c>
      <c r="V38" s="304"/>
      <c r="W38" s="305"/>
      <c r="X38" s="89"/>
      <c r="Y38" s="312" t="s">
        <v>472</v>
      </c>
      <c r="Z38" s="313"/>
      <c r="AA38" s="313"/>
      <c r="AB38" s="314"/>
      <c r="AE38" s="38"/>
      <c r="AF38" s="72"/>
    </row>
    <row r="39" spans="2:41" x14ac:dyDescent="0.25">
      <c r="B39" s="344"/>
      <c r="C39" s="344"/>
      <c r="D39" s="344"/>
      <c r="E39" s="324"/>
      <c r="F39" s="324"/>
      <c r="G39" s="324"/>
      <c r="H39" s="324"/>
      <c r="I39" s="324"/>
      <c r="J39" s="324"/>
      <c r="K39" s="1" t="s">
        <v>513</v>
      </c>
      <c r="L39" s="46">
        <f>X28</f>
        <v>3.3333333333333332E-4</v>
      </c>
      <c r="M39" s="127" t="s">
        <v>395</v>
      </c>
      <c r="N39" s="127"/>
      <c r="S39" s="297" t="s">
        <v>521</v>
      </c>
      <c r="T39" s="297"/>
      <c r="U39" s="297"/>
      <c r="V39" s="297"/>
      <c r="W39" s="297"/>
      <c r="X39" s="297"/>
      <c r="Y39" s="297"/>
      <c r="Z39" s="297"/>
      <c r="AA39" s="297"/>
      <c r="AB39" s="297"/>
      <c r="AE39" s="74"/>
      <c r="AF39" s="75"/>
      <c r="AG39" s="75"/>
      <c r="AH39" s="75"/>
      <c r="AI39" s="75"/>
      <c r="AJ39" s="75"/>
      <c r="AK39" s="75"/>
      <c r="AL39" s="75"/>
      <c r="AM39" s="75"/>
      <c r="AN39" s="75"/>
    </row>
    <row r="40" spans="2:41" ht="21" customHeight="1" x14ac:dyDescent="0.25">
      <c r="B40" s="344"/>
      <c r="C40" s="344"/>
      <c r="D40" s="344"/>
      <c r="E40" s="324"/>
      <c r="F40" s="324"/>
      <c r="G40" s="324"/>
      <c r="H40" s="324"/>
      <c r="I40" s="324"/>
      <c r="J40" s="324"/>
      <c r="K40" s="80" t="s">
        <v>514</v>
      </c>
      <c r="L40" s="46">
        <f>X29</f>
        <v>3.3333333333333333E-2</v>
      </c>
      <c r="M40" s="127" t="s">
        <v>396</v>
      </c>
      <c r="N40" s="127"/>
      <c r="S40" s="297"/>
      <c r="T40" s="297"/>
      <c r="U40" s="297"/>
      <c r="V40" s="297"/>
      <c r="W40" s="297"/>
      <c r="X40" s="297"/>
      <c r="Y40" s="297"/>
      <c r="Z40" s="297"/>
      <c r="AA40" s="297"/>
      <c r="AB40" s="297"/>
      <c r="AE40" s="75"/>
      <c r="AF40" s="75"/>
      <c r="AG40" s="75"/>
      <c r="AH40" s="75"/>
      <c r="AI40" s="75"/>
      <c r="AJ40" s="75"/>
      <c r="AK40" s="75"/>
      <c r="AL40" s="75"/>
      <c r="AM40" s="75"/>
      <c r="AN40" s="75"/>
    </row>
    <row r="41" spans="2:41" x14ac:dyDescent="0.25">
      <c r="B41" s="344"/>
      <c r="C41" s="344"/>
      <c r="D41" s="344"/>
      <c r="E41" s="324" t="s">
        <v>525</v>
      </c>
      <c r="F41" s="324"/>
      <c r="G41" s="324"/>
      <c r="H41" s="324"/>
      <c r="I41" s="324"/>
      <c r="J41" s="324"/>
      <c r="K41" s="1" t="s">
        <v>513</v>
      </c>
      <c r="L41" s="46">
        <f t="shared" ref="L41:L47" si="0">X32</f>
        <v>1.666666666666667E-3</v>
      </c>
      <c r="M41" s="127" t="s">
        <v>393</v>
      </c>
      <c r="N41" s="127"/>
      <c r="S41" s="127" t="s">
        <v>456</v>
      </c>
      <c r="T41" s="127"/>
      <c r="U41" s="127"/>
      <c r="V41" s="127"/>
      <c r="W41" s="127"/>
      <c r="X41" s="46"/>
      <c r="Y41" s="298" t="s">
        <v>473</v>
      </c>
      <c r="Z41" s="298"/>
      <c r="AA41" s="298"/>
      <c r="AB41" s="298"/>
      <c r="AE41" s="38"/>
      <c r="AF41" s="38"/>
      <c r="AG41" s="38"/>
      <c r="AH41" s="38"/>
      <c r="AI41" s="38"/>
      <c r="AJ41" s="38"/>
      <c r="AK41" s="38"/>
      <c r="AL41" s="38"/>
      <c r="AM41" s="38"/>
      <c r="AN41" s="38"/>
    </row>
    <row r="42" spans="2:41" ht="22.5" x14ac:dyDescent="0.25">
      <c r="B42" s="344"/>
      <c r="C42" s="344"/>
      <c r="D42" s="344"/>
      <c r="E42" s="324"/>
      <c r="F42" s="324"/>
      <c r="G42" s="324"/>
      <c r="H42" s="324"/>
      <c r="I42" s="324"/>
      <c r="J42" s="324"/>
      <c r="K42" s="80" t="s">
        <v>514</v>
      </c>
      <c r="L42" s="46">
        <f t="shared" si="0"/>
        <v>3.3333333333333331E-3</v>
      </c>
      <c r="M42" s="127" t="s">
        <v>394</v>
      </c>
      <c r="N42" s="127"/>
      <c r="S42" s="127" t="s">
        <v>474</v>
      </c>
      <c r="T42" s="127"/>
      <c r="U42" s="127"/>
      <c r="V42" s="127"/>
      <c r="W42" s="127"/>
      <c r="X42" s="46"/>
      <c r="Y42" s="298" t="s">
        <v>475</v>
      </c>
      <c r="Z42" s="298"/>
      <c r="AA42" s="298"/>
      <c r="AB42" s="298"/>
      <c r="AE42" s="38"/>
      <c r="AF42" s="38"/>
      <c r="AG42" s="38"/>
      <c r="AH42" s="38"/>
      <c r="AI42" s="38"/>
      <c r="AJ42" s="38"/>
      <c r="AK42" s="38"/>
      <c r="AL42" s="38"/>
      <c r="AM42" s="38"/>
      <c r="AN42" s="38"/>
    </row>
    <row r="43" spans="2:41" ht="21" customHeight="1" x14ac:dyDescent="0.25">
      <c r="B43" s="344"/>
      <c r="C43" s="344"/>
      <c r="D43" s="344"/>
      <c r="E43" s="324" t="s">
        <v>526</v>
      </c>
      <c r="F43" s="324"/>
      <c r="G43" s="324"/>
      <c r="H43" s="324"/>
      <c r="I43" s="324"/>
      <c r="J43" s="324"/>
      <c r="K43" s="1" t="s">
        <v>513</v>
      </c>
      <c r="L43" s="46">
        <f t="shared" si="0"/>
        <v>0</v>
      </c>
      <c r="M43" s="127" t="s">
        <v>395</v>
      </c>
      <c r="N43" s="127"/>
      <c r="S43" s="39"/>
      <c r="T43" s="39"/>
      <c r="U43" s="39"/>
      <c r="V43" s="39"/>
      <c r="W43" s="39"/>
      <c r="X43" s="88"/>
      <c r="Y43" s="39"/>
      <c r="Z43" s="39"/>
      <c r="AA43" s="39"/>
      <c r="AB43" s="39"/>
    </row>
    <row r="44" spans="2:41" x14ac:dyDescent="0.25">
      <c r="B44" s="344"/>
      <c r="C44" s="344"/>
      <c r="D44" s="344"/>
      <c r="E44" s="324" t="s">
        <v>527</v>
      </c>
      <c r="F44" s="324"/>
      <c r="G44" s="324"/>
      <c r="H44" s="324"/>
      <c r="I44" s="324"/>
      <c r="J44" s="324"/>
      <c r="K44" s="1" t="s">
        <v>391</v>
      </c>
      <c r="L44" s="46">
        <f t="shared" si="0"/>
        <v>0</v>
      </c>
      <c r="M44" s="127" t="s">
        <v>393</v>
      </c>
      <c r="N44" s="127"/>
      <c r="S44" s="38"/>
      <c r="T44" s="38"/>
      <c r="U44" s="38"/>
      <c r="V44" s="38"/>
      <c r="W44" s="38"/>
      <c r="X44" s="55"/>
      <c r="Y44" s="38"/>
      <c r="Z44" s="38"/>
      <c r="AA44" s="38"/>
      <c r="AB44" s="38"/>
    </row>
    <row r="45" spans="2:41" x14ac:dyDescent="0.25">
      <c r="B45" s="344"/>
      <c r="C45" s="344"/>
      <c r="D45" s="344"/>
      <c r="E45" s="324"/>
      <c r="F45" s="324"/>
      <c r="G45" s="324"/>
      <c r="H45" s="324"/>
      <c r="I45" s="324"/>
      <c r="J45" s="324"/>
      <c r="K45" s="1" t="s">
        <v>392</v>
      </c>
      <c r="L45" s="46">
        <f t="shared" si="0"/>
        <v>0</v>
      </c>
      <c r="M45" s="127" t="s">
        <v>394</v>
      </c>
      <c r="N45" s="127"/>
      <c r="S45" s="38"/>
      <c r="T45" s="38"/>
      <c r="U45" s="38"/>
      <c r="V45" s="38"/>
      <c r="W45" s="38"/>
      <c r="X45" s="55"/>
      <c r="Y45" s="38"/>
      <c r="Z45" s="38"/>
      <c r="AA45" s="38"/>
      <c r="AB45" s="38"/>
    </row>
    <row r="46" spans="2:41" x14ac:dyDescent="0.25">
      <c r="B46" s="344"/>
      <c r="C46" s="344"/>
      <c r="D46" s="344"/>
      <c r="E46" s="324"/>
      <c r="F46" s="324"/>
      <c r="G46" s="324"/>
      <c r="H46" s="324"/>
      <c r="I46" s="324"/>
      <c r="J46" s="324"/>
      <c r="K46" s="1" t="s">
        <v>513</v>
      </c>
      <c r="L46" s="46">
        <f t="shared" si="0"/>
        <v>0</v>
      </c>
      <c r="M46" s="127" t="s">
        <v>395</v>
      </c>
      <c r="N46" s="127"/>
      <c r="S46" s="38"/>
      <c r="T46" s="38"/>
      <c r="U46" s="38"/>
      <c r="V46" s="38"/>
      <c r="W46" s="38"/>
      <c r="X46" s="86"/>
      <c r="Y46" s="66"/>
      <c r="Z46" s="66"/>
      <c r="AA46" s="66"/>
      <c r="AB46" s="66"/>
    </row>
    <row r="47" spans="2:41" ht="21.75" customHeight="1" x14ac:dyDescent="0.25">
      <c r="B47" s="344"/>
      <c r="C47" s="344"/>
      <c r="D47" s="344"/>
      <c r="E47" s="324"/>
      <c r="F47" s="324"/>
      <c r="G47" s="324"/>
      <c r="H47" s="324"/>
      <c r="I47" s="324"/>
      <c r="J47" s="324"/>
      <c r="K47" s="80" t="s">
        <v>514</v>
      </c>
      <c r="L47" s="46">
        <f t="shared" si="0"/>
        <v>0</v>
      </c>
      <c r="M47" s="127" t="s">
        <v>396</v>
      </c>
      <c r="N47" s="127"/>
      <c r="S47" s="38"/>
      <c r="T47" s="38"/>
      <c r="U47" s="38"/>
      <c r="V47" s="38"/>
      <c r="W47" s="38"/>
      <c r="X47" s="55"/>
      <c r="Y47" s="38"/>
      <c r="Z47" s="38"/>
      <c r="AA47" s="38"/>
      <c r="AB47" s="38"/>
    </row>
    <row r="48" spans="2:41" x14ac:dyDescent="0.25">
      <c r="B48" s="65"/>
      <c r="C48" s="65"/>
      <c r="D48" s="65"/>
      <c r="E48" s="66"/>
      <c r="F48" s="66"/>
      <c r="G48" s="66"/>
      <c r="H48" s="66"/>
      <c r="I48" s="66"/>
      <c r="J48" s="66"/>
      <c r="K48" s="37"/>
      <c r="L48" s="44"/>
      <c r="M48" s="38"/>
      <c r="N48" s="38"/>
      <c r="S48" s="66"/>
      <c r="T48" s="66"/>
      <c r="U48" s="66"/>
      <c r="V48" s="66"/>
      <c r="W48" s="66"/>
      <c r="X48" s="86"/>
      <c r="Y48" s="66"/>
      <c r="Z48" s="66"/>
      <c r="AA48" s="66"/>
      <c r="AB48" s="66"/>
    </row>
    <row r="49" spans="2:29" x14ac:dyDescent="0.25">
      <c r="B49" s="65"/>
      <c r="I49" s="66"/>
      <c r="J49" s="66"/>
      <c r="K49" s="37"/>
      <c r="L49" s="44"/>
      <c r="M49" s="38"/>
      <c r="N49" s="38"/>
      <c r="S49" s="66"/>
      <c r="T49" s="66"/>
      <c r="U49" s="66"/>
      <c r="V49" s="66"/>
      <c r="W49" s="66"/>
      <c r="X49" s="86"/>
      <c r="Y49" s="66"/>
      <c r="Z49" s="66"/>
      <c r="AA49" s="66"/>
      <c r="AB49" s="66"/>
    </row>
    <row r="50" spans="2:29" ht="15.75" x14ac:dyDescent="0.25">
      <c r="B50" s="65"/>
      <c r="C50" s="155" t="s">
        <v>551</v>
      </c>
      <c r="D50" s="155"/>
      <c r="E50" s="155"/>
      <c r="F50" s="155"/>
      <c r="G50" s="155"/>
      <c r="H50" s="155"/>
      <c r="I50" s="155"/>
      <c r="J50" s="155"/>
      <c r="K50" s="37"/>
      <c r="L50" s="44"/>
      <c r="S50" s="66"/>
      <c r="T50" s="66"/>
      <c r="U50" s="66"/>
      <c r="V50" s="66"/>
      <c r="W50" s="66"/>
      <c r="X50" s="86"/>
      <c r="Y50" s="66"/>
      <c r="Z50" s="66"/>
      <c r="AA50" s="66"/>
      <c r="AB50" s="66"/>
    </row>
    <row r="51" spans="2:29" x14ac:dyDescent="0.25">
      <c r="B51" s="65"/>
      <c r="C51" s="128" t="s">
        <v>546</v>
      </c>
      <c r="D51" s="128"/>
      <c r="E51" s="330" t="s">
        <v>531</v>
      </c>
      <c r="F51" s="330"/>
      <c r="G51" s="64" t="s">
        <v>480</v>
      </c>
      <c r="H51" s="64">
        <f>'Gerenciamento de risco'!D65*ZPR5!X14*ZPR5!L37</f>
        <v>0</v>
      </c>
      <c r="I51" s="331" t="s">
        <v>481</v>
      </c>
      <c r="J51" s="331"/>
      <c r="K51" s="37"/>
      <c r="L51" s="44"/>
      <c r="M51" s="38"/>
      <c r="N51" s="38"/>
      <c r="S51" s="66"/>
      <c r="T51" s="66"/>
      <c r="U51" s="66"/>
      <c r="V51" s="66"/>
      <c r="W51" s="66"/>
      <c r="X51" s="86"/>
      <c r="Y51" s="66"/>
      <c r="Z51" s="66"/>
      <c r="AA51" s="66"/>
      <c r="AB51" s="66"/>
    </row>
    <row r="52" spans="2:29" x14ac:dyDescent="0.25">
      <c r="B52" s="65"/>
      <c r="C52" s="128"/>
      <c r="D52" s="128"/>
      <c r="E52" s="330"/>
      <c r="F52" s="330"/>
      <c r="G52" s="64" t="s">
        <v>482</v>
      </c>
      <c r="H52" s="64">
        <f>'Gerenciamento de risco'!D65*'Gerenciamento de risco'!H14*ZPR5!L46</f>
        <v>0</v>
      </c>
      <c r="I52" s="331" t="s">
        <v>483</v>
      </c>
      <c r="J52" s="331"/>
      <c r="K52" s="37"/>
      <c r="L52" s="44"/>
      <c r="M52" s="38"/>
      <c r="N52" s="38"/>
      <c r="P52" s="42"/>
      <c r="Q52" s="42"/>
      <c r="R52" s="42"/>
      <c r="S52" s="66"/>
      <c r="T52" s="66"/>
      <c r="U52" s="66"/>
      <c r="V52" s="66"/>
      <c r="W52" s="66"/>
      <c r="X52" s="86"/>
      <c r="Y52" s="66"/>
      <c r="Z52" s="66"/>
      <c r="AA52" s="66"/>
      <c r="AB52" s="66"/>
    </row>
    <row r="53" spans="2:29" x14ac:dyDescent="0.25">
      <c r="B53" s="65"/>
      <c r="C53" s="128"/>
      <c r="D53" s="128"/>
      <c r="E53" s="330"/>
      <c r="F53" s="330"/>
      <c r="G53" s="1" t="s">
        <v>485</v>
      </c>
      <c r="H53" s="1">
        <f>'Gerenciamento de risco'!D65*ZPR5!X16*ZPR5!L40</f>
        <v>0</v>
      </c>
      <c r="I53" s="127" t="s">
        <v>484</v>
      </c>
      <c r="J53" s="127"/>
      <c r="K53" s="37"/>
      <c r="L53" s="44"/>
      <c r="M53" s="38"/>
      <c r="N53" s="38"/>
      <c r="P53" s="42"/>
      <c r="Q53" s="42"/>
      <c r="R53" s="42"/>
      <c r="S53" s="66"/>
      <c r="T53" s="66"/>
      <c r="U53" s="66"/>
      <c r="V53" s="66"/>
      <c r="W53" s="66"/>
      <c r="X53" s="86"/>
      <c r="Y53" s="66"/>
      <c r="Z53" s="66"/>
      <c r="AA53" s="66"/>
      <c r="AB53" s="66"/>
    </row>
    <row r="54" spans="2:29" x14ac:dyDescent="0.25">
      <c r="B54" s="65"/>
      <c r="C54" s="128"/>
      <c r="D54" s="128"/>
      <c r="E54" s="330" t="s">
        <v>530</v>
      </c>
      <c r="F54" s="330"/>
      <c r="G54" s="1" t="s">
        <v>532</v>
      </c>
      <c r="H54" s="1">
        <f>'Gerenciamento de risco'!D66*ZPR5!X17*ZPR5!L40</f>
        <v>0</v>
      </c>
      <c r="I54" s="127" t="s">
        <v>533</v>
      </c>
      <c r="J54" s="127"/>
      <c r="K54" s="37"/>
      <c r="L54" s="55"/>
      <c r="M54" s="38"/>
      <c r="N54" s="38"/>
      <c r="S54" s="38"/>
      <c r="T54" s="68"/>
      <c r="U54" s="66"/>
      <c r="V54" s="66"/>
      <c r="W54" s="66"/>
      <c r="X54" s="86"/>
      <c r="Y54" s="66"/>
      <c r="Z54" s="66"/>
      <c r="AA54" s="66"/>
      <c r="AB54" s="66"/>
    </row>
    <row r="55" spans="2:29" ht="15" customHeight="1" x14ac:dyDescent="0.25">
      <c r="B55" s="65"/>
      <c r="C55" s="128"/>
      <c r="D55" s="128"/>
      <c r="E55" s="330" t="s">
        <v>534</v>
      </c>
      <c r="F55" s="330"/>
      <c r="G55" s="64" t="s">
        <v>535</v>
      </c>
      <c r="H55" s="64">
        <f>('Gerenciamento de risco'!D67+'Gerenciamento de risco'!D69)*ZPR5!X22*ZPR5!L38</f>
        <v>0</v>
      </c>
      <c r="I55" s="331" t="s">
        <v>538</v>
      </c>
      <c r="J55" s="331"/>
      <c r="K55" s="37"/>
      <c r="L55" s="55"/>
      <c r="M55" s="38"/>
      <c r="N55" s="38"/>
      <c r="S55" s="38"/>
      <c r="T55" s="68"/>
      <c r="U55" s="66"/>
      <c r="V55" s="66"/>
      <c r="W55" s="66"/>
      <c r="X55" s="55"/>
      <c r="Y55" s="38"/>
      <c r="Z55" s="38"/>
      <c r="AA55" s="38"/>
      <c r="AB55" s="38"/>
    </row>
    <row r="56" spans="2:29" ht="15" customHeight="1" x14ac:dyDescent="0.25">
      <c r="B56" s="65"/>
      <c r="C56" s="128"/>
      <c r="D56" s="128"/>
      <c r="E56" s="330"/>
      <c r="F56" s="330"/>
      <c r="G56" s="1" t="s">
        <v>536</v>
      </c>
      <c r="H56" s="1">
        <f>('Gerenciamento de risco'!D67+'Gerenciamento de risco'!D69)*X23*L40</f>
        <v>0</v>
      </c>
      <c r="I56" s="127" t="s">
        <v>539</v>
      </c>
      <c r="J56" s="127"/>
      <c r="K56" s="37"/>
      <c r="L56" s="55"/>
      <c r="M56" s="38"/>
      <c r="N56" s="38"/>
      <c r="S56" s="38"/>
      <c r="T56" s="68"/>
      <c r="U56" s="70"/>
      <c r="V56" s="70"/>
      <c r="W56" s="70"/>
      <c r="X56" s="55"/>
      <c r="Y56" s="38"/>
      <c r="Z56" s="38"/>
      <c r="AA56" s="38"/>
      <c r="AB56" s="38"/>
    </row>
    <row r="57" spans="2:29" ht="15" customHeight="1" x14ac:dyDescent="0.25">
      <c r="B57" s="65"/>
      <c r="C57" s="128"/>
      <c r="D57" s="128"/>
      <c r="E57" s="330"/>
      <c r="F57" s="330"/>
      <c r="G57" s="1" t="s">
        <v>537</v>
      </c>
      <c r="H57" s="1">
        <f>('Gerenciamento de risco'!D67+'Gerenciamento de risco'!D69)*X24*L40</f>
        <v>0</v>
      </c>
      <c r="I57" s="127" t="s">
        <v>540</v>
      </c>
      <c r="J57" s="127"/>
      <c r="K57" s="37"/>
      <c r="L57" s="55"/>
      <c r="M57" s="38"/>
      <c r="N57" s="38"/>
      <c r="S57" s="38"/>
      <c r="T57" s="68"/>
      <c r="U57" s="70"/>
      <c r="V57" s="70"/>
      <c r="W57" s="70"/>
      <c r="X57" s="86"/>
      <c r="Y57" s="66"/>
      <c r="Z57" s="66"/>
      <c r="AA57" s="66"/>
      <c r="AB57" s="66"/>
    </row>
    <row r="58" spans="2:29" ht="15" customHeight="1" x14ac:dyDescent="0.25">
      <c r="B58" s="65"/>
      <c r="C58" s="128"/>
      <c r="D58" s="128"/>
      <c r="E58" s="332" t="s">
        <v>543</v>
      </c>
      <c r="F58" s="332"/>
      <c r="G58" s="1" t="s">
        <v>541</v>
      </c>
      <c r="H58" s="1">
        <f>'Gerenciamento de risco'!D68*ZPR5!X53*ZPR5!L40</f>
        <v>0</v>
      </c>
      <c r="I58" s="127" t="s">
        <v>542</v>
      </c>
      <c r="J58" s="127"/>
      <c r="K58" s="37"/>
      <c r="L58" s="55"/>
      <c r="M58" s="38"/>
      <c r="N58" s="38"/>
      <c r="S58" s="38"/>
      <c r="T58" s="38"/>
      <c r="U58" s="38"/>
      <c r="V58" s="38"/>
      <c r="W58" s="38"/>
      <c r="X58" s="55"/>
      <c r="Y58" s="38"/>
      <c r="Z58" s="38"/>
      <c r="AA58" s="38"/>
      <c r="AB58" s="38"/>
    </row>
    <row r="59" spans="2:29" x14ac:dyDescent="0.25">
      <c r="C59" s="324" t="s">
        <v>306</v>
      </c>
      <c r="D59" s="324"/>
      <c r="E59" s="324"/>
      <c r="F59" s="324"/>
      <c r="G59" s="324"/>
      <c r="H59" s="1">
        <f>SUM(H51:H58)</f>
        <v>0</v>
      </c>
      <c r="I59" s="325"/>
      <c r="J59" s="325"/>
      <c r="X59" s="55"/>
      <c r="Y59" s="38"/>
      <c r="Z59" s="38"/>
      <c r="AA59" s="38"/>
      <c r="AB59" s="38"/>
      <c r="AC59" s="59"/>
    </row>
    <row r="60" spans="2:29" x14ac:dyDescent="0.25">
      <c r="B60" s="59"/>
      <c r="C60" s="128" t="s">
        <v>547</v>
      </c>
      <c r="D60" s="128"/>
      <c r="E60" s="332" t="s">
        <v>545</v>
      </c>
      <c r="F60" s="332"/>
      <c r="G60" s="1" t="s">
        <v>482</v>
      </c>
      <c r="H60" s="1">
        <f>'Gerenciamento de risco'!D65*'Gerenciamento de risco'!H14*ZPR5!L41</f>
        <v>0</v>
      </c>
      <c r="I60" s="331" t="s">
        <v>483</v>
      </c>
      <c r="J60" s="331"/>
      <c r="N60" s="59"/>
      <c r="S60" s="38"/>
      <c r="T60" s="68"/>
      <c r="U60" s="66"/>
      <c r="V60" s="66"/>
      <c r="W60" s="66"/>
      <c r="X60" s="55"/>
      <c r="Y60" s="38"/>
      <c r="Z60" s="38"/>
      <c r="AA60" s="38"/>
      <c r="AB60" s="38"/>
      <c r="AC60" s="59"/>
    </row>
    <row r="61" spans="2:29" x14ac:dyDescent="0.25">
      <c r="B61" s="65"/>
      <c r="C61" s="128"/>
      <c r="D61" s="128"/>
      <c r="E61" s="332"/>
      <c r="F61" s="332"/>
      <c r="G61" s="1" t="s">
        <v>485</v>
      </c>
      <c r="H61" s="1">
        <f>'Gerenciamento de risco'!D65*ZPR5!X16*ZPR5!L42</f>
        <v>0</v>
      </c>
      <c r="I61" s="127" t="s">
        <v>484</v>
      </c>
      <c r="J61" s="127"/>
      <c r="N61" s="39"/>
      <c r="S61" s="38"/>
      <c r="T61" s="68"/>
      <c r="U61" s="71"/>
      <c r="V61" s="71"/>
      <c r="W61" s="71"/>
      <c r="X61" s="55"/>
      <c r="Y61" s="38"/>
      <c r="Z61" s="38"/>
      <c r="AA61" s="38"/>
      <c r="AB61" s="38"/>
      <c r="AC61" s="38"/>
    </row>
    <row r="62" spans="2:29" x14ac:dyDescent="0.25">
      <c r="B62" s="65"/>
      <c r="C62" s="128"/>
      <c r="D62" s="128"/>
      <c r="E62" s="330" t="s">
        <v>530</v>
      </c>
      <c r="F62" s="330"/>
      <c r="G62" s="1" t="s">
        <v>532</v>
      </c>
      <c r="H62" s="1">
        <f>'Gerenciamento de risco'!D66*ZPR5!X17*ZPR5!L42</f>
        <v>0</v>
      </c>
      <c r="I62" s="127" t="s">
        <v>533</v>
      </c>
      <c r="J62" s="127"/>
      <c r="N62" s="39"/>
      <c r="S62" s="72"/>
      <c r="T62" s="68"/>
      <c r="U62" s="66"/>
      <c r="V62" s="66"/>
      <c r="W62" s="66"/>
      <c r="X62" s="55"/>
      <c r="Y62" s="38"/>
      <c r="Z62" s="38"/>
      <c r="AA62" s="38"/>
      <c r="AB62" s="38"/>
      <c r="AC62" s="38"/>
    </row>
    <row r="63" spans="2:29" ht="15" customHeight="1" x14ac:dyDescent="0.25">
      <c r="B63" s="39"/>
      <c r="C63" s="128"/>
      <c r="D63" s="128"/>
      <c r="E63" s="330" t="s">
        <v>534</v>
      </c>
      <c r="F63" s="330"/>
      <c r="G63" s="1" t="s">
        <v>536</v>
      </c>
      <c r="H63" s="1">
        <f>('Gerenciamento de risco'!D67+'Gerenciamento de risco'!D69)*X23*L41</f>
        <v>0</v>
      </c>
      <c r="I63" s="127" t="s">
        <v>539</v>
      </c>
      <c r="J63" s="127"/>
      <c r="N63" s="38"/>
      <c r="S63" s="38"/>
      <c r="T63" s="68"/>
      <c r="U63" s="66"/>
      <c r="V63" s="66"/>
      <c r="W63" s="66"/>
      <c r="X63" s="55"/>
      <c r="Y63" s="38"/>
      <c r="Z63" s="38"/>
      <c r="AA63" s="38"/>
      <c r="AB63" s="38"/>
    </row>
    <row r="64" spans="2:29" x14ac:dyDescent="0.25">
      <c r="B64" s="65"/>
      <c r="C64" s="128"/>
      <c r="D64" s="128"/>
      <c r="E64" s="330"/>
      <c r="F64" s="330"/>
      <c r="G64" s="1" t="s">
        <v>537</v>
      </c>
      <c r="H64" s="1">
        <f>('Gerenciamento de risco'!D67+'Gerenciamento de risco'!D69)*X24*L42</f>
        <v>0</v>
      </c>
      <c r="I64" s="127" t="s">
        <v>540</v>
      </c>
      <c r="J64" s="127"/>
      <c r="N64" s="38"/>
      <c r="S64" s="38"/>
      <c r="T64" s="72"/>
    </row>
    <row r="65" spans="2:28" x14ac:dyDescent="0.25">
      <c r="B65" s="65"/>
      <c r="C65" s="128"/>
      <c r="D65" s="128"/>
      <c r="E65" s="332" t="s">
        <v>543</v>
      </c>
      <c r="F65" s="332"/>
      <c r="G65" s="1" t="s">
        <v>541</v>
      </c>
      <c r="H65" s="1">
        <f>'Gerenciamento de risco'!D68*ZPR5!X53*ZPR5!L42</f>
        <v>0</v>
      </c>
      <c r="I65" s="127" t="s">
        <v>542</v>
      </c>
      <c r="J65" s="127"/>
      <c r="N65" s="38"/>
      <c r="S65" s="38"/>
      <c r="T65" s="72"/>
      <c r="U65" s="73"/>
      <c r="V65" s="73"/>
      <c r="W65" s="73"/>
    </row>
    <row r="66" spans="2:28" x14ac:dyDescent="0.25">
      <c r="B66" s="39"/>
      <c r="C66" s="324" t="s">
        <v>306</v>
      </c>
      <c r="D66" s="324"/>
      <c r="E66" s="324"/>
      <c r="F66" s="324"/>
      <c r="G66" s="324"/>
      <c r="H66" s="54">
        <f>SUM(H60:H65)</f>
        <v>0</v>
      </c>
      <c r="I66" s="325"/>
      <c r="J66" s="325"/>
      <c r="N66" s="38"/>
      <c r="S66" s="38"/>
      <c r="T66" s="72"/>
    </row>
    <row r="67" spans="2:28" x14ac:dyDescent="0.25">
      <c r="B67" s="65"/>
      <c r="C67" s="335" t="s">
        <v>549</v>
      </c>
      <c r="D67" s="336"/>
      <c r="E67" s="333" t="s">
        <v>545</v>
      </c>
      <c r="F67" s="334"/>
      <c r="G67" s="64" t="s">
        <v>482</v>
      </c>
      <c r="H67" s="64">
        <f>'Gerenciamento de risco'!D65*'Gerenciamento de risco'!H14*ZPR5!L43</f>
        <v>0</v>
      </c>
      <c r="I67" s="331" t="s">
        <v>483</v>
      </c>
      <c r="J67" s="331"/>
      <c r="K67" s="37"/>
      <c r="L67" s="44"/>
      <c r="M67" s="38"/>
      <c r="N67" s="38"/>
      <c r="S67" s="84"/>
      <c r="T67" s="84"/>
      <c r="U67" s="84"/>
      <c r="V67" s="84"/>
      <c r="W67" s="84"/>
      <c r="X67" s="90"/>
      <c r="Y67" s="84"/>
      <c r="Z67" s="84"/>
      <c r="AA67" s="84"/>
      <c r="AB67" s="84"/>
    </row>
    <row r="68" spans="2:28" x14ac:dyDescent="0.25">
      <c r="B68" s="65"/>
      <c r="C68" s="337"/>
      <c r="D68" s="338"/>
      <c r="E68" s="333" t="s">
        <v>548</v>
      </c>
      <c r="F68" s="334"/>
      <c r="G68" s="1" t="s">
        <v>536</v>
      </c>
      <c r="H68" s="64">
        <f>('Gerenciamento de risco'!D67+'Gerenciamento de risco'!D69)*X23*L43</f>
        <v>0</v>
      </c>
      <c r="I68" s="127" t="s">
        <v>539</v>
      </c>
      <c r="J68" s="127"/>
      <c r="K68" s="37"/>
      <c r="L68" s="44"/>
      <c r="M68" s="38"/>
      <c r="N68" s="38"/>
      <c r="S68" s="84"/>
      <c r="T68" s="84"/>
      <c r="U68" s="84"/>
      <c r="V68" s="84"/>
      <c r="W68" s="84"/>
      <c r="X68" s="90"/>
      <c r="Y68" s="84"/>
      <c r="Z68" s="84"/>
      <c r="AA68" s="84"/>
      <c r="AB68" s="84"/>
    </row>
    <row r="69" spans="2:28" x14ac:dyDescent="0.25">
      <c r="B69" s="65"/>
      <c r="C69" s="324" t="s">
        <v>306</v>
      </c>
      <c r="D69" s="324"/>
      <c r="E69" s="324"/>
      <c r="F69" s="324"/>
      <c r="G69" s="324"/>
      <c r="H69" s="54">
        <f>SUM(H67:H68)</f>
        <v>0</v>
      </c>
      <c r="I69" s="325"/>
      <c r="J69" s="325"/>
      <c r="K69" s="37"/>
      <c r="L69" s="44"/>
      <c r="M69" s="38"/>
      <c r="N69" s="38"/>
      <c r="S69" s="38"/>
      <c r="T69" s="38"/>
      <c r="U69" s="38"/>
      <c r="V69" s="38"/>
      <c r="W69" s="38"/>
      <c r="X69" s="55"/>
      <c r="Y69" s="38"/>
      <c r="Z69" s="38"/>
      <c r="AA69" s="38"/>
      <c r="AB69" s="38"/>
    </row>
    <row r="70" spans="2:28" x14ac:dyDescent="0.25">
      <c r="B70" s="65"/>
      <c r="C70" s="128" t="s">
        <v>550</v>
      </c>
      <c r="D70" s="128"/>
      <c r="E70" s="330" t="s">
        <v>531</v>
      </c>
      <c r="F70" s="330"/>
      <c r="G70" s="64" t="s">
        <v>480</v>
      </c>
      <c r="H70" s="64">
        <f>'Gerenciamento de risco'!D65*ZPR5!X14*ZPR5!L44</f>
        <v>0</v>
      </c>
      <c r="I70" s="331" t="s">
        <v>481</v>
      </c>
      <c r="J70" s="331"/>
      <c r="K70" s="37"/>
      <c r="L70" s="44"/>
      <c r="M70" s="38"/>
      <c r="N70" s="38"/>
      <c r="S70" s="38"/>
      <c r="T70" s="38"/>
      <c r="U70" s="38"/>
      <c r="V70" s="38"/>
      <c r="W70" s="38"/>
      <c r="X70" s="55"/>
      <c r="Y70" s="38"/>
      <c r="Z70" s="38"/>
      <c r="AA70" s="38"/>
      <c r="AB70" s="38"/>
    </row>
    <row r="71" spans="2:28" ht="21" customHeight="1" x14ac:dyDescent="0.25">
      <c r="B71" s="65"/>
      <c r="C71" s="128"/>
      <c r="D71" s="128"/>
      <c r="E71" s="330"/>
      <c r="F71" s="330"/>
      <c r="G71" s="64" t="s">
        <v>482</v>
      </c>
      <c r="H71" s="64">
        <f>'Gerenciamento de risco'!D65*'Gerenciamento de risco'!H14*ZPR5!L46</f>
        <v>0</v>
      </c>
      <c r="I71" s="331" t="s">
        <v>483</v>
      </c>
      <c r="J71" s="331"/>
      <c r="K71" s="37"/>
      <c r="L71" s="44"/>
      <c r="M71" s="38"/>
      <c r="N71" s="38"/>
      <c r="P71" s="42"/>
      <c r="Q71" s="42"/>
      <c r="R71" s="42"/>
    </row>
    <row r="72" spans="2:28" ht="20.25" customHeight="1" x14ac:dyDescent="0.25">
      <c r="B72" s="65"/>
      <c r="C72" s="128"/>
      <c r="D72" s="128"/>
      <c r="E72" s="330"/>
      <c r="F72" s="330"/>
      <c r="G72" s="1" t="s">
        <v>485</v>
      </c>
      <c r="H72" s="1">
        <f>'Gerenciamento de risco'!D65*ZPR5!X16*ZPR5!L47</f>
        <v>0</v>
      </c>
      <c r="I72" s="127" t="s">
        <v>484</v>
      </c>
      <c r="J72" s="127"/>
      <c r="K72" s="37"/>
      <c r="L72" s="44"/>
      <c r="M72" s="38"/>
      <c r="N72" s="38"/>
      <c r="P72" s="42"/>
      <c r="Q72" s="42"/>
      <c r="R72" s="42"/>
    </row>
    <row r="73" spans="2:28" ht="19.5" customHeight="1" x14ac:dyDescent="0.25">
      <c r="B73" s="65"/>
      <c r="C73" s="128"/>
      <c r="D73" s="128"/>
      <c r="E73" s="330" t="s">
        <v>530</v>
      </c>
      <c r="F73" s="330"/>
      <c r="G73" s="1" t="s">
        <v>532</v>
      </c>
      <c r="H73" s="1">
        <f>'Gerenciamento de risco'!D66*ZPR5!X17*ZPR5!L47</f>
        <v>0</v>
      </c>
      <c r="I73" s="127" t="s">
        <v>533</v>
      </c>
      <c r="J73" s="127"/>
      <c r="K73" s="37"/>
      <c r="L73" s="44"/>
    </row>
    <row r="74" spans="2:28" ht="15" customHeight="1" x14ac:dyDescent="0.25">
      <c r="B74" s="65"/>
      <c r="C74" s="128"/>
      <c r="D74" s="128"/>
      <c r="E74" s="330" t="s">
        <v>534</v>
      </c>
      <c r="F74" s="330"/>
      <c r="G74" s="64" t="s">
        <v>535</v>
      </c>
      <c r="H74" s="64">
        <f>('Gerenciamento de risco'!D67+'Gerenciamento de risco'!D69)*X22*L45</f>
        <v>0</v>
      </c>
      <c r="I74" s="331" t="s">
        <v>538</v>
      </c>
      <c r="J74" s="331"/>
      <c r="K74" s="37"/>
      <c r="L74" s="44"/>
      <c r="M74" s="38"/>
      <c r="N74" s="38"/>
    </row>
    <row r="75" spans="2:28" ht="20.25" customHeight="1" x14ac:dyDescent="0.25">
      <c r="B75" s="65"/>
      <c r="C75" s="128"/>
      <c r="D75" s="128"/>
      <c r="E75" s="330"/>
      <c r="F75" s="330"/>
      <c r="G75" s="1" t="s">
        <v>536</v>
      </c>
      <c r="H75" s="1">
        <f>('Gerenciamento de risco'!D67+'Gerenciamento de risco'!D69)*X23*L46</f>
        <v>0</v>
      </c>
      <c r="I75" s="127" t="s">
        <v>539</v>
      </c>
      <c r="J75" s="127"/>
      <c r="K75" s="37"/>
      <c r="L75" s="44"/>
      <c r="M75" s="38"/>
      <c r="N75" s="38"/>
    </row>
    <row r="76" spans="2:28" ht="19.5" customHeight="1" x14ac:dyDescent="0.25">
      <c r="B76" s="65"/>
      <c r="C76" s="128"/>
      <c r="D76" s="128"/>
      <c r="E76" s="330"/>
      <c r="F76" s="330"/>
      <c r="G76" s="1" t="s">
        <v>537</v>
      </c>
      <c r="H76" s="1">
        <f>('Gerenciamento de risco'!D67+'Gerenciamento de risco'!D69)*X24*L47</f>
        <v>0</v>
      </c>
      <c r="I76" s="127" t="s">
        <v>540</v>
      </c>
      <c r="J76" s="127"/>
      <c r="K76" s="37"/>
      <c r="L76" s="44"/>
      <c r="M76" s="38"/>
      <c r="N76" s="38"/>
    </row>
    <row r="77" spans="2:28" ht="15" customHeight="1" x14ac:dyDescent="0.25">
      <c r="B77" s="65"/>
      <c r="C77" s="128"/>
      <c r="D77" s="128"/>
      <c r="E77" s="332" t="s">
        <v>543</v>
      </c>
      <c r="F77" s="332"/>
      <c r="G77" s="1" t="s">
        <v>541</v>
      </c>
      <c r="H77" s="1">
        <f>'Gerenciamento de risco'!D68*ZPR5!X25*ZPR5!L47</f>
        <v>0</v>
      </c>
      <c r="I77" s="127" t="s">
        <v>542</v>
      </c>
      <c r="J77" s="127"/>
      <c r="K77" s="37"/>
      <c r="L77" s="55"/>
      <c r="M77" s="38"/>
      <c r="N77" s="38"/>
    </row>
    <row r="78" spans="2:28" ht="15" customHeight="1" x14ac:dyDescent="0.25">
      <c r="B78" s="65"/>
      <c r="C78" s="324" t="s">
        <v>306</v>
      </c>
      <c r="D78" s="324"/>
      <c r="E78" s="324"/>
      <c r="F78" s="324"/>
      <c r="G78" s="324"/>
      <c r="H78" s="1">
        <f>SUM(H70:H77)</f>
        <v>0</v>
      </c>
      <c r="I78" s="325"/>
      <c r="J78" s="325"/>
      <c r="K78" s="37"/>
      <c r="L78" s="55"/>
      <c r="M78" s="38"/>
      <c r="N78" s="38"/>
    </row>
    <row r="79" spans="2:28" x14ac:dyDescent="0.25">
      <c r="B79" s="65"/>
      <c r="C79" s="65"/>
      <c r="D79" s="65"/>
      <c r="E79" s="39"/>
      <c r="F79" s="39"/>
      <c r="G79" s="39"/>
      <c r="H79" s="39"/>
      <c r="I79" s="39"/>
      <c r="J79" s="39"/>
      <c r="K79" s="37"/>
      <c r="L79" s="55"/>
      <c r="M79" s="38"/>
      <c r="N79" s="38"/>
    </row>
    <row r="80" spans="2:28" ht="15" customHeight="1" x14ac:dyDescent="0.25">
      <c r="B80" s="65"/>
      <c r="C80" s="65"/>
      <c r="D80" s="65"/>
      <c r="E80" s="39"/>
      <c r="F80" s="39"/>
      <c r="G80" s="39"/>
      <c r="H80" s="39"/>
      <c r="I80" s="39"/>
      <c r="J80" s="39"/>
      <c r="K80" s="37"/>
      <c r="L80" s="55"/>
      <c r="M80" s="38"/>
      <c r="N80" s="38"/>
    </row>
    <row r="81" spans="2:18" ht="20.25" customHeight="1" x14ac:dyDescent="0.25">
      <c r="B81" s="65"/>
      <c r="C81" s="65"/>
      <c r="D81" s="65"/>
      <c r="E81" s="39"/>
      <c r="F81" s="39"/>
      <c r="G81" s="39"/>
      <c r="H81" s="39"/>
      <c r="I81" s="39"/>
      <c r="J81" s="39"/>
      <c r="K81" s="37"/>
      <c r="L81" s="55"/>
      <c r="M81" s="38"/>
      <c r="N81" s="38"/>
    </row>
    <row r="82" spans="2:18" ht="30" customHeight="1" x14ac:dyDescent="0.25"/>
    <row r="83" spans="2:18" ht="15" customHeight="1" x14ac:dyDescent="0.25">
      <c r="B83" s="59"/>
      <c r="C83" s="59"/>
      <c r="D83" s="59"/>
      <c r="E83" s="59"/>
      <c r="F83" s="59"/>
      <c r="G83" s="59"/>
      <c r="H83" s="59"/>
      <c r="I83" s="59"/>
      <c r="J83" s="59"/>
      <c r="K83" s="59"/>
      <c r="L83" s="59"/>
      <c r="M83" s="59"/>
      <c r="N83" s="59"/>
    </row>
    <row r="84" spans="2:18" ht="15" customHeight="1" x14ac:dyDescent="0.25">
      <c r="B84" s="65"/>
      <c r="C84" s="65"/>
      <c r="D84" s="65"/>
      <c r="E84" s="39"/>
      <c r="F84" s="39"/>
      <c r="G84" s="39"/>
      <c r="H84" s="39"/>
      <c r="I84" s="39"/>
      <c r="J84" s="39"/>
      <c r="K84" s="39"/>
      <c r="L84" s="39"/>
      <c r="M84" s="39"/>
      <c r="N84" s="39"/>
    </row>
    <row r="85" spans="2:18" ht="15" customHeight="1" x14ac:dyDescent="0.25">
      <c r="B85" s="65"/>
      <c r="C85" s="65"/>
      <c r="D85" s="65"/>
      <c r="E85" s="39"/>
      <c r="F85" s="39"/>
      <c r="G85" s="39"/>
      <c r="H85" s="39"/>
      <c r="I85" s="39"/>
      <c r="J85" s="39"/>
      <c r="K85" s="39"/>
      <c r="L85" s="39"/>
      <c r="M85" s="39"/>
      <c r="N85" s="39"/>
    </row>
    <row r="86" spans="2:18" ht="20.25" customHeight="1" x14ac:dyDescent="0.25">
      <c r="B86" s="39"/>
      <c r="C86" s="39"/>
      <c r="D86" s="39"/>
      <c r="E86" s="38"/>
      <c r="F86" s="38"/>
      <c r="G86" s="38"/>
      <c r="H86" s="38"/>
      <c r="I86" s="38"/>
      <c r="J86" s="38"/>
      <c r="K86" s="37"/>
      <c r="L86" s="43"/>
      <c r="M86" s="38"/>
      <c r="N86" s="38"/>
    </row>
    <row r="87" spans="2:18" ht="57.75" customHeight="1" x14ac:dyDescent="0.25">
      <c r="B87" s="65"/>
      <c r="C87" s="65"/>
      <c r="D87" s="65"/>
      <c r="E87" s="66"/>
      <c r="F87" s="66"/>
      <c r="G87" s="66"/>
      <c r="H87" s="66"/>
      <c r="I87" s="66"/>
      <c r="J87" s="66"/>
      <c r="K87" s="37"/>
      <c r="L87" s="67"/>
      <c r="M87" s="38"/>
      <c r="N87" s="38"/>
    </row>
    <row r="88" spans="2:18" ht="47.25" customHeight="1" x14ac:dyDescent="0.25">
      <c r="B88" s="65"/>
      <c r="C88" s="65"/>
      <c r="D88" s="65"/>
      <c r="E88" s="66"/>
      <c r="F88" s="66"/>
      <c r="G88" s="66"/>
      <c r="H88" s="66"/>
      <c r="I88" s="66"/>
      <c r="J88" s="66"/>
      <c r="K88" s="37"/>
      <c r="L88" s="44"/>
      <c r="M88" s="38"/>
      <c r="N88" s="38"/>
    </row>
    <row r="89" spans="2:18" ht="21" customHeight="1" x14ac:dyDescent="0.25">
      <c r="B89" s="39"/>
      <c r="C89" s="39"/>
      <c r="D89" s="39"/>
      <c r="E89" s="38"/>
      <c r="F89" s="38"/>
      <c r="G89" s="38"/>
      <c r="H89" s="38"/>
      <c r="I89" s="38"/>
      <c r="J89" s="38"/>
      <c r="K89" s="37"/>
      <c r="L89" s="43"/>
      <c r="M89" s="38"/>
      <c r="N89" s="38"/>
    </row>
    <row r="90" spans="2:18" ht="30.75" customHeight="1" x14ac:dyDescent="0.25">
      <c r="B90" s="65"/>
      <c r="C90" s="65"/>
      <c r="D90" s="65"/>
      <c r="E90" s="66"/>
      <c r="F90" s="66"/>
      <c r="G90" s="66"/>
      <c r="H90" s="66"/>
      <c r="I90" s="66"/>
      <c r="J90" s="66"/>
      <c r="K90" s="37"/>
      <c r="L90" s="44"/>
      <c r="M90" s="38"/>
      <c r="N90" s="38"/>
      <c r="P90" s="42"/>
      <c r="Q90" s="42"/>
      <c r="R90" s="42"/>
    </row>
    <row r="91" spans="2:18" ht="20.25" customHeight="1" x14ac:dyDescent="0.25">
      <c r="B91" s="65"/>
      <c r="C91" s="65"/>
      <c r="D91" s="65"/>
      <c r="E91" s="66"/>
      <c r="F91" s="66"/>
      <c r="G91" s="66"/>
      <c r="H91" s="66"/>
      <c r="I91" s="66"/>
      <c r="J91" s="66"/>
      <c r="K91" s="37"/>
      <c r="L91" s="44"/>
      <c r="M91" s="38"/>
      <c r="N91" s="38"/>
      <c r="P91" s="42"/>
      <c r="Q91" s="42"/>
      <c r="R91" s="42"/>
    </row>
    <row r="92" spans="2:18" ht="22.5" customHeight="1" x14ac:dyDescent="0.25">
      <c r="B92" s="65"/>
      <c r="C92" s="65"/>
      <c r="D92" s="65"/>
      <c r="E92" s="66"/>
      <c r="F92" s="66"/>
      <c r="G92" s="66"/>
      <c r="H92" s="66"/>
      <c r="I92" s="66"/>
      <c r="J92" s="66"/>
      <c r="K92" s="37"/>
      <c r="L92" s="44"/>
      <c r="M92" s="38"/>
      <c r="N92" s="38"/>
    </row>
    <row r="93" spans="2:18" ht="20.25" customHeight="1" x14ac:dyDescent="0.25">
      <c r="B93" s="65"/>
      <c r="C93" s="65"/>
      <c r="D93" s="65"/>
      <c r="E93" s="66"/>
      <c r="F93" s="66"/>
      <c r="G93" s="66"/>
      <c r="H93" s="66"/>
      <c r="I93" s="66"/>
      <c r="J93" s="66"/>
      <c r="K93" s="37"/>
      <c r="L93" s="44"/>
      <c r="M93" s="38"/>
      <c r="N93" s="38"/>
    </row>
    <row r="94" spans="2:18" ht="20.25" customHeight="1" x14ac:dyDescent="0.25">
      <c r="B94" s="65"/>
      <c r="C94" s="65"/>
      <c r="D94" s="65"/>
      <c r="E94" s="66"/>
      <c r="F94" s="66"/>
      <c r="G94" s="66"/>
      <c r="H94" s="66"/>
      <c r="I94" s="66"/>
      <c r="J94" s="66"/>
      <c r="K94" s="37"/>
      <c r="L94" s="44"/>
      <c r="M94" s="38"/>
      <c r="N94" s="38"/>
    </row>
    <row r="95" spans="2:18" ht="21" customHeight="1" x14ac:dyDescent="0.25">
      <c r="B95" s="65"/>
      <c r="C95" s="65"/>
      <c r="D95" s="65"/>
      <c r="E95" s="66"/>
      <c r="F95" s="66"/>
      <c r="G95" s="66"/>
      <c r="H95" s="66"/>
      <c r="I95" s="66"/>
      <c r="J95" s="66"/>
      <c r="K95" s="37"/>
      <c r="L95" s="44"/>
      <c r="M95" s="38"/>
      <c r="N95" s="38"/>
    </row>
    <row r="96" spans="2:18" ht="18.75" customHeight="1" x14ac:dyDescent="0.25">
      <c r="B96" s="65"/>
      <c r="C96" s="65"/>
      <c r="D96" s="65"/>
      <c r="E96" s="66"/>
      <c r="F96" s="66"/>
      <c r="G96" s="66"/>
      <c r="H96" s="66"/>
      <c r="I96" s="66"/>
      <c r="J96" s="66"/>
      <c r="K96" s="37"/>
      <c r="L96" s="44"/>
    </row>
    <row r="97" spans="2:18" x14ac:dyDescent="0.25">
      <c r="B97" s="65"/>
      <c r="C97" s="65"/>
      <c r="D97" s="65"/>
      <c r="E97" s="38"/>
      <c r="F97" s="38"/>
      <c r="G97" s="38"/>
      <c r="H97" s="38"/>
      <c r="I97" s="38"/>
      <c r="J97" s="38"/>
      <c r="K97" s="37"/>
      <c r="L97" s="44"/>
      <c r="M97" s="38"/>
      <c r="N97" s="38"/>
    </row>
    <row r="98" spans="2:18" ht="20.25" customHeight="1" x14ac:dyDescent="0.25">
      <c r="B98" s="65"/>
      <c r="C98" s="65"/>
      <c r="D98" s="65"/>
      <c r="E98" s="38"/>
      <c r="F98" s="38"/>
      <c r="G98" s="38"/>
      <c r="H98" s="38"/>
      <c r="I98" s="38"/>
      <c r="J98" s="38"/>
      <c r="K98" s="37"/>
      <c r="L98" s="44"/>
      <c r="M98" s="38"/>
      <c r="N98" s="38"/>
    </row>
    <row r="99" spans="2:18" ht="21" customHeight="1" x14ac:dyDescent="0.25">
      <c r="B99" s="65"/>
      <c r="C99" s="65"/>
      <c r="D99" s="65"/>
      <c r="E99" s="66"/>
      <c r="F99" s="66"/>
      <c r="G99" s="66"/>
      <c r="H99" s="66"/>
      <c r="I99" s="66"/>
      <c r="J99" s="66"/>
      <c r="K99" s="37"/>
      <c r="L99" s="44"/>
      <c r="M99" s="38"/>
      <c r="N99" s="38"/>
    </row>
    <row r="100" spans="2:18" ht="19.5" customHeight="1" x14ac:dyDescent="0.25">
      <c r="B100" s="65"/>
      <c r="C100" s="65"/>
      <c r="D100" s="65"/>
      <c r="E100" s="38"/>
      <c r="F100" s="38"/>
      <c r="G100" s="38"/>
      <c r="H100" s="38"/>
      <c r="I100" s="38"/>
      <c r="J100" s="38"/>
      <c r="K100" s="37"/>
      <c r="L100" s="55"/>
      <c r="M100" s="38"/>
      <c r="N100" s="38"/>
    </row>
    <row r="101" spans="2:18" x14ac:dyDescent="0.25">
      <c r="B101" s="65"/>
      <c r="C101" s="65"/>
      <c r="D101" s="65"/>
      <c r="E101" s="39"/>
      <c r="F101" s="39"/>
      <c r="G101" s="39"/>
      <c r="H101" s="39"/>
      <c r="I101" s="39"/>
      <c r="J101" s="39"/>
      <c r="K101" s="37"/>
      <c r="L101" s="55"/>
      <c r="M101" s="38"/>
      <c r="N101" s="38"/>
    </row>
    <row r="102" spans="2:18" x14ac:dyDescent="0.25">
      <c r="B102" s="65"/>
      <c r="C102" s="65"/>
      <c r="D102" s="65"/>
      <c r="E102" s="39"/>
      <c r="F102" s="39"/>
      <c r="G102" s="39"/>
      <c r="H102" s="39"/>
      <c r="I102" s="39"/>
      <c r="J102" s="39"/>
      <c r="K102" s="37"/>
      <c r="L102" s="55"/>
      <c r="M102" s="38"/>
      <c r="N102" s="38"/>
    </row>
    <row r="103" spans="2:18" x14ac:dyDescent="0.25">
      <c r="B103" s="65"/>
      <c r="C103" s="65"/>
      <c r="D103" s="65"/>
      <c r="E103" s="39"/>
      <c r="F103" s="39"/>
      <c r="G103" s="39"/>
      <c r="H103" s="39"/>
      <c r="I103" s="39"/>
      <c r="J103" s="39"/>
      <c r="K103" s="37"/>
      <c r="L103" s="55"/>
      <c r="M103" s="38"/>
      <c r="N103" s="38"/>
    </row>
    <row r="104" spans="2:18" x14ac:dyDescent="0.25">
      <c r="B104" s="65"/>
      <c r="C104" s="65"/>
      <c r="D104" s="65"/>
      <c r="E104" s="39"/>
      <c r="F104" s="39"/>
      <c r="G104" s="39"/>
      <c r="H104" s="39"/>
      <c r="I104" s="39"/>
      <c r="J104" s="39"/>
      <c r="K104" s="37"/>
      <c r="L104" s="55"/>
      <c r="M104" s="38"/>
      <c r="N104" s="38"/>
    </row>
    <row r="105" spans="2:18" ht="20.25" customHeight="1" x14ac:dyDescent="0.25"/>
    <row r="106" spans="2:18" x14ac:dyDescent="0.25">
      <c r="B106" s="59"/>
      <c r="C106" s="59"/>
      <c r="D106" s="59"/>
      <c r="E106" s="59"/>
      <c r="F106" s="59"/>
      <c r="G106" s="59"/>
      <c r="H106" s="59"/>
      <c r="I106" s="59"/>
      <c r="J106" s="59"/>
      <c r="K106" s="59"/>
      <c r="L106" s="59"/>
      <c r="M106" s="59"/>
      <c r="N106" s="59"/>
    </row>
    <row r="107" spans="2:18" x14ac:dyDescent="0.25">
      <c r="B107" s="65"/>
      <c r="C107" s="65"/>
      <c r="D107" s="65"/>
      <c r="E107" s="39"/>
      <c r="F107" s="39"/>
      <c r="G107" s="39"/>
      <c r="H107" s="39"/>
      <c r="I107" s="39"/>
      <c r="J107" s="39"/>
      <c r="K107" s="39"/>
      <c r="L107" s="39"/>
      <c r="M107" s="39"/>
      <c r="N107" s="39"/>
    </row>
    <row r="108" spans="2:18" x14ac:dyDescent="0.25">
      <c r="B108" s="65"/>
      <c r="C108" s="65"/>
      <c r="D108" s="65"/>
      <c r="E108" s="39"/>
      <c r="F108" s="39"/>
      <c r="G108" s="39"/>
      <c r="H108" s="39"/>
      <c r="I108" s="39"/>
      <c r="J108" s="39"/>
      <c r="K108" s="39"/>
      <c r="L108" s="39"/>
      <c r="M108" s="39"/>
      <c r="N108" s="39"/>
    </row>
    <row r="109" spans="2:18" ht="19.5" customHeight="1" x14ac:dyDescent="0.25">
      <c r="B109" s="39"/>
      <c r="C109" s="39"/>
      <c r="D109" s="39"/>
      <c r="E109" s="38"/>
      <c r="F109" s="38"/>
      <c r="G109" s="38"/>
      <c r="H109" s="38"/>
      <c r="I109" s="38"/>
      <c r="J109" s="38"/>
      <c r="K109" s="37"/>
      <c r="L109" s="43"/>
      <c r="M109" s="38"/>
      <c r="N109" s="38"/>
      <c r="P109" s="42"/>
      <c r="Q109" s="42"/>
      <c r="R109" s="42"/>
    </row>
    <row r="110" spans="2:18" ht="51.75" customHeight="1" x14ac:dyDescent="0.25">
      <c r="B110" s="65"/>
      <c r="C110" s="65"/>
      <c r="D110" s="65"/>
      <c r="E110" s="66"/>
      <c r="F110" s="66"/>
      <c r="G110" s="66"/>
      <c r="H110" s="66"/>
      <c r="I110" s="66"/>
      <c r="J110" s="66"/>
      <c r="K110" s="37"/>
      <c r="L110" s="67"/>
      <c r="M110" s="38"/>
      <c r="N110" s="38"/>
      <c r="P110" s="42"/>
      <c r="Q110" s="42"/>
      <c r="R110" s="42"/>
    </row>
    <row r="111" spans="2:18" ht="48" customHeight="1" x14ac:dyDescent="0.25">
      <c r="B111" s="65"/>
      <c r="C111" s="65"/>
      <c r="D111" s="65"/>
      <c r="E111" s="66"/>
      <c r="F111" s="66"/>
      <c r="G111" s="66"/>
      <c r="H111" s="66"/>
      <c r="I111" s="66"/>
      <c r="J111" s="66"/>
      <c r="K111" s="37"/>
      <c r="L111" s="44"/>
      <c r="M111" s="38"/>
      <c r="N111" s="38"/>
    </row>
    <row r="112" spans="2:18" ht="19.5" customHeight="1" x14ac:dyDescent="0.25">
      <c r="B112" s="39"/>
      <c r="C112" s="39"/>
      <c r="D112" s="39"/>
      <c r="E112" s="38"/>
      <c r="F112" s="38"/>
      <c r="G112" s="38"/>
      <c r="H112" s="38"/>
      <c r="I112" s="38"/>
      <c r="J112" s="38"/>
      <c r="K112" s="37"/>
      <c r="L112" s="43"/>
      <c r="M112" s="38"/>
      <c r="N112" s="38"/>
    </row>
    <row r="113" spans="2:14" ht="27.75" customHeight="1" x14ac:dyDescent="0.25">
      <c r="B113" s="65"/>
      <c r="C113" s="65"/>
      <c r="D113" s="65"/>
      <c r="E113" s="66"/>
      <c r="F113" s="66"/>
      <c r="G113" s="66"/>
      <c r="H113" s="66"/>
      <c r="I113" s="66"/>
      <c r="J113" s="66"/>
      <c r="K113" s="37"/>
      <c r="L113" s="44"/>
      <c r="M113" s="38"/>
      <c r="N113" s="38"/>
    </row>
    <row r="114" spans="2:14" ht="18.75" customHeight="1" x14ac:dyDescent="0.25">
      <c r="B114" s="65"/>
      <c r="C114" s="65"/>
      <c r="D114" s="65"/>
      <c r="E114" s="66"/>
      <c r="F114" s="66"/>
      <c r="G114" s="66"/>
      <c r="H114" s="66"/>
      <c r="I114" s="66"/>
      <c r="J114" s="66"/>
      <c r="K114" s="37"/>
      <c r="L114" s="44"/>
      <c r="M114" s="38"/>
      <c r="N114" s="38"/>
    </row>
    <row r="115" spans="2:14" ht="21" customHeight="1" x14ac:dyDescent="0.25">
      <c r="B115" s="65"/>
      <c r="C115" s="65"/>
      <c r="D115" s="65"/>
      <c r="E115" s="66"/>
      <c r="F115" s="66"/>
      <c r="G115" s="66"/>
      <c r="H115" s="66"/>
      <c r="I115" s="66"/>
      <c r="J115" s="66"/>
      <c r="K115" s="37"/>
      <c r="L115" s="44"/>
      <c r="M115" s="38"/>
      <c r="N115" s="38"/>
    </row>
    <row r="116" spans="2:14" ht="20.25" customHeight="1" x14ac:dyDescent="0.25">
      <c r="B116" s="65"/>
      <c r="C116" s="65"/>
      <c r="D116" s="65"/>
      <c r="E116" s="66"/>
      <c r="F116" s="66"/>
      <c r="G116" s="66"/>
      <c r="H116" s="66"/>
      <c r="I116" s="66"/>
      <c r="J116" s="66"/>
      <c r="K116" s="37"/>
      <c r="L116" s="44"/>
      <c r="M116" s="38"/>
      <c r="N116" s="38"/>
    </row>
    <row r="117" spans="2:14" ht="20.25" customHeight="1" x14ac:dyDescent="0.25">
      <c r="B117" s="65"/>
      <c r="C117" s="65"/>
      <c r="D117" s="65"/>
      <c r="E117" s="66"/>
      <c r="F117" s="66"/>
      <c r="G117" s="66"/>
      <c r="H117" s="66"/>
      <c r="I117" s="66"/>
      <c r="J117" s="66"/>
      <c r="K117" s="37"/>
      <c r="L117" s="44"/>
      <c r="M117" s="38"/>
      <c r="N117" s="38"/>
    </row>
    <row r="118" spans="2:14" ht="19.5" customHeight="1" x14ac:dyDescent="0.25">
      <c r="B118" s="65"/>
      <c r="C118" s="65"/>
      <c r="D118" s="65"/>
      <c r="E118" s="66"/>
      <c r="F118" s="66"/>
      <c r="G118" s="66"/>
      <c r="H118" s="66"/>
      <c r="I118" s="66"/>
      <c r="J118" s="66"/>
      <c r="K118" s="37"/>
      <c r="L118" s="44"/>
      <c r="M118" s="38"/>
      <c r="N118" s="38"/>
    </row>
    <row r="119" spans="2:14" ht="18.75" customHeight="1" x14ac:dyDescent="0.25">
      <c r="B119" s="65"/>
      <c r="C119" s="65"/>
      <c r="D119" s="65"/>
      <c r="E119" s="66"/>
      <c r="F119" s="66"/>
      <c r="G119" s="66"/>
      <c r="H119" s="66"/>
      <c r="I119" s="66"/>
      <c r="J119" s="66"/>
      <c r="K119" s="37"/>
      <c r="L119" s="44"/>
    </row>
    <row r="120" spans="2:14" x14ac:dyDescent="0.25">
      <c r="B120" s="65"/>
      <c r="C120" s="65"/>
      <c r="D120" s="65"/>
      <c r="E120" s="38"/>
      <c r="F120" s="38"/>
      <c r="G120" s="38"/>
      <c r="H120" s="38"/>
      <c r="I120" s="38"/>
      <c r="J120" s="38"/>
      <c r="K120" s="37"/>
      <c r="L120" s="44"/>
      <c r="M120" s="38"/>
      <c r="N120" s="38"/>
    </row>
    <row r="121" spans="2:14" ht="20.25" customHeight="1" x14ac:dyDescent="0.25">
      <c r="B121" s="65"/>
      <c r="C121" s="65"/>
      <c r="D121" s="65"/>
      <c r="E121" s="38"/>
      <c r="F121" s="38"/>
      <c r="G121" s="38"/>
      <c r="H121" s="38"/>
      <c r="I121" s="38"/>
      <c r="J121" s="38"/>
      <c r="K121" s="37"/>
      <c r="L121" s="44"/>
      <c r="M121" s="38"/>
      <c r="N121" s="38"/>
    </row>
    <row r="122" spans="2:14" ht="20.25" customHeight="1" x14ac:dyDescent="0.25">
      <c r="B122" s="65"/>
      <c r="C122" s="65"/>
      <c r="D122" s="65"/>
      <c r="E122" s="66"/>
      <c r="F122" s="66"/>
      <c r="G122" s="66"/>
      <c r="H122" s="66"/>
      <c r="I122" s="66"/>
      <c r="J122" s="66"/>
      <c r="K122" s="37"/>
      <c r="L122" s="44"/>
      <c r="M122" s="38"/>
      <c r="N122" s="38"/>
    </row>
    <row r="123" spans="2:14" x14ac:dyDescent="0.25">
      <c r="B123" s="65"/>
      <c r="C123" s="65"/>
      <c r="D123" s="65"/>
      <c r="E123" s="38"/>
      <c r="F123" s="38"/>
      <c r="G123" s="38"/>
      <c r="H123" s="38"/>
      <c r="I123" s="38"/>
      <c r="J123" s="38"/>
      <c r="K123" s="37"/>
      <c r="L123" s="55"/>
      <c r="M123" s="38"/>
      <c r="N123" s="38"/>
    </row>
    <row r="124" spans="2:14" x14ac:dyDescent="0.25">
      <c r="B124" s="65"/>
      <c r="C124" s="65"/>
      <c r="D124" s="65"/>
      <c r="E124" s="39"/>
      <c r="F124" s="39"/>
      <c r="G124" s="39"/>
      <c r="H124" s="39"/>
      <c r="I124" s="39"/>
      <c r="J124" s="39"/>
      <c r="K124" s="37"/>
      <c r="L124" s="55"/>
      <c r="M124" s="38"/>
      <c r="N124" s="38"/>
    </row>
    <row r="125" spans="2:14" x14ac:dyDescent="0.25">
      <c r="B125" s="65"/>
      <c r="C125" s="65"/>
      <c r="D125" s="65"/>
      <c r="E125" s="39"/>
      <c r="F125" s="39"/>
      <c r="G125" s="39"/>
      <c r="H125" s="39"/>
      <c r="I125" s="39"/>
      <c r="J125" s="39"/>
      <c r="K125" s="37"/>
      <c r="L125" s="55"/>
      <c r="M125" s="38"/>
      <c r="N125" s="38"/>
    </row>
    <row r="126" spans="2:14" x14ac:dyDescent="0.25">
      <c r="B126" s="65"/>
      <c r="C126" s="65"/>
      <c r="D126" s="65"/>
      <c r="E126" s="39"/>
      <c r="F126" s="39"/>
      <c r="G126" s="39"/>
      <c r="H126" s="39"/>
      <c r="I126" s="39"/>
      <c r="J126" s="39"/>
      <c r="K126" s="37"/>
      <c r="L126" s="55"/>
      <c r="M126" s="38"/>
      <c r="N126" s="38"/>
    </row>
    <row r="127" spans="2:14" x14ac:dyDescent="0.25">
      <c r="B127" s="65"/>
      <c r="C127" s="65"/>
      <c r="D127" s="65"/>
      <c r="E127" s="39"/>
      <c r="F127" s="39"/>
      <c r="G127" s="39"/>
      <c r="H127" s="39"/>
      <c r="I127" s="39"/>
      <c r="J127" s="39"/>
      <c r="K127" s="37"/>
      <c r="L127" s="55"/>
      <c r="M127" s="38"/>
      <c r="N127" s="38"/>
    </row>
  </sheetData>
  <mergeCells count="210">
    <mergeCell ref="I74:J74"/>
    <mergeCell ref="I75:J75"/>
    <mergeCell ref="I76:J76"/>
    <mergeCell ref="E77:F77"/>
    <mergeCell ref="I77:J77"/>
    <mergeCell ref="C78:G78"/>
    <mergeCell ref="I78:J78"/>
    <mergeCell ref="C69:G69"/>
    <mergeCell ref="I69:J69"/>
    <mergeCell ref="C70:D77"/>
    <mergeCell ref="E70:F72"/>
    <mergeCell ref="I70:J70"/>
    <mergeCell ref="I71:J71"/>
    <mergeCell ref="I72:J72"/>
    <mergeCell ref="E73:F73"/>
    <mergeCell ref="I73:J73"/>
    <mergeCell ref="E74:F76"/>
    <mergeCell ref="I65:J65"/>
    <mergeCell ref="C66:G66"/>
    <mergeCell ref="I66:J66"/>
    <mergeCell ref="C67:D68"/>
    <mergeCell ref="E67:F67"/>
    <mergeCell ref="I67:J67"/>
    <mergeCell ref="E68:F68"/>
    <mergeCell ref="I68:J68"/>
    <mergeCell ref="C60:D65"/>
    <mergeCell ref="E60:F61"/>
    <mergeCell ref="I60:J60"/>
    <mergeCell ref="I61:J61"/>
    <mergeCell ref="E62:F62"/>
    <mergeCell ref="I62:J62"/>
    <mergeCell ref="E63:F64"/>
    <mergeCell ref="I63:J63"/>
    <mergeCell ref="I64:J64"/>
    <mergeCell ref="E65:F65"/>
    <mergeCell ref="I56:J56"/>
    <mergeCell ref="I57:J57"/>
    <mergeCell ref="E58:F58"/>
    <mergeCell ref="I58:J58"/>
    <mergeCell ref="C59:G59"/>
    <mergeCell ref="I59:J59"/>
    <mergeCell ref="C50:J50"/>
    <mergeCell ref="C51:D58"/>
    <mergeCell ref="E51:F53"/>
    <mergeCell ref="I51:J51"/>
    <mergeCell ref="I52:J52"/>
    <mergeCell ref="I53:J53"/>
    <mergeCell ref="E54:F54"/>
    <mergeCell ref="I54:J54"/>
    <mergeCell ref="E55:F57"/>
    <mergeCell ref="I55:J55"/>
    <mergeCell ref="Y36:AB36"/>
    <mergeCell ref="B37:D47"/>
    <mergeCell ref="E37:J40"/>
    <mergeCell ref="M37:N37"/>
    <mergeCell ref="U37:W37"/>
    <mergeCell ref="Y37:AB37"/>
    <mergeCell ref="Y42:AB42"/>
    <mergeCell ref="E43:J43"/>
    <mergeCell ref="M43:N43"/>
    <mergeCell ref="E44:J47"/>
    <mergeCell ref="M44:N44"/>
    <mergeCell ref="M45:N45"/>
    <mergeCell ref="M46:N46"/>
    <mergeCell ref="M47:N47"/>
    <mergeCell ref="Y38:AB38"/>
    <mergeCell ref="M39:N39"/>
    <mergeCell ref="S39:AB40"/>
    <mergeCell ref="M40:N40"/>
    <mergeCell ref="E41:J42"/>
    <mergeCell ref="M41:N41"/>
    <mergeCell ref="S41:W41"/>
    <mergeCell ref="Y41:AB41"/>
    <mergeCell ref="M42:N42"/>
    <mergeCell ref="S42:W42"/>
    <mergeCell ref="B32:D32"/>
    <mergeCell ref="E32:J32"/>
    <mergeCell ref="M32:N32"/>
    <mergeCell ref="S32:S33"/>
    <mergeCell ref="U32:W32"/>
    <mergeCell ref="Y32:AB32"/>
    <mergeCell ref="B33:D35"/>
    <mergeCell ref="E33:J33"/>
    <mergeCell ref="M33:N35"/>
    <mergeCell ref="U33:W33"/>
    <mergeCell ref="Y33:AB33"/>
    <mergeCell ref="E34:J34"/>
    <mergeCell ref="U34:W34"/>
    <mergeCell ref="Y34:AB34"/>
    <mergeCell ref="E35:J35"/>
    <mergeCell ref="S35:S38"/>
    <mergeCell ref="U35:W35"/>
    <mergeCell ref="Y35:AB35"/>
    <mergeCell ref="M38:N38"/>
    <mergeCell ref="U38:W38"/>
    <mergeCell ref="B36:D36"/>
    <mergeCell ref="E36:J36"/>
    <mergeCell ref="M36:N36"/>
    <mergeCell ref="U36:W36"/>
    <mergeCell ref="B30:D31"/>
    <mergeCell ref="E30:J30"/>
    <mergeCell ref="M30:N31"/>
    <mergeCell ref="S30:W30"/>
    <mergeCell ref="Y30:AB30"/>
    <mergeCell ref="E31:J31"/>
    <mergeCell ref="S31:W31"/>
    <mergeCell ref="Y31:AB31"/>
    <mergeCell ref="Y27:AB27"/>
    <mergeCell ref="E28:J28"/>
    <mergeCell ref="U28:W28"/>
    <mergeCell ref="Y28:AB28"/>
    <mergeCell ref="E29:J29"/>
    <mergeCell ref="U29:W29"/>
    <mergeCell ref="Y29:AB29"/>
    <mergeCell ref="Y25:AB25"/>
    <mergeCell ref="B26:D29"/>
    <mergeCell ref="E26:J26"/>
    <mergeCell ref="M26:N26"/>
    <mergeCell ref="S26:S29"/>
    <mergeCell ref="U26:W26"/>
    <mergeCell ref="Y26:AB26"/>
    <mergeCell ref="E27:J27"/>
    <mergeCell ref="M27:N29"/>
    <mergeCell ref="U27:W27"/>
    <mergeCell ref="B24:B25"/>
    <mergeCell ref="C24:D24"/>
    <mergeCell ref="E24:J24"/>
    <mergeCell ref="M24:N24"/>
    <mergeCell ref="S24:W24"/>
    <mergeCell ref="Y24:AB24"/>
    <mergeCell ref="C25:D25"/>
    <mergeCell ref="E25:J25"/>
    <mergeCell ref="M25:N25"/>
    <mergeCell ref="S25:W25"/>
    <mergeCell ref="Y22:AB22"/>
    <mergeCell ref="C23:D23"/>
    <mergeCell ref="E23:J23"/>
    <mergeCell ref="M23:N23"/>
    <mergeCell ref="S23:W23"/>
    <mergeCell ref="Y23:AB23"/>
    <mergeCell ref="B21:D21"/>
    <mergeCell ref="E21:J21"/>
    <mergeCell ref="M21:N21"/>
    <mergeCell ref="S21:W21"/>
    <mergeCell ref="Y21:AB21"/>
    <mergeCell ref="B22:B23"/>
    <mergeCell ref="C22:D22"/>
    <mergeCell ref="E22:J22"/>
    <mergeCell ref="M22:N22"/>
    <mergeCell ref="S22:W22"/>
    <mergeCell ref="AC19:AC20"/>
    <mergeCell ref="B20:D20"/>
    <mergeCell ref="E20:J20"/>
    <mergeCell ref="M20:N20"/>
    <mergeCell ref="S20:W20"/>
    <mergeCell ref="Y20:AB20"/>
    <mergeCell ref="B19:D19"/>
    <mergeCell ref="E19:G19"/>
    <mergeCell ref="H19:J19"/>
    <mergeCell ref="M19:N19"/>
    <mergeCell ref="S19:W19"/>
    <mergeCell ref="Y19:AB19"/>
    <mergeCell ref="B17:D17"/>
    <mergeCell ref="E17:J17"/>
    <mergeCell ref="M17:N17"/>
    <mergeCell ref="S17:W17"/>
    <mergeCell ref="Y17:AB17"/>
    <mergeCell ref="B18:D18"/>
    <mergeCell ref="E18:J18"/>
    <mergeCell ref="M18:N18"/>
    <mergeCell ref="S18:W18"/>
    <mergeCell ref="Y18:AB18"/>
    <mergeCell ref="S14:W14"/>
    <mergeCell ref="Y14:AB14"/>
    <mergeCell ref="S15:AB15"/>
    <mergeCell ref="B16:D16"/>
    <mergeCell ref="E16:J16"/>
    <mergeCell ref="M16:N16"/>
    <mergeCell ref="S16:W16"/>
    <mergeCell ref="Y16:AB16"/>
    <mergeCell ref="C9:E9"/>
    <mergeCell ref="H9:I9"/>
    <mergeCell ref="S12:AB12"/>
    <mergeCell ref="B13:N13"/>
    <mergeCell ref="S13:AB13"/>
    <mergeCell ref="B14:D15"/>
    <mergeCell ref="E14:J15"/>
    <mergeCell ref="K14:K15"/>
    <mergeCell ref="L14:L15"/>
    <mergeCell ref="M14:N15"/>
    <mergeCell ref="C8:E8"/>
    <mergeCell ref="F8:G8"/>
    <mergeCell ref="H8:I8"/>
    <mergeCell ref="C5:E5"/>
    <mergeCell ref="F5:G5"/>
    <mergeCell ref="H5:I5"/>
    <mergeCell ref="C6:E6"/>
    <mergeCell ref="F6:G6"/>
    <mergeCell ref="H6:I6"/>
    <mergeCell ref="C2:I2"/>
    <mergeCell ref="C3:E3"/>
    <mergeCell ref="F3:G3"/>
    <mergeCell ref="H3:I3"/>
    <mergeCell ref="K3:L3"/>
    <mergeCell ref="C4:E4"/>
    <mergeCell ref="F4:G4"/>
    <mergeCell ref="H4:I4"/>
    <mergeCell ref="C7:E7"/>
    <mergeCell ref="F7:G7"/>
    <mergeCell ref="H7:I7"/>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Drop Down 1">
              <controlPr defaultSize="0" autoLine="0" autoPict="0">
                <anchor moveWithCells="1">
                  <from>
                    <xdr:col>4</xdr:col>
                    <xdr:colOff>47625</xdr:colOff>
                    <xdr:row>25</xdr:row>
                    <xdr:rowOff>19050</xdr:rowOff>
                  </from>
                  <to>
                    <xdr:col>9</xdr:col>
                    <xdr:colOff>447675</xdr:colOff>
                    <xdr:row>25</xdr:row>
                    <xdr:rowOff>219075</xdr:rowOff>
                  </to>
                </anchor>
              </controlPr>
            </control>
          </mc:Choice>
        </mc:AlternateContent>
        <mc:AlternateContent xmlns:mc="http://schemas.openxmlformats.org/markup-compatibility/2006">
          <mc:Choice Requires="x14">
            <control shapeId="11266" r:id="rId5" name="Drop Down 2">
              <controlPr defaultSize="0" autoLine="0" autoPict="0">
                <anchor moveWithCells="1">
                  <from>
                    <xdr:col>4</xdr:col>
                    <xdr:colOff>28575</xdr:colOff>
                    <xdr:row>15</xdr:row>
                    <xdr:rowOff>28575</xdr:rowOff>
                  </from>
                  <to>
                    <xdr:col>9</xdr:col>
                    <xdr:colOff>428625</xdr:colOff>
                    <xdr:row>15</xdr:row>
                    <xdr:rowOff>228600</xdr:rowOff>
                  </to>
                </anchor>
              </controlPr>
            </control>
          </mc:Choice>
        </mc:AlternateContent>
        <mc:AlternateContent xmlns:mc="http://schemas.openxmlformats.org/markup-compatibility/2006">
          <mc:Choice Requires="x14">
            <control shapeId="11267" r:id="rId6" name="Drop Down 3">
              <controlPr defaultSize="0" autoLine="0" autoPict="0">
                <anchor moveWithCells="1">
                  <from>
                    <xdr:col>4</xdr:col>
                    <xdr:colOff>38100</xdr:colOff>
                    <xdr:row>16</xdr:row>
                    <xdr:rowOff>209550</xdr:rowOff>
                  </from>
                  <to>
                    <xdr:col>9</xdr:col>
                    <xdr:colOff>419100</xdr:colOff>
                    <xdr:row>16</xdr:row>
                    <xdr:rowOff>428625</xdr:rowOff>
                  </to>
                </anchor>
              </controlPr>
            </control>
          </mc:Choice>
        </mc:AlternateContent>
        <mc:AlternateContent xmlns:mc="http://schemas.openxmlformats.org/markup-compatibility/2006">
          <mc:Choice Requires="x14">
            <control shapeId="11268" r:id="rId7" name="Drop Down 4">
              <controlPr defaultSize="0" autoLine="0" autoPict="0">
                <anchor moveWithCells="1">
                  <from>
                    <xdr:col>7</xdr:col>
                    <xdr:colOff>38100</xdr:colOff>
                    <xdr:row>18</xdr:row>
                    <xdr:rowOff>38100</xdr:rowOff>
                  </from>
                  <to>
                    <xdr:col>9</xdr:col>
                    <xdr:colOff>600075</xdr:colOff>
                    <xdr:row>18</xdr:row>
                    <xdr:rowOff>238125</xdr:rowOff>
                  </to>
                </anchor>
              </controlPr>
            </control>
          </mc:Choice>
        </mc:AlternateContent>
        <mc:AlternateContent xmlns:mc="http://schemas.openxmlformats.org/markup-compatibility/2006">
          <mc:Choice Requires="x14">
            <control shapeId="11269" r:id="rId8" name="Drop Down 5">
              <controlPr defaultSize="0" autoLine="0" autoPict="0">
                <anchor moveWithCells="1">
                  <from>
                    <xdr:col>4</xdr:col>
                    <xdr:colOff>28575</xdr:colOff>
                    <xdr:row>18</xdr:row>
                    <xdr:rowOff>38100</xdr:rowOff>
                  </from>
                  <to>
                    <xdr:col>6</xdr:col>
                    <xdr:colOff>581025</xdr:colOff>
                    <xdr:row>18</xdr:row>
                    <xdr:rowOff>238125</xdr:rowOff>
                  </to>
                </anchor>
              </controlPr>
            </control>
          </mc:Choice>
        </mc:AlternateContent>
        <mc:AlternateContent xmlns:mc="http://schemas.openxmlformats.org/markup-compatibility/2006">
          <mc:Choice Requires="x14">
            <control shapeId="11270" r:id="rId9" name="Drop Down 6">
              <controlPr defaultSize="0" autoLine="0" autoPict="0">
                <anchor moveWithCells="1">
                  <from>
                    <xdr:col>4</xdr:col>
                    <xdr:colOff>85725</xdr:colOff>
                    <xdr:row>19</xdr:row>
                    <xdr:rowOff>76200</xdr:rowOff>
                  </from>
                  <to>
                    <xdr:col>9</xdr:col>
                    <xdr:colOff>476250</xdr:colOff>
                    <xdr:row>19</xdr:row>
                    <xdr:rowOff>361950</xdr:rowOff>
                  </to>
                </anchor>
              </controlPr>
            </control>
          </mc:Choice>
        </mc:AlternateContent>
        <mc:AlternateContent xmlns:mc="http://schemas.openxmlformats.org/markup-compatibility/2006">
          <mc:Choice Requires="x14">
            <control shapeId="11271" r:id="rId10" name="Drop Down 7">
              <controlPr defaultSize="0" autoLine="0" autoPict="0">
                <anchor moveWithCells="1">
                  <from>
                    <xdr:col>11</xdr:col>
                    <xdr:colOff>19050</xdr:colOff>
                    <xdr:row>27</xdr:row>
                    <xdr:rowOff>28575</xdr:rowOff>
                  </from>
                  <to>
                    <xdr:col>11</xdr:col>
                    <xdr:colOff>752475</xdr:colOff>
                    <xdr:row>27</xdr:row>
                    <xdr:rowOff>228600</xdr:rowOff>
                  </to>
                </anchor>
              </controlPr>
            </control>
          </mc:Choice>
        </mc:AlternateContent>
        <mc:AlternateContent xmlns:mc="http://schemas.openxmlformats.org/markup-compatibility/2006">
          <mc:Choice Requires="x14">
            <control shapeId="11272" r:id="rId11" name="Drop Down 8">
              <controlPr defaultSize="0" autoLine="0" autoPict="0">
                <anchor moveWithCells="1">
                  <from>
                    <xdr:col>11</xdr:col>
                    <xdr:colOff>19050</xdr:colOff>
                    <xdr:row>28</xdr:row>
                    <xdr:rowOff>28575</xdr:rowOff>
                  </from>
                  <to>
                    <xdr:col>11</xdr:col>
                    <xdr:colOff>752475</xdr:colOff>
                    <xdr:row>28</xdr:row>
                    <xdr:rowOff>228600</xdr:rowOff>
                  </to>
                </anchor>
              </controlPr>
            </control>
          </mc:Choice>
        </mc:AlternateContent>
        <mc:AlternateContent xmlns:mc="http://schemas.openxmlformats.org/markup-compatibility/2006">
          <mc:Choice Requires="x14">
            <control shapeId="11273" r:id="rId12" name="Drop Down 9">
              <controlPr defaultSize="0" autoLine="0" autoPict="0">
                <anchor moveWithCells="1">
                  <from>
                    <xdr:col>4</xdr:col>
                    <xdr:colOff>19050</xdr:colOff>
                    <xdr:row>21</xdr:row>
                    <xdr:rowOff>28575</xdr:rowOff>
                  </from>
                  <to>
                    <xdr:col>9</xdr:col>
                    <xdr:colOff>447675</xdr:colOff>
                    <xdr:row>21</xdr:row>
                    <xdr:rowOff>228600</xdr:rowOff>
                  </to>
                </anchor>
              </controlPr>
            </control>
          </mc:Choice>
        </mc:AlternateContent>
        <mc:AlternateContent xmlns:mc="http://schemas.openxmlformats.org/markup-compatibility/2006">
          <mc:Choice Requires="x14">
            <control shapeId="11274" r:id="rId13" name="Drop Down 10">
              <controlPr defaultSize="0" autoLine="0" autoPict="0">
                <anchor moveWithCells="1">
                  <from>
                    <xdr:col>4</xdr:col>
                    <xdr:colOff>19050</xdr:colOff>
                    <xdr:row>22</xdr:row>
                    <xdr:rowOff>28575</xdr:rowOff>
                  </from>
                  <to>
                    <xdr:col>9</xdr:col>
                    <xdr:colOff>447675</xdr:colOff>
                    <xdr:row>22</xdr:row>
                    <xdr:rowOff>228600</xdr:rowOff>
                  </to>
                </anchor>
              </controlPr>
            </control>
          </mc:Choice>
        </mc:AlternateContent>
        <mc:AlternateContent xmlns:mc="http://schemas.openxmlformats.org/markup-compatibility/2006">
          <mc:Choice Requires="x14">
            <control shapeId="11275" r:id="rId14" name="Drop Down 11">
              <controlPr defaultSize="0" autoLine="0" autoPict="0">
                <anchor moveWithCells="1">
                  <from>
                    <xdr:col>4</xdr:col>
                    <xdr:colOff>19050</xdr:colOff>
                    <xdr:row>23</xdr:row>
                    <xdr:rowOff>28575</xdr:rowOff>
                  </from>
                  <to>
                    <xdr:col>9</xdr:col>
                    <xdr:colOff>447675</xdr:colOff>
                    <xdr:row>23</xdr:row>
                    <xdr:rowOff>228600</xdr:rowOff>
                  </to>
                </anchor>
              </controlPr>
            </control>
          </mc:Choice>
        </mc:AlternateContent>
        <mc:AlternateContent xmlns:mc="http://schemas.openxmlformats.org/markup-compatibility/2006">
          <mc:Choice Requires="x14">
            <control shapeId="11276" r:id="rId15" name="Drop Down 12">
              <controlPr defaultSize="0" autoLine="0" autoPict="0">
                <anchor moveWithCells="1">
                  <from>
                    <xdr:col>4</xdr:col>
                    <xdr:colOff>19050</xdr:colOff>
                    <xdr:row>24</xdr:row>
                    <xdr:rowOff>28575</xdr:rowOff>
                  </from>
                  <to>
                    <xdr:col>9</xdr:col>
                    <xdr:colOff>447675</xdr:colOff>
                    <xdr:row>24</xdr:row>
                    <xdr:rowOff>228600</xdr:rowOff>
                  </to>
                </anchor>
              </controlPr>
            </control>
          </mc:Choice>
        </mc:AlternateContent>
        <mc:AlternateContent xmlns:mc="http://schemas.openxmlformats.org/markup-compatibility/2006">
          <mc:Choice Requires="x14">
            <control shapeId="11277" r:id="rId16" name="Drop Down 13">
              <controlPr defaultSize="0" autoLine="0" autoPict="0">
                <anchor moveWithCells="1">
                  <from>
                    <xdr:col>4</xdr:col>
                    <xdr:colOff>38100</xdr:colOff>
                    <xdr:row>17</xdr:row>
                    <xdr:rowOff>219075</xdr:rowOff>
                  </from>
                  <to>
                    <xdr:col>9</xdr:col>
                    <xdr:colOff>438150</xdr:colOff>
                    <xdr:row>17</xdr:row>
                    <xdr:rowOff>428625</xdr:rowOff>
                  </to>
                </anchor>
              </controlPr>
            </control>
          </mc:Choice>
        </mc:AlternateContent>
        <mc:AlternateContent xmlns:mc="http://schemas.openxmlformats.org/markup-compatibility/2006">
          <mc:Choice Requires="x14">
            <control shapeId="11278" r:id="rId17" name="Drop Down 14">
              <controlPr defaultSize="0" autoLine="0" autoPict="0">
                <anchor moveWithCells="1">
                  <from>
                    <xdr:col>11</xdr:col>
                    <xdr:colOff>19050</xdr:colOff>
                    <xdr:row>29</xdr:row>
                    <xdr:rowOff>95250</xdr:rowOff>
                  </from>
                  <to>
                    <xdr:col>11</xdr:col>
                    <xdr:colOff>752475</xdr:colOff>
                    <xdr:row>29</xdr:row>
                    <xdr:rowOff>295275</xdr:rowOff>
                  </to>
                </anchor>
              </controlPr>
            </control>
          </mc:Choice>
        </mc:AlternateContent>
        <mc:AlternateContent xmlns:mc="http://schemas.openxmlformats.org/markup-compatibility/2006">
          <mc:Choice Requires="x14">
            <control shapeId="11279" r:id="rId18" name="Drop Down 15">
              <controlPr defaultSize="0" autoLine="0" autoPict="0">
                <anchor moveWithCells="1">
                  <from>
                    <xdr:col>11</xdr:col>
                    <xdr:colOff>28575</xdr:colOff>
                    <xdr:row>30</xdr:row>
                    <xdr:rowOff>19050</xdr:rowOff>
                  </from>
                  <to>
                    <xdr:col>11</xdr:col>
                    <xdr:colOff>742950</xdr:colOff>
                    <xdr:row>30</xdr:row>
                    <xdr:rowOff>219075</xdr:rowOff>
                  </to>
                </anchor>
              </controlPr>
            </control>
          </mc:Choice>
        </mc:AlternateContent>
        <mc:AlternateContent xmlns:mc="http://schemas.openxmlformats.org/markup-compatibility/2006">
          <mc:Choice Requires="x14">
            <control shapeId="11280" r:id="rId19" name="Drop Down 16">
              <controlPr defaultSize="0" autoLine="0" autoPict="0">
                <anchor moveWithCells="1">
                  <from>
                    <xdr:col>11</xdr:col>
                    <xdr:colOff>19050</xdr:colOff>
                    <xdr:row>33</xdr:row>
                    <xdr:rowOff>38100</xdr:rowOff>
                  </from>
                  <to>
                    <xdr:col>11</xdr:col>
                    <xdr:colOff>771525</xdr:colOff>
                    <xdr:row>33</xdr:row>
                    <xdr:rowOff>238125</xdr:rowOff>
                  </to>
                </anchor>
              </controlPr>
            </control>
          </mc:Choice>
        </mc:AlternateContent>
        <mc:AlternateContent xmlns:mc="http://schemas.openxmlformats.org/markup-compatibility/2006">
          <mc:Choice Requires="x14">
            <control shapeId="11281" r:id="rId20" name="Drop Down 17">
              <controlPr defaultSize="0" autoLine="0" autoPict="0">
                <anchor moveWithCells="1">
                  <from>
                    <xdr:col>11</xdr:col>
                    <xdr:colOff>19050</xdr:colOff>
                    <xdr:row>34</xdr:row>
                    <xdr:rowOff>38100</xdr:rowOff>
                  </from>
                  <to>
                    <xdr:col>11</xdr:col>
                    <xdr:colOff>752475</xdr:colOff>
                    <xdr:row>34</xdr:row>
                    <xdr:rowOff>238125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Gerenciamento de risco</vt:lpstr>
      <vt:lpstr>NORMA 5419 - 2</vt:lpstr>
      <vt:lpstr>ZPR1</vt:lpstr>
      <vt:lpstr>ZPR2</vt:lpstr>
      <vt:lpstr>ZPR3</vt:lpstr>
      <vt:lpstr>ZPR4</vt:lpstr>
      <vt:lpstr>ZPR5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Henrique Souza Coelli</dc:creator>
  <cp:lastModifiedBy>Pedro Henrique Souza Coelli</cp:lastModifiedBy>
  <cp:lastPrinted>2023-02-03T14:40:52Z</cp:lastPrinted>
  <dcterms:created xsi:type="dcterms:W3CDTF">2022-12-23T20:35:57Z</dcterms:created>
  <dcterms:modified xsi:type="dcterms:W3CDTF">2023-04-04T11:54:30Z</dcterms:modified>
</cp:coreProperties>
</file>