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6" yWindow="-96" windowWidth="22692" windowHeight="13176" activeTab="1"/>
  </bookViews>
  <sheets>
    <sheet name="Notes" sheetId="1" r:id="rId1"/>
    <sheet name="EC_STATICDATA_DAILY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2"/>
  <c r="C182" i="1"/>
  <c r="C184" s="1"/>
  <c r="C173"/>
  <c r="C177" s="1"/>
  <c r="C172"/>
  <c r="C174" s="1"/>
  <c r="C162"/>
  <c r="C163" s="1"/>
  <c r="C153"/>
  <c r="C157" s="1"/>
  <c r="C152"/>
  <c r="C154" s="1"/>
  <c r="C142"/>
  <c r="C137"/>
  <c r="C135"/>
  <c r="C134"/>
  <c r="C138" s="1"/>
  <c r="C110"/>
  <c r="C109"/>
  <c r="C106"/>
  <c r="C143" s="1"/>
  <c r="C105"/>
  <c r="C101"/>
  <c r="B66"/>
  <c r="B65"/>
  <c r="B64"/>
  <c r="B63"/>
  <c r="CD4" i="2"/>
  <c r="CF4" s="1"/>
  <c r="BV4"/>
  <c r="BT4"/>
  <c r="BU4" s="1"/>
  <c r="BJ4"/>
  <c r="BL4" s="1"/>
  <c r="BB4"/>
  <c r="BA4"/>
  <c r="BE4" s="1"/>
  <c r="CF3"/>
  <c r="CD3"/>
  <c r="CE3" s="1"/>
  <c r="BV3"/>
  <c r="BU3"/>
  <c r="BY3" s="1"/>
  <c r="BT3"/>
  <c r="BN3"/>
  <c r="BM3"/>
  <c r="BL3"/>
  <c r="BK3"/>
  <c r="BO3" s="1"/>
  <c r="BP3" s="1"/>
  <c r="BQ3" s="1"/>
  <c r="BJ3"/>
  <c r="BE3"/>
  <c r="BB3"/>
  <c r="BA3"/>
  <c r="BD3" s="1"/>
  <c r="CF2"/>
  <c r="CD2"/>
  <c r="CE2" s="1"/>
  <c r="CG2" s="1"/>
  <c r="BX2"/>
  <c r="BV2"/>
  <c r="BU2"/>
  <c r="BT2"/>
  <c r="BJ2"/>
  <c r="BL2" s="1"/>
  <c r="AZ2"/>
  <c r="BA2" s="1"/>
  <c r="AP2"/>
  <c r="AI2"/>
  <c r="AK2" s="1"/>
  <c r="J2"/>
  <c r="AH2" s="1"/>
  <c r="I2"/>
  <c r="F2"/>
  <c r="E2"/>
  <c r="A2"/>
  <c r="B95" i="1"/>
  <c r="B96" s="1"/>
  <c r="B93"/>
  <c r="B94" s="1"/>
  <c r="B86"/>
  <c r="B85"/>
  <c r="B83"/>
  <c r="B84" s="1"/>
  <c r="B76"/>
  <c r="B75"/>
  <c r="B73"/>
  <c r="B74" s="1"/>
  <c r="AZ4" i="2"/>
  <c r="AQ4"/>
  <c r="AZ3"/>
  <c r="AQ3"/>
  <c r="B92" i="1"/>
  <c r="B91"/>
  <c r="B90"/>
  <c r="B82"/>
  <c r="B81"/>
  <c r="B80"/>
  <c r="B72"/>
  <c r="B71"/>
  <c r="B70"/>
  <c r="B62"/>
  <c r="B61"/>
  <c r="B60"/>
  <c r="B48"/>
  <c r="A4" i="2"/>
  <c r="AP4"/>
  <c r="J4"/>
  <c r="AH4" s="1"/>
  <c r="I4"/>
  <c r="AI4" s="1"/>
  <c r="AK4" s="1"/>
  <c r="F4"/>
  <c r="E4"/>
  <c r="AP3"/>
  <c r="J3"/>
  <c r="AH3" s="1"/>
  <c r="I3"/>
  <c r="AI3" s="1"/>
  <c r="AK3" s="1"/>
  <c r="F3"/>
  <c r="E3"/>
  <c r="A3"/>
  <c r="C165" i="1" l="1"/>
  <c r="C166"/>
  <c r="C167"/>
  <c r="C168" s="1"/>
  <c r="C169" s="1"/>
  <c r="C156"/>
  <c r="C164"/>
  <c r="C176"/>
  <c r="C136"/>
  <c r="C155"/>
  <c r="C160" s="1"/>
  <c r="C161" s="1"/>
  <c r="C175"/>
  <c r="C180" s="1"/>
  <c r="C181" s="1"/>
  <c r="C183"/>
  <c r="BF4" i="2"/>
  <c r="BG4" s="1"/>
  <c r="BR3"/>
  <c r="BS3" s="1"/>
  <c r="BY4"/>
  <c r="BX4"/>
  <c r="BW4"/>
  <c r="CB4" s="1"/>
  <c r="CC4" s="1"/>
  <c r="CI3"/>
  <c r="CG3"/>
  <c r="CL3" s="1"/>
  <c r="CM3" s="1"/>
  <c r="CH3"/>
  <c r="CE4"/>
  <c r="BW3"/>
  <c r="CB3" s="1"/>
  <c r="CC3" s="1"/>
  <c r="BX3"/>
  <c r="BC4"/>
  <c r="BH4" s="1"/>
  <c r="BI4" s="1"/>
  <c r="BK4"/>
  <c r="BC3"/>
  <c r="BH3" s="1"/>
  <c r="BI3" s="1"/>
  <c r="BD4"/>
  <c r="AL2"/>
  <c r="AJ2"/>
  <c r="BY2"/>
  <c r="BZ2"/>
  <c r="CA2" s="1"/>
  <c r="CH2"/>
  <c r="BC2"/>
  <c r="BH2" s="1"/>
  <c r="BI2" s="1"/>
  <c r="BK2"/>
  <c r="CI2"/>
  <c r="BB2"/>
  <c r="BD2"/>
  <c r="CB2"/>
  <c r="CC2" s="1"/>
  <c r="CJ2"/>
  <c r="CK2" s="1"/>
  <c r="BE2"/>
  <c r="BM2"/>
  <c r="BR2" s="1"/>
  <c r="BS2" s="1"/>
  <c r="BN2"/>
  <c r="CL2"/>
  <c r="CM2" s="1"/>
  <c r="AQ2"/>
  <c r="BO2"/>
  <c r="BP2" s="1"/>
  <c r="BQ2" s="1"/>
  <c r="BW2"/>
  <c r="AL4"/>
  <c r="AL3"/>
  <c r="AJ3"/>
  <c r="C158" i="1" l="1"/>
  <c r="C159" s="1"/>
  <c r="C178"/>
  <c r="C179" s="1"/>
  <c r="C170"/>
  <c r="C171" s="1"/>
  <c r="C185"/>
  <c r="C186"/>
  <c r="C187"/>
  <c r="C188" s="1"/>
  <c r="C189" s="1"/>
  <c r="BF3" i="2"/>
  <c r="BG3" s="1"/>
  <c r="CJ3"/>
  <c r="CK3" s="1"/>
  <c r="BN4"/>
  <c r="BM4"/>
  <c r="BO4"/>
  <c r="BP4" s="1"/>
  <c r="BQ4" s="1"/>
  <c r="CG4"/>
  <c r="CH4"/>
  <c r="CI4"/>
  <c r="CJ4" s="1"/>
  <c r="CK4" s="1"/>
  <c r="BZ4"/>
  <c r="CA4" s="1"/>
  <c r="BZ3"/>
  <c r="CA3" s="1"/>
  <c r="BF2"/>
  <c r="BG2" s="1"/>
  <c r="C190" i="1" l="1"/>
  <c r="C191" s="1"/>
  <c r="CL4" i="2"/>
  <c r="CM4" s="1"/>
  <c r="BR4"/>
  <c r="BS4" s="1"/>
  <c r="B11" i="1"/>
  <c r="B10"/>
  <c r="B6"/>
  <c r="B15" l="1"/>
  <c r="B14"/>
  <c r="B87"/>
  <c r="B77"/>
  <c r="B67"/>
  <c r="B57"/>
  <c r="B79" l="1"/>
  <c r="B39"/>
  <c r="B40"/>
  <c r="B42" s="1"/>
  <c r="B59"/>
  <c r="B43" l="1"/>
  <c r="B41"/>
  <c r="B88"/>
  <c r="B89"/>
  <c r="B78"/>
  <c r="B68"/>
  <c r="B69"/>
  <c r="B58"/>
  <c r="B47" l="1"/>
</calcChain>
</file>

<file path=xl/sharedStrings.xml><?xml version="1.0" encoding="utf-8"?>
<sst xmlns="http://schemas.openxmlformats.org/spreadsheetml/2006/main" count="578" uniqueCount="269">
  <si>
    <t>EURUSD</t>
  </si>
  <si>
    <t>Up</t>
  </si>
  <si>
    <t>USD</t>
  </si>
  <si>
    <t>BASE_ATMOS_CB</t>
  </si>
  <si>
    <t>BASE_ATMOS_MP</t>
  </si>
  <si>
    <t>TERM_ATMOS_CB</t>
  </si>
  <si>
    <t>TERM_ATMOS_MP</t>
  </si>
  <si>
    <t>TERM_ATMOS_InflRate</t>
  </si>
  <si>
    <t>TERM_ATMOS_InflTrend</t>
  </si>
  <si>
    <t>User_Margin_CCY</t>
  </si>
  <si>
    <t>DataInput</t>
  </si>
  <si>
    <t>ColumnHeading</t>
  </si>
  <si>
    <t>Date</t>
  </si>
  <si>
    <t>Broker_Leverage</t>
  </si>
  <si>
    <t>Source</t>
  </si>
  <si>
    <t>User_Margin</t>
  </si>
  <si>
    <t>MrgSize_variable_01</t>
  </si>
  <si>
    <t>MrgSize_variable_02</t>
  </si>
  <si>
    <t>MrgSize_variable_03</t>
  </si>
  <si>
    <t>MrgSize_variable_04</t>
  </si>
  <si>
    <t>MrgSize_variable_05</t>
  </si>
  <si>
    <t>MrgSize_01</t>
  </si>
  <si>
    <t>PosSize_01</t>
  </si>
  <si>
    <t>UserCapital_PosSize_01</t>
  </si>
  <si>
    <t>Mid_PosSize_01</t>
  </si>
  <si>
    <t>Bid_PosSize_01</t>
  </si>
  <si>
    <t>Ask_PosSize_01</t>
  </si>
  <si>
    <t>PnL_Base_01_Bullish</t>
  </si>
  <si>
    <t>PnL_Term_01_Bullish</t>
  </si>
  <si>
    <t>PnL_Base_01_Bearish</t>
  </si>
  <si>
    <t>PnL_Term_01_Bearish</t>
  </si>
  <si>
    <t>MrgSize_02</t>
  </si>
  <si>
    <t>PosSize_02</t>
  </si>
  <si>
    <t>Mid_PosSize_02</t>
  </si>
  <si>
    <t>Bid_PosSize_02</t>
  </si>
  <si>
    <t>Ask_PosSize_02</t>
  </si>
  <si>
    <t>PnL_Base_02_Bullish</t>
  </si>
  <si>
    <t>PnL_Term_02_Bullish</t>
  </si>
  <si>
    <t>PnL_Base_02_Bearish</t>
  </si>
  <si>
    <t>PnL_Term_02_Bearish</t>
  </si>
  <si>
    <t>UserCapital_PosSize_02</t>
  </si>
  <si>
    <t>MrgSize_03</t>
  </si>
  <si>
    <t>PosSize_03</t>
  </si>
  <si>
    <t>UserCapital_PosSize_03</t>
  </si>
  <si>
    <t>Mid_PosSize_03</t>
  </si>
  <si>
    <t>Bid_PosSize_03</t>
  </si>
  <si>
    <t>Ask_PosSize_03</t>
  </si>
  <si>
    <t>PnL_Base_03_Bullish</t>
  </si>
  <si>
    <t>PnL_Term_03_Bullish</t>
  </si>
  <si>
    <t>PnL_Base_03_Bearish</t>
  </si>
  <si>
    <t>PnL_Term_03_Bearish</t>
  </si>
  <si>
    <t>MrgSize_04</t>
  </si>
  <si>
    <t>PosSize_04</t>
  </si>
  <si>
    <t>UserCapital_PosSize_04</t>
  </si>
  <si>
    <t>Mid_PosSize_04</t>
  </si>
  <si>
    <t>Bid_PosSize_04</t>
  </si>
  <si>
    <t>Ask_PosSize_04</t>
  </si>
  <si>
    <t>PnL_Base_04_Bullish</t>
  </si>
  <si>
    <t>PnL_Term_04_Bullish</t>
  </si>
  <si>
    <t>PnL_Base_04_Bearish</t>
  </si>
  <si>
    <t>PnL_Term_04_Bearish</t>
  </si>
  <si>
    <t>Region</t>
  </si>
  <si>
    <t>EMEA</t>
  </si>
  <si>
    <t>CCYPair_Group</t>
  </si>
  <si>
    <t>Default</t>
  </si>
  <si>
    <t>BASE_ATMOS_DA</t>
  </si>
  <si>
    <t>ATMOS_STAGE</t>
  </si>
  <si>
    <t>STG001</t>
  </si>
  <si>
    <t>German Consumer Price Inflation Data</t>
  </si>
  <si>
    <t>ECB Chairperson Speaking</t>
  </si>
  <si>
    <t>Continued Russian aggression over Ukraine</t>
  </si>
  <si>
    <t>US Retail Sales</t>
  </si>
  <si>
    <t>Fed Chairperson Speech</t>
  </si>
  <si>
    <t>TERM_ATMOS_DA</t>
  </si>
  <si>
    <t>BASE_ATMOS_Inf_Rate</t>
  </si>
  <si>
    <t>BASE_ATMOS_Inf_Trend</t>
  </si>
  <si>
    <t>Down</t>
  </si>
  <si>
    <t>BASE_ATMOS_DA_TS</t>
  </si>
  <si>
    <t>BASE_ATMOS_CB_TS</t>
  </si>
  <si>
    <t>BASE_ATMOS_MP_TS</t>
  </si>
  <si>
    <t>BASE_ATMOS_DA_CTS</t>
  </si>
  <si>
    <t>BASE_ATMOS_CB_CTS</t>
  </si>
  <si>
    <t>BASE_ATMOS_MP_CTS</t>
  </si>
  <si>
    <t>TERM_ATMOS_DA_TS</t>
  </si>
  <si>
    <t>TERM_ATMOS_CB_TS</t>
  </si>
  <si>
    <t>TERM_ATMOS_MP_TS</t>
  </si>
  <si>
    <t>TERM_ATMOS_DA_CTS</t>
  </si>
  <si>
    <t>TERM_ATMOS_CB_CTS</t>
  </si>
  <si>
    <t>TERM_ATMOS_MP_CTS</t>
  </si>
  <si>
    <t>Oil Prices over $110 per barrel</t>
  </si>
  <si>
    <t>MrgSize_variable_06</t>
  </si>
  <si>
    <t>MrgSize_variable_07</t>
  </si>
  <si>
    <t>MrgSize_variable_08</t>
  </si>
  <si>
    <t>AtmosphericsTable DB</t>
  </si>
  <si>
    <t>=TODAY()-1</t>
  </si>
  <si>
    <t>Formula</t>
  </si>
  <si>
    <t>Calculated in this file</t>
  </si>
  <si>
    <t>CCYPairTable DB, column "Spread"</t>
  </si>
  <si>
    <t>O/n batch date from "CURRENCYRATESBLEND_EURUSD"</t>
  </si>
  <si>
    <t>O/n batch CLOSE rate from "CURRENCYRATESBLEND_EURUSD"</t>
  </si>
  <si>
    <t>AtmosphericsTable DB, Value for Stage 1, Central Bank, CCY = EUR</t>
  </si>
  <si>
    <t>AtmosphericsTable DB, Value for Stage 1, Macro Politics, CCY = EUR</t>
  </si>
  <si>
    <t>AtmosphericsTable DB, "Countertrendscore" for "Data"</t>
  </si>
  <si>
    <t>AtmosphericsTable DB, "Countertrendscore" for "Central Bank"</t>
  </si>
  <si>
    <t>AtmosphericsTable DB, "Countertrendscore" for "Macro Politics"</t>
  </si>
  <si>
    <t>InflationRateTable DB, CCY = EUR, INF_RATE</t>
  </si>
  <si>
    <t>InflationRateTable DB, CCY = EUR, INF_TREND</t>
  </si>
  <si>
    <t>AtmosphericsTable DB, Value for Stage 1, Central Bank, CCY = USD</t>
  </si>
  <si>
    <t>AtmosphericsTable DB, Value for Stage 1, Macro Politics, CCY = USD</t>
  </si>
  <si>
    <t>CCYPairTable DB, column "Region".  This is static</t>
  </si>
  <si>
    <t>CCYPairTable DB, column "DisplayPriority". This is static</t>
  </si>
  <si>
    <t>CCYPairTable DB, column "CCYPairNumber". This is CCYPair_001</t>
  </si>
  <si>
    <t>InflationRateTable DB, CCY = USD, INF_RATE</t>
  </si>
  <si>
    <t>InflationRateTable DB, CCY = USD, INF_TREND</t>
  </si>
  <si>
    <t>AtmosphericsTable DB, Value for Stage 1, Data, CCY = EUR (B7 above)</t>
  </si>
  <si>
    <t>AtmosphericsTable DB, Value for Stage 1, Data, CCY = USD (B8 above)</t>
  </si>
  <si>
    <t>AtmosphericsTable DB, "Trendscore" for "Data", CCY = USD</t>
  </si>
  <si>
    <t>AtmosphericsTable DB, "Trendscore" for "Central Bank", CCY = USD</t>
  </si>
  <si>
    <t>AtmosphericsTable DB, "Trendscore" for "Macro Politics", CCY = USD</t>
  </si>
  <si>
    <t>AtmosphericsTable DB, "Trendscore" for "Data", CCY = EUR</t>
  </si>
  <si>
    <t>AtmosphericsTable DB, "Trendscore" for "Central Bank", CCY = EUR</t>
  </si>
  <si>
    <t>AtmosphericsTable DB, "Trendscore" for "Macro Politics", CCY = EUR</t>
  </si>
  <si>
    <t>EndChallengeStaticSettingsDB</t>
  </si>
  <si>
    <t>The fields below describe the proposed column heading, sample data input, source for data input and any relevant formulas for the proposed table "EC_STATICDATA_DAILY"</t>
  </si>
  <si>
    <t>A sample line for the table can be seen in the other tab</t>
  </si>
  <si>
    <t>GBPUSD</t>
  </si>
  <si>
    <t>Halifax House Price Survey</t>
  </si>
  <si>
    <t>Monetary Policy Committee Meeting</t>
  </si>
  <si>
    <t>Gas Supply disruption</t>
  </si>
  <si>
    <t>CCYPair</t>
  </si>
  <si>
    <t>CCYPair_Base</t>
  </si>
  <si>
    <t>CCYPair_Term</t>
  </si>
  <si>
    <t>CCYPair_Spread</t>
  </si>
  <si>
    <t>CCYPair_MID</t>
  </si>
  <si>
    <t>CCYPair_BID</t>
  </si>
  <si>
    <t>CCYPair_ASK</t>
  </si>
  <si>
    <t>CCYPair_TradedRate_Bullish</t>
  </si>
  <si>
    <t>CCYPair_TradedRate_Bearish</t>
  </si>
  <si>
    <t>CCYPair_PartRate</t>
  </si>
  <si>
    <t>CCYPair_BidPips</t>
  </si>
  <si>
    <t>CCYPair_AskPips</t>
  </si>
  <si>
    <t>USDJPY</t>
  </si>
  <si>
    <t>Bank of Japan Tankan Survey</t>
  </si>
  <si>
    <t>BoJ Chairperson speaking</t>
  </si>
  <si>
    <t>MaxPosSize_Base</t>
  </si>
  <si>
    <t>MaxPosSize_Term</t>
  </si>
  <si>
    <t>=IF(B11="USD",B47/B$13,B47*B$13)</t>
  </si>
  <si>
    <t>=IF(B$11="USD",ROUND(B58/B$14,2),ROUND(B58*B$14,2))</t>
  </si>
  <si>
    <t>=IF(B$11="USD",ROUND(B58/B$13,2),ROUND(B58*B$13,2))</t>
  </si>
  <si>
    <t>=IF(B$11="USD",ROUND(B58/B$15,2),ROUND(B58*B$15,2))</t>
  </si>
  <si>
    <t>=IF(B$11="USD",ROUND(B68/B$13,2),ROUND(B68*B$13,2))</t>
  </si>
  <si>
    <t>=IF(B$11="USD",ROUND(B68/B$14,2),ROUND(B68*B$14,2))</t>
  </si>
  <si>
    <t>=IF(B$11="USD",ROUND(B68/B$15,2),ROUND(B68*B$15,2))</t>
  </si>
  <si>
    <t>=IF(B$11="USD",ROUND(B78/B$13,2),ROUND(B78*B$13,2))</t>
  </si>
  <si>
    <t>=IF(B$11="USD",ROUND(B78/B$14,2),ROUND(B78*B$14,2))</t>
  </si>
  <si>
    <t>=IF(B$11="USD",ROUND(B78/B$15,2),ROUND(B78*B$15,2))</t>
  </si>
  <si>
    <t>=IF(B$11="USD",ROUND(B88/B$13,2),ROUND(B88*B$13,2))</t>
  </si>
  <si>
    <t>=IF(B$11="USD",ROUND(B88/B$14,2),ROUND(B88*B$14,2))</t>
  </si>
  <si>
    <t>=IF(B$11="USD",ROUND(B88/B$15,2),ROUND(B88*B$15,2))</t>
  </si>
  <si>
    <t>=LEFT(B9,3)</t>
  </si>
  <si>
    <t>=RIGHT(B9,3)</t>
  </si>
  <si>
    <t>=B13-B12</t>
  </si>
  <si>
    <t>=B13+B12</t>
  </si>
  <si>
    <t>=B15</t>
  </si>
  <si>
    <t>=B14</t>
  </si>
  <si>
    <t>=LEFT(B39,4)</t>
  </si>
  <si>
    <t>=RIGHT(B40,2)</t>
  </si>
  <si>
    <t>=RIGHT(B39,2)</t>
  </si>
  <si>
    <t>=B45*B46</t>
  </si>
  <si>
    <t>=B$45*B49</t>
  </si>
  <si>
    <t>=B$46*B57</t>
  </si>
  <si>
    <t>=B$45-B57</t>
  </si>
  <si>
    <t>=B$45*B50</t>
  </si>
  <si>
    <t>=B$46*B67</t>
  </si>
  <si>
    <t>=B$45-B67</t>
  </si>
  <si>
    <t>=ROUND(B72-B70,2)</t>
  </si>
  <si>
    <t>=ROUND(B73*B$13,2)</t>
  </si>
  <si>
    <t>=ROUND(B70-B72,2)</t>
  </si>
  <si>
    <t>=ROUND(B75*B$13,2)</t>
  </si>
  <si>
    <t>=B$45*B51</t>
  </si>
  <si>
    <t>=B$46*B77</t>
  </si>
  <si>
    <t>=B$45-B77</t>
  </si>
  <si>
    <t>=ROUND(B82-B80,2)</t>
  </si>
  <si>
    <t>=ROUND(B83*B$13,2)</t>
  </si>
  <si>
    <t>=ROUND(B80-B82,2)</t>
  </si>
  <si>
    <t>=ROUND(B85*B$13,2)</t>
  </si>
  <si>
    <t>=B$45*B52</t>
  </si>
  <si>
    <t>=B$46*B87</t>
  </si>
  <si>
    <t>=B$45-B87</t>
  </si>
  <si>
    <t>=ROUND(B92-B90,2)</t>
  </si>
  <si>
    <t>=ROUND(B93*B$13,2)</t>
  </si>
  <si>
    <t>=ROUND(B90-B92,2)</t>
  </si>
  <si>
    <t>=ROUND(B95*B$13,2)</t>
  </si>
  <si>
    <t>=IF(B$11="USD",ROUND(B62-B60,2),ROUND((B62-B60)/B$13,2))</t>
  </si>
  <si>
    <t>=IF(B$11="USD",ROUND(B63*B$13,2),ROUND(B63/B$13,2))</t>
  </si>
  <si>
    <t>=IF(B$11="USD",ROUND(B60-B62,2),ROUND((B60-B62)/B$13,2))</t>
  </si>
  <si>
    <t>=IF(B$11="USD",ROUND(B65*B$13,2),ROUND(B65/B$13,2))</t>
  </si>
  <si>
    <t>DATE</t>
  </si>
  <si>
    <t>REGION</t>
  </si>
  <si>
    <t>CCY_PAIR_GROUP</t>
  </si>
  <si>
    <t>CCY_PAIR</t>
  </si>
  <si>
    <t>CCY_PAIR_BASE</t>
  </si>
  <si>
    <t>CCY_PAIR_TERM</t>
  </si>
  <si>
    <t>CCY_PAIR_SPREAD</t>
  </si>
  <si>
    <t>CCY_PAIR_MID</t>
  </si>
  <si>
    <t>CCY_PAIR_BID</t>
  </si>
  <si>
    <t>CCY_PAIR_ASK</t>
  </si>
  <si>
    <t>BASE_ATMOS_INF_RATE</t>
  </si>
  <si>
    <t>BASE_ATMOS_INF_TREND</t>
  </si>
  <si>
    <t>TERM_ATMOS_INFL_RATE</t>
  </si>
  <si>
    <t>TERM_ATMOS_INFL_TREND</t>
  </si>
  <si>
    <t>CCY_PAIR_TRADED_RATE_BULLISH</t>
  </si>
  <si>
    <t>CCY_PAIR_TRADED_RATE_BEARISH</t>
  </si>
  <si>
    <t>CCY_PAIR_PART_RATE</t>
  </si>
  <si>
    <t>CCY_PAIR_BID_PIPS</t>
  </si>
  <si>
    <t>CCY_PAIR_ASK_PIPS</t>
  </si>
  <si>
    <t>USER_MARGIN_CCY</t>
  </si>
  <si>
    <t>USER_MARGIN</t>
  </si>
  <si>
    <t>MAX_POS_SIZE_BASE</t>
  </si>
  <si>
    <t>MAX_POS_SIZE_TERM</t>
  </si>
  <si>
    <t>MRG_SIZE_VARIABLE_01</t>
  </si>
  <si>
    <t>MRG_SIZE_VARIABLE_02</t>
  </si>
  <si>
    <t>MRG_SIZE_VARIABLE_03</t>
  </si>
  <si>
    <t>MRG_SIZE_VARIABLE_04</t>
  </si>
  <si>
    <t>MRG_SIZE_VARIABLE_05</t>
  </si>
  <si>
    <t>MRG_SIZE_VARIABLE_06</t>
  </si>
  <si>
    <t>MRG_SIZE_VARIABLE_07</t>
  </si>
  <si>
    <t>MRG_SIZE_VARIABLE_08</t>
  </si>
  <si>
    <t>MRG_SIZE_01</t>
  </si>
  <si>
    <t>POS_SIZE_01</t>
  </si>
  <si>
    <t>USER_CAPITAL_POS_SIZE_01</t>
  </si>
  <si>
    <t>MID_POS_SIZE_01</t>
  </si>
  <si>
    <t>BID_POS_SIZE_01</t>
  </si>
  <si>
    <t>ASK_POS_SIZE_01</t>
  </si>
  <si>
    <t>BROKER_LEVERAGE</t>
  </si>
  <si>
    <t>PNL_BASE_01_BEARISH</t>
  </si>
  <si>
    <t>PNL_BASE_01_BULLISH</t>
  </si>
  <si>
    <t>PNL_TERM_01_BULLISH</t>
  </si>
  <si>
    <t>PNL_TERM_01_BEARISH</t>
  </si>
  <si>
    <t>MRG_SIZE_02</t>
  </si>
  <si>
    <t>POS_SIZE_02</t>
  </si>
  <si>
    <t>USER_CAPITAL_POS_SIZE_02</t>
  </si>
  <si>
    <t>MID_POS_SIZE_02</t>
  </si>
  <si>
    <t>BID_POS_SIZE_02</t>
  </si>
  <si>
    <t>ASK_POS_SIZE_02</t>
  </si>
  <si>
    <t>PNL_BASE_02_BULLISH</t>
  </si>
  <si>
    <t>PNL_TERM_02_BULLISH</t>
  </si>
  <si>
    <t>PNL_BASE_02_BEARISH</t>
  </si>
  <si>
    <t>PNL_TERM_02_BEARISH</t>
  </si>
  <si>
    <t>MRG_SIZE_03</t>
  </si>
  <si>
    <t>POS_SIZE_03</t>
  </si>
  <si>
    <t>USER_CAPITAL_POS_SIZE_03</t>
  </si>
  <si>
    <t>MID_POS_SIZE_03</t>
  </si>
  <si>
    <t>BID_POS_SIZE_03</t>
  </si>
  <si>
    <t>ASK_POS_SIZE_03</t>
  </si>
  <si>
    <t>PNL_BASE_03_BULLISH</t>
  </si>
  <si>
    <t>PNL_BASE_03_BEARISH</t>
  </si>
  <si>
    <t>PNL_TERM_03_BULLISH</t>
  </si>
  <si>
    <t>PNL_TERM_03_BEARISH</t>
  </si>
  <si>
    <t>MRG_SIZE_04</t>
  </si>
  <si>
    <t>POS_SIZE_04</t>
  </si>
  <si>
    <t>USER_CAPITAL_POS_SIZE_04</t>
  </si>
  <si>
    <t>MID_POS_SIZE_04</t>
  </si>
  <si>
    <t>BID_POS_SIZE_04</t>
  </si>
  <si>
    <t>ASK_POS_SIZE_04</t>
  </si>
  <si>
    <t>PNL_BASE_04_BULLISH</t>
  </si>
  <si>
    <t>PNL_TERM_04_BULLISH</t>
  </si>
  <si>
    <t>PNL_TERM_04_BEARISH</t>
  </si>
  <si>
    <t>PNL_BASE_04_BEARISH</t>
  </si>
</sst>
</file>

<file path=xl/styles.xml><?xml version="1.0" encoding="utf-8"?>
<styleSheet xmlns="http://schemas.openxmlformats.org/spreadsheetml/2006/main">
  <numFmts count="1">
    <numFmt numFmtId="164" formatCode="#,##0.00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9" fontId="0" fillId="0" borderId="0" xfId="1" applyFont="1"/>
    <xf numFmtId="14" fontId="0" fillId="0" borderId="0" xfId="0" quotePrefix="1" applyNumberFormat="1"/>
    <xf numFmtId="0" fontId="0" fillId="0" borderId="0" xfId="0" quotePrefix="1"/>
    <xf numFmtId="0" fontId="0" fillId="4" borderId="0" xfId="0" applyFill="1"/>
    <xf numFmtId="14" fontId="0" fillId="3" borderId="0" xfId="0" applyNumberFormat="1" applyFill="1"/>
    <xf numFmtId="4" fontId="0" fillId="0" borderId="0" xfId="0" quotePrefix="1" applyNumberFormat="1"/>
    <xf numFmtId="164" fontId="0" fillId="0" borderId="0" xfId="0" quotePrefix="1" applyNumberFormat="1"/>
    <xf numFmtId="4" fontId="0" fillId="3" borderId="0" xfId="0" applyNumberFormat="1" applyFill="1"/>
    <xf numFmtId="4" fontId="0" fillId="0" borderId="0" xfId="0" applyNumberForma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1"/>
  <sheetViews>
    <sheetView zoomScale="110" zoomScaleNormal="110" workbookViewId="0">
      <pane ySplit="5" topLeftCell="A179" activePane="bottomLeft" state="frozen"/>
      <selection pane="bottomLeft" activeCell="B183" sqref="B183:B188"/>
    </sheetView>
  </sheetViews>
  <sheetFormatPr defaultRowHeight="14.4"/>
  <cols>
    <col min="1" max="2" width="35.109375" bestFit="1" customWidth="1"/>
    <col min="3" max="3" width="56.21875" bestFit="1" customWidth="1"/>
    <col min="4" max="4" width="52.6640625" bestFit="1" customWidth="1"/>
    <col min="7" max="7" width="11.77734375" bestFit="1" customWidth="1"/>
  </cols>
  <sheetData>
    <row r="2" spans="1:4">
      <c r="A2" t="s">
        <v>123</v>
      </c>
    </row>
    <row r="3" spans="1:4">
      <c r="A3" t="s">
        <v>124</v>
      </c>
    </row>
    <row r="5" spans="1:4">
      <c r="A5" s="5" t="s">
        <v>11</v>
      </c>
      <c r="B5" s="5" t="s">
        <v>10</v>
      </c>
      <c r="C5" s="5" t="s">
        <v>14</v>
      </c>
      <c r="D5" s="5" t="s">
        <v>95</v>
      </c>
    </row>
    <row r="6" spans="1:4">
      <c r="A6" t="s">
        <v>12</v>
      </c>
      <c r="B6" s="4">
        <f ca="1">TODAY()-1</f>
        <v>44872</v>
      </c>
      <c r="C6" t="s">
        <v>98</v>
      </c>
      <c r="D6" s="7" t="s">
        <v>94</v>
      </c>
    </row>
    <row r="7" spans="1:4">
      <c r="A7" t="s">
        <v>61</v>
      </c>
      <c r="B7" s="10" t="s">
        <v>62</v>
      </c>
      <c r="C7" t="s">
        <v>109</v>
      </c>
    </row>
    <row r="8" spans="1:4">
      <c r="A8" t="s">
        <v>63</v>
      </c>
      <c r="B8" s="10" t="s">
        <v>64</v>
      </c>
      <c r="C8" t="s">
        <v>110</v>
      </c>
    </row>
    <row r="9" spans="1:4">
      <c r="A9" t="s">
        <v>129</v>
      </c>
      <c r="B9" s="9" t="s">
        <v>0</v>
      </c>
      <c r="C9" t="s">
        <v>111</v>
      </c>
    </row>
    <row r="10" spans="1:4">
      <c r="A10" t="s">
        <v>130</v>
      </c>
      <c r="B10" t="str">
        <f>LEFT(B9,3)</f>
        <v>EUR</v>
      </c>
      <c r="C10" t="s">
        <v>96</v>
      </c>
      <c r="D10" s="8" t="s">
        <v>159</v>
      </c>
    </row>
    <row r="11" spans="1:4">
      <c r="A11" t="s">
        <v>131</v>
      </c>
      <c r="B11" t="str">
        <f>RIGHT(B9,3)</f>
        <v>USD</v>
      </c>
      <c r="C11" t="s">
        <v>96</v>
      </c>
      <c r="D11" s="8" t="s">
        <v>160</v>
      </c>
    </row>
    <row r="12" spans="1:4">
      <c r="A12" t="s">
        <v>132</v>
      </c>
      <c r="B12">
        <v>1E-4</v>
      </c>
      <c r="C12" t="s">
        <v>97</v>
      </c>
    </row>
    <row r="13" spans="1:4">
      <c r="A13" t="s">
        <v>133</v>
      </c>
      <c r="B13" s="3">
        <v>1.0960000000000001</v>
      </c>
      <c r="C13" t="s">
        <v>99</v>
      </c>
    </row>
    <row r="14" spans="1:4">
      <c r="A14" t="s">
        <v>134</v>
      </c>
      <c r="B14" s="3">
        <f>B13-B12</f>
        <v>1.0959000000000001</v>
      </c>
      <c r="C14" t="s">
        <v>96</v>
      </c>
      <c r="D14" s="12" t="s">
        <v>161</v>
      </c>
    </row>
    <row r="15" spans="1:4">
      <c r="A15" t="s">
        <v>135</v>
      </c>
      <c r="B15" s="3">
        <f>B13+B12</f>
        <v>1.0961000000000001</v>
      </c>
      <c r="C15" t="s">
        <v>96</v>
      </c>
      <c r="D15" s="12" t="s">
        <v>162</v>
      </c>
    </row>
    <row r="16" spans="1:4">
      <c r="A16" t="s">
        <v>66</v>
      </c>
      <c r="B16" s="3" t="s">
        <v>67</v>
      </c>
      <c r="C16" t="s">
        <v>93</v>
      </c>
    </row>
    <row r="17" spans="1:3">
      <c r="A17" t="s">
        <v>65</v>
      </c>
      <c r="B17" t="s">
        <v>68</v>
      </c>
      <c r="C17" t="s">
        <v>114</v>
      </c>
    </row>
    <row r="18" spans="1:3">
      <c r="A18" t="s">
        <v>3</v>
      </c>
      <c r="B18" t="s">
        <v>69</v>
      </c>
      <c r="C18" t="s">
        <v>100</v>
      </c>
    </row>
    <row r="19" spans="1:3">
      <c r="A19" t="s">
        <v>4</v>
      </c>
      <c r="B19" t="s">
        <v>70</v>
      </c>
      <c r="C19" t="s">
        <v>101</v>
      </c>
    </row>
    <row r="20" spans="1:3">
      <c r="A20" t="s">
        <v>77</v>
      </c>
      <c r="B20">
        <v>1</v>
      </c>
      <c r="C20" t="s">
        <v>119</v>
      </c>
    </row>
    <row r="21" spans="1:3">
      <c r="A21" t="s">
        <v>78</v>
      </c>
      <c r="B21">
        <v>1</v>
      </c>
      <c r="C21" t="s">
        <v>120</v>
      </c>
    </row>
    <row r="22" spans="1:3">
      <c r="A22" t="s">
        <v>79</v>
      </c>
      <c r="B22">
        <v>-2</v>
      </c>
      <c r="C22" t="s">
        <v>121</v>
      </c>
    </row>
    <row r="23" spans="1:3">
      <c r="A23" t="s">
        <v>80</v>
      </c>
      <c r="B23">
        <v>-1</v>
      </c>
      <c r="C23" t="s">
        <v>102</v>
      </c>
    </row>
    <row r="24" spans="1:3">
      <c r="A24" t="s">
        <v>81</v>
      </c>
      <c r="B24">
        <v>-1</v>
      </c>
      <c r="C24" t="s">
        <v>103</v>
      </c>
    </row>
    <row r="25" spans="1:3">
      <c r="A25" t="s">
        <v>82</v>
      </c>
      <c r="B25">
        <v>2</v>
      </c>
      <c r="C25" t="s">
        <v>104</v>
      </c>
    </row>
    <row r="26" spans="1:3">
      <c r="A26" t="s">
        <v>74</v>
      </c>
      <c r="B26" s="1">
        <v>0.10100000000000001</v>
      </c>
      <c r="C26" t="s">
        <v>105</v>
      </c>
    </row>
    <row r="27" spans="1:3">
      <c r="A27" t="s">
        <v>75</v>
      </c>
      <c r="B27" t="s">
        <v>1</v>
      </c>
      <c r="C27" t="s">
        <v>106</v>
      </c>
    </row>
    <row r="28" spans="1:3">
      <c r="A28" t="s">
        <v>73</v>
      </c>
      <c r="B28" t="s">
        <v>71</v>
      </c>
      <c r="C28" t="s">
        <v>115</v>
      </c>
    </row>
    <row r="29" spans="1:3">
      <c r="A29" t="s">
        <v>5</v>
      </c>
      <c r="B29" t="s">
        <v>72</v>
      </c>
      <c r="C29" t="s">
        <v>107</v>
      </c>
    </row>
    <row r="30" spans="1:3">
      <c r="A30" t="s">
        <v>6</v>
      </c>
      <c r="B30" t="s">
        <v>89</v>
      </c>
      <c r="C30" t="s">
        <v>108</v>
      </c>
    </row>
    <row r="31" spans="1:3">
      <c r="A31" t="s">
        <v>83</v>
      </c>
      <c r="B31">
        <v>1</v>
      </c>
      <c r="C31" t="s">
        <v>116</v>
      </c>
    </row>
    <row r="32" spans="1:3">
      <c r="A32" t="s">
        <v>84</v>
      </c>
      <c r="B32">
        <v>2</v>
      </c>
      <c r="C32" t="s">
        <v>117</v>
      </c>
    </row>
    <row r="33" spans="1:4">
      <c r="A33" t="s">
        <v>85</v>
      </c>
      <c r="B33">
        <v>1</v>
      </c>
      <c r="C33" t="s">
        <v>118</v>
      </c>
    </row>
    <row r="34" spans="1:4">
      <c r="A34" t="s">
        <v>86</v>
      </c>
      <c r="B34">
        <v>0</v>
      </c>
      <c r="C34" t="s">
        <v>102</v>
      </c>
    </row>
    <row r="35" spans="1:4">
      <c r="A35" t="s">
        <v>87</v>
      </c>
      <c r="B35">
        <v>-2</v>
      </c>
      <c r="C35" t="s">
        <v>103</v>
      </c>
    </row>
    <row r="36" spans="1:4">
      <c r="A36" t="s">
        <v>88</v>
      </c>
      <c r="B36">
        <v>-2</v>
      </c>
      <c r="C36" t="s">
        <v>104</v>
      </c>
    </row>
    <row r="37" spans="1:4">
      <c r="A37" t="s">
        <v>7</v>
      </c>
      <c r="B37" s="1">
        <v>8.2000000000000003E-2</v>
      </c>
      <c r="C37" t="s">
        <v>112</v>
      </c>
    </row>
    <row r="38" spans="1:4">
      <c r="A38" t="s">
        <v>8</v>
      </c>
      <c r="B38" t="s">
        <v>76</v>
      </c>
      <c r="C38" t="s">
        <v>113</v>
      </c>
    </row>
    <row r="39" spans="1:4">
      <c r="A39" t="s">
        <v>136</v>
      </c>
      <c r="B39" s="3">
        <f>B15</f>
        <v>1.0961000000000001</v>
      </c>
      <c r="C39" t="s">
        <v>96</v>
      </c>
      <c r="D39" s="8" t="s">
        <v>163</v>
      </c>
    </row>
    <row r="40" spans="1:4">
      <c r="A40" t="s">
        <v>137</v>
      </c>
      <c r="B40" s="3">
        <f>B14</f>
        <v>1.0959000000000001</v>
      </c>
      <c r="C40" t="s">
        <v>96</v>
      </c>
      <c r="D40" s="8" t="s">
        <v>164</v>
      </c>
    </row>
    <row r="41" spans="1:4">
      <c r="A41" t="s">
        <v>138</v>
      </c>
      <c r="B41" s="3" t="str">
        <f>LEFT(B39,4)</f>
        <v>1.09</v>
      </c>
      <c r="C41" t="s">
        <v>96</v>
      </c>
      <c r="D41" s="8" t="s">
        <v>165</v>
      </c>
    </row>
    <row r="42" spans="1:4">
      <c r="A42" t="s">
        <v>139</v>
      </c>
      <c r="B42" s="3" t="str">
        <f>RIGHT(B40,2)</f>
        <v>59</v>
      </c>
      <c r="C42" t="s">
        <v>96</v>
      </c>
      <c r="D42" s="8" t="s">
        <v>166</v>
      </c>
    </row>
    <row r="43" spans="1:4">
      <c r="A43" t="s">
        <v>140</v>
      </c>
      <c r="B43" s="3" t="str">
        <f>RIGHT(B39,2)</f>
        <v>61</v>
      </c>
      <c r="C43" t="s">
        <v>96</v>
      </c>
      <c r="D43" s="8" t="s">
        <v>167</v>
      </c>
    </row>
    <row r="44" spans="1:4">
      <c r="A44" t="s">
        <v>9</v>
      </c>
      <c r="B44" t="s">
        <v>2</v>
      </c>
      <c r="C44" t="s">
        <v>122</v>
      </c>
    </row>
    <row r="45" spans="1:4">
      <c r="A45" t="s">
        <v>15</v>
      </c>
      <c r="B45" s="2">
        <v>100000</v>
      </c>
      <c r="C45" t="s">
        <v>122</v>
      </c>
    </row>
    <row r="46" spans="1:4">
      <c r="A46" t="s">
        <v>13</v>
      </c>
      <c r="B46">
        <v>30</v>
      </c>
      <c r="C46" t="s">
        <v>122</v>
      </c>
    </row>
    <row r="47" spans="1:4">
      <c r="A47" t="s">
        <v>144</v>
      </c>
      <c r="B47" s="2">
        <f>B45*B46</f>
        <v>3000000</v>
      </c>
      <c r="C47" t="s">
        <v>96</v>
      </c>
      <c r="D47" s="11" t="s">
        <v>168</v>
      </c>
    </row>
    <row r="48" spans="1:4">
      <c r="A48" t="s">
        <v>145</v>
      </c>
      <c r="B48" s="2">
        <f>IF(B11="USD",B47/B$13,B47*B$13)</f>
        <v>2737226.2773722624</v>
      </c>
      <c r="C48" t="s">
        <v>96</v>
      </c>
      <c r="D48" s="11" t="s">
        <v>146</v>
      </c>
    </row>
    <row r="49" spans="1:4">
      <c r="A49" t="s">
        <v>16</v>
      </c>
      <c r="B49" s="6">
        <v>0.05</v>
      </c>
      <c r="C49" t="s">
        <v>122</v>
      </c>
    </row>
    <row r="50" spans="1:4">
      <c r="A50" t="s">
        <v>17</v>
      </c>
      <c r="B50" s="6">
        <v>0.1</v>
      </c>
      <c r="C50" t="s">
        <v>122</v>
      </c>
    </row>
    <row r="51" spans="1:4">
      <c r="A51" t="s">
        <v>18</v>
      </c>
      <c r="B51" s="6">
        <v>0.15</v>
      </c>
      <c r="C51" t="s">
        <v>122</v>
      </c>
    </row>
    <row r="52" spans="1:4">
      <c r="A52" t="s">
        <v>19</v>
      </c>
      <c r="B52" s="6">
        <v>0.2</v>
      </c>
      <c r="C52" t="s">
        <v>122</v>
      </c>
    </row>
    <row r="53" spans="1:4">
      <c r="A53" t="s">
        <v>20</v>
      </c>
      <c r="B53" s="6">
        <v>0.25</v>
      </c>
      <c r="C53" t="s">
        <v>122</v>
      </c>
    </row>
    <row r="54" spans="1:4">
      <c r="A54" t="s">
        <v>90</v>
      </c>
      <c r="B54" s="6">
        <v>0.5</v>
      </c>
      <c r="C54" t="s">
        <v>122</v>
      </c>
    </row>
    <row r="55" spans="1:4">
      <c r="A55" t="s">
        <v>91</v>
      </c>
      <c r="B55" s="6">
        <v>0.75</v>
      </c>
      <c r="C55" t="s">
        <v>122</v>
      </c>
    </row>
    <row r="56" spans="1:4">
      <c r="A56" t="s">
        <v>92</v>
      </c>
      <c r="B56" s="6">
        <v>1</v>
      </c>
      <c r="C56" t="s">
        <v>122</v>
      </c>
    </row>
    <row r="57" spans="1:4">
      <c r="A57" t="s">
        <v>21</v>
      </c>
      <c r="B57" s="2">
        <f>B$45*B49</f>
        <v>5000</v>
      </c>
      <c r="C57" t="s">
        <v>96</v>
      </c>
      <c r="D57" s="11" t="s">
        <v>169</v>
      </c>
    </row>
    <row r="58" spans="1:4">
      <c r="A58" t="s">
        <v>22</v>
      </c>
      <c r="B58" s="2">
        <f>B$46*B57</f>
        <v>150000</v>
      </c>
      <c r="C58" t="s">
        <v>96</v>
      </c>
      <c r="D58" s="11" t="s">
        <v>170</v>
      </c>
    </row>
    <row r="59" spans="1:4">
      <c r="A59" t="s">
        <v>23</v>
      </c>
      <c r="B59" s="2">
        <f>B$45-B57</f>
        <v>95000</v>
      </c>
      <c r="C59" t="s">
        <v>96</v>
      </c>
      <c r="D59" s="11" t="s">
        <v>171</v>
      </c>
    </row>
    <row r="60" spans="1:4">
      <c r="A60" t="s">
        <v>24</v>
      </c>
      <c r="B60" s="2">
        <f>IF(B$11="USD",ROUND(B58/B$13,2),ROUND(B58*B$13,2))</f>
        <v>136861.31</v>
      </c>
      <c r="C60" t="s">
        <v>96</v>
      </c>
      <c r="D60" s="11" t="s">
        <v>148</v>
      </c>
    </row>
    <row r="61" spans="1:4">
      <c r="A61" t="s">
        <v>25</v>
      </c>
      <c r="B61" s="2">
        <f>IF(B$11="USD",ROUND(B58/B$14,2),ROUND(B58*B$14,2))</f>
        <v>136873.79999999999</v>
      </c>
      <c r="C61" t="s">
        <v>96</v>
      </c>
      <c r="D61" s="11" t="s">
        <v>147</v>
      </c>
    </row>
    <row r="62" spans="1:4">
      <c r="A62" t="s">
        <v>26</v>
      </c>
      <c r="B62" s="2">
        <f>IF(B$11="USD",ROUND(B58/B$15,2),ROUND(B58*B$15,2))</f>
        <v>136848.82999999999</v>
      </c>
      <c r="C62" t="s">
        <v>96</v>
      </c>
      <c r="D62" s="11" t="s">
        <v>149</v>
      </c>
    </row>
    <row r="63" spans="1:4">
      <c r="A63" t="s">
        <v>27</v>
      </c>
      <c r="B63" s="14">
        <f>IF(B$11="USD",ROUND(B62-B60,2),ROUND((B62-B60)/B$13,2))</f>
        <v>-12.48</v>
      </c>
      <c r="C63" t="s">
        <v>96</v>
      </c>
      <c r="D63" s="11" t="s">
        <v>193</v>
      </c>
    </row>
    <row r="64" spans="1:4">
      <c r="A64" t="s">
        <v>28</v>
      </c>
      <c r="B64" s="2">
        <f>IF(B$11="USD",ROUND(B63*B$13,2),ROUND(B63/B$13,2))</f>
        <v>-13.68</v>
      </c>
      <c r="C64" t="s">
        <v>96</v>
      </c>
      <c r="D64" s="11" t="s">
        <v>194</v>
      </c>
    </row>
    <row r="65" spans="1:4">
      <c r="A65" t="s">
        <v>29</v>
      </c>
      <c r="B65" s="2">
        <f>IF(B$11="USD",ROUND(B60-B62,2),ROUND((B60-B62)/B$13,2))</f>
        <v>12.48</v>
      </c>
      <c r="C65" t="s">
        <v>96</v>
      </c>
      <c r="D65" s="11" t="s">
        <v>195</v>
      </c>
    </row>
    <row r="66" spans="1:4">
      <c r="A66" t="s">
        <v>30</v>
      </c>
      <c r="B66" s="2">
        <f>IF(B$11="USD",ROUND(B65*B$13,2),ROUND(B65/B$13,2))</f>
        <v>13.68</v>
      </c>
      <c r="C66" t="s">
        <v>96</v>
      </c>
      <c r="D66" s="11" t="s">
        <v>196</v>
      </c>
    </row>
    <row r="67" spans="1:4">
      <c r="A67" t="s">
        <v>31</v>
      </c>
      <c r="B67" s="2">
        <f>B$45*B50</f>
        <v>10000</v>
      </c>
      <c r="C67" t="s">
        <v>96</v>
      </c>
      <c r="D67" s="11" t="s">
        <v>172</v>
      </c>
    </row>
    <row r="68" spans="1:4">
      <c r="A68" t="s">
        <v>32</v>
      </c>
      <c r="B68" s="2">
        <f>B$46*B67</f>
        <v>300000</v>
      </c>
      <c r="C68" t="s">
        <v>96</v>
      </c>
      <c r="D68" s="11" t="s">
        <v>173</v>
      </c>
    </row>
    <row r="69" spans="1:4">
      <c r="A69" t="s">
        <v>40</v>
      </c>
      <c r="B69" s="2">
        <f>B$45-B67</f>
        <v>90000</v>
      </c>
      <c r="C69" t="s">
        <v>96</v>
      </c>
      <c r="D69" s="11" t="s">
        <v>174</v>
      </c>
    </row>
    <row r="70" spans="1:4">
      <c r="A70" t="s">
        <v>33</v>
      </c>
      <c r="B70" s="2">
        <f>IF(B$11="USD",ROUND(B68/B$13,2),ROUND(B68*B$13,2))</f>
        <v>273722.63</v>
      </c>
      <c r="C70" t="s">
        <v>96</v>
      </c>
      <c r="D70" s="11" t="s">
        <v>150</v>
      </c>
    </row>
    <row r="71" spans="1:4">
      <c r="A71" t="s">
        <v>34</v>
      </c>
      <c r="B71" s="2">
        <f>IF(B$11="USD",ROUND(B68/B$14,2),ROUND(B68*B$14,2))</f>
        <v>273747.59999999998</v>
      </c>
      <c r="C71" t="s">
        <v>96</v>
      </c>
      <c r="D71" s="11" t="s">
        <v>151</v>
      </c>
    </row>
    <row r="72" spans="1:4">
      <c r="A72" t="s">
        <v>35</v>
      </c>
      <c r="B72" s="2">
        <f>IF(B$11="USD",ROUND(B68/B$15,2),ROUND(B68*B$15,2))</f>
        <v>273697.65999999997</v>
      </c>
      <c r="C72" t="s">
        <v>96</v>
      </c>
      <c r="D72" s="11" t="s">
        <v>152</v>
      </c>
    </row>
    <row r="73" spans="1:4">
      <c r="A73" t="s">
        <v>36</v>
      </c>
      <c r="B73" s="13">
        <f>IF(B$11="USD",ROUND(B72-B70,2),ROUND((B72-B70)/B$13,2))</f>
        <v>-24.97</v>
      </c>
      <c r="C73" t="s">
        <v>96</v>
      </c>
      <c r="D73" s="11" t="s">
        <v>175</v>
      </c>
    </row>
    <row r="74" spans="1:4">
      <c r="A74" t="s">
        <v>37</v>
      </c>
      <c r="B74" s="2">
        <f>IF(B$11="USD",ROUND(B73*B$13,2),ROUND(B73/B$13,2))</f>
        <v>-27.37</v>
      </c>
      <c r="C74" t="s">
        <v>96</v>
      </c>
      <c r="D74" s="11" t="s">
        <v>176</v>
      </c>
    </row>
    <row r="75" spans="1:4">
      <c r="A75" t="s">
        <v>38</v>
      </c>
      <c r="B75" s="2">
        <f>IF(B$11="USD",ROUND(B70-B72,2),ROUND((B70-B72)/B$13,2))</f>
        <v>24.97</v>
      </c>
      <c r="C75" t="s">
        <v>96</v>
      </c>
      <c r="D75" s="11" t="s">
        <v>177</v>
      </c>
    </row>
    <row r="76" spans="1:4">
      <c r="A76" t="s">
        <v>39</v>
      </c>
      <c r="B76" s="2">
        <f>IF(B$11="USD",ROUND(B75*B$13,2),ROUND(B75/B$13,2))</f>
        <v>27.37</v>
      </c>
      <c r="C76" t="s">
        <v>96</v>
      </c>
      <c r="D76" s="11" t="s">
        <v>178</v>
      </c>
    </row>
    <row r="77" spans="1:4">
      <c r="A77" t="s">
        <v>41</v>
      </c>
      <c r="B77" s="2">
        <f>B$45*B51</f>
        <v>15000</v>
      </c>
      <c r="C77" t="s">
        <v>96</v>
      </c>
      <c r="D77" s="11" t="s">
        <v>179</v>
      </c>
    </row>
    <row r="78" spans="1:4">
      <c r="A78" t="s">
        <v>42</v>
      </c>
      <c r="B78" s="2">
        <f>B$46*B77</f>
        <v>450000</v>
      </c>
      <c r="C78" t="s">
        <v>96</v>
      </c>
      <c r="D78" s="11" t="s">
        <v>180</v>
      </c>
    </row>
    <row r="79" spans="1:4">
      <c r="A79" t="s">
        <v>43</v>
      </c>
      <c r="B79" s="2">
        <f>B$45-B77</f>
        <v>85000</v>
      </c>
      <c r="C79" t="s">
        <v>96</v>
      </c>
      <c r="D79" s="11" t="s">
        <v>181</v>
      </c>
    </row>
    <row r="80" spans="1:4">
      <c r="A80" t="s">
        <v>44</v>
      </c>
      <c r="B80" s="2">
        <f>IF(B$11="USD",ROUND(B78/B$13,2),ROUND(B78*B$13,2))</f>
        <v>410583.94</v>
      </c>
      <c r="C80" t="s">
        <v>96</v>
      </c>
      <c r="D80" s="11" t="s">
        <v>153</v>
      </c>
    </row>
    <row r="81" spans="1:4">
      <c r="A81" t="s">
        <v>45</v>
      </c>
      <c r="B81" s="2">
        <f>IF(B$11="USD",ROUND(B78/B$14,2),ROUND(B78*B$14,2))</f>
        <v>410621.41</v>
      </c>
      <c r="C81" t="s">
        <v>96</v>
      </c>
      <c r="D81" s="11" t="s">
        <v>154</v>
      </c>
    </row>
    <row r="82" spans="1:4">
      <c r="A82" t="s">
        <v>46</v>
      </c>
      <c r="B82" s="2">
        <f>IF(B$11="USD",ROUND(B78/B$15,2),ROUND(B78*B$15,2))</f>
        <v>410546.48</v>
      </c>
      <c r="C82" t="s">
        <v>96</v>
      </c>
      <c r="D82" s="11" t="s">
        <v>155</v>
      </c>
    </row>
    <row r="83" spans="1:4">
      <c r="A83" t="s">
        <v>47</v>
      </c>
      <c r="B83" s="13">
        <f>IF(B$11="USD",ROUND(B82-B80,2),ROUND((B82-B80)/B$13,2))</f>
        <v>-37.46</v>
      </c>
      <c r="C83" t="s">
        <v>96</v>
      </c>
      <c r="D83" s="11" t="s">
        <v>182</v>
      </c>
    </row>
    <row r="84" spans="1:4">
      <c r="A84" t="s">
        <v>48</v>
      </c>
      <c r="B84" s="2">
        <f>IF(B$11="USD",ROUND(B83*B$13,2),ROUND(B83/B$13,2))</f>
        <v>-41.06</v>
      </c>
      <c r="C84" t="s">
        <v>96</v>
      </c>
      <c r="D84" s="11" t="s">
        <v>183</v>
      </c>
    </row>
    <row r="85" spans="1:4">
      <c r="A85" t="s">
        <v>49</v>
      </c>
      <c r="B85" s="2">
        <f>IF(B$11="USD",ROUND(B80-B82,2),ROUND((B80-B82)/B$13,2))</f>
        <v>37.46</v>
      </c>
      <c r="C85" t="s">
        <v>96</v>
      </c>
      <c r="D85" s="11" t="s">
        <v>184</v>
      </c>
    </row>
    <row r="86" spans="1:4">
      <c r="A86" t="s">
        <v>50</v>
      </c>
      <c r="B86" s="2">
        <f>IF(B$11="USD",ROUND(B85*B$13,2),ROUND(B85/B$13,2))</f>
        <v>41.06</v>
      </c>
      <c r="C86" t="s">
        <v>96</v>
      </c>
      <c r="D86" s="11" t="s">
        <v>185</v>
      </c>
    </row>
    <row r="87" spans="1:4">
      <c r="A87" t="s">
        <v>51</v>
      </c>
      <c r="B87" s="2">
        <f>B$45*B52</f>
        <v>20000</v>
      </c>
      <c r="C87" t="s">
        <v>96</v>
      </c>
      <c r="D87" s="11" t="s">
        <v>186</v>
      </c>
    </row>
    <row r="88" spans="1:4">
      <c r="A88" t="s">
        <v>52</v>
      </c>
      <c r="B88" s="2">
        <f>B$46*B87</f>
        <v>600000</v>
      </c>
      <c r="C88" t="s">
        <v>96</v>
      </c>
      <c r="D88" s="11" t="s">
        <v>187</v>
      </c>
    </row>
    <row r="89" spans="1:4">
      <c r="A89" t="s">
        <v>53</v>
      </c>
      <c r="B89" s="2">
        <f>B$45-B87</f>
        <v>80000</v>
      </c>
      <c r="C89" t="s">
        <v>96</v>
      </c>
      <c r="D89" s="11" t="s">
        <v>188</v>
      </c>
    </row>
    <row r="90" spans="1:4">
      <c r="A90" t="s">
        <v>54</v>
      </c>
      <c r="B90" s="2">
        <f>IF(B$11="USD",ROUND(B88/B$13,2),ROUND(B88*B$13,2))</f>
        <v>547445.26</v>
      </c>
      <c r="C90" t="s">
        <v>96</v>
      </c>
      <c r="D90" s="11" t="s">
        <v>156</v>
      </c>
    </row>
    <row r="91" spans="1:4">
      <c r="A91" t="s">
        <v>55</v>
      </c>
      <c r="B91" s="2">
        <f>IF(B$11="USD",ROUND(B88/B$14,2),ROUND(B88*B$14,2))</f>
        <v>547495.21</v>
      </c>
      <c r="C91" t="s">
        <v>96</v>
      </c>
      <c r="D91" s="11" t="s">
        <v>157</v>
      </c>
    </row>
    <row r="92" spans="1:4">
      <c r="A92" t="s">
        <v>56</v>
      </c>
      <c r="B92" s="2">
        <f>IF(B$11="USD",ROUND(B88/B$15,2),ROUND(B88*B$15,2))</f>
        <v>547395.31000000006</v>
      </c>
      <c r="C92" t="s">
        <v>96</v>
      </c>
      <c r="D92" s="11" t="s">
        <v>158</v>
      </c>
    </row>
    <row r="93" spans="1:4">
      <c r="A93" t="s">
        <v>57</v>
      </c>
      <c r="B93" s="13">
        <f>IF(B$11="USD",ROUND(B92-B90,2),ROUND((B92-B90)/B$13,2))</f>
        <v>-49.95</v>
      </c>
      <c r="C93" t="s">
        <v>96</v>
      </c>
      <c r="D93" s="11" t="s">
        <v>189</v>
      </c>
    </row>
    <row r="94" spans="1:4">
      <c r="A94" t="s">
        <v>58</v>
      </c>
      <c r="B94" s="2">
        <f>IF(B$11="USD",ROUND(B93*B$13,2),ROUND(B93/B$13,2))</f>
        <v>-54.75</v>
      </c>
      <c r="C94" t="s">
        <v>96</v>
      </c>
      <c r="D94" s="11" t="s">
        <v>190</v>
      </c>
    </row>
    <row r="95" spans="1:4">
      <c r="A95" t="s">
        <v>59</v>
      </c>
      <c r="B95" s="2">
        <f>IF(B$11="USD",ROUND(B90-B92,2),ROUND((B90-B92)/B$13,2))</f>
        <v>49.95</v>
      </c>
      <c r="C95" t="s">
        <v>96</v>
      </c>
      <c r="D95" s="11" t="s">
        <v>191</v>
      </c>
    </row>
    <row r="96" spans="1:4">
      <c r="A96" t="s">
        <v>60</v>
      </c>
      <c r="B96" s="2">
        <f>IF(B$11="USD",ROUND(B95*B$13,2),ROUND(B95/B$13,2))</f>
        <v>54.75</v>
      </c>
      <c r="C96" t="s">
        <v>96</v>
      </c>
      <c r="D96" s="11" t="s">
        <v>192</v>
      </c>
    </row>
    <row r="101" spans="1:3">
      <c r="A101" t="s">
        <v>197</v>
      </c>
      <c r="B101" t="s">
        <v>197</v>
      </c>
      <c r="C101" s="4">
        <f ca="1">TODAY()-1</f>
        <v>44872</v>
      </c>
    </row>
    <row r="102" spans="1:3">
      <c r="A102" t="s">
        <v>198</v>
      </c>
      <c r="B102" t="s">
        <v>198</v>
      </c>
      <c r="C102" s="10" t="s">
        <v>62</v>
      </c>
    </row>
    <row r="103" spans="1:3">
      <c r="A103" t="s">
        <v>199</v>
      </c>
      <c r="B103" t="s">
        <v>199</v>
      </c>
      <c r="C103" s="10" t="s">
        <v>64</v>
      </c>
    </row>
    <row r="104" spans="1:3">
      <c r="A104" t="s">
        <v>200</v>
      </c>
      <c r="B104" t="s">
        <v>200</v>
      </c>
      <c r="C104" s="9" t="s">
        <v>0</v>
      </c>
    </row>
    <row r="105" spans="1:3">
      <c r="A105" t="s">
        <v>201</v>
      </c>
      <c r="B105" t="s">
        <v>201</v>
      </c>
      <c r="C105" t="str">
        <f>LEFT(C104,3)</f>
        <v>EUR</v>
      </c>
    </row>
    <row r="106" spans="1:3">
      <c r="A106" t="s">
        <v>202</v>
      </c>
      <c r="B106" t="s">
        <v>202</v>
      </c>
      <c r="C106" t="str">
        <f>RIGHT(C104,3)</f>
        <v>USD</v>
      </c>
    </row>
    <row r="107" spans="1:3">
      <c r="A107" t="s">
        <v>203</v>
      </c>
      <c r="B107" t="s">
        <v>203</v>
      </c>
      <c r="C107">
        <v>1E-4</v>
      </c>
    </row>
    <row r="108" spans="1:3">
      <c r="A108" t="s">
        <v>133</v>
      </c>
      <c r="B108" t="s">
        <v>204</v>
      </c>
      <c r="C108" s="3">
        <v>1.0960000000000001</v>
      </c>
    </row>
    <row r="109" spans="1:3">
      <c r="A109" t="s">
        <v>134</v>
      </c>
      <c r="B109" t="s">
        <v>205</v>
      </c>
      <c r="C109" s="3">
        <f>C108-C107</f>
        <v>1.0959000000000001</v>
      </c>
    </row>
    <row r="110" spans="1:3">
      <c r="A110" t="s">
        <v>135</v>
      </c>
      <c r="B110" t="s">
        <v>206</v>
      </c>
      <c r="C110" s="3">
        <f>C108+C107</f>
        <v>1.0961000000000001</v>
      </c>
    </row>
    <row r="111" spans="1:3">
      <c r="A111" t="s">
        <v>66</v>
      </c>
      <c r="B111" t="s">
        <v>66</v>
      </c>
      <c r="C111" s="3" t="s">
        <v>67</v>
      </c>
    </row>
    <row r="112" spans="1:3">
      <c r="A112" t="s">
        <v>65</v>
      </c>
      <c r="B112" t="s">
        <v>65</v>
      </c>
      <c r="C112" t="s">
        <v>68</v>
      </c>
    </row>
    <row r="113" spans="1:3">
      <c r="A113" t="s">
        <v>3</v>
      </c>
      <c r="B113" t="s">
        <v>3</v>
      </c>
      <c r="C113" t="s">
        <v>69</v>
      </c>
    </row>
    <row r="114" spans="1:3">
      <c r="A114" t="s">
        <v>4</v>
      </c>
      <c r="B114" t="s">
        <v>4</v>
      </c>
      <c r="C114" t="s">
        <v>70</v>
      </c>
    </row>
    <row r="115" spans="1:3">
      <c r="A115" t="s">
        <v>77</v>
      </c>
      <c r="B115" t="s">
        <v>77</v>
      </c>
      <c r="C115">
        <v>1</v>
      </c>
    </row>
    <row r="116" spans="1:3">
      <c r="A116" t="s">
        <v>78</v>
      </c>
      <c r="B116" t="s">
        <v>78</v>
      </c>
      <c r="C116">
        <v>1</v>
      </c>
    </row>
    <row r="117" spans="1:3">
      <c r="A117" t="s">
        <v>79</v>
      </c>
      <c r="B117" t="s">
        <v>79</v>
      </c>
      <c r="C117">
        <v>-2</v>
      </c>
    </row>
    <row r="118" spans="1:3">
      <c r="A118" t="s">
        <v>80</v>
      </c>
      <c r="B118" t="s">
        <v>80</v>
      </c>
      <c r="C118">
        <v>-1</v>
      </c>
    </row>
    <row r="119" spans="1:3">
      <c r="A119" t="s">
        <v>81</v>
      </c>
      <c r="B119" t="s">
        <v>81</v>
      </c>
      <c r="C119">
        <v>-1</v>
      </c>
    </row>
    <row r="120" spans="1:3">
      <c r="A120" t="s">
        <v>82</v>
      </c>
      <c r="B120" t="s">
        <v>82</v>
      </c>
      <c r="C120">
        <v>2</v>
      </c>
    </row>
    <row r="121" spans="1:3">
      <c r="A121" t="s">
        <v>74</v>
      </c>
      <c r="B121" t="s">
        <v>207</v>
      </c>
      <c r="C121" s="1">
        <v>0.10100000000000001</v>
      </c>
    </row>
    <row r="122" spans="1:3">
      <c r="A122" t="s">
        <v>75</v>
      </c>
      <c r="B122" t="s">
        <v>208</v>
      </c>
      <c r="C122" t="s">
        <v>1</v>
      </c>
    </row>
    <row r="123" spans="1:3">
      <c r="A123" t="s">
        <v>73</v>
      </c>
      <c r="B123" t="s">
        <v>73</v>
      </c>
      <c r="C123" t="s">
        <v>71</v>
      </c>
    </row>
    <row r="124" spans="1:3">
      <c r="A124" t="s">
        <v>5</v>
      </c>
      <c r="B124" t="s">
        <v>5</v>
      </c>
      <c r="C124" t="s">
        <v>72</v>
      </c>
    </row>
    <row r="125" spans="1:3">
      <c r="A125" t="s">
        <v>6</v>
      </c>
      <c r="B125" t="s">
        <v>6</v>
      </c>
      <c r="C125" t="s">
        <v>89</v>
      </c>
    </row>
    <row r="126" spans="1:3">
      <c r="A126" t="s">
        <v>83</v>
      </c>
      <c r="B126" t="s">
        <v>83</v>
      </c>
      <c r="C126">
        <v>1</v>
      </c>
    </row>
    <row r="127" spans="1:3">
      <c r="A127" t="s">
        <v>84</v>
      </c>
      <c r="B127" t="s">
        <v>84</v>
      </c>
      <c r="C127">
        <v>2</v>
      </c>
    </row>
    <row r="128" spans="1:3">
      <c r="A128" t="s">
        <v>85</v>
      </c>
      <c r="B128" t="s">
        <v>85</v>
      </c>
      <c r="C128">
        <v>1</v>
      </c>
    </row>
    <row r="129" spans="1:3">
      <c r="A129" t="s">
        <v>86</v>
      </c>
      <c r="B129" t="s">
        <v>86</v>
      </c>
      <c r="C129">
        <v>0</v>
      </c>
    </row>
    <row r="130" spans="1:3">
      <c r="A130" t="s">
        <v>87</v>
      </c>
      <c r="B130" t="s">
        <v>87</v>
      </c>
      <c r="C130">
        <v>-2</v>
      </c>
    </row>
    <row r="131" spans="1:3">
      <c r="A131" t="s">
        <v>88</v>
      </c>
      <c r="B131" t="s">
        <v>88</v>
      </c>
      <c r="C131">
        <v>-2</v>
      </c>
    </row>
    <row r="132" spans="1:3">
      <c r="A132" t="s">
        <v>7</v>
      </c>
      <c r="B132" t="s">
        <v>209</v>
      </c>
      <c r="C132" s="1">
        <v>8.2000000000000003E-2</v>
      </c>
    </row>
    <row r="133" spans="1:3">
      <c r="A133" t="s">
        <v>8</v>
      </c>
      <c r="B133" t="s">
        <v>210</v>
      </c>
      <c r="C133" t="s">
        <v>76</v>
      </c>
    </row>
    <row r="134" spans="1:3">
      <c r="A134" t="s">
        <v>136</v>
      </c>
      <c r="B134" t="s">
        <v>211</v>
      </c>
      <c r="C134" s="3">
        <f>C110</f>
        <v>1.0961000000000001</v>
      </c>
    </row>
    <row r="135" spans="1:3">
      <c r="A135" t="s">
        <v>137</v>
      </c>
      <c r="B135" t="s">
        <v>212</v>
      </c>
      <c r="C135" s="3">
        <f>C109</f>
        <v>1.0959000000000001</v>
      </c>
    </row>
    <row r="136" spans="1:3">
      <c r="A136" t="s">
        <v>138</v>
      </c>
      <c r="B136" t="s">
        <v>213</v>
      </c>
      <c r="C136" s="3" t="str">
        <f>LEFT(C134,4)</f>
        <v>1,09</v>
      </c>
    </row>
    <row r="137" spans="1:3">
      <c r="A137" t="s">
        <v>139</v>
      </c>
      <c r="B137" t="s">
        <v>214</v>
      </c>
      <c r="C137" s="3" t="str">
        <f>RIGHT(C135,2)</f>
        <v>59</v>
      </c>
    </row>
    <row r="138" spans="1:3">
      <c r="A138" t="s">
        <v>140</v>
      </c>
      <c r="B138" t="s">
        <v>215</v>
      </c>
      <c r="C138" s="3" t="str">
        <f>RIGHT(C134,2)</f>
        <v>61</v>
      </c>
    </row>
    <row r="139" spans="1:3">
      <c r="A139" t="s">
        <v>9</v>
      </c>
      <c r="B139" t="s">
        <v>216</v>
      </c>
      <c r="C139" t="s">
        <v>2</v>
      </c>
    </row>
    <row r="140" spans="1:3">
      <c r="A140" t="s">
        <v>15</v>
      </c>
      <c r="B140" t="s">
        <v>217</v>
      </c>
      <c r="C140" s="2">
        <v>100000</v>
      </c>
    </row>
    <row r="141" spans="1:3">
      <c r="A141" t="s">
        <v>13</v>
      </c>
      <c r="B141" t="s">
        <v>234</v>
      </c>
      <c r="C141">
        <v>30</v>
      </c>
    </row>
    <row r="142" spans="1:3">
      <c r="A142" t="s">
        <v>144</v>
      </c>
      <c r="B142" t="s">
        <v>218</v>
      </c>
      <c r="C142" s="2">
        <f>C140*C141</f>
        <v>3000000</v>
      </c>
    </row>
    <row r="143" spans="1:3">
      <c r="A143" t="s">
        <v>145</v>
      </c>
      <c r="B143" t="s">
        <v>219</v>
      </c>
      <c r="C143" s="2" t="e">
        <f>IF(C106="USD",C142/C$13,C142*C$13)</f>
        <v>#VALUE!</v>
      </c>
    </row>
    <row r="144" spans="1:3">
      <c r="A144" t="s">
        <v>16</v>
      </c>
      <c r="B144" t="s">
        <v>220</v>
      </c>
      <c r="C144" s="6">
        <v>0.05</v>
      </c>
    </row>
    <row r="145" spans="1:3">
      <c r="A145" t="s">
        <v>17</v>
      </c>
      <c r="B145" t="s">
        <v>221</v>
      </c>
      <c r="C145" s="6">
        <v>0.1</v>
      </c>
    </row>
    <row r="146" spans="1:3">
      <c r="A146" t="s">
        <v>18</v>
      </c>
      <c r="B146" t="s">
        <v>222</v>
      </c>
      <c r="C146" s="6">
        <v>0.15</v>
      </c>
    </row>
    <row r="147" spans="1:3">
      <c r="A147" t="s">
        <v>19</v>
      </c>
      <c r="B147" t="s">
        <v>223</v>
      </c>
      <c r="C147" s="6">
        <v>0.2</v>
      </c>
    </row>
    <row r="148" spans="1:3">
      <c r="A148" t="s">
        <v>20</v>
      </c>
      <c r="B148" t="s">
        <v>224</v>
      </c>
      <c r="C148" s="6">
        <v>0.25</v>
      </c>
    </row>
    <row r="149" spans="1:3">
      <c r="A149" t="s">
        <v>90</v>
      </c>
      <c r="B149" t="s">
        <v>225</v>
      </c>
      <c r="C149" s="6">
        <v>0.5</v>
      </c>
    </row>
    <row r="150" spans="1:3">
      <c r="A150" t="s">
        <v>91</v>
      </c>
      <c r="B150" t="s">
        <v>226</v>
      </c>
      <c r="C150" s="6">
        <v>0.75</v>
      </c>
    </row>
    <row r="151" spans="1:3">
      <c r="A151" t="s">
        <v>92</v>
      </c>
      <c r="B151" t="s">
        <v>227</v>
      </c>
      <c r="C151" s="6">
        <v>1</v>
      </c>
    </row>
    <row r="152" spans="1:3">
      <c r="A152" t="s">
        <v>21</v>
      </c>
      <c r="B152" t="s">
        <v>228</v>
      </c>
      <c r="C152" s="2" t="e">
        <f>C$45*C144</f>
        <v>#VALUE!</v>
      </c>
    </row>
    <row r="153" spans="1:3">
      <c r="A153" t="s">
        <v>22</v>
      </c>
      <c r="B153" t="s">
        <v>229</v>
      </c>
      <c r="C153" s="2" t="e">
        <f>C$46*C152</f>
        <v>#VALUE!</v>
      </c>
    </row>
    <row r="154" spans="1:3">
      <c r="A154" t="s">
        <v>23</v>
      </c>
      <c r="B154" t="s">
        <v>230</v>
      </c>
      <c r="C154" s="2" t="e">
        <f>C$45-C152</f>
        <v>#VALUE!</v>
      </c>
    </row>
    <row r="155" spans="1:3">
      <c r="A155" t="s">
        <v>24</v>
      </c>
      <c r="B155" t="s">
        <v>231</v>
      </c>
      <c r="C155" s="2" t="e">
        <f>IF(C$11="USD",ROUND(C153/C$13,2),ROUND(C153*C$13,2))</f>
        <v>#VALUE!</v>
      </c>
    </row>
    <row r="156" spans="1:3">
      <c r="A156" t="s">
        <v>25</v>
      </c>
      <c r="B156" t="s">
        <v>232</v>
      </c>
      <c r="C156" s="2" t="e">
        <f>IF(C$11="USD",ROUND(C153/C$14,2),ROUND(C153*C$14,2))</f>
        <v>#VALUE!</v>
      </c>
    </row>
    <row r="157" spans="1:3">
      <c r="A157" t="s">
        <v>26</v>
      </c>
      <c r="B157" t="s">
        <v>233</v>
      </c>
      <c r="C157" s="2" t="e">
        <f>IF(C$11="USD",ROUND(C153/C$15,2),ROUND(C153*C$15,2))</f>
        <v>#VALUE!</v>
      </c>
    </row>
    <row r="158" spans="1:3">
      <c r="A158" t="s">
        <v>27</v>
      </c>
      <c r="B158" t="s">
        <v>236</v>
      </c>
      <c r="C158" s="14" t="e">
        <f>IF(C$11="USD",ROUND(C157-C155,2),ROUND((C157-C155)/C$13,2))</f>
        <v>#VALUE!</v>
      </c>
    </row>
    <row r="159" spans="1:3">
      <c r="A159" t="s">
        <v>28</v>
      </c>
      <c r="B159" t="s">
        <v>237</v>
      </c>
      <c r="C159" s="2" t="e">
        <f>IF(C$11="USD",ROUND(C158*C$13,2),ROUND(C158/C$13,2))</f>
        <v>#VALUE!</v>
      </c>
    </row>
    <row r="160" spans="1:3">
      <c r="A160" t="s">
        <v>29</v>
      </c>
      <c r="B160" t="s">
        <v>235</v>
      </c>
      <c r="C160" s="2" t="e">
        <f>IF(C$11="USD",ROUND(C155-C157,2),ROUND((C155-C157)/C$13,2))</f>
        <v>#VALUE!</v>
      </c>
    </row>
    <row r="161" spans="1:3">
      <c r="A161" t="s">
        <v>30</v>
      </c>
      <c r="B161" t="s">
        <v>238</v>
      </c>
      <c r="C161" s="2" t="e">
        <f>IF(C$11="USD",ROUND(C160*C$13,2),ROUND(C160/C$13,2))</f>
        <v>#VALUE!</v>
      </c>
    </row>
    <row r="162" spans="1:3">
      <c r="A162" t="s">
        <v>31</v>
      </c>
      <c r="B162" t="s">
        <v>239</v>
      </c>
      <c r="C162" s="2" t="e">
        <f>C$45*C145</f>
        <v>#VALUE!</v>
      </c>
    </row>
    <row r="163" spans="1:3">
      <c r="A163" t="s">
        <v>32</v>
      </c>
      <c r="B163" t="s">
        <v>240</v>
      </c>
      <c r="C163" s="2" t="e">
        <f>C$46*C162</f>
        <v>#VALUE!</v>
      </c>
    </row>
    <row r="164" spans="1:3">
      <c r="A164" t="s">
        <v>40</v>
      </c>
      <c r="B164" t="s">
        <v>241</v>
      </c>
      <c r="C164" s="2" t="e">
        <f>C$45-C162</f>
        <v>#VALUE!</v>
      </c>
    </row>
    <row r="165" spans="1:3">
      <c r="A165" t="s">
        <v>33</v>
      </c>
      <c r="B165" t="s">
        <v>242</v>
      </c>
      <c r="C165" s="2" t="e">
        <f>IF(C$11="USD",ROUND(C163/C$13,2),ROUND(C163*C$13,2))</f>
        <v>#VALUE!</v>
      </c>
    </row>
    <row r="166" spans="1:3">
      <c r="A166" t="s">
        <v>34</v>
      </c>
      <c r="B166" t="s">
        <v>243</v>
      </c>
      <c r="C166" s="2" t="e">
        <f>IF(C$11="USD",ROUND(C163/C$14,2),ROUND(C163*C$14,2))</f>
        <v>#VALUE!</v>
      </c>
    </row>
    <row r="167" spans="1:3">
      <c r="A167" t="s">
        <v>35</v>
      </c>
      <c r="B167" t="s">
        <v>244</v>
      </c>
      <c r="C167" s="2" t="e">
        <f>IF(C$11="USD",ROUND(C163/C$15,2),ROUND(C163*C$15,2))</f>
        <v>#VALUE!</v>
      </c>
    </row>
    <row r="168" spans="1:3">
      <c r="A168" t="s">
        <v>36</v>
      </c>
      <c r="B168" t="s">
        <v>245</v>
      </c>
      <c r="C168" s="13" t="e">
        <f>IF(C$11="USD",ROUND(C167-C165,2),ROUND((C167-C165)/C$13,2))</f>
        <v>#VALUE!</v>
      </c>
    </row>
    <row r="169" spans="1:3">
      <c r="A169" t="s">
        <v>37</v>
      </c>
      <c r="B169" t="s">
        <v>246</v>
      </c>
      <c r="C169" s="2" t="e">
        <f>IF(C$11="USD",ROUND(C168*C$13,2),ROUND(C168/C$13,2))</f>
        <v>#VALUE!</v>
      </c>
    </row>
    <row r="170" spans="1:3">
      <c r="A170" t="s">
        <v>38</v>
      </c>
      <c r="B170" t="s">
        <v>247</v>
      </c>
      <c r="C170" s="2" t="e">
        <f>IF(C$11="USD",ROUND(C165-C167,2),ROUND((C165-C167)/C$13,2))</f>
        <v>#VALUE!</v>
      </c>
    </row>
    <row r="171" spans="1:3">
      <c r="A171" t="s">
        <v>39</v>
      </c>
      <c r="B171" t="s">
        <v>248</v>
      </c>
      <c r="C171" s="2" t="e">
        <f>IF(C$11="USD",ROUND(C170*C$13,2),ROUND(C170/C$13,2))</f>
        <v>#VALUE!</v>
      </c>
    </row>
    <row r="172" spans="1:3">
      <c r="A172" t="s">
        <v>41</v>
      </c>
      <c r="B172" t="s">
        <v>249</v>
      </c>
      <c r="C172" s="2" t="e">
        <f>C$45*C146</f>
        <v>#VALUE!</v>
      </c>
    </row>
    <row r="173" spans="1:3">
      <c r="A173" t="s">
        <v>42</v>
      </c>
      <c r="B173" t="s">
        <v>250</v>
      </c>
      <c r="C173" s="2" t="e">
        <f>C$46*C172</f>
        <v>#VALUE!</v>
      </c>
    </row>
    <row r="174" spans="1:3">
      <c r="A174" t="s">
        <v>43</v>
      </c>
      <c r="B174" t="s">
        <v>251</v>
      </c>
      <c r="C174" s="2" t="e">
        <f>C$45-C172</f>
        <v>#VALUE!</v>
      </c>
    </row>
    <row r="175" spans="1:3">
      <c r="A175" t="s">
        <v>44</v>
      </c>
      <c r="B175" t="s">
        <v>252</v>
      </c>
      <c r="C175" s="2" t="e">
        <f>IF(C$11="USD",ROUND(C173/C$13,2),ROUND(C173*C$13,2))</f>
        <v>#VALUE!</v>
      </c>
    </row>
    <row r="176" spans="1:3">
      <c r="A176" t="s">
        <v>45</v>
      </c>
      <c r="B176" t="s">
        <v>253</v>
      </c>
      <c r="C176" s="2" t="e">
        <f>IF(C$11="USD",ROUND(C173/C$14,2),ROUND(C173*C$14,2))</f>
        <v>#VALUE!</v>
      </c>
    </row>
    <row r="177" spans="1:3">
      <c r="A177" t="s">
        <v>46</v>
      </c>
      <c r="B177" t="s">
        <v>254</v>
      </c>
      <c r="C177" s="2" t="e">
        <f>IF(C$11="USD",ROUND(C173/C$15,2),ROUND(C173*C$15,2))</f>
        <v>#VALUE!</v>
      </c>
    </row>
    <row r="178" spans="1:3">
      <c r="A178" t="s">
        <v>47</v>
      </c>
      <c r="B178" t="s">
        <v>255</v>
      </c>
      <c r="C178" s="13" t="e">
        <f>IF(C$11="USD",ROUND(C177-C175,2),ROUND((C177-C175)/C$13,2))</f>
        <v>#VALUE!</v>
      </c>
    </row>
    <row r="179" spans="1:3">
      <c r="A179" t="s">
        <v>48</v>
      </c>
      <c r="B179" t="s">
        <v>257</v>
      </c>
      <c r="C179" s="2" t="e">
        <f>IF(C$11="USD",ROUND(C178*C$13,2),ROUND(C178/C$13,2))</f>
        <v>#VALUE!</v>
      </c>
    </row>
    <row r="180" spans="1:3">
      <c r="A180" t="s">
        <v>49</v>
      </c>
      <c r="B180" t="s">
        <v>256</v>
      </c>
      <c r="C180" s="2" t="e">
        <f>IF(C$11="USD",ROUND(C175-C177,2),ROUND((C175-C177)/C$13,2))</f>
        <v>#VALUE!</v>
      </c>
    </row>
    <row r="181" spans="1:3">
      <c r="A181" t="s">
        <v>50</v>
      </c>
      <c r="B181" t="s">
        <v>258</v>
      </c>
      <c r="C181" s="2" t="e">
        <f>IF(C$11="USD",ROUND(C180*C$13,2),ROUND(C180/C$13,2))</f>
        <v>#VALUE!</v>
      </c>
    </row>
    <row r="182" spans="1:3">
      <c r="A182" t="s">
        <v>51</v>
      </c>
      <c r="B182" t="s">
        <v>259</v>
      </c>
      <c r="C182" s="2" t="e">
        <f>C$45*C147</f>
        <v>#VALUE!</v>
      </c>
    </row>
    <row r="183" spans="1:3">
      <c r="A183" t="s">
        <v>52</v>
      </c>
      <c r="B183" t="s">
        <v>260</v>
      </c>
      <c r="C183" s="2" t="e">
        <f>C$46*C182</f>
        <v>#VALUE!</v>
      </c>
    </row>
    <row r="184" spans="1:3">
      <c r="A184" t="s">
        <v>53</v>
      </c>
      <c r="B184" t="s">
        <v>261</v>
      </c>
      <c r="C184" s="2" t="e">
        <f>C$45-C182</f>
        <v>#VALUE!</v>
      </c>
    </row>
    <row r="185" spans="1:3">
      <c r="A185" t="s">
        <v>54</v>
      </c>
      <c r="B185" t="s">
        <v>262</v>
      </c>
      <c r="C185" s="2" t="e">
        <f>IF(C$11="USD",ROUND(C183/C$13,2),ROUND(C183*C$13,2))</f>
        <v>#VALUE!</v>
      </c>
    </row>
    <row r="186" spans="1:3">
      <c r="A186" t="s">
        <v>55</v>
      </c>
      <c r="B186" t="s">
        <v>263</v>
      </c>
      <c r="C186" s="2" t="e">
        <f>IF(C$11="USD",ROUND(C183/C$14,2),ROUND(C183*C$14,2))</f>
        <v>#VALUE!</v>
      </c>
    </row>
    <row r="187" spans="1:3">
      <c r="A187" t="s">
        <v>56</v>
      </c>
      <c r="B187" t="s">
        <v>264</v>
      </c>
      <c r="C187" s="2" t="e">
        <f>IF(C$11="USD",ROUND(C183/C$15,2),ROUND(C183*C$15,2))</f>
        <v>#VALUE!</v>
      </c>
    </row>
    <row r="188" spans="1:3">
      <c r="A188" t="s">
        <v>57</v>
      </c>
      <c r="B188" t="s">
        <v>265</v>
      </c>
      <c r="C188" s="13" t="e">
        <f>IF(C$11="USD",ROUND(C187-C185,2),ROUND((C187-C185)/C$13,2))</f>
        <v>#VALUE!</v>
      </c>
    </row>
    <row r="189" spans="1:3">
      <c r="A189" t="s">
        <v>58</v>
      </c>
      <c r="B189" t="s">
        <v>266</v>
      </c>
      <c r="C189" s="2" t="e">
        <f>IF(C$11="USD",ROUND(C188*C$13,2),ROUND(C188/C$13,2))</f>
        <v>#VALUE!</v>
      </c>
    </row>
    <row r="190" spans="1:3">
      <c r="A190" t="s">
        <v>59</v>
      </c>
      <c r="B190" t="s">
        <v>268</v>
      </c>
      <c r="C190" s="2" t="e">
        <f>IF(C$11="USD",ROUND(C185-C187,2),ROUND((C185-C187)/C$13,2))</f>
        <v>#VALUE!</v>
      </c>
    </row>
    <row r="191" spans="1:3">
      <c r="A191" t="s">
        <v>60</v>
      </c>
      <c r="B191" t="s">
        <v>267</v>
      </c>
      <c r="C191" s="2" t="e">
        <f>IF(C$11="USD",ROUND(C190*C$13,2),ROUND(C190/C$13,2))</f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4"/>
  <sheetViews>
    <sheetView tabSelected="1" topLeftCell="AH1" workbookViewId="0">
      <selection activeCell="AJ3" sqref="AJ3"/>
    </sheetView>
  </sheetViews>
  <sheetFormatPr defaultRowHeight="14.4"/>
  <cols>
    <col min="1" max="1" width="10.21875" bestFit="1" customWidth="1"/>
    <col min="2" max="2" width="6.88671875" bestFit="1" customWidth="1"/>
    <col min="3" max="3" width="12.5546875" bestFit="1" customWidth="1"/>
    <col min="4" max="4" width="10.6640625" bestFit="1" customWidth="1"/>
    <col min="5" max="5" width="15.33203125" bestFit="1" customWidth="1"/>
    <col min="6" max="6" width="15.77734375" bestFit="1" customWidth="1"/>
    <col min="7" max="7" width="17.109375" bestFit="1" customWidth="1"/>
    <col min="8" max="8" width="15" bestFit="1" customWidth="1"/>
    <col min="9" max="9" width="14.44140625" bestFit="1" customWidth="1"/>
    <col min="10" max="10" width="14.6640625" bestFit="1" customWidth="1"/>
    <col min="11" max="11" width="12.5546875" bestFit="1" customWidth="1"/>
    <col min="12" max="12" width="31.21875" bestFit="1" customWidth="1"/>
    <col min="13" max="13" width="21.21875" bestFit="1" customWidth="1"/>
    <col min="14" max="14" width="34.88671875" bestFit="1" customWidth="1"/>
    <col min="15" max="15" width="17.6640625" bestFit="1" customWidth="1"/>
    <col min="16" max="16" width="17.44140625" bestFit="1" customWidth="1"/>
    <col min="17" max="17" width="18" bestFit="1" customWidth="1"/>
    <col min="18" max="18" width="18.6640625" bestFit="1" customWidth="1"/>
    <col min="19" max="19" width="18.44140625" bestFit="1" customWidth="1"/>
    <col min="20" max="20" width="19" bestFit="1" customWidth="1"/>
    <col min="21" max="21" width="19.21875" bestFit="1" customWidth="1"/>
    <col min="22" max="22" width="20.109375" bestFit="1" customWidth="1"/>
    <col min="23" max="23" width="15.44140625" bestFit="1" customWidth="1"/>
    <col min="24" max="24" width="19.5546875" bestFit="1" customWidth="1"/>
    <col min="25" max="25" width="24.77734375" bestFit="1" customWidth="1"/>
    <col min="26" max="26" width="18.21875" bestFit="1" customWidth="1"/>
    <col min="27" max="27" width="18" bestFit="1" customWidth="1"/>
    <col min="28" max="28" width="18.5546875" bestFit="1" customWidth="1"/>
    <col min="29" max="29" width="19.21875" bestFit="1" customWidth="1"/>
    <col min="30" max="30" width="19" bestFit="1" customWidth="1"/>
    <col min="31" max="31" width="19.5546875" bestFit="1" customWidth="1"/>
    <col min="32" max="32" width="19.33203125" bestFit="1" customWidth="1"/>
    <col min="33" max="33" width="20.21875" bestFit="1" customWidth="1"/>
    <col min="34" max="34" width="27.109375" bestFit="1" customWidth="1"/>
    <col min="35" max="35" width="27.6640625" bestFit="1" customWidth="1"/>
    <col min="36" max="36" width="18.5546875" bestFit="1" customWidth="1"/>
    <col min="37" max="37" width="17.44140625" bestFit="1" customWidth="1"/>
    <col min="38" max="38" width="17.6640625" bestFit="1" customWidth="1"/>
    <col min="39" max="39" width="14.88671875" bestFit="1" customWidth="1"/>
    <col min="40" max="40" width="10.88671875" bestFit="1" customWidth="1"/>
    <col min="41" max="41" width="13.88671875" bestFit="1" customWidth="1"/>
    <col min="42" max="42" width="25.6640625" bestFit="1" customWidth="1"/>
    <col min="43" max="43" width="26.109375" bestFit="1" customWidth="1"/>
    <col min="44" max="51" width="17.21875" bestFit="1" customWidth="1"/>
    <col min="52" max="52" width="9.88671875" bestFit="1" customWidth="1"/>
    <col min="53" max="53" width="9.6640625" bestFit="1" customWidth="1"/>
    <col min="54" max="54" width="19.5546875" bestFit="1" customWidth="1"/>
    <col min="55" max="55" width="13.5546875" bestFit="1" customWidth="1"/>
    <col min="56" max="56" width="12.88671875" bestFit="1" customWidth="1"/>
    <col min="57" max="57" width="13.109375" bestFit="1" customWidth="1"/>
    <col min="58" max="58" width="17.33203125" bestFit="1" customWidth="1"/>
    <col min="59" max="59" width="17.77734375" bestFit="1" customWidth="1"/>
    <col min="60" max="60" width="17.88671875" bestFit="1" customWidth="1"/>
    <col min="61" max="61" width="18.33203125" bestFit="1" customWidth="1"/>
    <col min="62" max="62" width="9.88671875" bestFit="1" customWidth="1"/>
    <col min="63" max="63" width="9.6640625" bestFit="1" customWidth="1"/>
    <col min="64" max="64" width="19.5546875" bestFit="1" customWidth="1"/>
    <col min="65" max="65" width="13.5546875" bestFit="1" customWidth="1"/>
    <col min="66" max="66" width="12.88671875" bestFit="1" customWidth="1"/>
    <col min="67" max="67" width="13.109375" bestFit="1" customWidth="1"/>
    <col min="68" max="68" width="17.33203125" bestFit="1" customWidth="1"/>
    <col min="69" max="69" width="17.77734375" bestFit="1" customWidth="1"/>
    <col min="70" max="70" width="17.88671875" bestFit="1" customWidth="1"/>
    <col min="71" max="71" width="18.33203125" bestFit="1" customWidth="1"/>
    <col min="72" max="72" width="9.88671875" bestFit="1" customWidth="1"/>
    <col min="73" max="73" width="9.6640625" bestFit="1" customWidth="1"/>
    <col min="74" max="74" width="19.5546875" bestFit="1" customWidth="1"/>
    <col min="75" max="75" width="13.5546875" bestFit="1" customWidth="1"/>
    <col min="76" max="76" width="12.88671875" bestFit="1" customWidth="1"/>
    <col min="77" max="77" width="13.109375" bestFit="1" customWidth="1"/>
    <col min="78" max="78" width="17.33203125" bestFit="1" customWidth="1"/>
    <col min="79" max="79" width="17.77734375" bestFit="1" customWidth="1"/>
    <col min="80" max="80" width="17.88671875" bestFit="1" customWidth="1"/>
    <col min="81" max="81" width="18.33203125" bestFit="1" customWidth="1"/>
    <col min="82" max="82" width="9.88671875" bestFit="1" customWidth="1"/>
    <col min="83" max="83" width="9.6640625" bestFit="1" customWidth="1"/>
    <col min="84" max="84" width="19.5546875" bestFit="1" customWidth="1"/>
    <col min="85" max="85" width="13.5546875" bestFit="1" customWidth="1"/>
    <col min="86" max="86" width="12.88671875" bestFit="1" customWidth="1"/>
    <col min="87" max="87" width="13.109375" bestFit="1" customWidth="1"/>
    <col min="88" max="88" width="17.33203125" bestFit="1" customWidth="1"/>
    <col min="89" max="89" width="17.77734375" bestFit="1" customWidth="1"/>
    <col min="90" max="90" width="17.88671875" bestFit="1" customWidth="1"/>
    <col min="91" max="91" width="18.33203125" bestFit="1" customWidth="1"/>
  </cols>
  <sheetData>
    <row r="1" spans="1:91">
      <c r="A1" s="5" t="s">
        <v>12</v>
      </c>
      <c r="B1" s="5" t="s">
        <v>61</v>
      </c>
      <c r="C1" s="5" t="s">
        <v>63</v>
      </c>
      <c r="D1" s="5" t="s">
        <v>129</v>
      </c>
      <c r="E1" s="5" t="s">
        <v>130</v>
      </c>
      <c r="F1" s="5" t="s">
        <v>131</v>
      </c>
      <c r="G1" s="5" t="s">
        <v>132</v>
      </c>
      <c r="H1" s="5" t="s">
        <v>133</v>
      </c>
      <c r="I1" s="5" t="s">
        <v>134</v>
      </c>
      <c r="J1" s="5" t="s">
        <v>135</v>
      </c>
      <c r="K1" s="5" t="s">
        <v>66</v>
      </c>
      <c r="L1" s="5" t="s">
        <v>65</v>
      </c>
      <c r="M1" s="5" t="s">
        <v>3</v>
      </c>
      <c r="N1" s="5" t="s">
        <v>4</v>
      </c>
      <c r="O1" s="5" t="s">
        <v>77</v>
      </c>
      <c r="P1" s="5" t="s">
        <v>78</v>
      </c>
      <c r="Q1" s="5" t="s">
        <v>79</v>
      </c>
      <c r="R1" s="5" t="s">
        <v>80</v>
      </c>
      <c r="S1" s="5" t="s">
        <v>81</v>
      </c>
      <c r="T1" s="5" t="s">
        <v>82</v>
      </c>
      <c r="U1" s="5" t="s">
        <v>74</v>
      </c>
      <c r="V1" s="5" t="s">
        <v>75</v>
      </c>
      <c r="W1" s="5" t="s">
        <v>73</v>
      </c>
      <c r="X1" s="5" t="s">
        <v>5</v>
      </c>
      <c r="Y1" s="5" t="s">
        <v>6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  <c r="AE1" s="5" t="s">
        <v>88</v>
      </c>
      <c r="AF1" s="5" t="s">
        <v>7</v>
      </c>
      <c r="AG1" s="5" t="s">
        <v>8</v>
      </c>
      <c r="AH1" s="5" t="s">
        <v>136</v>
      </c>
      <c r="AI1" s="5" t="s">
        <v>137</v>
      </c>
      <c r="AJ1" s="5" t="s">
        <v>138</v>
      </c>
      <c r="AK1" s="5" t="s">
        <v>139</v>
      </c>
      <c r="AL1" s="5" t="s">
        <v>140</v>
      </c>
      <c r="AM1" s="5" t="s">
        <v>9</v>
      </c>
      <c r="AN1" s="5" t="s">
        <v>15</v>
      </c>
      <c r="AO1" s="5" t="s">
        <v>13</v>
      </c>
      <c r="AP1" s="5" t="s">
        <v>144</v>
      </c>
      <c r="AQ1" s="5" t="s">
        <v>145</v>
      </c>
      <c r="AR1" s="5" t="s">
        <v>16</v>
      </c>
      <c r="AS1" s="5" t="s">
        <v>17</v>
      </c>
      <c r="AT1" s="5" t="s">
        <v>18</v>
      </c>
      <c r="AU1" s="5" t="s">
        <v>19</v>
      </c>
      <c r="AV1" s="5" t="s">
        <v>20</v>
      </c>
      <c r="AW1" s="5" t="s">
        <v>90</v>
      </c>
      <c r="AX1" s="5" t="s">
        <v>91</v>
      </c>
      <c r="AY1" s="5" t="s">
        <v>92</v>
      </c>
      <c r="AZ1" s="5" t="s">
        <v>21</v>
      </c>
      <c r="BA1" s="5" t="s">
        <v>22</v>
      </c>
      <c r="BB1" s="5" t="s">
        <v>23</v>
      </c>
      <c r="BC1" s="5" t="s">
        <v>24</v>
      </c>
      <c r="BD1" s="5" t="s">
        <v>25</v>
      </c>
      <c r="BE1" s="5" t="s">
        <v>26</v>
      </c>
      <c r="BF1" s="5" t="s">
        <v>27</v>
      </c>
      <c r="BG1" s="5" t="s">
        <v>28</v>
      </c>
      <c r="BH1" s="5" t="s">
        <v>29</v>
      </c>
      <c r="BI1" s="5" t="s">
        <v>30</v>
      </c>
      <c r="BJ1" s="5" t="s">
        <v>31</v>
      </c>
      <c r="BK1" s="5" t="s">
        <v>32</v>
      </c>
      <c r="BL1" s="5" t="s">
        <v>40</v>
      </c>
      <c r="BM1" s="5" t="s">
        <v>33</v>
      </c>
      <c r="BN1" s="5" t="s">
        <v>34</v>
      </c>
      <c r="BO1" s="5" t="s">
        <v>35</v>
      </c>
      <c r="BP1" s="5" t="s">
        <v>36</v>
      </c>
      <c r="BQ1" s="5" t="s">
        <v>37</v>
      </c>
      <c r="BR1" s="5" t="s">
        <v>38</v>
      </c>
      <c r="BS1" s="5" t="s">
        <v>39</v>
      </c>
      <c r="BT1" s="5" t="s">
        <v>41</v>
      </c>
      <c r="BU1" s="5" t="s">
        <v>42</v>
      </c>
      <c r="BV1" s="5" t="s">
        <v>43</v>
      </c>
      <c r="BW1" s="5" t="s">
        <v>44</v>
      </c>
      <c r="BX1" s="5" t="s">
        <v>45</v>
      </c>
      <c r="BY1" s="5" t="s">
        <v>46</v>
      </c>
      <c r="BZ1" s="5" t="s">
        <v>47</v>
      </c>
      <c r="CA1" s="5" t="s">
        <v>48</v>
      </c>
      <c r="CB1" s="5" t="s">
        <v>49</v>
      </c>
      <c r="CC1" s="5" t="s">
        <v>50</v>
      </c>
      <c r="CD1" s="5" t="s">
        <v>51</v>
      </c>
      <c r="CE1" s="5" t="s">
        <v>52</v>
      </c>
      <c r="CF1" s="5" t="s">
        <v>53</v>
      </c>
      <c r="CG1" s="5" t="s">
        <v>54</v>
      </c>
      <c r="CH1" s="5" t="s">
        <v>55</v>
      </c>
      <c r="CI1" s="5" t="s">
        <v>56</v>
      </c>
      <c r="CJ1" s="5" t="s">
        <v>57</v>
      </c>
      <c r="CK1" s="5" t="s">
        <v>58</v>
      </c>
      <c r="CL1" s="5" t="s">
        <v>59</v>
      </c>
      <c r="CM1" s="5" t="s">
        <v>60</v>
      </c>
    </row>
    <row r="2" spans="1:91">
      <c r="A2" s="4">
        <f ca="1">TODAY()-1</f>
        <v>44872</v>
      </c>
      <c r="B2" s="10" t="s">
        <v>62</v>
      </c>
      <c r="C2" s="10" t="s">
        <v>64</v>
      </c>
      <c r="D2" s="9" t="s">
        <v>0</v>
      </c>
      <c r="E2" t="str">
        <f>LEFT(D2,3)</f>
        <v>EUR</v>
      </c>
      <c r="F2" t="str">
        <f>RIGHT(D2,3)</f>
        <v>USD</v>
      </c>
      <c r="G2">
        <v>1E-4</v>
      </c>
      <c r="H2" s="3">
        <v>1.0960000000000001</v>
      </c>
      <c r="I2" s="3">
        <f>H2-G2</f>
        <v>1.0959000000000001</v>
      </c>
      <c r="J2" s="3">
        <f>H2+G2</f>
        <v>1.0961000000000001</v>
      </c>
      <c r="K2" s="3" t="s">
        <v>67</v>
      </c>
      <c r="L2" t="s">
        <v>68</v>
      </c>
      <c r="M2" t="s">
        <v>69</v>
      </c>
      <c r="N2" t="s">
        <v>70</v>
      </c>
      <c r="O2">
        <v>1</v>
      </c>
      <c r="P2">
        <v>1</v>
      </c>
      <c r="Q2">
        <v>-2</v>
      </c>
      <c r="R2">
        <v>-1</v>
      </c>
      <c r="S2">
        <v>-1</v>
      </c>
      <c r="T2">
        <v>2</v>
      </c>
      <c r="U2" s="1">
        <v>0.10100000000000001</v>
      </c>
      <c r="V2" t="s">
        <v>1</v>
      </c>
      <c r="W2" t="s">
        <v>71</v>
      </c>
      <c r="X2" t="s">
        <v>72</v>
      </c>
      <c r="Y2" t="s">
        <v>89</v>
      </c>
      <c r="Z2">
        <v>1</v>
      </c>
      <c r="AA2">
        <v>2</v>
      </c>
      <c r="AB2">
        <v>1</v>
      </c>
      <c r="AC2">
        <v>0</v>
      </c>
      <c r="AD2">
        <v>-2</v>
      </c>
      <c r="AE2">
        <v>-2</v>
      </c>
      <c r="AF2" s="1">
        <v>8.2000000000000003E-2</v>
      </c>
      <c r="AG2" t="s">
        <v>76</v>
      </c>
      <c r="AH2" s="3">
        <f>J2</f>
        <v>1.0961000000000001</v>
      </c>
      <c r="AI2" s="3">
        <f>I2</f>
        <v>1.0959000000000001</v>
      </c>
      <c r="AJ2" s="3" t="str">
        <f>LEFT(AH2,4)</f>
        <v>1.09</v>
      </c>
      <c r="AK2" s="3" t="str">
        <f>RIGHT(AI2,2)</f>
        <v>59</v>
      </c>
      <c r="AL2" s="3" t="str">
        <f>RIGHT(AH2,2)</f>
        <v>61</v>
      </c>
      <c r="AM2" t="s">
        <v>2</v>
      </c>
      <c r="AN2" s="2">
        <v>100000</v>
      </c>
      <c r="AO2">
        <v>30</v>
      </c>
      <c r="AP2" s="2">
        <f>AN2*AO2</f>
        <v>3000000</v>
      </c>
      <c r="AQ2" s="2">
        <f>IF(F2="USD",AP2/$H2,AP2*$H2)</f>
        <v>2737226.2773722624</v>
      </c>
      <c r="AR2" s="6">
        <v>0.05</v>
      </c>
      <c r="AS2" s="6">
        <v>0.1</v>
      </c>
      <c r="AT2" s="6">
        <v>0.15</v>
      </c>
      <c r="AU2" s="6">
        <v>0.2</v>
      </c>
      <c r="AV2" s="6">
        <v>0.25</v>
      </c>
      <c r="AW2" s="6">
        <v>0.5</v>
      </c>
      <c r="AX2" s="6">
        <v>0.75</v>
      </c>
      <c r="AY2" s="6">
        <v>1</v>
      </c>
      <c r="AZ2" s="2">
        <f>$AN2*AR2</f>
        <v>5000</v>
      </c>
      <c r="BA2" s="2">
        <f>$AO2*AZ2</f>
        <v>150000</v>
      </c>
      <c r="BB2" s="2">
        <f>$AN2-AZ2</f>
        <v>95000</v>
      </c>
      <c r="BC2" s="2">
        <f>IF($F2="USD",ROUND(BA2/$H2,2),ROUND(BA2*$H2,2))</f>
        <v>136861.31</v>
      </c>
      <c r="BD2" s="2">
        <f>IF($F2="USD",ROUND(BA2/$I2,2),ROUND(BA2*$I2,2))</f>
        <v>136873.79999999999</v>
      </c>
      <c r="BE2" s="2">
        <f>IF($F2="USD",ROUND(BA2/$J2,2),ROUND(BA2*$J2,2))</f>
        <v>136848.82999999999</v>
      </c>
      <c r="BF2" s="2">
        <f>IF($F2="USD",ROUND(BE2-BC2,2),ROUND((BE2-BC2)/$H2,2))</f>
        <v>-12.48</v>
      </c>
      <c r="BG2" s="2">
        <f>IF($F2="USD",ROUND(BF2*$H2,2),ROUND(BF2/$H2,2))</f>
        <v>-13.68</v>
      </c>
      <c r="BH2" s="2">
        <f>IF($F2="USD",ROUND(BC2-BE2,2),ROUND((BC2-BE2)/$H2,2))</f>
        <v>12.48</v>
      </c>
      <c r="BI2" s="2">
        <f>IF($F2="USD",ROUND(BH2*$H2,2),ROUND(BH2/$H2,2))</f>
        <v>13.68</v>
      </c>
      <c r="BJ2" s="2">
        <f>$AN2*AS2</f>
        <v>10000</v>
      </c>
      <c r="BK2" s="2">
        <f>$AO2*BJ2</f>
        <v>300000</v>
      </c>
      <c r="BL2" s="2">
        <f>$AN2-BJ2</f>
        <v>90000</v>
      </c>
      <c r="BM2" s="2">
        <f>IF($F2="USD",ROUND(BK2/$H2,2),ROUND(BK2*$H2,2))</f>
        <v>273722.63</v>
      </c>
      <c r="BN2" s="2">
        <f>IF($F2="USD",ROUND(BK2/$I2,2),ROUND(BK2*$I2,2))</f>
        <v>273747.59999999998</v>
      </c>
      <c r="BO2" s="2">
        <f>IF($F2="USD",ROUND(BK2/$J2,2),ROUND(BK2*$J2,2))</f>
        <v>273697.65999999997</v>
      </c>
      <c r="BP2" s="2">
        <f>IF($F2="USD",ROUND(BO2-BM2,2),ROUND((BO2-BM2)/$H2,2))</f>
        <v>-24.97</v>
      </c>
      <c r="BQ2" s="2">
        <f>IF($F2="USD",ROUND(BP2*$H2,2),ROUND(BP2/$H2,2))</f>
        <v>-27.37</v>
      </c>
      <c r="BR2" s="2">
        <f>IF($F2="USD",ROUND(BM2-BO2,2),ROUND((BM2-BO2)/$H2,2))</f>
        <v>24.97</v>
      </c>
      <c r="BS2" s="2">
        <f>IF($F2="USD",ROUND(BR2*$H2,2),ROUND(BR2/$H2,2))</f>
        <v>27.37</v>
      </c>
      <c r="BT2" s="2">
        <f>$AN2*AT2</f>
        <v>15000</v>
      </c>
      <c r="BU2" s="2">
        <f>$AO2*BT2</f>
        <v>450000</v>
      </c>
      <c r="BV2" s="2">
        <f>$AN2-BT2</f>
        <v>85000</v>
      </c>
      <c r="BW2" s="2">
        <f>IF($F2="USD",ROUND(BU2/$H2,2),ROUND(BU2*$H2,2))</f>
        <v>410583.94</v>
      </c>
      <c r="BX2" s="2">
        <f>IF($F2="USD",ROUND(BU2/$I2,2),ROUND(BU2*$I2,2))</f>
        <v>410621.41</v>
      </c>
      <c r="BY2" s="2">
        <f>IF($F2="USD",ROUND(BU2/$J2,2),ROUND(BU2*$J2,2))</f>
        <v>410546.48</v>
      </c>
      <c r="BZ2" s="2">
        <f>IF($F2="USD",ROUND(BY2-BW2,2),ROUND((BY2-BW2)/$H2,2))</f>
        <v>-37.46</v>
      </c>
      <c r="CA2" s="2">
        <f>IF($F2="USD",ROUND(BZ2*$H2,2),ROUND(BZ2/$H2,2))</f>
        <v>-41.06</v>
      </c>
      <c r="CB2" s="2">
        <f>IF($F2="USD",ROUND(BW2-BY2,2),ROUND((BW2-BY2)/$H2,2))</f>
        <v>37.46</v>
      </c>
      <c r="CC2" s="2">
        <f>IF($F2="USD",ROUND(CB2*$H2,2),ROUND(CB2/$H2,2))</f>
        <v>41.06</v>
      </c>
      <c r="CD2" s="2">
        <f>$AN2*AU2</f>
        <v>20000</v>
      </c>
      <c r="CE2" s="2">
        <f>$AO2*CD2</f>
        <v>600000</v>
      </c>
      <c r="CF2" s="2">
        <f>$AN2-CD2</f>
        <v>80000</v>
      </c>
      <c r="CG2" s="2">
        <f>IF($F2="USD",ROUND(CE2/$H2,2),ROUND(CE2*$H2,2))</f>
        <v>547445.26</v>
      </c>
      <c r="CH2" s="2">
        <f>IF($F2="USD",ROUND(CE2/$I2,2),ROUND(CE2*$I2,2))</f>
        <v>547495.21</v>
      </c>
      <c r="CI2" s="2">
        <f>IF($F2="USD",ROUND(CE2/$J2,2),ROUND(CE2*$J2,2))</f>
        <v>547395.31000000006</v>
      </c>
      <c r="CJ2" s="2">
        <f>IF($F2="USD",ROUND(CI2-CG2,2),ROUND((CI2-CG2)/$H2,2))</f>
        <v>-49.95</v>
      </c>
      <c r="CK2" s="2">
        <f>IF($F2="USD",ROUND(CJ2*$H2,2),ROUND(CJ2/$H2,2))</f>
        <v>-54.75</v>
      </c>
      <c r="CL2" s="2">
        <f>IF($F2="USD",ROUND(CG2-CI2,2),ROUND((CG2-CI2)/$H2,2))</f>
        <v>49.95</v>
      </c>
      <c r="CM2" s="2">
        <f>IF($F2="USD",ROUND(CL2*$H2,2),ROUND(CL2/$H2,2))</f>
        <v>54.75</v>
      </c>
    </row>
    <row r="3" spans="1:91">
      <c r="A3" s="4">
        <f ca="1">TODAY()-1</f>
        <v>44872</v>
      </c>
      <c r="B3" s="10" t="s">
        <v>62</v>
      </c>
      <c r="C3" s="10" t="s">
        <v>64</v>
      </c>
      <c r="D3" s="9" t="s">
        <v>125</v>
      </c>
      <c r="E3" t="str">
        <f>LEFT(D3,3)</f>
        <v>GBP</v>
      </c>
      <c r="F3" t="str">
        <f>RIGHT(D3,3)</f>
        <v>USD</v>
      </c>
      <c r="G3">
        <v>1E-4</v>
      </c>
      <c r="H3" s="3">
        <v>1.3086</v>
      </c>
      <c r="I3" s="3">
        <f>H3-G3</f>
        <v>1.3085</v>
      </c>
      <c r="J3" s="3">
        <f>H3+G3</f>
        <v>1.3087</v>
      </c>
      <c r="K3" s="3" t="s">
        <v>67</v>
      </c>
      <c r="L3" t="s">
        <v>126</v>
      </c>
      <c r="M3" t="s">
        <v>127</v>
      </c>
      <c r="N3" t="s">
        <v>128</v>
      </c>
      <c r="O3">
        <v>0</v>
      </c>
      <c r="P3">
        <v>1</v>
      </c>
      <c r="Q3">
        <v>1</v>
      </c>
      <c r="R3">
        <v>-2</v>
      </c>
      <c r="S3">
        <v>-2</v>
      </c>
      <c r="T3">
        <v>-1</v>
      </c>
      <c r="U3" s="1">
        <v>8.5999999999999993E-2</v>
      </c>
      <c r="V3" t="s">
        <v>76</v>
      </c>
      <c r="W3" t="s">
        <v>71</v>
      </c>
      <c r="X3" t="s">
        <v>72</v>
      </c>
      <c r="Y3" t="s">
        <v>89</v>
      </c>
      <c r="Z3">
        <v>1</v>
      </c>
      <c r="AA3">
        <v>2</v>
      </c>
      <c r="AB3">
        <v>1</v>
      </c>
      <c r="AC3">
        <v>0</v>
      </c>
      <c r="AD3">
        <v>-2</v>
      </c>
      <c r="AE3">
        <v>-2</v>
      </c>
      <c r="AF3" s="1">
        <v>8.2000000000000003E-2</v>
      </c>
      <c r="AG3" t="s">
        <v>76</v>
      </c>
      <c r="AH3" s="3">
        <f>J3</f>
        <v>1.3087</v>
      </c>
      <c r="AI3" s="3">
        <f>I3</f>
        <v>1.3085</v>
      </c>
      <c r="AJ3" s="3" t="str">
        <f>LEFT(AH3,4)</f>
        <v>1.30</v>
      </c>
      <c r="AK3" s="3" t="str">
        <f>RIGHT(AI3,2)</f>
        <v>85</v>
      </c>
      <c r="AL3" s="3" t="str">
        <f>RIGHT(AH3,2)</f>
        <v>87</v>
      </c>
      <c r="AM3" t="s">
        <v>2</v>
      </c>
      <c r="AN3" s="2">
        <v>100000</v>
      </c>
      <c r="AO3">
        <v>30</v>
      </c>
      <c r="AP3" s="2">
        <f>AN3*AO3</f>
        <v>3000000</v>
      </c>
      <c r="AQ3" s="2">
        <f t="shared" ref="AQ3:AQ4" si="0">IF(F3="USD",AP3/$H3,AP3*$H3)</f>
        <v>2292526.3640531865</v>
      </c>
      <c r="AR3" s="6">
        <v>0.05</v>
      </c>
      <c r="AS3" s="6">
        <v>0.1</v>
      </c>
      <c r="AT3" s="6">
        <v>0.15</v>
      </c>
      <c r="AU3" s="6">
        <v>0.2</v>
      </c>
      <c r="AV3" s="6">
        <v>0.25</v>
      </c>
      <c r="AW3" s="6">
        <v>0.5</v>
      </c>
      <c r="AX3" s="6">
        <v>0.75</v>
      </c>
      <c r="AY3" s="6">
        <v>1</v>
      </c>
      <c r="AZ3" s="2">
        <f t="shared" ref="AZ3:AZ4" si="1">$AN3*AR3</f>
        <v>5000</v>
      </c>
      <c r="BA3" s="2">
        <f t="shared" ref="BA3:BA4" si="2">$AO3*AZ3</f>
        <v>150000</v>
      </c>
      <c r="BB3" s="2">
        <f t="shared" ref="BB3:BB4" si="3">$AN3-AZ3</f>
        <v>95000</v>
      </c>
      <c r="BC3" s="2">
        <f t="shared" ref="BC3:BC4" si="4">IF($F3="USD",ROUND(BA3/$H3,2),ROUND(BA3*$H3,2))</f>
        <v>114626.32</v>
      </c>
      <c r="BD3" s="2">
        <f t="shared" ref="BD3:BD4" si="5">IF($F3="USD",ROUND(BA3/$I3,2),ROUND(BA3*$I3,2))</f>
        <v>114635.08</v>
      </c>
      <c r="BE3" s="2">
        <f t="shared" ref="BE3:BE4" si="6">IF($F3="USD",ROUND(BA3/$J3,2),ROUND(BA3*$J3,2))</f>
        <v>114617.56</v>
      </c>
      <c r="BF3" s="2">
        <f t="shared" ref="BF3:BF4" si="7">IF($F3="USD",ROUND(BE3-BC3,2),ROUND((BE3-BC3)/$H3,2))</f>
        <v>-8.76</v>
      </c>
      <c r="BG3" s="2">
        <f t="shared" ref="BG3:BG4" si="8">IF($F3="USD",ROUND(BF3*$H3,2),ROUND(BF3/$H3,2))</f>
        <v>-11.46</v>
      </c>
      <c r="BH3" s="2">
        <f t="shared" ref="BH3:BH4" si="9">IF($F3="USD",ROUND(BC3-BE3,2),ROUND((BC3-BE3)/$H3,2))</f>
        <v>8.76</v>
      </c>
      <c r="BI3" s="2">
        <f t="shared" ref="BI3:BI4" si="10">IF($F3="USD",ROUND(BH3*$H3,2),ROUND(BH3/$H3,2))</f>
        <v>11.46</v>
      </c>
      <c r="BJ3" s="2">
        <f t="shared" ref="BJ3:BJ4" si="11">$AN3*AS3</f>
        <v>10000</v>
      </c>
      <c r="BK3" s="2">
        <f t="shared" ref="BK3:BK4" si="12">$AO3*BJ3</f>
        <v>300000</v>
      </c>
      <c r="BL3" s="2">
        <f t="shared" ref="BL3:BL4" si="13">$AN3-BJ3</f>
        <v>90000</v>
      </c>
      <c r="BM3" s="2">
        <f t="shared" ref="BM3:BM4" si="14">IF($F3="USD",ROUND(BK3/$H3,2),ROUND(BK3*$H3,2))</f>
        <v>229252.64</v>
      </c>
      <c r="BN3" s="2">
        <f t="shared" ref="BN3:BN4" si="15">IF($F3="USD",ROUND(BK3/$I3,2),ROUND(BK3*$I3,2))</f>
        <v>229270.16</v>
      </c>
      <c r="BO3" s="2">
        <f t="shared" ref="BO3:BO4" si="16">IF($F3="USD",ROUND(BK3/$J3,2),ROUND(BK3*$J3,2))</f>
        <v>229235.12</v>
      </c>
      <c r="BP3" s="2">
        <f t="shared" ref="BP3:BP4" si="17">IF($F3="USD",ROUND(BO3-BM3,2),ROUND((BO3-BM3)/$H3,2))</f>
        <v>-17.52</v>
      </c>
      <c r="BQ3" s="2">
        <f t="shared" ref="BQ3:BQ4" si="18">IF($F3="USD",ROUND(BP3*$H3,2),ROUND(BP3/$H3,2))</f>
        <v>-22.93</v>
      </c>
      <c r="BR3" s="2">
        <f t="shared" ref="BR3:BR4" si="19">IF($F3="USD",ROUND(BM3-BO3,2),ROUND((BM3-BO3)/$H3,2))</f>
        <v>17.52</v>
      </c>
      <c r="BS3" s="2">
        <f t="shared" ref="BS3:BS4" si="20">IF($F3="USD",ROUND(BR3*$H3,2),ROUND(BR3/$H3,2))</f>
        <v>22.93</v>
      </c>
      <c r="BT3" s="2">
        <f t="shared" ref="BT3:BT4" si="21">$AN3*AT3</f>
        <v>15000</v>
      </c>
      <c r="BU3" s="2">
        <f t="shared" ref="BU3:BU4" si="22">$AO3*BT3</f>
        <v>450000</v>
      </c>
      <c r="BV3" s="2">
        <f t="shared" ref="BV3:BV4" si="23">$AN3-BT3</f>
        <v>85000</v>
      </c>
      <c r="BW3" s="2">
        <f t="shared" ref="BW3:BW4" si="24">IF($F3="USD",ROUND(BU3/$H3,2),ROUND(BU3*$H3,2))</f>
        <v>343878.95</v>
      </c>
      <c r="BX3" s="2">
        <f t="shared" ref="BX3:BX4" si="25">IF($F3="USD",ROUND(BU3/$I3,2),ROUND(BU3*$I3,2))</f>
        <v>343905.24</v>
      </c>
      <c r="BY3" s="2">
        <f t="shared" ref="BY3:BY4" si="26">IF($F3="USD",ROUND(BU3/$J3,2),ROUND(BU3*$J3,2))</f>
        <v>343852.68</v>
      </c>
      <c r="BZ3" s="2">
        <f t="shared" ref="BZ3:BZ4" si="27">IF($F3="USD",ROUND(BY3-BW3,2),ROUND((BY3-BW3)/$H3,2))</f>
        <v>-26.27</v>
      </c>
      <c r="CA3" s="2">
        <f t="shared" ref="CA3:CA4" si="28">IF($F3="USD",ROUND(BZ3*$H3,2),ROUND(BZ3/$H3,2))</f>
        <v>-34.380000000000003</v>
      </c>
      <c r="CB3" s="2">
        <f t="shared" ref="CB3:CB4" si="29">IF($F3="USD",ROUND(BW3-BY3,2),ROUND((BW3-BY3)/$H3,2))</f>
        <v>26.27</v>
      </c>
      <c r="CC3" s="2">
        <f t="shared" ref="CC3:CC4" si="30">IF($F3="USD",ROUND(CB3*$H3,2),ROUND(CB3/$H3,2))</f>
        <v>34.380000000000003</v>
      </c>
      <c r="CD3" s="2">
        <f t="shared" ref="CD3:CD4" si="31">$AN3*AU3</f>
        <v>20000</v>
      </c>
      <c r="CE3" s="2">
        <f t="shared" ref="CE3:CE4" si="32">$AO3*CD3</f>
        <v>600000</v>
      </c>
      <c r="CF3" s="2">
        <f t="shared" ref="CF3:CF4" si="33">$AN3-CD3</f>
        <v>80000</v>
      </c>
      <c r="CG3" s="2">
        <f t="shared" ref="CG3:CG4" si="34">IF($F3="USD",ROUND(CE3/$H3,2),ROUND(CE3*$H3,2))</f>
        <v>458505.27</v>
      </c>
      <c r="CH3" s="2">
        <f t="shared" ref="CH3:CH4" si="35">IF($F3="USD",ROUND(CE3/$I3,2),ROUND(CE3*$I3,2))</f>
        <v>458540.31</v>
      </c>
      <c r="CI3" s="2">
        <f t="shared" ref="CI3:CI4" si="36">IF($F3="USD",ROUND(CE3/$J3,2),ROUND(CE3*$J3,2))</f>
        <v>458470.24</v>
      </c>
      <c r="CJ3" s="2">
        <f t="shared" ref="CJ3:CJ4" si="37">IF($F3="USD",ROUND(CI3-CG3,2),ROUND((CI3-CG3)/$H3,2))</f>
        <v>-35.03</v>
      </c>
      <c r="CK3" s="2">
        <f t="shared" ref="CK3:CK4" si="38">IF($F3="USD",ROUND(CJ3*$H3,2),ROUND(CJ3/$H3,2))</f>
        <v>-45.84</v>
      </c>
      <c r="CL3" s="2">
        <f t="shared" ref="CL3:CL4" si="39">IF($F3="USD",ROUND(CG3-CI3,2),ROUND((CG3-CI3)/$H3,2))</f>
        <v>35.03</v>
      </c>
      <c r="CM3" s="2">
        <f t="shared" ref="CM3:CM4" si="40">IF($F3="USD",ROUND(CL3*$H3,2),ROUND(CL3/$H3,2))</f>
        <v>45.84</v>
      </c>
    </row>
    <row r="4" spans="1:91">
      <c r="A4" s="4">
        <f ca="1">TODAY()-1</f>
        <v>44872</v>
      </c>
      <c r="B4" s="10" t="s">
        <v>62</v>
      </c>
      <c r="C4" s="10" t="s">
        <v>64</v>
      </c>
      <c r="D4" t="s">
        <v>141</v>
      </c>
      <c r="E4" t="str">
        <f>LEFT(D4,3)</f>
        <v>USD</v>
      </c>
      <c r="F4" t="str">
        <f>RIGHT(D4,3)</f>
        <v>JPY</v>
      </c>
      <c r="G4" s="3">
        <v>0.01</v>
      </c>
      <c r="H4" s="3">
        <v>116.9</v>
      </c>
      <c r="I4" s="3">
        <f>H4-G4</f>
        <v>116.89</v>
      </c>
      <c r="J4" s="3">
        <f>H4+G4</f>
        <v>116.91000000000001</v>
      </c>
      <c r="K4" s="3" t="s">
        <v>67</v>
      </c>
      <c r="L4" t="s">
        <v>71</v>
      </c>
      <c r="M4" t="s">
        <v>72</v>
      </c>
      <c r="N4" t="s">
        <v>89</v>
      </c>
      <c r="O4">
        <v>1</v>
      </c>
      <c r="P4">
        <v>2</v>
      </c>
      <c r="Q4">
        <v>1</v>
      </c>
      <c r="R4">
        <v>0</v>
      </c>
      <c r="S4">
        <v>-2</v>
      </c>
      <c r="T4">
        <v>-2</v>
      </c>
      <c r="U4" s="1">
        <v>8.2000000000000003E-2</v>
      </c>
      <c r="V4" t="s">
        <v>76</v>
      </c>
      <c r="W4" t="s">
        <v>142</v>
      </c>
      <c r="X4" t="s">
        <v>143</v>
      </c>
      <c r="Y4" t="s">
        <v>89</v>
      </c>
      <c r="Z4">
        <v>1</v>
      </c>
      <c r="AA4">
        <v>-1</v>
      </c>
      <c r="AB4">
        <v>-1</v>
      </c>
      <c r="AC4">
        <v>0</v>
      </c>
      <c r="AD4">
        <v>1</v>
      </c>
      <c r="AE4">
        <v>1</v>
      </c>
      <c r="AF4" s="1">
        <v>0.03</v>
      </c>
      <c r="AG4" t="s">
        <v>1</v>
      </c>
      <c r="AH4" s="3">
        <f>J4</f>
        <v>116.91000000000001</v>
      </c>
      <c r="AI4" s="3">
        <f>I4</f>
        <v>116.89</v>
      </c>
      <c r="AJ4" s="3" t="str">
        <f>LEFT(AH4,6)</f>
        <v>116,91</v>
      </c>
      <c r="AK4" s="3" t="str">
        <f>RIGHT(AI4,2)</f>
        <v>89</v>
      </c>
      <c r="AL4" s="3" t="str">
        <f>RIGHT(AH4,2)</f>
        <v>91</v>
      </c>
      <c r="AM4" t="s">
        <v>2</v>
      </c>
      <c r="AN4" s="2">
        <v>100000</v>
      </c>
      <c r="AO4">
        <v>30</v>
      </c>
      <c r="AP4" s="2">
        <f>AN4*AO4</f>
        <v>3000000</v>
      </c>
      <c r="AQ4" s="2">
        <f t="shared" si="0"/>
        <v>350700000</v>
      </c>
      <c r="AR4" s="6">
        <v>0.05</v>
      </c>
      <c r="AS4" s="6">
        <v>0.1</v>
      </c>
      <c r="AT4" s="6">
        <v>0.15</v>
      </c>
      <c r="AU4" s="6">
        <v>0.2</v>
      </c>
      <c r="AV4" s="6">
        <v>0.25</v>
      </c>
      <c r="AW4" s="6">
        <v>0.5</v>
      </c>
      <c r="AX4" s="6">
        <v>0.75</v>
      </c>
      <c r="AY4" s="6">
        <v>1</v>
      </c>
      <c r="AZ4" s="2">
        <f t="shared" si="1"/>
        <v>5000</v>
      </c>
      <c r="BA4" s="2">
        <f t="shared" si="2"/>
        <v>150000</v>
      </c>
      <c r="BB4" s="2">
        <f t="shared" si="3"/>
        <v>95000</v>
      </c>
      <c r="BC4" s="2">
        <f t="shared" si="4"/>
        <v>17535000</v>
      </c>
      <c r="BD4" s="2">
        <f t="shared" si="5"/>
        <v>17533500</v>
      </c>
      <c r="BE4" s="2">
        <f t="shared" si="6"/>
        <v>17536500</v>
      </c>
      <c r="BF4" s="2">
        <f t="shared" si="7"/>
        <v>12.83</v>
      </c>
      <c r="BG4" s="2">
        <f t="shared" si="8"/>
        <v>0.11</v>
      </c>
      <c r="BH4" s="2">
        <f t="shared" si="9"/>
        <v>-12.83</v>
      </c>
      <c r="BI4" s="2">
        <f t="shared" si="10"/>
        <v>-0.11</v>
      </c>
      <c r="BJ4" s="2">
        <f t="shared" si="11"/>
        <v>10000</v>
      </c>
      <c r="BK4" s="2">
        <f t="shared" si="12"/>
        <v>300000</v>
      </c>
      <c r="BL4" s="2">
        <f t="shared" si="13"/>
        <v>90000</v>
      </c>
      <c r="BM4" s="2">
        <f t="shared" si="14"/>
        <v>35070000</v>
      </c>
      <c r="BN4" s="2">
        <f t="shared" si="15"/>
        <v>35067000</v>
      </c>
      <c r="BO4" s="2">
        <f t="shared" si="16"/>
        <v>35073000</v>
      </c>
      <c r="BP4" s="2">
        <f t="shared" si="17"/>
        <v>25.66</v>
      </c>
      <c r="BQ4" s="2">
        <f t="shared" si="18"/>
        <v>0.22</v>
      </c>
      <c r="BR4" s="2">
        <f t="shared" si="19"/>
        <v>-25.66</v>
      </c>
      <c r="BS4" s="2">
        <f t="shared" si="20"/>
        <v>-0.22</v>
      </c>
      <c r="BT4" s="2">
        <f t="shared" si="21"/>
        <v>15000</v>
      </c>
      <c r="BU4" s="2">
        <f t="shared" si="22"/>
        <v>450000</v>
      </c>
      <c r="BV4" s="2">
        <f t="shared" si="23"/>
        <v>85000</v>
      </c>
      <c r="BW4" s="2">
        <f t="shared" si="24"/>
        <v>52605000</v>
      </c>
      <c r="BX4" s="2">
        <f t="shared" si="25"/>
        <v>52600500</v>
      </c>
      <c r="BY4" s="2">
        <f t="shared" si="26"/>
        <v>52609500</v>
      </c>
      <c r="BZ4" s="2">
        <f t="shared" si="27"/>
        <v>38.49</v>
      </c>
      <c r="CA4" s="2">
        <f t="shared" si="28"/>
        <v>0.33</v>
      </c>
      <c r="CB4" s="2">
        <f t="shared" si="29"/>
        <v>-38.49</v>
      </c>
      <c r="CC4" s="2">
        <f t="shared" si="30"/>
        <v>-0.33</v>
      </c>
      <c r="CD4" s="2">
        <f t="shared" si="31"/>
        <v>20000</v>
      </c>
      <c r="CE4" s="2">
        <f t="shared" si="32"/>
        <v>600000</v>
      </c>
      <c r="CF4" s="2">
        <f t="shared" si="33"/>
        <v>80000</v>
      </c>
      <c r="CG4" s="2">
        <f t="shared" si="34"/>
        <v>70140000</v>
      </c>
      <c r="CH4" s="2">
        <f t="shared" si="35"/>
        <v>70134000</v>
      </c>
      <c r="CI4" s="2">
        <f t="shared" si="36"/>
        <v>70146000</v>
      </c>
      <c r="CJ4" s="2">
        <f t="shared" si="37"/>
        <v>51.33</v>
      </c>
      <c r="CK4" s="2">
        <f t="shared" si="38"/>
        <v>0.44</v>
      </c>
      <c r="CL4" s="2">
        <f t="shared" si="39"/>
        <v>-51.33</v>
      </c>
      <c r="CM4" s="2">
        <f t="shared" si="40"/>
        <v>-0.44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Notes</vt:lpstr>
      <vt:lpstr>EC_STATICDATA_DAILY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Jarman</dc:creator>
  <cp:lastModifiedBy>Bebrotron</cp:lastModifiedBy>
  <dcterms:created xsi:type="dcterms:W3CDTF">2022-10-11T16:55:46Z</dcterms:created>
  <dcterms:modified xsi:type="dcterms:W3CDTF">2022-11-08T19:40:19Z</dcterms:modified>
</cp:coreProperties>
</file>