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comments2.xml" ContentType="application/vnd.openxmlformats-officedocument.spreadsheetml.comment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ctions" sheetId="1" state="visible" r:id="rId3"/>
    <sheet name="Lijsten" sheetId="2" state="hidden" r:id="rId4"/>
    <sheet name="Totals" sheetId="3" state="visible" r:id="rId5"/>
    <sheet name="Belastingsfactoren" sheetId="4" state="hidden" r:id="rId6"/>
    <sheet name="Extr. reg" sheetId="5" state="hidden" r:id="rId7"/>
    <sheet name="Lichaam reg" sheetId="6" state="hidden" r:id="rId8"/>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E23" authorId="0">
      <text>
        <r>
          <rPr>
            <sz val="10"/>
            <rFont val="Arial"/>
            <family val="2"/>
          </rPr>
          <t xml:space="preserve">Assuming a lot of things</t>
        </r>
      </text>
    </comment>
  </commentList>
</comments>
</file>

<file path=xl/comments2.xml><?xml version="1.0" encoding="utf-8"?>
<comments xmlns="http://schemas.openxmlformats.org/spreadsheetml/2006/main" xmlns:xdr="http://schemas.openxmlformats.org/drawingml/2006/spreadsheetDrawing">
  <authors>
    <author>Koster Michel (CRISP)</author>
    <author>michel.koster</author>
  </authors>
  <commentList>
    <comment ref="BB148" authorId="1">
      <text>
        <r>
          <rPr>
            <sz val="10"/>
            <rFont val="Arial"/>
            <family val="2"/>
          </rPr>
          <t xml:space="preserve">michel.koster:
</t>
        </r>
        <r>
          <rPr>
            <sz val="9"/>
            <color rgb="FF000000"/>
            <rFont val="Tahoma"/>
            <family val="2"/>
            <charset val="1"/>
          </rPr>
          <t xml:space="preserve">Bron: Inleiding tot de stralingshygiëne
</t>
        </r>
      </text>
    </comment>
    <comment ref="BB149" authorId="1">
      <text>
        <r>
          <rPr>
            <sz val="10"/>
            <rFont val="Arial"/>
            <family val="2"/>
          </rPr>
          <t xml:space="preserve">michel.koster:
</t>
        </r>
        <r>
          <rPr>
            <sz val="9"/>
            <color rgb="FF000000"/>
            <rFont val="Tahoma"/>
            <family val="2"/>
            <charset val="1"/>
          </rPr>
          <t xml:space="preserve">Bron: Inleiding tot de stralingshygiëne
</t>
        </r>
      </text>
    </comment>
    <comment ref="BB150" authorId="1">
      <text>
        <r>
          <rPr>
            <sz val="10"/>
            <rFont val="Arial"/>
            <family val="2"/>
          </rPr>
          <t xml:space="preserve">michel.koster:
</t>
        </r>
        <r>
          <rPr>
            <sz val="9"/>
            <color rgb="FF000000"/>
            <rFont val="Tahoma"/>
            <family val="2"/>
            <charset val="1"/>
          </rPr>
          <t xml:space="preserve">Bron: Inleiding tot de stralingshygiëne
</t>
        </r>
      </text>
    </comment>
    <comment ref="BB154" authorId="1">
      <text>
        <r>
          <rPr>
            <sz val="10"/>
            <rFont val="Arial"/>
            <family val="2"/>
          </rPr>
          <t xml:space="preserve">michel.koster:
</t>
        </r>
        <r>
          <rPr>
            <sz val="9"/>
            <color rgb="FF000000"/>
            <rFont val="Tahoma"/>
            <family val="2"/>
            <charset val="1"/>
          </rPr>
          <t xml:space="preserve">Bron: Inleiding tot de stralingshygiëne
</t>
        </r>
      </text>
    </comment>
    <comment ref="BB155" authorId="1">
      <text>
        <r>
          <rPr>
            <sz val="10"/>
            <rFont val="Arial"/>
            <family val="2"/>
          </rPr>
          <t xml:space="preserve">michel.koster:
</t>
        </r>
        <r>
          <rPr>
            <sz val="9"/>
            <color rgb="FF000000"/>
            <rFont val="Tahoma"/>
            <family val="2"/>
            <charset val="1"/>
          </rPr>
          <t xml:space="preserve">Bron: Inleiding tot de stralingshygiëne
</t>
        </r>
      </text>
    </comment>
    <comment ref="BB163" authorId="1">
      <text>
        <r>
          <rPr>
            <sz val="10"/>
            <rFont val="Arial"/>
            <family val="2"/>
          </rPr>
          <t xml:space="preserve">michel.koster:
</t>
        </r>
        <r>
          <rPr>
            <sz val="9"/>
            <color rgb="FF000000"/>
            <rFont val="Tahoma"/>
            <family val="2"/>
            <charset val="1"/>
          </rPr>
          <t xml:space="preserve">Bron: Inleiding tot de stralingshygiëne
</t>
        </r>
      </text>
    </comment>
    <comment ref="BB167" authorId="1">
      <text>
        <r>
          <rPr>
            <sz val="10"/>
            <rFont val="Arial"/>
            <family val="2"/>
          </rPr>
          <t xml:space="preserve">michel.koster:
</t>
        </r>
        <r>
          <rPr>
            <sz val="9"/>
            <color rgb="FF000000"/>
            <rFont val="Tahoma"/>
            <family val="2"/>
            <charset val="1"/>
          </rPr>
          <t xml:space="preserve">Bron: Inleiding tot de stralingshygiëne
</t>
        </r>
      </text>
    </comment>
    <comment ref="BB168" authorId="1">
      <text>
        <r>
          <rPr>
            <sz val="10"/>
            <rFont val="Arial"/>
            <family val="2"/>
          </rPr>
          <t xml:space="preserve">michel.koster:
</t>
        </r>
        <r>
          <rPr>
            <sz val="9"/>
            <color rgb="FF000000"/>
            <rFont val="Tahoma"/>
            <family val="2"/>
            <charset val="1"/>
          </rPr>
          <t xml:space="preserve">Bron: Inleiding tot de stralingshygiëne
</t>
        </r>
      </text>
    </comment>
    <comment ref="BB179" authorId="1">
      <text>
        <r>
          <rPr>
            <sz val="10"/>
            <rFont val="Arial"/>
            <family val="2"/>
          </rPr>
          <t xml:space="preserve">michel.koster:
</t>
        </r>
        <r>
          <rPr>
            <sz val="9"/>
            <color rgb="FF000000"/>
            <rFont val="Tahoma"/>
            <family val="2"/>
            <charset val="1"/>
          </rPr>
          <t xml:space="preserve">Bron: Inleiding tot de stralingshygiëne
</t>
        </r>
      </text>
    </comment>
    <comment ref="BB180" authorId="1">
      <text>
        <r>
          <rPr>
            <sz val="10"/>
            <rFont val="Arial"/>
            <family val="2"/>
          </rPr>
          <t xml:space="preserve">michel.koster:
</t>
        </r>
        <r>
          <rPr>
            <sz val="9"/>
            <color rgb="FF000000"/>
            <rFont val="Tahoma"/>
            <family val="2"/>
            <charset val="1"/>
          </rPr>
          <t xml:space="preserve">Bron: Inleiding tot de stralingshygiëne
</t>
        </r>
      </text>
    </comment>
    <comment ref="BB272" authorId="1">
      <text>
        <r>
          <rPr>
            <sz val="10"/>
            <rFont val="Arial"/>
            <family val="2"/>
          </rPr>
          <t xml:space="preserve">michel.koster:
</t>
        </r>
        <r>
          <rPr>
            <sz val="9"/>
            <color rgb="FF000000"/>
            <rFont val="Tahoma"/>
            <family val="2"/>
            <charset val="1"/>
          </rPr>
          <t xml:space="preserve">Bron: Inleiding tot de stralingshygiëne
</t>
        </r>
      </text>
    </comment>
    <comment ref="BB273" authorId="1">
      <text>
        <r>
          <rPr>
            <sz val="10"/>
            <rFont val="Arial"/>
            <family val="2"/>
          </rPr>
          <t xml:space="preserve">michel.koster:
</t>
        </r>
        <r>
          <rPr>
            <sz val="9"/>
            <color rgb="FF000000"/>
            <rFont val="Tahoma"/>
            <family val="2"/>
            <charset val="1"/>
          </rPr>
          <t xml:space="preserve">Bron: Inleiding tot de stralingshygiëne
</t>
        </r>
      </text>
    </comment>
    <comment ref="BB286" authorId="1">
      <text>
        <r>
          <rPr>
            <sz val="10"/>
            <rFont val="Arial"/>
            <family val="2"/>
          </rPr>
          <t xml:space="preserve">michel.koster:
</t>
        </r>
        <r>
          <rPr>
            <sz val="9"/>
            <color rgb="FF000000"/>
            <rFont val="Tahoma"/>
            <family val="2"/>
            <charset val="1"/>
          </rPr>
          <t xml:space="preserve">Bron: Inleiding tot de stralingshygiëne
</t>
        </r>
      </text>
    </comment>
    <comment ref="BB287" authorId="1">
      <text>
        <r>
          <rPr>
            <sz val="10"/>
            <rFont val="Arial"/>
            <family val="2"/>
          </rPr>
          <t xml:space="preserve">michel.koster:
</t>
        </r>
        <r>
          <rPr>
            <sz val="9"/>
            <color rgb="FF000000"/>
            <rFont val="Tahoma"/>
            <family val="2"/>
            <charset val="1"/>
          </rPr>
          <t xml:space="preserve">Bron: Inleiding tot de stralingshygiëne
</t>
        </r>
      </text>
    </comment>
    <comment ref="BB308" authorId="1">
      <text>
        <r>
          <rPr>
            <sz val="10"/>
            <rFont val="Arial"/>
            <family val="2"/>
          </rPr>
          <t xml:space="preserve">michel.koster:
</t>
        </r>
        <r>
          <rPr>
            <sz val="9"/>
            <color rgb="FF000000"/>
            <rFont val="Tahoma"/>
            <family val="2"/>
            <charset val="1"/>
          </rPr>
          <t xml:space="preserve">Bron: Strahlenschutzverordnung
</t>
        </r>
      </text>
    </comment>
    <comment ref="BB309" authorId="1">
      <text>
        <r>
          <rPr>
            <sz val="10"/>
            <rFont val="Arial"/>
            <family val="2"/>
          </rPr>
          <t xml:space="preserve">michel.koster:
</t>
        </r>
        <r>
          <rPr>
            <sz val="9"/>
            <color rgb="FF000000"/>
            <rFont val="Tahoma"/>
            <family val="2"/>
            <charset val="1"/>
          </rPr>
          <t xml:space="preserve">Bron: Strahlenschutzverordnung
</t>
        </r>
      </text>
    </comment>
    <comment ref="BB310" authorId="1">
      <text>
        <r>
          <rPr>
            <sz val="10"/>
            <rFont val="Arial"/>
            <family val="2"/>
          </rPr>
          <t xml:space="preserve">michel.koster:
</t>
        </r>
        <r>
          <rPr>
            <sz val="9"/>
            <color rgb="FF000000"/>
            <rFont val="Tahoma"/>
            <family val="2"/>
            <charset val="1"/>
          </rPr>
          <t xml:space="preserve">Bron: Strahlenschutzverordnung
</t>
        </r>
      </text>
    </comment>
    <comment ref="BB638" authorId="1">
      <text>
        <r>
          <rPr>
            <sz val="10"/>
            <rFont val="Arial"/>
            <family val="2"/>
          </rPr>
          <t xml:space="preserve">michel.koster:
</t>
        </r>
        <r>
          <rPr>
            <sz val="9"/>
            <color rgb="FF000000"/>
            <rFont val="Tahoma"/>
            <family val="2"/>
            <charset val="1"/>
          </rPr>
          <t xml:space="preserve">Bron: Inleiding tot de stralingshygiëne
</t>
        </r>
      </text>
    </comment>
    <comment ref="BB642" authorId="1">
      <text>
        <r>
          <rPr>
            <sz val="10"/>
            <rFont val="Arial"/>
            <family val="2"/>
          </rPr>
          <t xml:space="preserve">michel.koster:
</t>
        </r>
        <r>
          <rPr>
            <sz val="9"/>
            <color rgb="FF000000"/>
            <rFont val="Tahoma"/>
            <family val="2"/>
            <charset val="1"/>
          </rPr>
          <t xml:space="preserve">Bron: Inleiding tot de stralingshygiëne
</t>
        </r>
      </text>
    </comment>
    <comment ref="BB788" authorId="1">
      <text>
        <r>
          <rPr>
            <sz val="10"/>
            <rFont val="Arial"/>
            <family val="2"/>
          </rPr>
          <t xml:space="preserve">michel.koster:
</t>
        </r>
        <r>
          <rPr>
            <sz val="9"/>
            <color rgb="FF000000"/>
            <rFont val="Tahoma"/>
            <family val="2"/>
            <charset val="1"/>
          </rPr>
          <t xml:space="preserve">Bron: Inleiding tot de stralingshygiëne</t>
        </r>
      </text>
    </comment>
    <comment ref="BB798" authorId="1">
      <text>
        <r>
          <rPr>
            <sz val="10"/>
            <rFont val="Arial"/>
            <family val="2"/>
          </rPr>
          <t xml:space="preserve">michel.koster:
</t>
        </r>
        <r>
          <rPr>
            <sz val="9"/>
            <color rgb="FF000000"/>
            <rFont val="Tahoma"/>
            <family val="2"/>
            <charset val="1"/>
          </rPr>
          <t xml:space="preserve">Bron: Inleiding tot de stralingshygiëne</t>
        </r>
      </text>
    </comment>
    <comment ref="BB800" authorId="1">
      <text>
        <r>
          <rPr>
            <sz val="10"/>
            <rFont val="Arial"/>
            <family val="2"/>
          </rPr>
          <t xml:space="preserve">michel.koster:
</t>
        </r>
        <r>
          <rPr>
            <sz val="9"/>
            <color rgb="FF000000"/>
            <rFont val="Tahoma"/>
            <family val="2"/>
            <charset val="1"/>
          </rPr>
          <t xml:space="preserve">Bron: Inleiding tot de stralingshygiëne</t>
        </r>
      </text>
    </comment>
    <comment ref="BB851" authorId="1">
      <text>
        <r>
          <rPr>
            <sz val="10"/>
            <rFont val="Arial"/>
            <family val="2"/>
          </rPr>
          <t xml:space="preserve">michel.koster:
</t>
        </r>
        <r>
          <rPr>
            <sz val="9"/>
            <color rgb="FF000000"/>
            <rFont val="Tahoma"/>
            <family val="2"/>
            <charset val="1"/>
          </rPr>
          <t xml:space="preserve">Bron: Inleiding tot de stralingshygiëne</t>
        </r>
      </text>
    </comment>
    <comment ref="BB1231" authorId="0">
      <text>
        <r>
          <rPr>
            <sz val="10"/>
            <rFont val="Arial"/>
            <family val="2"/>
          </rPr>
          <t xml:space="preserve">Koster Michel (CRISP):
</t>
        </r>
        <r>
          <rPr>
            <sz val="9"/>
            <color rgb="FF000000"/>
            <rFont val="Tahoma"/>
            <family val="2"/>
            <charset val="1"/>
          </rPr>
          <t xml:space="preserve">Inclusief dochters</t>
        </r>
      </text>
    </comment>
    <comment ref="BB1232" authorId="0">
      <text>
        <r>
          <rPr>
            <sz val="10"/>
            <rFont val="Arial"/>
            <family val="2"/>
          </rPr>
          <t xml:space="preserve">Koster Michel (CRISP):
</t>
        </r>
        <r>
          <rPr>
            <sz val="9"/>
            <color rgb="FF000000"/>
            <rFont val="Tahoma"/>
            <family val="2"/>
            <charset val="1"/>
          </rPr>
          <t xml:space="preserve">Inclusief dochters</t>
        </r>
      </text>
    </comment>
    <comment ref="BB1233" authorId="0">
      <text>
        <r>
          <rPr>
            <sz val="10"/>
            <rFont val="Arial"/>
            <family val="2"/>
          </rPr>
          <t xml:space="preserve">Koster Michel (CRISP):
</t>
        </r>
        <r>
          <rPr>
            <sz val="9"/>
            <color rgb="FF000000"/>
            <rFont val="Tahoma"/>
            <family val="2"/>
            <charset val="1"/>
          </rPr>
          <t xml:space="preserve">Inclusief dochters</t>
        </r>
      </text>
    </comment>
    <comment ref="BB1263" authorId="0">
      <text>
        <r>
          <rPr>
            <sz val="10"/>
            <rFont val="Arial"/>
            <family val="2"/>
          </rPr>
          <t xml:space="preserve">Koster Michel (CRISP):
</t>
        </r>
        <r>
          <rPr>
            <sz val="9"/>
            <color rgb="FF000000"/>
            <rFont val="Tahoma"/>
            <family val="2"/>
            <charset val="1"/>
          </rPr>
          <t xml:space="preserve">Inclusief dochters</t>
        </r>
      </text>
    </comment>
    <comment ref="BB1264" authorId="0">
      <text>
        <r>
          <rPr>
            <sz val="10"/>
            <rFont val="Arial"/>
            <family val="2"/>
          </rPr>
          <t xml:space="preserve">Koster Michel (CRISP):
</t>
        </r>
        <r>
          <rPr>
            <sz val="9"/>
            <color rgb="FF000000"/>
            <rFont val="Tahoma"/>
            <family val="2"/>
            <charset val="1"/>
          </rPr>
          <t xml:space="preserve">Inclusief dochters</t>
        </r>
      </text>
    </comment>
    <comment ref="BB1265" authorId="0">
      <text>
        <r>
          <rPr>
            <sz val="10"/>
            <rFont val="Arial"/>
            <family val="2"/>
          </rPr>
          <t xml:space="preserve">Koster Michel (CRISP):
</t>
        </r>
        <r>
          <rPr>
            <sz val="9"/>
            <color rgb="FF000000"/>
            <rFont val="Tahoma"/>
            <family val="2"/>
            <charset val="1"/>
          </rPr>
          <t xml:space="preserve">Inclusief dochters</t>
        </r>
      </text>
    </comment>
    <comment ref="BB1306" authorId="0">
      <text>
        <r>
          <rPr>
            <sz val="10"/>
            <rFont val="Arial"/>
            <family val="2"/>
          </rPr>
          <t xml:space="preserve">Koster Michel (CRISP):
</t>
        </r>
        <r>
          <rPr>
            <sz val="9"/>
            <color rgb="FF000000"/>
            <rFont val="Tahoma"/>
            <family val="2"/>
            <charset val="1"/>
          </rPr>
          <t xml:space="preserve">Inclusief dochters.</t>
        </r>
      </text>
    </comment>
    <comment ref="BB1307" authorId="0">
      <text>
        <r>
          <rPr>
            <sz val="10"/>
            <rFont val="Arial"/>
            <family val="2"/>
          </rPr>
          <t xml:space="preserve">Koster Michel (CRISP):
</t>
        </r>
        <r>
          <rPr>
            <sz val="9"/>
            <color rgb="FF000000"/>
            <rFont val="Tahoma"/>
            <family val="2"/>
            <charset val="1"/>
          </rPr>
          <t xml:space="preserve">Inclusief dochters.</t>
        </r>
      </text>
    </comment>
    <comment ref="BB1308" authorId="0">
      <text>
        <r>
          <rPr>
            <sz val="10"/>
            <rFont val="Arial"/>
            <family val="2"/>
          </rPr>
          <t xml:space="preserve">Koster Michel (CRISP):
</t>
        </r>
        <r>
          <rPr>
            <sz val="9"/>
            <color rgb="FF000000"/>
            <rFont val="Tahoma"/>
            <family val="2"/>
            <charset val="1"/>
          </rPr>
          <t xml:space="preserve">Inclusief dochters.</t>
        </r>
      </text>
    </comment>
    <comment ref="BN135" authorId="1">
      <text>
        <r>
          <rPr>
            <sz val="10"/>
            <rFont val="Arial"/>
            <family val="2"/>
          </rPr>
          <t xml:space="preserve">michel.koster:
</t>
        </r>
        <r>
          <rPr>
            <sz val="9"/>
            <color rgb="FF000000"/>
            <rFont val="Tahoma"/>
            <family val="2"/>
            <charset val="1"/>
          </rPr>
          <t xml:space="preserve">&lt;1
</t>
        </r>
      </text>
    </comment>
    <comment ref="BN136" authorId="1">
      <text>
        <r>
          <rPr>
            <sz val="10"/>
            <rFont val="Arial"/>
            <family val="2"/>
          </rPr>
          <t xml:space="preserve">michel.koster:
</t>
        </r>
        <r>
          <rPr>
            <sz val="9"/>
            <color rgb="FF000000"/>
            <rFont val="Tahoma"/>
            <family val="2"/>
            <charset val="1"/>
          </rPr>
          <t xml:space="preserve">&lt;1
</t>
        </r>
      </text>
    </comment>
    <comment ref="BN137" authorId="1">
      <text>
        <r>
          <rPr>
            <sz val="10"/>
            <rFont val="Arial"/>
            <family val="2"/>
          </rPr>
          <t xml:space="preserve">michel.koster:
</t>
        </r>
        <r>
          <rPr>
            <sz val="9"/>
            <color rgb="FF000000"/>
            <rFont val="Tahoma"/>
            <family val="2"/>
            <charset val="1"/>
          </rPr>
          <t xml:space="preserve">&lt;1
</t>
        </r>
      </text>
    </comment>
    <comment ref="BN308" authorId="1">
      <text>
        <r>
          <rPr>
            <sz val="10"/>
            <rFont val="Arial"/>
            <family val="2"/>
          </rPr>
          <t xml:space="preserve">michel.koster:
</t>
        </r>
        <r>
          <rPr>
            <sz val="9"/>
            <color rgb="FF000000"/>
            <rFont val="Tahoma"/>
            <family val="2"/>
            <charset val="1"/>
          </rPr>
          <t xml:space="preserve">Bron: Strahlenschutzverordnung
</t>
        </r>
      </text>
    </comment>
    <comment ref="BN309" authorId="1">
      <text>
        <r>
          <rPr>
            <sz val="10"/>
            <rFont val="Arial"/>
            <family val="2"/>
          </rPr>
          <t xml:space="preserve">michel.koster:
</t>
        </r>
        <r>
          <rPr>
            <sz val="9"/>
            <color rgb="FF000000"/>
            <rFont val="Tahoma"/>
            <family val="2"/>
            <charset val="1"/>
          </rPr>
          <t xml:space="preserve">Bron: Strahlenschutzverordnung
</t>
        </r>
      </text>
    </comment>
    <comment ref="BN310" authorId="1">
      <text>
        <r>
          <rPr>
            <sz val="10"/>
            <rFont val="Arial"/>
            <family val="2"/>
          </rPr>
          <t xml:space="preserve">michel.koster:
</t>
        </r>
        <r>
          <rPr>
            <sz val="9"/>
            <color rgb="FF000000"/>
            <rFont val="Tahoma"/>
            <family val="2"/>
            <charset val="1"/>
          </rPr>
          <t xml:space="preserve">Bron: Strahlenschutzverordnung
</t>
        </r>
      </text>
    </comment>
    <comment ref="BN642" authorId="1">
      <text>
        <r>
          <rPr>
            <sz val="10"/>
            <rFont val="Arial"/>
            <family val="2"/>
          </rPr>
          <t xml:space="preserve">michel.koster:
</t>
        </r>
        <r>
          <rPr>
            <sz val="9"/>
            <color rgb="FF000000"/>
            <rFont val="Tahoma"/>
            <family val="2"/>
            <charset val="1"/>
          </rPr>
          <t xml:space="preserve">Bron: Inleiding tot de stralingshygiëne
</t>
        </r>
      </text>
    </comment>
    <comment ref="BP87" authorId="0">
      <text>
        <r>
          <rPr>
            <sz val="10"/>
            <rFont val="Arial"/>
            <family val="2"/>
          </rPr>
          <t xml:space="preserve">Koster Michel (CRISP):
</t>
        </r>
        <r>
          <rPr>
            <sz val="9"/>
            <color rgb="FF000000"/>
            <rFont val="Tahoma"/>
            <family val="2"/>
            <charset val="1"/>
          </rPr>
          <t xml:space="preserve">Bron: inleiding tot de stralingshygiëne</t>
        </r>
      </text>
    </comment>
    <comment ref="BP88" authorId="0">
      <text>
        <r>
          <rPr>
            <sz val="10"/>
            <rFont val="Arial"/>
            <family val="2"/>
          </rPr>
          <t xml:space="preserve">Koster Michel (CRISP):
</t>
        </r>
        <r>
          <rPr>
            <sz val="9"/>
            <color rgb="FF000000"/>
            <rFont val="Tahoma"/>
            <family val="2"/>
            <charset val="1"/>
          </rPr>
          <t xml:space="preserve">Bron: inleiding tot de stralingshygiëne</t>
        </r>
      </text>
    </comment>
    <comment ref="BP89" authorId="0">
      <text>
        <r>
          <rPr>
            <sz val="10"/>
            <rFont val="Arial"/>
            <family val="2"/>
          </rPr>
          <t xml:space="preserve">Koster Michel (CRISP):
</t>
        </r>
        <r>
          <rPr>
            <sz val="9"/>
            <color rgb="FF000000"/>
            <rFont val="Tahoma"/>
            <family val="2"/>
            <charset val="1"/>
          </rPr>
          <t xml:space="preserve">Bron: inleiding tot de stralingshygiëne</t>
        </r>
      </text>
    </comment>
  </commentList>
</comments>
</file>

<file path=xl/sharedStrings.xml><?xml version="1.0" encoding="utf-8"?>
<sst xmlns="http://schemas.openxmlformats.org/spreadsheetml/2006/main" count="5533" uniqueCount="1065">
  <si>
    <t xml:space="preserve">Actions</t>
  </si>
  <si>
    <t xml:space="preserve">Algemene uitleg</t>
  </si>
  <si>
    <t xml:space="preserve">Opmaak</t>
  </si>
  <si>
    <t xml:space="preserve">Opmaak </t>
  </si>
  <si>
    <t xml:space="preserve">De activiteit in MBq die voor het onderzoek (handeling) gebruikt wordt is een gemiddelde.</t>
  </si>
  <si>
    <t xml:space="preserve">Specifically for extremities</t>
  </si>
  <si>
    <t xml:space="preserve">Specifically for body</t>
  </si>
  <si>
    <t xml:space="preserve">Action</t>
  </si>
  <si>
    <t xml:space="preserve">Nuclide</t>
  </si>
  <si>
    <t xml:space="preserve">Type of process</t>
  </si>
  <si>
    <t xml:space="preserve">Executed by</t>
  </si>
  <si>
    <t xml:space="preserve">Description</t>
  </si>
  <si>
    <t xml:space="preserve">Room</t>
  </si>
  <si>
    <t xml:space="preserve">Soort ruimte</t>
  </si>
  <si>
    <t xml:space="preserve">Process</t>
  </si>
  <si>
    <t xml:space="preserve">Type of ventilation</t>
  </si>
  <si>
    <t xml:space="preserve">A</t>
  </si>
  <si>
    <t xml:space="preserve">Duration</t>
  </si>
  <si>
    <t xml:space="preserve">Number of actions</t>
  </si>
  <si>
    <t xml:space="preserve">Material extra shielding for hands (PPM)</t>
  </si>
  <si>
    <t xml:space="preserve">Thickness extra shielding for hands</t>
  </si>
  <si>
    <t xml:space="preserve">Distance source to hands</t>
  </si>
  <si>
    <t xml:space="preserve">Material extra shielding for body (PPM)</t>
  </si>
  <si>
    <t xml:space="preserve">Thickness extra shielding for body</t>
  </si>
  <si>
    <t xml:space="preserve">Distance source to body</t>
  </si>
  <si>
    <t xml:space="preserve">Number</t>
  </si>
  <si>
    <t xml:space="preserve">(MBq)</t>
  </si>
  <si>
    <t xml:space="preserve">(minutes)</t>
  </si>
  <si>
    <t xml:space="preserve">(per year)</t>
  </si>
  <si>
    <t xml:space="preserve">(mm)</t>
  </si>
  <si>
    <t xml:space="preserve">(cm)</t>
  </si>
  <si>
    <t xml:space="preserve">(m)</t>
  </si>
  <si>
    <t xml:space="preserve">F-18</t>
  </si>
  <si>
    <t xml:space="preserve">Other</t>
  </si>
  <si>
    <t xml:space="preserve">Researcher 1</t>
  </si>
  <si>
    <t xml:space="preserve">SOP 1 – Step 1</t>
  </si>
  <si>
    <t xml:space="preserve">B-lab</t>
  </si>
  <si>
    <t xml:space="preserve">-Drawing up/preparing syringes</t>
  </si>
  <si>
    <t xml:space="preserve">Properly functioning fume hood, DIN-12923 &lt;1% leakage</t>
  </si>
  <si>
    <t xml:space="preserve">None</t>
  </si>
  <si>
    <t xml:space="preserve">SOP 1 – Step 2</t>
  </si>
  <si>
    <t xml:space="preserve">-Measurements on substances in difficult to spread form (e.g. ampoule)</t>
  </si>
  <si>
    <t xml:space="preserve">Lead</t>
  </si>
  <si>
    <t xml:space="preserve">SOP 1 – Step 3</t>
  </si>
  <si>
    <t xml:space="preserve">Simple actions in a 'closed' system, such as:</t>
  </si>
  <si>
    <t xml:space="preserve">← Low impact, we are assuming a lot of things</t>
  </si>
  <si>
    <t xml:space="preserve">Animal research</t>
  </si>
  <si>
    <t xml:space="preserve">SOP 2 – Step 2</t>
  </si>
  <si>
    <t xml:space="preserve">Administration through injection</t>
  </si>
  <si>
    <t xml:space="preserve">Outside fume hood</t>
  </si>
  <si>
    <t xml:space="preserve">SOP 2 – Step 3</t>
  </si>
  <si>
    <t xml:space="preserve">Housing of test animals</t>
  </si>
  <si>
    <t xml:space="preserve">SOP 3 – Step 1</t>
  </si>
  <si>
    <t xml:space="preserve">Manipulating a test animal (sedated)</t>
  </si>
  <si>
    <t xml:space="preserve">Transport</t>
  </si>
  <si>
    <t xml:space="preserve">Transporting mouse from/to PET scanner</t>
  </si>
  <si>
    <t xml:space="preserve">Tranposrtation of test animals</t>
  </si>
  <si>
    <t xml:space="preserve">Unfixating a mouse</t>
  </si>
  <si>
    <t xml:space="preserve">Manipulating an animal (awake)</t>
  </si>
  <si>
    <t xml:space="preserve">Bringing the mouse to housing</t>
  </si>
  <si>
    <t xml:space="preserve">Animal room</t>
  </si>
  <si>
    <t xml:space="preserve">Deze zin stond nog in oorspronkelijke risicoanalyse, volgens mij is de huidige bron van halveringsdikten alleen Mathlab: De halveringsdikte van lood in mm, referentie Delacroix et al. Radiat.Prot.Dosim. 76 (1998) en IAEA TECDOC-1162, IAEA, Vienna (2000).</t>
  </si>
  <si>
    <t xml:space="preserve">Zoekmatrix: niet uit elkaar halen</t>
  </si>
  <si>
    <t xml:space="preserve">Tabel A.1 uit bijlage 1.5 van de uitvoeringsregeling stralingsbescherming EZ (rekenregels AGIS)</t>
  </si>
  <si>
    <t xml:space="preserve">Tabel 4 van de uitvoeringsregeling stralingsbescherming EZ: Effectieve volgdosis e(g) per via inhalatie voor 1 en 5 µm of ingestie opgenomen eenheid (Sv Bq-1) voor werknemers</t>
  </si>
  <si>
    <t xml:space="preserve">Tabel 7 uit Aanbevelingen Nucleaire Geneeskunde, blz 469.</t>
  </si>
  <si>
    <t xml:space="preserve">Inleiding tot de stralingshygiëne, A.J.J. Bos et all., tabel blz 380, 2000</t>
  </si>
  <si>
    <t xml:space="preserve">Bron: Matlab</t>
  </si>
  <si>
    <r>
      <rPr>
        <b val="true"/>
        <sz val="10"/>
        <rFont val="Arial"/>
        <family val="2"/>
        <charset val="1"/>
      </rPr>
      <t xml:space="preserve">Tabel 6 Effectieve dosis per eenheid van geïntegreerde luchtconcentratie (Sv d</t>
    </r>
    <r>
      <rPr>
        <b val="true"/>
        <vertAlign val="superscript"/>
        <sz val="10"/>
        <rFont val="Arial"/>
        <family val="2"/>
        <charset val="1"/>
      </rPr>
      <t xml:space="preserve">-1</t>
    </r>
    <r>
      <rPr>
        <b val="true"/>
        <sz val="10"/>
        <rFont val="Arial"/>
        <family val="2"/>
        <charset val="1"/>
      </rPr>
      <t xml:space="preserve">/Bq m</t>
    </r>
    <r>
      <rPr>
        <b val="true"/>
        <vertAlign val="superscript"/>
        <sz val="10"/>
        <rFont val="Arial"/>
        <family val="2"/>
        <charset val="1"/>
      </rPr>
      <t xml:space="preserve">-3</t>
    </r>
    <r>
      <rPr>
        <b val="true"/>
        <sz val="10"/>
        <rFont val="Arial"/>
        <family val="2"/>
        <charset val="1"/>
      </rPr>
      <t xml:space="preserve">) ten gevolge van blootstelling van volwassenen (werknemers of leden van de bevolking) aan edelgassen</t>
    </r>
  </si>
  <si>
    <t xml:space="preserve">Dosislimieten</t>
  </si>
  <si>
    <t xml:space="preserve">Wijzigen van deze namen heeft invloed op formules en voorwaardelijke opmaak in tabbladen</t>
  </si>
  <si>
    <r>
      <rPr>
        <b val="true"/>
        <sz val="10"/>
        <rFont val="Arial"/>
        <family val="2"/>
        <charset val="1"/>
      </rPr>
      <t xml:space="preserve">T</t>
    </r>
    <r>
      <rPr>
        <b val="true"/>
        <vertAlign val="subscript"/>
        <sz val="10"/>
        <rFont val="Arial"/>
        <family val="2"/>
        <charset val="1"/>
      </rPr>
      <t xml:space="preserve">½,fys</t>
    </r>
  </si>
  <si>
    <t xml:space="preserve">h</t>
  </si>
  <si>
    <r>
      <rPr>
        <b val="true"/>
        <sz val="10"/>
        <rFont val="Arial"/>
        <family val="2"/>
        <charset val="1"/>
      </rPr>
      <t xml:space="preserve">e</t>
    </r>
    <r>
      <rPr>
        <b val="true"/>
        <vertAlign val="subscript"/>
        <sz val="10"/>
        <rFont val="Arial"/>
        <family val="2"/>
        <charset val="1"/>
      </rPr>
      <t xml:space="preserve">inh</t>
    </r>
  </si>
  <si>
    <t xml:space="preserve">*)</t>
  </si>
  <si>
    <r>
      <rPr>
        <b val="true"/>
        <sz val="10"/>
        <rFont val="Arial"/>
        <family val="2"/>
        <charset val="1"/>
      </rPr>
      <t xml:space="preserve">e</t>
    </r>
    <r>
      <rPr>
        <b val="true"/>
        <vertAlign val="subscript"/>
        <sz val="10"/>
        <rFont val="Arial"/>
        <family val="2"/>
        <charset val="1"/>
      </rPr>
      <t xml:space="preserve">sub</t>
    </r>
  </si>
  <si>
    <r>
      <rPr>
        <b val="true"/>
        <sz val="10"/>
        <rFont val="Arial"/>
        <family val="2"/>
        <charset val="1"/>
      </rPr>
      <t xml:space="preserve">e</t>
    </r>
    <r>
      <rPr>
        <b val="true"/>
        <vertAlign val="subscript"/>
        <sz val="10"/>
        <rFont val="Arial"/>
        <family val="2"/>
        <charset val="1"/>
      </rPr>
      <t xml:space="preserve">ing</t>
    </r>
  </si>
  <si>
    <t xml:space="preserve">Inhalatie</t>
  </si>
  <si>
    <t xml:space="preserve">Ingestie</t>
  </si>
  <si>
    <t xml:space="preserve">h (bron in patient)</t>
  </si>
  <si>
    <t xml:space="preserve">h(0,07)</t>
  </si>
  <si>
    <t xml:space="preserve">Afschermingsmaterialen</t>
  </si>
  <si>
    <t xml:space="preserve">Halveringsdikte lood</t>
  </si>
  <si>
    <t xml:space="preserve">Halveringsdikte wolfraam</t>
  </si>
  <si>
    <r>
      <rPr>
        <b val="true"/>
        <sz val="10"/>
        <rFont val="Arial"/>
        <family val="2"/>
        <charset val="1"/>
      </rPr>
      <t xml:space="preserve">Emissiewaarschijnlijkheid (</t>
    </r>
    <r>
      <rPr>
        <b val="true"/>
        <sz val="10"/>
        <rFont val="Verdana"/>
        <family val="2"/>
        <charset val="1"/>
      </rPr>
      <t xml:space="preserve">γ</t>
    </r>
    <r>
      <rPr>
        <b val="true"/>
        <sz val="10"/>
        <rFont val="Arial"/>
        <family val="2"/>
        <charset val="1"/>
      </rPr>
      <t xml:space="preserve">)</t>
    </r>
  </si>
  <si>
    <r>
      <rPr>
        <b val="true"/>
        <sz val="10"/>
        <rFont val="Arial"/>
        <family val="2"/>
        <charset val="1"/>
      </rPr>
      <t xml:space="preserve">E</t>
    </r>
    <r>
      <rPr>
        <b val="true"/>
        <sz val="10"/>
        <rFont val="Verdana"/>
        <family val="2"/>
        <charset val="1"/>
      </rPr>
      <t xml:space="preserve">β</t>
    </r>
    <r>
      <rPr>
        <b val="true"/>
        <sz val="10"/>
        <rFont val="Arial"/>
        <family val="2"/>
        <charset val="1"/>
      </rPr>
      <t xml:space="preserve">max</t>
    </r>
  </si>
  <si>
    <t xml:space="preserve">Classificatie</t>
  </si>
  <si>
    <t xml:space="preserve">E</t>
  </si>
  <si>
    <t xml:space="preserve">H</t>
  </si>
  <si>
    <t xml:space="preserve">Fase onderzoek</t>
  </si>
  <si>
    <t xml:space="preserve">Bewerking</t>
  </si>
  <si>
    <t xml:space="preserve">Beroepsgroep</t>
  </si>
  <si>
    <t xml:space="preserve">Parameters voor de belastingsfactoren</t>
  </si>
  <si>
    <t xml:space="preserve">Lijst (nucliden)</t>
  </si>
  <si>
    <t xml:space="preserve">dagen</t>
  </si>
  <si>
    <r>
      <rPr>
        <b val="true"/>
        <sz val="10"/>
        <rFont val="Arial"/>
        <family val="2"/>
        <charset val="1"/>
      </rPr>
      <t xml:space="preserve">[µSv m</t>
    </r>
    <r>
      <rPr>
        <b val="true"/>
        <vertAlign val="superscript"/>
        <sz val="10"/>
        <rFont val="Arial"/>
        <family val="2"/>
        <charset val="1"/>
      </rPr>
      <t xml:space="preserve">2</t>
    </r>
    <r>
      <rPr>
        <b val="true"/>
        <sz val="10"/>
        <rFont val="Arial"/>
        <family val="2"/>
        <charset val="1"/>
      </rPr>
      <t xml:space="preserve">/h MBq]</t>
    </r>
  </si>
  <si>
    <t xml:space="preserve">[Sv/Bq]</t>
  </si>
  <si>
    <t xml:space="preserve">Klasse</t>
  </si>
  <si>
    <r>
      <rPr>
        <b val="true"/>
        <sz val="10"/>
        <rFont val="Arial"/>
        <family val="2"/>
        <charset val="1"/>
      </rPr>
      <t xml:space="preserve">[Sv m</t>
    </r>
    <r>
      <rPr>
        <b val="true"/>
        <vertAlign val="superscript"/>
        <sz val="10"/>
        <rFont val="Arial"/>
        <family val="2"/>
        <charset val="1"/>
      </rPr>
      <t xml:space="preserve">3</t>
    </r>
    <r>
      <rPr>
        <b val="true"/>
        <sz val="10"/>
        <rFont val="Arial"/>
        <family val="2"/>
        <charset val="1"/>
      </rPr>
      <t xml:space="preserve">/Bq d]</t>
    </r>
  </si>
  <si>
    <t xml:space="preserve">Type1[17]</t>
  </si>
  <si>
    <r>
      <rPr>
        <b val="true"/>
        <sz val="11"/>
        <color theme="1"/>
        <rFont val="Calibri"/>
        <family val="2"/>
        <charset val="1"/>
      </rPr>
      <t xml:space="preserve">f</t>
    </r>
    <r>
      <rPr>
        <b val="true"/>
        <vertAlign val="subscript"/>
        <sz val="11"/>
        <color theme="1"/>
        <rFont val="Calibri"/>
        <family val="2"/>
        <charset val="1"/>
      </rPr>
      <t xml:space="preserve">1</t>
    </r>
  </si>
  <si>
    <r>
      <rPr>
        <b val="true"/>
        <sz val="11"/>
        <color theme="1"/>
        <rFont val="Calibri"/>
        <family val="2"/>
        <charset val="1"/>
      </rPr>
      <t xml:space="preserve">e(g)</t>
    </r>
    <r>
      <rPr>
        <b val="true"/>
        <vertAlign val="subscript"/>
        <sz val="11"/>
        <color theme="1"/>
        <rFont val="Calibri"/>
        <family val="2"/>
        <charset val="1"/>
      </rPr>
      <t xml:space="preserve">1 μm</t>
    </r>
  </si>
  <si>
    <r>
      <rPr>
        <b val="true"/>
        <sz val="11"/>
        <color theme="1"/>
        <rFont val="Calibri"/>
        <family val="2"/>
        <charset val="1"/>
      </rPr>
      <t xml:space="preserve">e(g)</t>
    </r>
    <r>
      <rPr>
        <b val="true"/>
        <vertAlign val="subscript"/>
        <sz val="11"/>
        <color theme="1"/>
        <rFont val="Calibri"/>
        <family val="2"/>
        <charset val="1"/>
      </rPr>
      <t xml:space="preserve">5 μm</t>
    </r>
  </si>
  <si>
    <t xml:space="preserve">e(g)</t>
  </si>
  <si>
    <t xml:space="preserve">[µSv/h per MBq op 10 cm]</t>
  </si>
  <si>
    <t xml:space="preserve">Halveringstijd</t>
  </si>
  <si>
    <r>
      <rPr>
        <b val="true"/>
        <sz val="10"/>
        <rFont val="Arial"/>
        <family val="2"/>
        <charset val="1"/>
      </rPr>
      <t xml:space="preserve">Effectieve dosis (Sv d</t>
    </r>
    <r>
      <rPr>
        <b val="true"/>
        <vertAlign val="superscript"/>
        <sz val="10"/>
        <rFont val="Arial"/>
        <family val="2"/>
        <charset val="1"/>
      </rPr>
      <t xml:space="preserve">-1</t>
    </r>
    <r>
      <rPr>
        <b val="true"/>
        <sz val="10"/>
        <rFont val="Arial"/>
        <family val="2"/>
        <charset val="1"/>
      </rPr>
      <t xml:space="preserve">/Bq m</t>
    </r>
    <r>
      <rPr>
        <b val="true"/>
        <vertAlign val="superscript"/>
        <sz val="10"/>
        <rFont val="Arial"/>
        <family val="2"/>
        <charset val="1"/>
      </rPr>
      <t xml:space="preserve">-3</t>
    </r>
    <r>
      <rPr>
        <b val="true"/>
        <sz val="10"/>
        <rFont val="Arial"/>
        <family val="2"/>
        <charset val="1"/>
      </rPr>
      <t xml:space="preserve">)</t>
    </r>
  </si>
  <si>
    <t xml:space="preserve">MeV</t>
  </si>
  <si>
    <t xml:space="preserve">A-werknemer</t>
  </si>
  <si>
    <t xml:space="preserve">Titel</t>
  </si>
  <si>
    <t xml:space="preserve">RPE</t>
  </si>
  <si>
    <t xml:space="preserve">Verspreidingspararmeter p</t>
  </si>
  <si>
    <t xml:space="preserve">H-3 water</t>
  </si>
  <si>
    <t xml:space="preserve">H-3</t>
  </si>
  <si>
    <t xml:space="preserve">a</t>
  </si>
  <si>
    <t xml:space="preserve">F</t>
  </si>
  <si>
    <t xml:space="preserve">B-werknemer</t>
  </si>
  <si>
    <t xml:space="preserve">Waarde</t>
  </si>
  <si>
    <t xml:space="preserve">Toepassing </t>
  </si>
  <si>
    <t xml:space="preserve">Lijst</t>
  </si>
  <si>
    <t xml:space="preserve">H-3 organ</t>
  </si>
  <si>
    <t xml:space="preserve">Niet-blootgesteld werknemer</t>
  </si>
  <si>
    <t xml:space="preserve">Storage</t>
  </si>
  <si>
    <t xml:space="preserve">Stock storage</t>
  </si>
  <si>
    <t xml:space="preserve">Researcher 2</t>
  </si>
  <si>
    <t xml:space="preserve">Simple operations with gases</t>
  </si>
  <si>
    <t xml:space="preserve">Be-7</t>
  </si>
  <si>
    <t xml:space="preserve">Lead glass</t>
  </si>
  <si>
    <t xml:space="preserve">Cleaning up waste</t>
  </si>
  <si>
    <t xml:space="preserve">Radioactive waste</t>
  </si>
  <si>
    <t xml:space="preserve"> Handling of powders in 'open' system (e.g. mixing or grinding)</t>
  </si>
  <si>
    <t xml:space="preserve">Be-10</t>
  </si>
  <si>
    <t xml:space="preserve">d</t>
  </si>
  <si>
    <t xml:space="preserve">M</t>
  </si>
  <si>
    <t xml:space="preserve">Tungsten</t>
  </si>
  <si>
    <t xml:space="preserve">Centrifugation</t>
  </si>
  <si>
    <t xml:space="preserve">C-11</t>
  </si>
  <si>
    <t xml:space="preserve">S</t>
  </si>
  <si>
    <t xml:space="preserve">ja/nee</t>
  </si>
  <si>
    <t xml:space="preserve">Liquid with temperature near boiling point</t>
  </si>
  <si>
    <t xml:space="preserve">C-14</t>
  </si>
  <si>
    <t xml:space="preserve">ja</t>
  </si>
  <si>
    <t xml:space="preserve">Strong splashing movements</t>
  </si>
  <si>
    <t xml:space="preserve">C-14 damp</t>
  </si>
  <si>
    <t xml:space="preserve">nee</t>
  </si>
  <si>
    <t xml:space="preserve">Labelling with volatile nuclide (e.g. iodine)</t>
  </si>
  <si>
    <r>
      <rPr>
        <sz val="10"/>
        <rFont val="Arial"/>
        <family val="0"/>
        <charset val="1"/>
      </rPr>
      <t xml:space="preserve">CO</t>
    </r>
    <r>
      <rPr>
        <vertAlign val="subscript"/>
        <sz val="10"/>
        <rFont val="Arial"/>
        <family val="2"/>
        <charset val="1"/>
      </rPr>
      <t xml:space="preserve">2</t>
    </r>
  </si>
  <si>
    <t xml:space="preserve">zie tabel 5 voor inhalatiedoses</t>
  </si>
  <si>
    <t xml:space="preserve">Boiling of liquids in 'closed' system</t>
  </si>
  <si>
    <t xml:space="preserve">Vortexing</t>
  </si>
  <si>
    <t xml:space="preserve">Na-22</t>
  </si>
  <si>
    <t xml:space="preserve">CO2</t>
  </si>
  <si>
    <t xml:space="preserve">Simple operations with powders in 'closed' system</t>
  </si>
  <si>
    <t xml:space="preserve">Na-24</t>
  </si>
  <si>
    <t xml:space="preserve">Overzicht van de signaleringsniveaus bij verschillende beschreven situaties uit RIAS-NG</t>
  </si>
  <si>
    <t xml:space="preserve">Storage of noble gases in administration system</t>
  </si>
  <si>
    <t xml:space="preserve">Mg-28</t>
  </si>
  <si>
    <t xml:space="preserve">Dissection of test animal including manipuation of the heart</t>
  </si>
  <si>
    <t xml:space="preserve">Al-26</t>
  </si>
  <si>
    <t xml:space="preserve">Signaleringsniveaus</t>
  </si>
  <si>
    <t xml:space="preserve">Regulier</t>
  </si>
  <si>
    <t xml:space="preserve">Reg - tempo</t>
  </si>
  <si>
    <t xml:space="preserve">Vog</t>
  </si>
  <si>
    <t xml:space="preserve">Labelling with non-volatile nuclide</t>
  </si>
  <si>
    <t xml:space="preserve">Si-31</t>
  </si>
  <si>
    <t xml:space="preserve">mSv/jaar</t>
  </si>
  <si>
    <t xml:space="preserve">mSv/uur</t>
  </si>
  <si>
    <t xml:space="preserve">mSv/vog</t>
  </si>
  <si>
    <t xml:space="preserve">Simple chemical process using tracers (e.g. RIA)</t>
  </si>
  <si>
    <t xml:space="preserve">Si-32</t>
  </si>
  <si>
    <t xml:space="preserve">Inwendige besmetting</t>
  </si>
  <si>
    <t xml:space="preserve">Weighing of solids under strict conditions</t>
  </si>
  <si>
    <t xml:space="preserve">P-32</t>
  </si>
  <si>
    <t xml:space="preserve">Externe blootstelling</t>
  </si>
  <si>
    <t xml:space="preserve">P-33</t>
  </si>
  <si>
    <t xml:space="preserve">Huidbesmetting</t>
  </si>
  <si>
    <t xml:space="preserve">Blood draw</t>
  </si>
  <si>
    <t xml:space="preserve">S-35</t>
  </si>
  <si>
    <t xml:space="preserve">Extremiteiten</t>
  </si>
  <si>
    <t xml:space="preserve">Sample draw (feces, urine, etc.)</t>
  </si>
  <si>
    <t xml:space="preserve">S-35 (anorg.)</t>
  </si>
  <si>
    <t xml:space="preserve">Dissection of test animal</t>
  </si>
  <si>
    <t xml:space="preserve">S-35 (org.)</t>
  </si>
  <si>
    <t xml:space="preserve">Short, very simple wet work, such as pipetting a small volume of a non-volatile compound from a stock solution</t>
  </si>
  <si>
    <t xml:space="preserve">Cl-36</t>
  </si>
  <si>
    <t xml:space="preserve">Cl-38</t>
  </si>
  <si>
    <t xml:space="preserve">-Elution Tc-generator</t>
  </si>
  <si>
    <t xml:space="preserve">Cl-39</t>
  </si>
  <si>
    <t xml:space="preserve">Ar-37</t>
  </si>
  <si>
    <t xml:space="preserve">-Labelling in closed systems</t>
  </si>
  <si>
    <t xml:space="preserve">Ar-39</t>
  </si>
  <si>
    <t xml:space="preserve">-Calibration I-131 capsule</t>
  </si>
  <si>
    <t xml:space="preserve">Ar-41</t>
  </si>
  <si>
    <t xml:space="preserve">K-40</t>
  </si>
  <si>
    <t xml:space="preserve">-Storage of radioactive waste in working room</t>
  </si>
  <si>
    <t xml:space="preserve">K-42</t>
  </si>
  <si>
    <t xml:space="preserve">K-43</t>
  </si>
  <si>
    <t xml:space="preserve">Care of test animals</t>
  </si>
  <si>
    <t xml:space="preserve">K-44</t>
  </si>
  <si>
    <t xml:space="preserve">K-45</t>
  </si>
  <si>
    <t xml:space="preserve">Ca-41</t>
  </si>
  <si>
    <t xml:space="preserve">Ca-45</t>
  </si>
  <si>
    <t xml:space="preserve">Ca-47</t>
  </si>
  <si>
    <t xml:space="preserve">Laboratorium parameter  q</t>
  </si>
  <si>
    <t xml:space="preserve">Sc-43</t>
  </si>
  <si>
    <t xml:space="preserve">Type ruimte</t>
  </si>
  <si>
    <t xml:space="preserve">Sc-44</t>
  </si>
  <si>
    <t xml:space="preserve">Rooms outside the lab</t>
  </si>
  <si>
    <t xml:space="preserve">Sc-44m</t>
  </si>
  <si>
    <t xml:space="preserve">D-laboratory</t>
  </si>
  <si>
    <t xml:space="preserve">Sc-46</t>
  </si>
  <si>
    <t xml:space="preserve">C-laboratory</t>
  </si>
  <si>
    <t xml:space="preserve">Sc-47</t>
  </si>
  <si>
    <t xml:space="preserve">B-laboratory</t>
  </si>
  <si>
    <t xml:space="preserve">Sc-48</t>
  </si>
  <si>
    <t xml:space="preserve">edelgas</t>
  </si>
  <si>
    <t xml:space="preserve">35,0 d</t>
  </si>
  <si>
    <t xml:space="preserve">Sc-49</t>
  </si>
  <si>
    <t xml:space="preserve">269 a</t>
  </si>
  <si>
    <t xml:space="preserve">Lokale ventilatievoorziening r</t>
  </si>
  <si>
    <t xml:space="preserve">Ti-44</t>
  </si>
  <si>
    <t xml:space="preserve">1,83 h</t>
  </si>
  <si>
    <t xml:space="preserve">Type ventilatie</t>
  </si>
  <si>
    <t xml:space="preserve">Ti-45</t>
  </si>
  <si>
    <t xml:space="preserve">V-47</t>
  </si>
  <si>
    <t xml:space="preserve">Fume hood (not formally tested) &lt;10% leakage</t>
  </si>
  <si>
    <t xml:space="preserve">V-48</t>
  </si>
  <si>
    <t xml:space="preserve">V-49</t>
  </si>
  <si>
    <t xml:space="preserve">Closed cabinet/glovebox; class III cabinet</t>
  </si>
  <si>
    <t xml:space="preserve">Cr-48</t>
  </si>
  <si>
    <t xml:space="preserve">De waarde van r mag nooit hoger gekozen worden dan de waarde van q!</t>
  </si>
  <si>
    <t xml:space="preserve">Cr-49</t>
  </si>
  <si>
    <t xml:space="preserve">Cr-51</t>
  </si>
  <si>
    <t xml:space="preserve">Mn-51</t>
  </si>
  <si>
    <t xml:space="preserve">Mn-52</t>
  </si>
  <si>
    <t xml:space="preserve">Mn-52m</t>
  </si>
  <si>
    <t xml:space="preserve">Mn-53</t>
  </si>
  <si>
    <t xml:space="preserve">Mn-54</t>
  </si>
  <si>
    <t xml:space="preserve">Mn-56</t>
  </si>
  <si>
    <t xml:space="preserve">Fe-52</t>
  </si>
  <si>
    <t xml:space="preserve">Fe-55</t>
  </si>
  <si>
    <t xml:space="preserve">Fe-59</t>
  </si>
  <si>
    <t xml:space="preserve">Fe-60</t>
  </si>
  <si>
    <t xml:space="preserve">Co-55</t>
  </si>
  <si>
    <t xml:space="preserve">Co-56</t>
  </si>
  <si>
    <t xml:space="preserve">Co-57</t>
  </si>
  <si>
    <t xml:space="preserve">Co-58</t>
  </si>
  <si>
    <t xml:space="preserve">Co-58m</t>
  </si>
  <si>
    <t xml:space="preserve">Co-60</t>
  </si>
  <si>
    <t xml:space="preserve">Co-60m</t>
  </si>
  <si>
    <t xml:space="preserve">Co-61</t>
  </si>
  <si>
    <t xml:space="preserve">Co-62m</t>
  </si>
  <si>
    <t xml:space="preserve">Ni-56</t>
  </si>
  <si>
    <t xml:space="preserve">Ni-57</t>
  </si>
  <si>
    <t xml:space="preserve">Ni-59</t>
  </si>
  <si>
    <t xml:space="preserve">Ni-63</t>
  </si>
  <si>
    <t xml:space="preserve">Ni-63 element</t>
  </si>
  <si>
    <t xml:space="preserve">N-63 carbonyl</t>
  </si>
  <si>
    <t xml:space="preserve">Ni-65</t>
  </si>
  <si>
    <t xml:space="preserve">Ni-66</t>
  </si>
  <si>
    <t xml:space="preserve">Cu-60</t>
  </si>
  <si>
    <t xml:space="preserve">Cu-61</t>
  </si>
  <si>
    <t xml:space="preserve">Cu-64</t>
  </si>
  <si>
    <t xml:space="preserve">Cu-67</t>
  </si>
  <si>
    <t xml:space="preserve">Zn-62</t>
  </si>
  <si>
    <t xml:space="preserve">Zn-63</t>
  </si>
  <si>
    <t xml:space="preserve">Zn-65</t>
  </si>
  <si>
    <t xml:space="preserve">Zn-69</t>
  </si>
  <si>
    <t xml:space="preserve">Zn-69m</t>
  </si>
  <si>
    <t xml:space="preserve">Zn-71m</t>
  </si>
  <si>
    <t xml:space="preserve">Zn-72</t>
  </si>
  <si>
    <t xml:space="preserve">Ga-65</t>
  </si>
  <si>
    <t xml:space="preserve">Ga-66</t>
  </si>
  <si>
    <t xml:space="preserve">Ga-67</t>
  </si>
  <si>
    <t xml:space="preserve">Ga-68</t>
  </si>
  <si>
    <t xml:space="preserve">Ga-70</t>
  </si>
  <si>
    <t xml:space="preserve">Ga-72</t>
  </si>
  <si>
    <t xml:space="preserve">Ga-73</t>
  </si>
  <si>
    <t xml:space="preserve">Ge-66</t>
  </si>
  <si>
    <t xml:space="preserve">Ge-67</t>
  </si>
  <si>
    <t xml:space="preserve">Ge-68</t>
  </si>
  <si>
    <t xml:space="preserve">Ge-69</t>
  </si>
  <si>
    <t xml:space="preserve">Ge-71</t>
  </si>
  <si>
    <t xml:space="preserve">Ge-75</t>
  </si>
  <si>
    <t xml:space="preserve">Ge-77</t>
  </si>
  <si>
    <t xml:space="preserve">Ge-78</t>
  </si>
  <si>
    <t xml:space="preserve">As-69</t>
  </si>
  <si>
    <t xml:space="preserve">As-70</t>
  </si>
  <si>
    <t xml:space="preserve">As-71</t>
  </si>
  <si>
    <t xml:space="preserve">As-72</t>
  </si>
  <si>
    <t xml:space="preserve">As-73</t>
  </si>
  <si>
    <t xml:space="preserve">As-74</t>
  </si>
  <si>
    <t xml:space="preserve">As-76</t>
  </si>
  <si>
    <t xml:space="preserve">As-77</t>
  </si>
  <si>
    <t xml:space="preserve">As-78</t>
  </si>
  <si>
    <t xml:space="preserve">Se-70</t>
  </si>
  <si>
    <t xml:space="preserve">Se-73</t>
  </si>
  <si>
    <t xml:space="preserve">Se-73m</t>
  </si>
  <si>
    <t xml:space="preserve">Se-75</t>
  </si>
  <si>
    <t xml:space="preserve">Se-79</t>
  </si>
  <si>
    <t xml:space="preserve">Se-81</t>
  </si>
  <si>
    <t xml:space="preserve">Se-81m</t>
  </si>
  <si>
    <t xml:space="preserve">Se-83</t>
  </si>
  <si>
    <t xml:space="preserve">Br-74</t>
  </si>
  <si>
    <t xml:space="preserve">Br-74m</t>
  </si>
  <si>
    <t xml:space="preserve">Br-75</t>
  </si>
  <si>
    <t xml:space="preserve">Br-76</t>
  </si>
  <si>
    <t xml:space="preserve">Br-77</t>
  </si>
  <si>
    <t xml:space="preserve">Br-80</t>
  </si>
  <si>
    <t xml:space="preserve">Br-80m</t>
  </si>
  <si>
    <t xml:space="preserve">Br-82</t>
  </si>
  <si>
    <t xml:space="preserve">Br-83</t>
  </si>
  <si>
    <t xml:space="preserve">Br-84</t>
  </si>
  <si>
    <t xml:space="preserve">Rb-79</t>
  </si>
  <si>
    <t xml:space="preserve">Kr-85</t>
  </si>
  <si>
    <t xml:space="preserve">Rb-81</t>
  </si>
  <si>
    <t xml:space="preserve">Rb-81m</t>
  </si>
  <si>
    <t xml:space="preserve">Rb-82m</t>
  </si>
  <si>
    <t xml:space="preserve">Rb-83</t>
  </si>
  <si>
    <t xml:space="preserve">Rb-84</t>
  </si>
  <si>
    <t xml:space="preserve">Rb-86</t>
  </si>
  <si>
    <t xml:space="preserve">Rb-87</t>
  </si>
  <si>
    <t xml:space="preserve">Rb-88</t>
  </si>
  <si>
    <t xml:space="preserve">Rb-89</t>
  </si>
  <si>
    <t xml:space="preserve">Kr-74</t>
  </si>
  <si>
    <t xml:space="preserve">Kr-76</t>
  </si>
  <si>
    <t xml:space="preserve">Kr-77</t>
  </si>
  <si>
    <t xml:space="preserve">Kr-79</t>
  </si>
  <si>
    <t xml:space="preserve">Kr-81</t>
  </si>
  <si>
    <t xml:space="preserve">Kr-83m</t>
  </si>
  <si>
    <t xml:space="preserve">Kr-85m</t>
  </si>
  <si>
    <t xml:space="preserve">Kr-87</t>
  </si>
  <si>
    <t xml:space="preserve">Kr-88</t>
  </si>
  <si>
    <t xml:space="preserve">Sr-80</t>
  </si>
  <si>
    <t xml:space="preserve">Sr-81</t>
  </si>
  <si>
    <t xml:space="preserve">Sr-82</t>
  </si>
  <si>
    <t xml:space="preserve">Sr-83</t>
  </si>
  <si>
    <t xml:space="preserve">Sr-85</t>
  </si>
  <si>
    <t xml:space="preserve">Sr-85m</t>
  </si>
  <si>
    <t xml:space="preserve">Sr-87m</t>
  </si>
  <si>
    <t xml:space="preserve">Sr-89</t>
  </si>
  <si>
    <t xml:space="preserve">Sr-90</t>
  </si>
  <si>
    <t xml:space="preserve">Sr-91</t>
  </si>
  <si>
    <t xml:space="preserve">Sr-92</t>
  </si>
  <si>
    <t xml:space="preserve">Y-86</t>
  </si>
  <si>
    <t xml:space="preserve">Y-86m</t>
  </si>
  <si>
    <t xml:space="preserve">Y-87</t>
  </si>
  <si>
    <t xml:space="preserve">Y-88</t>
  </si>
  <si>
    <t xml:space="preserve">Y-90</t>
  </si>
  <si>
    <t xml:space="preserve">Y-90m</t>
  </si>
  <si>
    <t xml:space="preserve">Y-91</t>
  </si>
  <si>
    <t xml:space="preserve">Y-91m</t>
  </si>
  <si>
    <t xml:space="preserve">Y-92</t>
  </si>
  <si>
    <t xml:space="preserve">Y-93</t>
  </si>
  <si>
    <t xml:space="preserve">Y-94</t>
  </si>
  <si>
    <t xml:space="preserve">Y-95</t>
  </si>
  <si>
    <t xml:space="preserve">Zr-86</t>
  </si>
  <si>
    <t xml:space="preserve">Zr-88</t>
  </si>
  <si>
    <t xml:space="preserve">Zr-89</t>
  </si>
  <si>
    <t xml:space="preserve">Zr-93</t>
  </si>
  <si>
    <t xml:space="preserve">Zr-95</t>
  </si>
  <si>
    <t xml:space="preserve">Zr-97</t>
  </si>
  <si>
    <t xml:space="preserve">Nb-88</t>
  </si>
  <si>
    <t xml:space="preserve">Nb-89</t>
  </si>
  <si>
    <t xml:space="preserve">Nb-90</t>
  </si>
  <si>
    <t xml:space="preserve">Nb-93m</t>
  </si>
  <si>
    <t xml:space="preserve">Nb-94</t>
  </si>
  <si>
    <t xml:space="preserve">Nb-95</t>
  </si>
  <si>
    <t xml:space="preserve">Nb-95m</t>
  </si>
  <si>
    <t xml:space="preserve">Nb-96</t>
  </si>
  <si>
    <t xml:space="preserve">Nb-97</t>
  </si>
  <si>
    <t xml:space="preserve">Nb-98</t>
  </si>
  <si>
    <t xml:space="preserve">Mo-90</t>
  </si>
  <si>
    <t xml:space="preserve">Mo-93</t>
  </si>
  <si>
    <t xml:space="preserve">Mo-93m</t>
  </si>
  <si>
    <t xml:space="preserve">Mo-99</t>
  </si>
  <si>
    <t xml:space="preserve">Mo-101</t>
  </si>
  <si>
    <t xml:space="preserve">Tc-93</t>
  </si>
  <si>
    <t xml:space="preserve">Tc-93m</t>
  </si>
  <si>
    <t xml:space="preserve">Tc-94</t>
  </si>
  <si>
    <t xml:space="preserve">Tc-94m</t>
  </si>
  <si>
    <t xml:space="preserve">Tc-95</t>
  </si>
  <si>
    <t xml:space="preserve">Tc-95m</t>
  </si>
  <si>
    <t xml:space="preserve">Tc-96</t>
  </si>
  <si>
    <t xml:space="preserve">Tc-96m</t>
  </si>
  <si>
    <t xml:space="preserve">Tc-97</t>
  </si>
  <si>
    <t xml:space="preserve">Tc-97m</t>
  </si>
  <si>
    <t xml:space="preserve">Tc-98</t>
  </si>
  <si>
    <t xml:space="preserve">Tc-99</t>
  </si>
  <si>
    <t xml:space="preserve">Tc-99m</t>
  </si>
  <si>
    <t xml:space="preserve">Tc-101</t>
  </si>
  <si>
    <t xml:space="preserve">Tc-104</t>
  </si>
  <si>
    <t xml:space="preserve">Ru-94</t>
  </si>
  <si>
    <t xml:space="preserve">Ru-97</t>
  </si>
  <si>
    <t xml:space="preserve">Ru-103</t>
  </si>
  <si>
    <t xml:space="preserve">Ru-105</t>
  </si>
  <si>
    <t xml:space="preserve">Ru-106</t>
  </si>
  <si>
    <t xml:space="preserve">Rh-99</t>
  </si>
  <si>
    <t xml:space="preserve">Rh-99m</t>
  </si>
  <si>
    <t xml:space="preserve">Rh-100</t>
  </si>
  <si>
    <t xml:space="preserve">Rh-101</t>
  </si>
  <si>
    <t xml:space="preserve">Rh-101m</t>
  </si>
  <si>
    <t xml:space="preserve">Rh-102</t>
  </si>
  <si>
    <t xml:space="preserve">Rh-102m</t>
  </si>
  <si>
    <t xml:space="preserve">Rh-103m</t>
  </si>
  <si>
    <t xml:space="preserve">Rh-105</t>
  </si>
  <si>
    <t xml:space="preserve">Rh-106m</t>
  </si>
  <si>
    <t xml:space="preserve">Rh-107</t>
  </si>
  <si>
    <t xml:space="preserve">Pd-100</t>
  </si>
  <si>
    <t xml:space="preserve">Pd-101</t>
  </si>
  <si>
    <t xml:space="preserve">Pd-103</t>
  </si>
  <si>
    <t xml:space="preserve">m</t>
  </si>
  <si>
    <t xml:space="preserve">11,5 m</t>
  </si>
  <si>
    <t xml:space="preserve">Pd-107</t>
  </si>
  <si>
    <t xml:space="preserve">14,8 h</t>
  </si>
  <si>
    <t xml:space="preserve">Pd-109</t>
  </si>
  <si>
    <t xml:space="preserve">74,7 m</t>
  </si>
  <si>
    <t xml:space="preserve">Ag-102</t>
  </si>
  <si>
    <t xml:space="preserve">1,46 d</t>
  </si>
  <si>
    <t xml:space="preserve">Ag-103</t>
  </si>
  <si>
    <t xml:space="preserve">2,10E+5 a</t>
  </si>
  <si>
    <t xml:space="preserve">Ag-104</t>
  </si>
  <si>
    <t xml:space="preserve">Ag-104m</t>
  </si>
  <si>
    <t xml:space="preserve">10,7 a</t>
  </si>
  <si>
    <t xml:space="preserve">Ag-105</t>
  </si>
  <si>
    <t xml:space="preserve">4,48 h</t>
  </si>
  <si>
    <t xml:space="preserve">Ag-106</t>
  </si>
  <si>
    <t xml:space="preserve">1,27 h</t>
  </si>
  <si>
    <t xml:space="preserve">Ag-106m</t>
  </si>
  <si>
    <t xml:space="preserve">2,84 h</t>
  </si>
  <si>
    <t xml:space="preserve">Ag-108m</t>
  </si>
  <si>
    <t xml:space="preserve">Ag-110m</t>
  </si>
  <si>
    <t xml:space="preserve">Ag-111</t>
  </si>
  <si>
    <t xml:space="preserve">Ag-112</t>
  </si>
  <si>
    <t xml:space="preserve">Ag-115</t>
  </si>
  <si>
    <t xml:space="preserve">Cd-104</t>
  </si>
  <si>
    <t xml:space="preserve">Cd-107</t>
  </si>
  <si>
    <t xml:space="preserve">Cd-109</t>
  </si>
  <si>
    <t xml:space="preserve">Cd-113</t>
  </si>
  <si>
    <t xml:space="preserve">Cd-113m</t>
  </si>
  <si>
    <t xml:space="preserve">Cd-115</t>
  </si>
  <si>
    <t xml:space="preserve">Cd-115m</t>
  </si>
  <si>
    <t xml:space="preserve">Cd-117</t>
  </si>
  <si>
    <t xml:space="preserve">Cd-117m</t>
  </si>
  <si>
    <t xml:space="preserve">In-109</t>
  </si>
  <si>
    <t xml:space="preserve">In-110</t>
  </si>
  <si>
    <t xml:space="preserve">In-111</t>
  </si>
  <si>
    <t xml:space="preserve">In-112</t>
  </si>
  <si>
    <t xml:space="preserve">In-113m</t>
  </si>
  <si>
    <t xml:space="preserve">In-114m</t>
  </si>
  <si>
    <t xml:space="preserve">In-115</t>
  </si>
  <si>
    <t xml:space="preserve">In-115m</t>
  </si>
  <si>
    <t xml:space="preserve">In-116m</t>
  </si>
  <si>
    <t xml:space="preserve">In-117</t>
  </si>
  <si>
    <t xml:space="preserve">In-117m</t>
  </si>
  <si>
    <t xml:space="preserve">In-119m</t>
  </si>
  <si>
    <t xml:space="preserve">Sn-110</t>
  </si>
  <si>
    <t xml:space="preserve">Sn-111</t>
  </si>
  <si>
    <t xml:space="preserve">Sn-113</t>
  </si>
  <si>
    <t xml:space="preserve">Sn-117m</t>
  </si>
  <si>
    <t xml:space="preserve">Sn-119m</t>
  </si>
  <si>
    <t xml:space="preserve">Sn-121</t>
  </si>
  <si>
    <t xml:space="preserve">Sn-121m</t>
  </si>
  <si>
    <t xml:space="preserve">Sn-123</t>
  </si>
  <si>
    <t xml:space="preserve">Sn-123m</t>
  </si>
  <si>
    <t xml:space="preserve">Sn-125</t>
  </si>
  <si>
    <t xml:space="preserve">Sn-126</t>
  </si>
  <si>
    <t xml:space="preserve">Sn-127</t>
  </si>
  <si>
    <t xml:space="preserve">Sn-128</t>
  </si>
  <si>
    <t xml:space="preserve">Sb-115</t>
  </si>
  <si>
    <t xml:space="preserve">Sb-116</t>
  </si>
  <si>
    <t xml:space="preserve">Sb-116m</t>
  </si>
  <si>
    <t xml:space="preserve">Sb-117</t>
  </si>
  <si>
    <t xml:space="preserve">Sb-118m</t>
  </si>
  <si>
    <t xml:space="preserve">Sb-119</t>
  </si>
  <si>
    <t xml:space="preserve">Sb-120 (1)</t>
  </si>
  <si>
    <t xml:space="preserve">Sb-120 (2)</t>
  </si>
  <si>
    <t xml:space="preserve">Sb-122</t>
  </si>
  <si>
    <t xml:space="preserve">Sb-124</t>
  </si>
  <si>
    <t xml:space="preserve">Sb-124m</t>
  </si>
  <si>
    <t xml:space="preserve">Sb-125</t>
  </si>
  <si>
    <t xml:space="preserve">Sb-126</t>
  </si>
  <si>
    <t xml:space="preserve">Sb-126m</t>
  </si>
  <si>
    <t xml:space="preserve">Sb-127</t>
  </si>
  <si>
    <t xml:space="preserve">Sb-128 (1)</t>
  </si>
  <si>
    <t xml:space="preserve">Sb-128 (2)</t>
  </si>
  <si>
    <t xml:space="preserve">Sb-129</t>
  </si>
  <si>
    <t xml:space="preserve">Sb-130</t>
  </si>
  <si>
    <t xml:space="preserve">Sb-131</t>
  </si>
  <si>
    <t xml:space="preserve">Te-116</t>
  </si>
  <si>
    <t xml:space="preserve">Te-121</t>
  </si>
  <si>
    <t xml:space="preserve">Te-121m</t>
  </si>
  <si>
    <t xml:space="preserve">Te-123</t>
  </si>
  <si>
    <t xml:space="preserve">Te-123m</t>
  </si>
  <si>
    <t xml:space="preserve">Te-125m</t>
  </si>
  <si>
    <t xml:space="preserve">Te-127</t>
  </si>
  <si>
    <t xml:space="preserve">Te-127m</t>
  </si>
  <si>
    <t xml:space="preserve">Te-129</t>
  </si>
  <si>
    <t xml:space="preserve">Te-129m</t>
  </si>
  <si>
    <t xml:space="preserve">Te-131</t>
  </si>
  <si>
    <t xml:space="preserve">Te-131m</t>
  </si>
  <si>
    <t xml:space="preserve">Te-132</t>
  </si>
  <si>
    <t xml:space="preserve">Te-133</t>
  </si>
  <si>
    <t xml:space="preserve">Te-133m</t>
  </si>
  <si>
    <t xml:space="preserve">Te-134</t>
  </si>
  <si>
    <t xml:space="preserve">I-120</t>
  </si>
  <si>
    <t xml:space="preserve">I-120m</t>
  </si>
  <si>
    <t xml:space="preserve">I-121</t>
  </si>
  <si>
    <t xml:space="preserve">I-123</t>
  </si>
  <si>
    <t xml:space="preserve">I-124</t>
  </si>
  <si>
    <t xml:space="preserve">I-125</t>
  </si>
  <si>
    <t xml:space="preserve">I-126</t>
  </si>
  <si>
    <t xml:space="preserve">I-128</t>
  </si>
  <si>
    <t xml:space="preserve">I-129</t>
  </si>
  <si>
    <t xml:space="preserve">I-130</t>
  </si>
  <si>
    <t xml:space="preserve">I-131</t>
  </si>
  <si>
    <t xml:space="preserve">I-132</t>
  </si>
  <si>
    <t xml:space="preserve">I-132m</t>
  </si>
  <si>
    <t xml:space="preserve">I-133</t>
  </si>
  <si>
    <t xml:space="preserve">I-134</t>
  </si>
  <si>
    <t xml:space="preserve">I-135</t>
  </si>
  <si>
    <t xml:space="preserve">Xe-120</t>
  </si>
  <si>
    <t xml:space="preserve">Xe-121</t>
  </si>
  <si>
    <t xml:space="preserve">Xe-122</t>
  </si>
  <si>
    <t xml:space="preserve">Xe-123</t>
  </si>
  <si>
    <t xml:space="preserve">Xe-125</t>
  </si>
  <si>
    <t xml:space="preserve">Xe-127</t>
  </si>
  <si>
    <t xml:space="preserve">Xe-129m</t>
  </si>
  <si>
    <t xml:space="preserve">Xe-131</t>
  </si>
  <si>
    <t xml:space="preserve">Xe-133</t>
  </si>
  <si>
    <t xml:space="preserve">Xe-133m</t>
  </si>
  <si>
    <t xml:space="preserve">Xe-135</t>
  </si>
  <si>
    <t xml:space="preserve">Xe-135m</t>
  </si>
  <si>
    <t xml:space="preserve">Xe-138</t>
  </si>
  <si>
    <t xml:space="preserve">Cs-125</t>
  </si>
  <si>
    <t xml:space="preserve">Cs-127</t>
  </si>
  <si>
    <t xml:space="preserve">Cs-129</t>
  </si>
  <si>
    <t xml:space="preserve">Cs-130</t>
  </si>
  <si>
    <t xml:space="preserve">Cs-131</t>
  </si>
  <si>
    <t xml:space="preserve">Cs-132</t>
  </si>
  <si>
    <t xml:space="preserve">Cs-134</t>
  </si>
  <si>
    <t xml:space="preserve">Cs-134m</t>
  </si>
  <si>
    <t xml:space="preserve">Cs-135</t>
  </si>
  <si>
    <t xml:space="preserve">Cs-135m</t>
  </si>
  <si>
    <t xml:space="preserve">Cs-136</t>
  </si>
  <si>
    <t xml:space="preserve">Cs-137</t>
  </si>
  <si>
    <t xml:space="preserve">Cs-138</t>
  </si>
  <si>
    <t xml:space="preserve">Ba-126</t>
  </si>
  <si>
    <t xml:space="preserve">Ba-128</t>
  </si>
  <si>
    <t xml:space="preserve">Ba-131</t>
  </si>
  <si>
    <t xml:space="preserve">Ba-131m</t>
  </si>
  <si>
    <t xml:space="preserve">Ba-133</t>
  </si>
  <si>
    <t xml:space="preserve">Ba-133m</t>
  </si>
  <si>
    <t xml:space="preserve">Ba-135m</t>
  </si>
  <si>
    <t xml:space="preserve">Ba-139</t>
  </si>
  <si>
    <t xml:space="preserve">Ba-140</t>
  </si>
  <si>
    <t xml:space="preserve">Ba-141</t>
  </si>
  <si>
    <t xml:space="preserve">Ba-142</t>
  </si>
  <si>
    <t xml:space="preserve">La-131</t>
  </si>
  <si>
    <t xml:space="preserve">La-132</t>
  </si>
  <si>
    <t xml:space="preserve">La-135</t>
  </si>
  <si>
    <t xml:space="preserve">La-137</t>
  </si>
  <si>
    <t xml:space="preserve">La-138</t>
  </si>
  <si>
    <t xml:space="preserve">La-140</t>
  </si>
  <si>
    <t xml:space="preserve">La-141</t>
  </si>
  <si>
    <t xml:space="preserve">La-142</t>
  </si>
  <si>
    <t xml:space="preserve">La-143</t>
  </si>
  <si>
    <t xml:space="preserve">Ce-134</t>
  </si>
  <si>
    <t xml:space="preserve">Ce-135</t>
  </si>
  <si>
    <t xml:space="preserve">Ce-137</t>
  </si>
  <si>
    <t xml:space="preserve">Ce-137m</t>
  </si>
  <si>
    <t xml:space="preserve">Ce-139</t>
  </si>
  <si>
    <t xml:space="preserve">Ce-141</t>
  </si>
  <si>
    <t xml:space="preserve">Ce-143</t>
  </si>
  <si>
    <t xml:space="preserve">Ce-144</t>
  </si>
  <si>
    <t xml:space="preserve">Pr-136</t>
  </si>
  <si>
    <t xml:space="preserve">Pr-137</t>
  </si>
  <si>
    <t xml:space="preserve">Pr-138m</t>
  </si>
  <si>
    <t xml:space="preserve">Pr-139</t>
  </si>
  <si>
    <t xml:space="preserve">Pr-142</t>
  </si>
  <si>
    <t xml:space="preserve">Pr-142m</t>
  </si>
  <si>
    <t xml:space="preserve">Pr-143</t>
  </si>
  <si>
    <t xml:space="preserve">Pr-144</t>
  </si>
  <si>
    <t xml:space="preserve">Pr-145</t>
  </si>
  <si>
    <t xml:space="preserve">Pr-147</t>
  </si>
  <si>
    <t xml:space="preserve">Nd-136</t>
  </si>
  <si>
    <t xml:space="preserve">Nd-138</t>
  </si>
  <si>
    <t xml:space="preserve">Nd-139</t>
  </si>
  <si>
    <t xml:space="preserve">Nd-139m</t>
  </si>
  <si>
    <t xml:space="preserve">Nd-141</t>
  </si>
  <si>
    <t xml:space="preserve">Nd-147</t>
  </si>
  <si>
    <t xml:space="preserve">Nd-149</t>
  </si>
  <si>
    <t xml:space="preserve">Nd-151</t>
  </si>
  <si>
    <t xml:space="preserve">Pm-141</t>
  </si>
  <si>
    <t xml:space="preserve">Pm-143</t>
  </si>
  <si>
    <t xml:space="preserve">Pm-144</t>
  </si>
  <si>
    <t xml:space="preserve">Pm-145</t>
  </si>
  <si>
    <t xml:space="preserve">Pm-146</t>
  </si>
  <si>
    <t xml:space="preserve">Pm-147</t>
  </si>
  <si>
    <t xml:space="preserve">Pm-148</t>
  </si>
  <si>
    <t xml:space="preserve">Pm-148m</t>
  </si>
  <si>
    <t xml:space="preserve">Pm-149</t>
  </si>
  <si>
    <t xml:space="preserve">Pm-150</t>
  </si>
  <si>
    <t xml:space="preserve">Pm-151</t>
  </si>
  <si>
    <t xml:space="preserve">Sm-141</t>
  </si>
  <si>
    <t xml:space="preserve">Sm-141m</t>
  </si>
  <si>
    <t xml:space="preserve">Sm-142</t>
  </si>
  <si>
    <t xml:space="preserve">Sm-145</t>
  </si>
  <si>
    <t xml:space="preserve">Sm-146</t>
  </si>
  <si>
    <t xml:space="preserve">Sm-147</t>
  </si>
  <si>
    <t xml:space="preserve">Sm-151</t>
  </si>
  <si>
    <t xml:space="preserve">Sm-153</t>
  </si>
  <si>
    <t xml:space="preserve">Sm-155</t>
  </si>
  <si>
    <t xml:space="preserve">Sm-156</t>
  </si>
  <si>
    <t xml:space="preserve">Eu-145</t>
  </si>
  <si>
    <t xml:space="preserve">Eu-146</t>
  </si>
  <si>
    <t xml:space="preserve">Eu-147</t>
  </si>
  <si>
    <t xml:space="preserve">Eu-148</t>
  </si>
  <si>
    <t xml:space="preserve">Eu-149</t>
  </si>
  <si>
    <t xml:space="preserve">Eu-150</t>
  </si>
  <si>
    <t xml:space="preserve">Eu-152</t>
  </si>
  <si>
    <t xml:space="preserve">Eu-152m</t>
  </si>
  <si>
    <t xml:space="preserve">Eu-154</t>
  </si>
  <si>
    <t xml:space="preserve">Eu-155</t>
  </si>
  <si>
    <t xml:space="preserve">Eu-156</t>
  </si>
  <si>
    <t xml:space="preserve">Eu-157</t>
  </si>
  <si>
    <t xml:space="preserve">Eu-158</t>
  </si>
  <si>
    <t xml:space="preserve">Gd-145</t>
  </si>
  <si>
    <t xml:space="preserve">Gd-146</t>
  </si>
  <si>
    <t xml:space="preserve">Gd-147</t>
  </si>
  <si>
    <t xml:space="preserve">Gd-148</t>
  </si>
  <si>
    <t xml:space="preserve">Gd-149</t>
  </si>
  <si>
    <t xml:space="preserve">Gd-151</t>
  </si>
  <si>
    <t xml:space="preserve">Gd-152</t>
  </si>
  <si>
    <t xml:space="preserve">Gd-153</t>
  </si>
  <si>
    <t xml:space="preserve">Gd-159</t>
  </si>
  <si>
    <t xml:space="preserve">Tb-147</t>
  </si>
  <si>
    <t xml:space="preserve">Tb-149</t>
  </si>
  <si>
    <t xml:space="preserve">Tb-150</t>
  </si>
  <si>
    <t xml:space="preserve">Tb-151</t>
  </si>
  <si>
    <t xml:space="preserve">Tb-153</t>
  </si>
  <si>
    <t xml:space="preserve">Tb-154</t>
  </si>
  <si>
    <t xml:space="preserve">Tb-155</t>
  </si>
  <si>
    <t xml:space="preserve">Tb-156</t>
  </si>
  <si>
    <t xml:space="preserve">Tb-156m</t>
  </si>
  <si>
    <t xml:space="preserve">Tb-157</t>
  </si>
  <si>
    <t xml:space="preserve">Tb-158</t>
  </si>
  <si>
    <t xml:space="preserve">Tb-160</t>
  </si>
  <si>
    <t xml:space="preserve">Tb-161</t>
  </si>
  <si>
    <t xml:space="preserve">Dy-155</t>
  </si>
  <si>
    <t xml:space="preserve">Dy-157</t>
  </si>
  <si>
    <t xml:space="preserve">Dy-159</t>
  </si>
  <si>
    <t xml:space="preserve">Dy-165</t>
  </si>
  <si>
    <t xml:space="preserve">Dy-166</t>
  </si>
  <si>
    <t xml:space="preserve">Ho-155</t>
  </si>
  <si>
    <t xml:space="preserve">Ho-157</t>
  </si>
  <si>
    <t xml:space="preserve">Ho-159</t>
  </si>
  <si>
    <t xml:space="preserve">Ho-161</t>
  </si>
  <si>
    <t xml:space="preserve">Ho-162</t>
  </si>
  <si>
    <t xml:space="preserve">Ho-162m</t>
  </si>
  <si>
    <t xml:space="preserve">Ho-164</t>
  </si>
  <si>
    <t xml:space="preserve">Ho-164m</t>
  </si>
  <si>
    <t xml:space="preserve">Ho-166</t>
  </si>
  <si>
    <t xml:space="preserve">Ho-166m</t>
  </si>
  <si>
    <t xml:space="preserve">Ho-167</t>
  </si>
  <si>
    <t xml:space="preserve">Er-161</t>
  </si>
  <si>
    <t xml:space="preserve">Er-165</t>
  </si>
  <si>
    <t xml:space="preserve">Er-169</t>
  </si>
  <si>
    <t xml:space="preserve">Er-171</t>
  </si>
  <si>
    <t xml:space="preserve">Er-172</t>
  </si>
  <si>
    <t xml:space="preserve">Tm-162</t>
  </si>
  <si>
    <t xml:space="preserve">Tm-166</t>
  </si>
  <si>
    <t xml:space="preserve">Tm-167</t>
  </si>
  <si>
    <t xml:space="preserve">Tm-170</t>
  </si>
  <si>
    <t xml:space="preserve">Tm-171</t>
  </si>
  <si>
    <t xml:space="preserve">Tm-172</t>
  </si>
  <si>
    <t xml:space="preserve">Tm-173</t>
  </si>
  <si>
    <t xml:space="preserve">Tm-175</t>
  </si>
  <si>
    <t xml:space="preserve">Yb-162</t>
  </si>
  <si>
    <t xml:space="preserve">Yb-166</t>
  </si>
  <si>
    <t xml:space="preserve">Yb-167</t>
  </si>
  <si>
    <t xml:space="preserve">Yb-169</t>
  </si>
  <si>
    <t xml:space="preserve">Yb-175</t>
  </si>
  <si>
    <t xml:space="preserve">Yb-177</t>
  </si>
  <si>
    <t xml:space="preserve">Yb-178</t>
  </si>
  <si>
    <t xml:space="preserve">Lu-169</t>
  </si>
  <si>
    <t xml:space="preserve">Lu-170</t>
  </si>
  <si>
    <t xml:space="preserve">Lu-171</t>
  </si>
  <si>
    <t xml:space="preserve">Lu-172</t>
  </si>
  <si>
    <t xml:space="preserve">Lu-173</t>
  </si>
  <si>
    <t xml:space="preserve">Lu-174</t>
  </si>
  <si>
    <t xml:space="preserve">Lu-174m</t>
  </si>
  <si>
    <t xml:space="preserve">Lu-176</t>
  </si>
  <si>
    <t xml:space="preserve">Lu-176m</t>
  </si>
  <si>
    <t xml:space="preserve">Lu-177</t>
  </si>
  <si>
    <t xml:space="preserve">Lu-177m</t>
  </si>
  <si>
    <t xml:space="preserve">Lu-178</t>
  </si>
  <si>
    <t xml:space="preserve">Lu-178m</t>
  </si>
  <si>
    <t xml:space="preserve">Lu-179</t>
  </si>
  <si>
    <t xml:space="preserve">Hf-170</t>
  </si>
  <si>
    <t xml:space="preserve">Hf-172</t>
  </si>
  <si>
    <t xml:space="preserve">Hf-173</t>
  </si>
  <si>
    <t xml:space="preserve">Hf-175</t>
  </si>
  <si>
    <t xml:space="preserve">Hf-177m</t>
  </si>
  <si>
    <t xml:space="preserve">Hf-178m</t>
  </si>
  <si>
    <t xml:space="preserve">Hf-179m</t>
  </si>
  <si>
    <t xml:space="preserve">Hf-180m</t>
  </si>
  <si>
    <t xml:space="preserve">Hf-181</t>
  </si>
  <si>
    <t xml:space="preserve">Hf-182</t>
  </si>
  <si>
    <t xml:space="preserve">Hf-182m</t>
  </si>
  <si>
    <t xml:space="preserve">Hf-183</t>
  </si>
  <si>
    <t xml:space="preserve">Hf-184</t>
  </si>
  <si>
    <t xml:space="preserve">Ta-172</t>
  </si>
  <si>
    <t xml:space="preserve">Ta-173</t>
  </si>
  <si>
    <t xml:space="preserve">Ta-174</t>
  </si>
  <si>
    <t xml:space="preserve">Ta-175</t>
  </si>
  <si>
    <t xml:space="preserve">Ta-176</t>
  </si>
  <si>
    <t xml:space="preserve">Ta-177</t>
  </si>
  <si>
    <t xml:space="preserve">Ta-178</t>
  </si>
  <si>
    <t xml:space="preserve">Ta-179</t>
  </si>
  <si>
    <t xml:space="preserve">Ta-180</t>
  </si>
  <si>
    <t xml:space="preserve">Ta-180m</t>
  </si>
  <si>
    <t xml:space="preserve">Ta-182</t>
  </si>
  <si>
    <t xml:space="preserve">Ta-182m</t>
  </si>
  <si>
    <t xml:space="preserve">Ta-183</t>
  </si>
  <si>
    <t xml:space="preserve">Ta-184</t>
  </si>
  <si>
    <t xml:space="preserve">Ta-185</t>
  </si>
  <si>
    <t xml:space="preserve">Ta-186</t>
  </si>
  <si>
    <t xml:space="preserve">W-176</t>
  </si>
  <si>
    <t xml:space="preserve">W-177</t>
  </si>
  <si>
    <t xml:space="preserve">W-178</t>
  </si>
  <si>
    <t xml:space="preserve">W-179</t>
  </si>
  <si>
    <t xml:space="preserve">W-181</t>
  </si>
  <si>
    <t xml:space="preserve">W-185</t>
  </si>
  <si>
    <t xml:space="preserve">W-187</t>
  </si>
  <si>
    <t xml:space="preserve">W-188</t>
  </si>
  <si>
    <t xml:space="preserve">Re-177</t>
  </si>
  <si>
    <t xml:space="preserve">Re-178</t>
  </si>
  <si>
    <t xml:space="preserve">Re-181</t>
  </si>
  <si>
    <t xml:space="preserve">Re-182 (1)</t>
  </si>
  <si>
    <t xml:space="preserve">Re-182 (2)</t>
  </si>
  <si>
    <t xml:space="preserve">Re-184</t>
  </si>
  <si>
    <t xml:space="preserve">Re-184m</t>
  </si>
  <si>
    <t xml:space="preserve">Re-186</t>
  </si>
  <si>
    <t xml:space="preserve">Re-186m</t>
  </si>
  <si>
    <t xml:space="preserve">Re-187</t>
  </si>
  <si>
    <t xml:space="preserve">Re-188</t>
  </si>
  <si>
    <t xml:space="preserve">Re-188m</t>
  </si>
  <si>
    <t xml:space="preserve">Re-189</t>
  </si>
  <si>
    <t xml:space="preserve">Os-180</t>
  </si>
  <si>
    <t xml:space="preserve">Os-181</t>
  </si>
  <si>
    <t xml:space="preserve">Os-182</t>
  </si>
  <si>
    <t xml:space="preserve">Os-185</t>
  </si>
  <si>
    <t xml:space="preserve">Os-189m</t>
  </si>
  <si>
    <t xml:space="preserve">Os-191</t>
  </si>
  <si>
    <t xml:space="preserve">Os-191m</t>
  </si>
  <si>
    <t xml:space="preserve">Os-193</t>
  </si>
  <si>
    <t xml:space="preserve">Os-194</t>
  </si>
  <si>
    <t xml:space="preserve">Ir-182</t>
  </si>
  <si>
    <t xml:space="preserve">Ir-184</t>
  </si>
  <si>
    <t xml:space="preserve">Ir-185</t>
  </si>
  <si>
    <t xml:space="preserve">Ir-186 (1)</t>
  </si>
  <si>
    <t xml:space="preserve">Ir-186 (2)</t>
  </si>
  <si>
    <t xml:space="preserve">Ir-187</t>
  </si>
  <si>
    <t xml:space="preserve">Ir-188</t>
  </si>
  <si>
    <t xml:space="preserve">Ir-189</t>
  </si>
  <si>
    <t xml:space="preserve">Ir-190</t>
  </si>
  <si>
    <t xml:space="preserve">Ir-190m (1)</t>
  </si>
  <si>
    <t xml:space="preserve">Ir-190m (2)</t>
  </si>
  <si>
    <t xml:space="preserve">Ir-192</t>
  </si>
  <si>
    <t xml:space="preserve">Ir-192m</t>
  </si>
  <si>
    <t xml:space="preserve">Ir-193m</t>
  </si>
  <si>
    <t xml:space="preserve">Ir-194</t>
  </si>
  <si>
    <t xml:space="preserve">Ir-194m</t>
  </si>
  <si>
    <t xml:space="preserve">Ir-195</t>
  </si>
  <si>
    <t xml:space="preserve">Ir-195m</t>
  </si>
  <si>
    <t xml:space="preserve">Pt-186</t>
  </si>
  <si>
    <t xml:space="preserve">Pt-188</t>
  </si>
  <si>
    <t xml:space="preserve">Pt-189</t>
  </si>
  <si>
    <t xml:space="preserve">Pt-191</t>
  </si>
  <si>
    <t xml:space="preserve">Pt-193</t>
  </si>
  <si>
    <t xml:space="preserve">Pt-193m</t>
  </si>
  <si>
    <t xml:space="preserve">Pt-195m</t>
  </si>
  <si>
    <t xml:space="preserve">Pt-197</t>
  </si>
  <si>
    <t xml:space="preserve">Pt-197m</t>
  </si>
  <si>
    <t xml:space="preserve">Pt-199</t>
  </si>
  <si>
    <t xml:space="preserve">Pt-200</t>
  </si>
  <si>
    <t xml:space="preserve">Au-193</t>
  </si>
  <si>
    <t xml:space="preserve">Au-194</t>
  </si>
  <si>
    <t xml:space="preserve">Au-195</t>
  </si>
  <si>
    <t xml:space="preserve">Au-198</t>
  </si>
  <si>
    <t xml:space="preserve">Au-198m</t>
  </si>
  <si>
    <t xml:space="preserve">Au-199</t>
  </si>
  <si>
    <t xml:space="preserve">Au-200</t>
  </si>
  <si>
    <t xml:space="preserve">Au-200m</t>
  </si>
  <si>
    <t xml:space="preserve">Au-201</t>
  </si>
  <si>
    <t xml:space="preserve">Hg-193 (org.)</t>
  </si>
  <si>
    <t xml:space="preserve">Hg-193 (anorg.)</t>
  </si>
  <si>
    <t xml:space="preserve">Hg-193m (org.)</t>
  </si>
  <si>
    <t xml:space="preserve">Hg-193m (anorg.)</t>
  </si>
  <si>
    <t xml:space="preserve">Hg-194 (org.)</t>
  </si>
  <si>
    <t xml:space="preserve">Hg-194 (anorg.)</t>
  </si>
  <si>
    <t xml:space="preserve">Hg-195 (org.)</t>
  </si>
  <si>
    <t xml:space="preserve">Hg-195 (anorg.)</t>
  </si>
  <si>
    <t xml:space="preserve">Hg-195m (org.)</t>
  </si>
  <si>
    <t xml:space="preserve">Hg-195m (anorg.)</t>
  </si>
  <si>
    <t xml:space="preserve">Hg-197 (org.)</t>
  </si>
  <si>
    <t xml:space="preserve">Hg-197 (anorg.)</t>
  </si>
  <si>
    <t xml:space="preserve">Hg-197m (org.)</t>
  </si>
  <si>
    <t xml:space="preserve">Hg-197m (anorg.)</t>
  </si>
  <si>
    <t xml:space="preserve">Hg-199m (org.)</t>
  </si>
  <si>
    <t xml:space="preserve">Hg-199m (anorg.)</t>
  </si>
  <si>
    <t xml:space="preserve">Hg-203 (org.)</t>
  </si>
  <si>
    <t xml:space="preserve">Hg-203 (anorg.)</t>
  </si>
  <si>
    <t xml:space="preserve">Tl-194</t>
  </si>
  <si>
    <t xml:space="preserve">Tl-194m</t>
  </si>
  <si>
    <t xml:space="preserve">Tl-195</t>
  </si>
  <si>
    <t xml:space="preserve">Tl-197</t>
  </si>
  <si>
    <t xml:space="preserve">Tl-198</t>
  </si>
  <si>
    <t xml:space="preserve">Tl-198m</t>
  </si>
  <si>
    <t xml:space="preserve">Tl-199</t>
  </si>
  <si>
    <t xml:space="preserve">Tl-200</t>
  </si>
  <si>
    <t xml:space="preserve">Tl-201</t>
  </si>
  <si>
    <t xml:space="preserve">Tl-202</t>
  </si>
  <si>
    <t xml:space="preserve">Tl-204</t>
  </si>
  <si>
    <t xml:space="preserve">Pb-195m</t>
  </si>
  <si>
    <t xml:space="preserve">Pb-198</t>
  </si>
  <si>
    <t xml:space="preserve">Pb-199</t>
  </si>
  <si>
    <t xml:space="preserve">Pb-200</t>
  </si>
  <si>
    <t xml:space="preserve">Pb-201</t>
  </si>
  <si>
    <t xml:space="preserve">Pb-202</t>
  </si>
  <si>
    <t xml:space="preserve">Pb-202m</t>
  </si>
  <si>
    <t xml:space="preserve">Pb-203</t>
  </si>
  <si>
    <t xml:space="preserve">Pb-205</t>
  </si>
  <si>
    <t xml:space="preserve">40,0 m</t>
  </si>
  <si>
    <t xml:space="preserve">Pb-209</t>
  </si>
  <si>
    <t xml:space="preserve">40,1 m</t>
  </si>
  <si>
    <t xml:space="preserve">Pb-210</t>
  </si>
  <si>
    <t xml:space="preserve">20,1 h</t>
  </si>
  <si>
    <t xml:space="preserve">Pb-211</t>
  </si>
  <si>
    <t xml:space="preserve">2,08 h</t>
  </si>
  <si>
    <t xml:space="preserve">Pb-212</t>
  </si>
  <si>
    <t xml:space="preserve">17,0 h</t>
  </si>
  <si>
    <t xml:space="preserve">Pb-214</t>
  </si>
  <si>
    <t xml:space="preserve">36,4 d</t>
  </si>
  <si>
    <t xml:space="preserve">Bi-200</t>
  </si>
  <si>
    <t xml:space="preserve">8,0 d</t>
  </si>
  <si>
    <t xml:space="preserve">Bi-201</t>
  </si>
  <si>
    <t xml:space="preserve">Xe-131m</t>
  </si>
  <si>
    <t xml:space="preserve">11,9 d</t>
  </si>
  <si>
    <t xml:space="preserve">Bi-202</t>
  </si>
  <si>
    <t xml:space="preserve">5,24 d</t>
  </si>
  <si>
    <t xml:space="preserve">Bi-203</t>
  </si>
  <si>
    <t xml:space="preserve">2,19 d</t>
  </si>
  <si>
    <t xml:space="preserve">Bi-205</t>
  </si>
  <si>
    <t xml:space="preserve">9,10 h</t>
  </si>
  <si>
    <t xml:space="preserve">Bi-206</t>
  </si>
  <si>
    <t xml:space="preserve">15,3 m</t>
  </si>
  <si>
    <t xml:space="preserve">Bi-207</t>
  </si>
  <si>
    <t xml:space="preserve">14,2 m</t>
  </si>
  <si>
    <t xml:space="preserve">Bi-210</t>
  </si>
  <si>
    <t xml:space="preserve">Bi-210m</t>
  </si>
  <si>
    <t xml:space="preserve">Bi-212</t>
  </si>
  <si>
    <t xml:space="preserve">Bi-213</t>
  </si>
  <si>
    <t xml:space="preserve">Bi-214</t>
  </si>
  <si>
    <t xml:space="preserve">Po-203</t>
  </si>
  <si>
    <t xml:space="preserve">Po-205</t>
  </si>
  <si>
    <t xml:space="preserve">Po-207</t>
  </si>
  <si>
    <t xml:space="preserve">Po-210</t>
  </si>
  <si>
    <t xml:space="preserve">At-207</t>
  </si>
  <si>
    <t xml:space="preserve">At-211</t>
  </si>
  <si>
    <t xml:space="preserve">Fr-222</t>
  </si>
  <si>
    <t xml:space="preserve">F </t>
  </si>
  <si>
    <t xml:space="preserve">Fr-223</t>
  </si>
  <si>
    <t xml:space="preserve">Ra-223</t>
  </si>
  <si>
    <t xml:space="preserve">Ra-224</t>
  </si>
  <si>
    <t xml:space="preserve">Ra-225</t>
  </si>
  <si>
    <t xml:space="preserve">Ra-226</t>
  </si>
  <si>
    <t xml:space="preserve">Ra-227</t>
  </si>
  <si>
    <t xml:space="preserve">Ra-228</t>
  </si>
  <si>
    <t xml:space="preserve">Ac-224</t>
  </si>
  <si>
    <t xml:space="preserve">Ac-225</t>
  </si>
  <si>
    <t xml:space="preserve">Ac-226</t>
  </si>
  <si>
    <t xml:space="preserve">Ac-227</t>
  </si>
  <si>
    <t xml:space="preserve">Ac-228</t>
  </si>
  <si>
    <t xml:space="preserve">Th-226</t>
  </si>
  <si>
    <t xml:space="preserve">Th-227</t>
  </si>
  <si>
    <t xml:space="preserve">Th-228</t>
  </si>
  <si>
    <t xml:space="preserve">Th-229</t>
  </si>
  <si>
    <t xml:space="preserve">Th-230</t>
  </si>
  <si>
    <t xml:space="preserve">Th-231</t>
  </si>
  <si>
    <t xml:space="preserve">Th-232</t>
  </si>
  <si>
    <t xml:space="preserve">Th-234</t>
  </si>
  <si>
    <t xml:space="preserve">Pa-227</t>
  </si>
  <si>
    <t xml:space="preserve">Pa-228</t>
  </si>
  <si>
    <t xml:space="preserve">Pa-230</t>
  </si>
  <si>
    <t xml:space="preserve">Pa-231</t>
  </si>
  <si>
    <t xml:space="preserve">Pa-232</t>
  </si>
  <si>
    <t xml:space="preserve">Pa-233</t>
  </si>
  <si>
    <t xml:space="preserve">Pa-234</t>
  </si>
  <si>
    <t xml:space="preserve">U-230</t>
  </si>
  <si>
    <t xml:space="preserve">U-231</t>
  </si>
  <si>
    <t xml:space="preserve">U-232</t>
  </si>
  <si>
    <t xml:space="preserve">U-233</t>
  </si>
  <si>
    <t xml:space="preserve">U-234</t>
  </si>
  <si>
    <t xml:space="preserve">U-235</t>
  </si>
  <si>
    <t xml:space="preserve">U-236</t>
  </si>
  <si>
    <t xml:space="preserve">U-237</t>
  </si>
  <si>
    <t xml:space="preserve">U-238</t>
  </si>
  <si>
    <t xml:space="preserve">U-239</t>
  </si>
  <si>
    <t xml:space="preserve">U-240</t>
  </si>
  <si>
    <t xml:space="preserve">Np-232</t>
  </si>
  <si>
    <t xml:space="preserve">Np-233</t>
  </si>
  <si>
    <t xml:space="preserve">Np-234</t>
  </si>
  <si>
    <t xml:space="preserve">Np-235</t>
  </si>
  <si>
    <t xml:space="preserve">Np-236</t>
  </si>
  <si>
    <t xml:space="preserve">Np-237</t>
  </si>
  <si>
    <t xml:space="preserve">Np-238</t>
  </si>
  <si>
    <t xml:space="preserve">Np-239</t>
  </si>
  <si>
    <t xml:space="preserve">Np-240</t>
  </si>
  <si>
    <t xml:space="preserve">Pu-234</t>
  </si>
  <si>
    <t xml:space="preserve">Pu-235</t>
  </si>
  <si>
    <t xml:space="preserve">Pu-236</t>
  </si>
  <si>
    <t xml:space="preserve">Pu-237</t>
  </si>
  <si>
    <t xml:space="preserve">Pu-238</t>
  </si>
  <si>
    <t xml:space="preserve">Pu-239</t>
  </si>
  <si>
    <t xml:space="preserve">Pu-240</t>
  </si>
  <si>
    <t xml:space="preserve">Pu-241</t>
  </si>
  <si>
    <t xml:space="preserve">Pu-242</t>
  </si>
  <si>
    <t xml:space="preserve">Pu-243</t>
  </si>
  <si>
    <t xml:space="preserve">Pu-244</t>
  </si>
  <si>
    <t xml:space="preserve">Pu-245</t>
  </si>
  <si>
    <t xml:space="preserve">Pu-246</t>
  </si>
  <si>
    <t xml:space="preserve">Am-237</t>
  </si>
  <si>
    <t xml:space="preserve">Am-238</t>
  </si>
  <si>
    <t xml:space="preserve">Am-239</t>
  </si>
  <si>
    <t xml:space="preserve">Am-240</t>
  </si>
  <si>
    <t xml:space="preserve">Am-241</t>
  </si>
  <si>
    <t xml:space="preserve">Am-242</t>
  </si>
  <si>
    <t xml:space="preserve">Am-242m</t>
  </si>
  <si>
    <t xml:space="preserve">Am-243</t>
  </si>
  <si>
    <t xml:space="preserve">Am-244</t>
  </si>
  <si>
    <t xml:space="preserve">Am-244m</t>
  </si>
  <si>
    <t xml:space="preserve">Am-245</t>
  </si>
  <si>
    <t xml:space="preserve">Am-246</t>
  </si>
  <si>
    <t xml:space="preserve">Am-246m</t>
  </si>
  <si>
    <t xml:space="preserve">Cm-238</t>
  </si>
  <si>
    <t xml:space="preserve">Cm-240</t>
  </si>
  <si>
    <t xml:space="preserve">Cm-241</t>
  </si>
  <si>
    <t xml:space="preserve">Cm-242</t>
  </si>
  <si>
    <t xml:space="preserve">Cm-243</t>
  </si>
  <si>
    <t xml:space="preserve">Cm-244</t>
  </si>
  <si>
    <t xml:space="preserve">Cm-245</t>
  </si>
  <si>
    <t xml:space="preserve">Cm-246</t>
  </si>
  <si>
    <t xml:space="preserve">Cm-247</t>
  </si>
  <si>
    <t xml:space="preserve">Cm-248</t>
  </si>
  <si>
    <t xml:space="preserve">Cm-249</t>
  </si>
  <si>
    <t xml:space="preserve">Cm-250</t>
  </si>
  <si>
    <t xml:space="preserve">Bk-245</t>
  </si>
  <si>
    <t xml:space="preserve">Bk-246</t>
  </si>
  <si>
    <t xml:space="preserve">Bk-247</t>
  </si>
  <si>
    <t xml:space="preserve">Bk-249</t>
  </si>
  <si>
    <t xml:space="preserve">Bk-250</t>
  </si>
  <si>
    <t xml:space="preserve">Cf-244</t>
  </si>
  <si>
    <t xml:space="preserve">Cf-246</t>
  </si>
  <si>
    <t xml:space="preserve">Cf-248</t>
  </si>
  <si>
    <t xml:space="preserve">Cf-249</t>
  </si>
  <si>
    <t xml:space="preserve">Cf-250</t>
  </si>
  <si>
    <t xml:space="preserve">Cf-251</t>
  </si>
  <si>
    <t xml:space="preserve">Cf-252</t>
  </si>
  <si>
    <t xml:space="preserve">Cf-253</t>
  </si>
  <si>
    <t xml:space="preserve">Cf-254</t>
  </si>
  <si>
    <t xml:space="preserve">Es-250</t>
  </si>
  <si>
    <t xml:space="preserve">Es-251</t>
  </si>
  <si>
    <t xml:space="preserve">Es-253</t>
  </si>
  <si>
    <t xml:space="preserve">Es-254</t>
  </si>
  <si>
    <t xml:space="preserve">Es-254m</t>
  </si>
  <si>
    <t xml:space="preserve">Fm-252</t>
  </si>
  <si>
    <t xml:space="preserve">Fm-253</t>
  </si>
  <si>
    <t xml:space="preserve">Fm-254</t>
  </si>
  <si>
    <t xml:space="preserve">Fm-255</t>
  </si>
  <si>
    <t xml:space="preserve">Fm-257</t>
  </si>
  <si>
    <t xml:space="preserve">Md-257</t>
  </si>
  <si>
    <t xml:space="preserve">Md-258</t>
  </si>
  <si>
    <t xml:space="preserve">REGULAR</t>
  </si>
  <si>
    <t xml:space="preserve">Zonder afscherming</t>
  </si>
  <si>
    <t xml:space="preserve">With shielding</t>
  </si>
  <si>
    <t xml:space="preserve">Lichaamsdosis</t>
  </si>
  <si>
    <t xml:space="preserve">Extremiteitendosis</t>
  </si>
  <si>
    <t xml:space="preserve">Effective (body) dose</t>
  </si>
  <si>
    <t xml:space="preserve">Equivalent (extremities) dose</t>
  </si>
  <si>
    <t xml:space="preserve">[mSv]</t>
  </si>
  <si>
    <t xml:space="preserve">Totaal</t>
  </si>
  <si>
    <t xml:space="preserve">Regular exposure per profession</t>
  </si>
  <si>
    <t xml:space="preserve">RNL-user</t>
  </si>
  <si>
    <t xml:space="preserve">[mSv per medewerker]</t>
  </si>
  <si>
    <t xml:space="preserve">[mSv per employee]</t>
  </si>
  <si>
    <t xml:space="preserve">Load factor laboratories</t>
  </si>
  <si>
    <t xml:space="preserve">Load factor</t>
  </si>
  <si>
    <t xml:space="preserve">Belastingsfactoren laboratoria</t>
  </si>
  <si>
    <t xml:space="preserve">Maximale belasting per ruimte:</t>
  </si>
  <si>
    <t xml:space="preserve">Handeling</t>
  </si>
  <si>
    <t xml:space="preserve">Omschrijving</t>
  </si>
  <si>
    <t xml:space="preserve">Ruimte</t>
  </si>
  <si>
    <t xml:space="preserve">Tijdsduur</t>
  </si>
  <si>
    <t xml:space="preserve">p</t>
  </si>
  <si>
    <t xml:space="preserve">q</t>
  </si>
  <si>
    <t xml:space="preserve">r</t>
  </si>
  <si>
    <r>
      <rPr>
        <b val="true"/>
        <sz val="11"/>
        <color theme="1"/>
        <rFont val="Calibri"/>
        <family val="2"/>
        <charset val="1"/>
      </rPr>
      <t xml:space="preserve">e(50)</t>
    </r>
    <r>
      <rPr>
        <b val="true"/>
        <sz val="8"/>
        <color theme="1"/>
        <rFont val="Calibri"/>
        <family val="2"/>
        <charset val="1"/>
      </rPr>
      <t xml:space="preserve">inh</t>
    </r>
  </si>
  <si>
    <t xml:space="preserve">Xj,i (Reinh)</t>
  </si>
  <si>
    <r>
      <rPr>
        <b val="true"/>
        <sz val="11"/>
        <color theme="1"/>
        <rFont val="Calibri"/>
        <family val="2"/>
        <charset val="1"/>
      </rPr>
      <t xml:space="preserve">X</t>
    </r>
    <r>
      <rPr>
        <b val="true"/>
        <sz val="10"/>
        <color theme="1"/>
        <rFont val="Calibri"/>
        <family val="2"/>
        <charset val="1"/>
      </rPr>
      <t xml:space="preserve">max</t>
    </r>
    <r>
      <rPr>
        <b val="true"/>
        <sz val="11"/>
        <color theme="1"/>
        <rFont val="Calibri"/>
        <family val="2"/>
        <charset val="1"/>
      </rPr>
      <t xml:space="preserve"> (Re</t>
    </r>
    <r>
      <rPr>
        <b val="true"/>
        <sz val="9"/>
        <color theme="1"/>
        <rFont val="Calibri"/>
        <family val="2"/>
        <charset val="1"/>
      </rPr>
      <t xml:space="preserve">inh</t>
    </r>
    <r>
      <rPr>
        <b val="true"/>
        <sz val="11"/>
        <color theme="1"/>
        <rFont val="Calibri"/>
        <family val="2"/>
        <charset val="1"/>
      </rPr>
      <t xml:space="preserve">)</t>
    </r>
  </si>
  <si>
    <r>
      <rPr>
        <b val="true"/>
        <sz val="11"/>
        <color theme="1"/>
        <rFont val="Calibri"/>
        <family val="2"/>
        <charset val="1"/>
      </rPr>
      <t xml:space="preserve">A</t>
    </r>
    <r>
      <rPr>
        <b val="true"/>
        <sz val="9"/>
        <color theme="1"/>
        <rFont val="Calibri"/>
        <family val="2"/>
        <charset val="1"/>
      </rPr>
      <t xml:space="preserve">max</t>
    </r>
    <r>
      <rPr>
        <b val="true"/>
        <sz val="11"/>
        <color theme="1"/>
        <rFont val="Calibri"/>
        <family val="2"/>
        <charset val="1"/>
      </rPr>
      <t xml:space="preserve"> (Bq)</t>
    </r>
  </si>
  <si>
    <t xml:space="preserve">Proefdierruimte</t>
  </si>
  <si>
    <t xml:space="preserve">Bergplaats</t>
  </si>
  <si>
    <t xml:space="preserve">RA-afval</t>
  </si>
  <si>
    <t xml:space="preserve">Overig</t>
  </si>
  <si>
    <t xml:space="preserve">(Bq)</t>
  </si>
  <si>
    <t xml:space="preserve">(uur/week)</t>
  </si>
  <si>
    <t xml:space="preserve">(Sv/Bq)</t>
  </si>
  <si>
    <t xml:space="preserve">A*e(50)inh,i</t>
  </si>
  <si>
    <t xml:space="preserve">0,02x10exp(p+q+r)</t>
  </si>
  <si>
    <t xml:space="preserve">(Xmax/DCC)</t>
  </si>
  <si>
    <t xml:space="preserve">Reguliere handelingen: extremiteitendoses (handen)</t>
  </si>
  <si>
    <t xml:space="preserve">Transmissies met elkaar vermenigvuldigen geeft een onderschatting. Om dit te voorkomen worden beide afschermingen bij elkaar opgeteld. Dit geeft moeilijkheden bij verschillende materialen. Er is gekozen om het materiaal te kiezen dat relevant en conservatief is.</t>
  </si>
  <si>
    <t xml:space="preserve">Voor het berekenen van het dosistempo, wordt eerst gekeken of de bronconstante gelijk is aan h(10) of aan h(0,07).</t>
  </si>
  <si>
    <t xml:space="preserve">Bronconstante = h(10): Berekening als gammastraler, en er wordt vanuit gegaan dat bètastraling en laag-energetische fotonen geen rol spelen, door afscherming van vials, spuiten, of andere materialen.</t>
  </si>
  <si>
    <t xml:space="preserve">Het gekozen materiaal wordt weergegeven in kolom S. </t>
  </si>
  <si>
    <t xml:space="preserve">Enkele voorbeelden: de combinatie Perspex en lead geeft lead als uitkomst, de combinatie Perspex en tungsten geeft tungsten als uitkomst, maar de combinatie lead en tungsten geeft lead als uitkomst.</t>
  </si>
  <si>
    <t xml:space="preserve">Bronconstante = h(0,07): Berekening als bètastraler. Er wordt gekeken naar de afscherming in kolom S. </t>
  </si>
  <si>
    <t xml:space="preserve">Als kolom S = Perspex-lead combi, dan wordt er vanuit gegaan dat alle straling wordt tegengehouden; de uitkomst is 0.</t>
  </si>
  <si>
    <t xml:space="preserve">Als kolom S &lt;&gt;"Geen" (dus enig ander afschermingsmateriaal), dan wordt er vanuit gegaan dat de bètastraling wordt tegengehouden en dat we eventueel met remstraling te maken kunnen hebben. Dit wordt aangegeven als "evt. remstraling".</t>
  </si>
  <si>
    <t xml:space="preserve">De bijdragen bij handelingen met gassen en dampen (incl. edelgassen) worden hier meegenomen, omdat dit bijdraagt aan extremiteitenblootstelling.</t>
  </si>
  <si>
    <t xml:space="preserve">De totale afschermingsdikte wordt weergegeven in kolom T.</t>
  </si>
  <si>
    <t xml:space="preserve">Cumulatieve jaardosis van extremiteiten in mSv opgeteld voor alle handelingen. Er is geen onderscheid gemaakt tussen dominante en niet-dominante hand, wat leidt tot een (forse) overschatting in berekende jaardosis van extremiteiten.</t>
  </si>
  <si>
    <t xml:space="preserve">Enkele voorbeelden: de combinatie Perspex en lead geeft als uitkomt de leaddikte, de combinatie Perspex en tungsten geeft als uitkomst de tungstendikte, de combinatie lead en tungsten geeft een som van de lead- en tungstendikte.</t>
  </si>
  <si>
    <t xml:space="preserve">Signaleringsdosis 1  </t>
  </si>
  <si>
    <t xml:space="preserve">NB. Mogelijke verbetering: voeg op tabblad 'Lijsten' de Emax van bètastraling per nuclide toe. Dan kan de remstralingsproductie worden berekend en kan rekening gehouden worden met de dracht.</t>
  </si>
  <si>
    <t xml:space="preserve">Signaleringsdosis 2 </t>
  </si>
  <si>
    <t xml:space="preserve">Totale afscherming</t>
  </si>
  <si>
    <t xml:space="preserve">Met afscherming</t>
  </si>
  <si>
    <t xml:space="preserve">Aantal handelingen</t>
  </si>
  <si>
    <t xml:space="preserve">Bronconstante h*(10)</t>
  </si>
  <si>
    <r>
      <rPr>
        <b val="true"/>
        <sz val="11"/>
        <color theme="1"/>
        <rFont val="Calibri"/>
        <family val="2"/>
        <charset val="1"/>
      </rPr>
      <t xml:space="preserve">Afstand bron </t>
    </r>
    <r>
      <rPr>
        <b val="true"/>
        <i val="true"/>
        <sz val="11"/>
        <color theme="1"/>
        <rFont val="Calibri"/>
        <family val="2"/>
        <charset val="1"/>
      </rPr>
      <t xml:space="preserve">tot handen</t>
    </r>
  </si>
  <si>
    <t xml:space="preserve">Materiaal afscherming</t>
  </si>
  <si>
    <t xml:space="preserve">Dikte afscherming</t>
  </si>
  <si>
    <t xml:space="preserve">Halveringsdikte</t>
  </si>
  <si>
    <t xml:space="preserve">Aantal halveringsdikten</t>
  </si>
  <si>
    <t xml:space="preserve">Transmisie totale afscherming</t>
  </si>
  <si>
    <t xml:space="preserve">Dosistempo</t>
  </si>
  <si>
    <t xml:space="preserve">Jaardosis</t>
  </si>
  <si>
    <t xml:space="preserve">Totaal:</t>
  </si>
  <si>
    <t xml:space="preserve">(minuten)</t>
  </si>
  <si>
    <t xml:space="preserve">(per jaar)</t>
  </si>
  <si>
    <t xml:space="preserve">(µSv/h per MBq op 1m)</t>
  </si>
  <si>
    <t xml:space="preserve">(#)</t>
  </si>
  <si>
    <t xml:space="preserve">(µSv/h)</t>
  </si>
  <si>
    <t xml:space="preserve">(µSv/jaar)</t>
  </si>
  <si>
    <t xml:space="preserve">Subtotaal:</t>
  </si>
  <si>
    <t xml:space="preserve">Reguliere handelingen: lichaamsdoses</t>
  </si>
  <si>
    <t xml:space="preserve">Bronconstante</t>
  </si>
  <si>
    <t xml:space="preserve">Niet mogelijk om hier voor bètastralers de vuistregel of de h(0,07) op 10 cm te gebruiken voor grotere afstanden. Dit omdat per nuclide de dracht anders is (H3, S35, C14, halen 1 meter niet) en omdat de vuistregel op 1 meter afstand de werkelijkheid niet goed benadert. (de kwadratenwet is niet toepasbaar op dosisafgifte van elektronen). Beter om voor de lichaamsdosis geen dosis te berekenen t.g.v. bètastraling, maar dit alleen te doen voor de extremiteiten (die in handelingen met bètastralers de bepalende factor zullen zijn voor dosislimieten/classificatie.</t>
  </si>
  <si>
    <t xml:space="preserve">De bijdragen bij handelingen met gassen en dampen (incl. edelgassen) worden hier meegenomen, omdat dit bijdraagt aan de lichaamsdosis.</t>
  </si>
  <si>
    <r>
      <rPr>
        <b val="true"/>
        <sz val="11"/>
        <color theme="1"/>
        <rFont val="Calibri"/>
        <family val="2"/>
        <charset val="1"/>
      </rPr>
      <t xml:space="preserve">Afstand bron </t>
    </r>
    <r>
      <rPr>
        <b val="true"/>
        <i val="true"/>
        <sz val="11"/>
        <color theme="1"/>
        <rFont val="Calibri"/>
        <family val="2"/>
        <charset val="1"/>
      </rPr>
      <t xml:space="preserve">tot lichaam</t>
    </r>
  </si>
  <si>
    <t xml:space="preserve">(µSv/h per MBq op 1 m)</t>
  </si>
  <si>
    <r>
      <rPr>
        <b val="true"/>
        <sz val="10"/>
        <rFont val="Arial"/>
        <family val="2"/>
        <charset val="1"/>
      </rPr>
      <t xml:space="preserve">Subtotaal: [</t>
    </r>
    <r>
      <rPr>
        <b val="true"/>
        <sz val="10"/>
        <rFont val="Verdana"/>
        <family val="2"/>
        <charset val="1"/>
      </rPr>
      <t xml:space="preserve">µ</t>
    </r>
    <r>
      <rPr>
        <b val="true"/>
        <sz val="8"/>
        <rFont val="Arial"/>
        <family val="2"/>
        <charset val="1"/>
      </rPr>
      <t xml:space="preserve">Sv]</t>
    </r>
  </si>
</sst>
</file>

<file path=xl/styles.xml><?xml version="1.0" encoding="utf-8"?>
<styleSheet xmlns="http://schemas.openxmlformats.org/spreadsheetml/2006/main">
  <numFmts count="10">
    <numFmt numFmtId="164" formatCode="General"/>
    <numFmt numFmtId="165" formatCode="@"/>
    <numFmt numFmtId="166" formatCode="0.0"/>
    <numFmt numFmtId="167" formatCode="0"/>
    <numFmt numFmtId="168" formatCode="0.00"/>
    <numFmt numFmtId="169" formatCode="0.0E+00"/>
    <numFmt numFmtId="170" formatCode="0.00E+00"/>
    <numFmt numFmtId="171" formatCode="0.0E+0"/>
    <numFmt numFmtId="172" formatCode="0.000"/>
    <numFmt numFmtId="173" formatCode="[&lt;0.1]0.000;0.00"/>
  </numFmts>
  <fonts count="36">
    <font>
      <sz val="10"/>
      <name val="Arial"/>
      <family val="0"/>
      <charset val="1"/>
    </font>
    <font>
      <sz val="10"/>
      <name val="Arial"/>
      <family val="0"/>
    </font>
    <font>
      <sz val="10"/>
      <name val="Arial"/>
      <family val="0"/>
    </font>
    <font>
      <sz val="10"/>
      <name val="Arial"/>
      <family val="0"/>
    </font>
    <font>
      <sz val="10"/>
      <name val="Arial"/>
      <family val="2"/>
      <charset val="1"/>
    </font>
    <font>
      <sz val="11"/>
      <color theme="1"/>
      <name val="Calibri"/>
      <family val="2"/>
      <charset val="1"/>
    </font>
    <font>
      <b val="true"/>
      <sz val="14"/>
      <name val="Arial"/>
      <family val="2"/>
      <charset val="1"/>
    </font>
    <font>
      <b val="true"/>
      <sz val="10"/>
      <name val="Arial"/>
      <family val="2"/>
      <charset val="1"/>
    </font>
    <font>
      <i val="true"/>
      <sz val="10"/>
      <name val="Arial"/>
      <family val="2"/>
      <charset val="1"/>
    </font>
    <font>
      <sz val="10"/>
      <color rgb="FFFF0000"/>
      <name val="Arial"/>
      <family val="2"/>
      <charset val="1"/>
    </font>
    <font>
      <b val="true"/>
      <sz val="10"/>
      <color theme="0"/>
      <name val="Arial"/>
      <family val="2"/>
      <charset val="1"/>
    </font>
    <font>
      <b val="true"/>
      <sz val="11"/>
      <color theme="1"/>
      <name val="Calibri"/>
      <family val="2"/>
      <charset val="1"/>
    </font>
    <font>
      <sz val="10"/>
      <name val="Arial"/>
      <family val="2"/>
    </font>
    <font>
      <b val="true"/>
      <sz val="12"/>
      <color rgb="FFFF0000"/>
      <name val="Arial"/>
      <family val="2"/>
      <charset val="1"/>
    </font>
    <font>
      <b val="true"/>
      <sz val="8"/>
      <name val="Arial"/>
      <family val="2"/>
      <charset val="1"/>
    </font>
    <font>
      <b val="true"/>
      <vertAlign val="superscript"/>
      <sz val="10"/>
      <name val="Arial"/>
      <family val="2"/>
      <charset val="1"/>
    </font>
    <font>
      <b val="true"/>
      <vertAlign val="subscript"/>
      <sz val="10"/>
      <name val="Arial"/>
      <family val="2"/>
      <charset val="1"/>
    </font>
    <font>
      <b val="true"/>
      <sz val="10"/>
      <name val="Verdana"/>
      <family val="2"/>
      <charset val="1"/>
    </font>
    <font>
      <u val="single"/>
      <sz val="11"/>
      <color theme="10"/>
      <name val="Calibri"/>
      <family val="2"/>
      <charset val="1"/>
    </font>
    <font>
      <b val="true"/>
      <vertAlign val="subscript"/>
      <sz val="11"/>
      <color theme="1"/>
      <name val="Calibri"/>
      <family val="2"/>
      <charset val="1"/>
    </font>
    <font>
      <i val="true"/>
      <sz val="11"/>
      <color theme="1"/>
      <name val="Calibri"/>
      <family val="2"/>
      <charset val="1"/>
    </font>
    <font>
      <vertAlign val="subscript"/>
      <sz val="10"/>
      <name val="Arial"/>
      <family val="2"/>
      <charset val="1"/>
    </font>
    <font>
      <b val="true"/>
      <sz val="10"/>
      <name val="AZGCaspariT"/>
      <family val="0"/>
      <charset val="1"/>
    </font>
    <font>
      <sz val="10"/>
      <name val="AZGCaspariT"/>
      <family val="0"/>
      <charset val="1"/>
    </font>
    <font>
      <sz val="9"/>
      <color rgb="FF000000"/>
      <name val="Tahoma"/>
      <family val="2"/>
      <charset val="1"/>
    </font>
    <font>
      <b val="true"/>
      <sz val="10"/>
      <color theme="1" tint="0.4999"/>
      <name val="Arial"/>
      <family val="2"/>
      <charset val="1"/>
    </font>
    <font>
      <sz val="10"/>
      <color theme="1" tint="0.4999"/>
      <name val="Arial"/>
      <family val="2"/>
      <charset val="1"/>
    </font>
    <font>
      <sz val="8"/>
      <color theme="1" tint="0.4999"/>
      <name val="Arial"/>
      <family val="2"/>
      <charset val="1"/>
    </font>
    <font>
      <sz val="8"/>
      <name val="Arial"/>
      <family val="2"/>
      <charset val="1"/>
    </font>
    <font>
      <sz val="10"/>
      <color theme="0"/>
      <name val="Arial"/>
      <family val="2"/>
      <charset val="1"/>
    </font>
    <font>
      <sz val="10"/>
      <color rgb="FF9C0006"/>
      <name val="Arial"/>
      <family val="2"/>
      <charset val="1"/>
    </font>
    <font>
      <b val="true"/>
      <sz val="8"/>
      <color theme="1"/>
      <name val="Calibri"/>
      <family val="2"/>
      <charset val="1"/>
    </font>
    <font>
      <b val="true"/>
      <sz val="10"/>
      <color theme="1"/>
      <name val="Calibri"/>
      <family val="2"/>
      <charset val="1"/>
    </font>
    <font>
      <b val="true"/>
      <sz val="9"/>
      <color theme="1"/>
      <name val="Calibri"/>
      <family val="2"/>
      <charset val="1"/>
    </font>
    <font>
      <b val="true"/>
      <sz val="10"/>
      <color rgb="FFFF0000"/>
      <name val="Arial"/>
      <family val="2"/>
      <charset val="1"/>
    </font>
    <font>
      <b val="true"/>
      <i val="true"/>
      <sz val="11"/>
      <color theme="1"/>
      <name val="Calibri"/>
      <family val="2"/>
      <charset val="1"/>
    </font>
  </fonts>
  <fills count="20">
    <fill>
      <patternFill patternType="none"/>
    </fill>
    <fill>
      <patternFill patternType="gray125"/>
    </fill>
    <fill>
      <patternFill patternType="solid">
        <fgColor rgb="FFCC99FF"/>
        <bgColor rgb="FFFF99CC"/>
      </patternFill>
    </fill>
    <fill>
      <patternFill patternType="solid">
        <fgColor rgb="FFFFFF99"/>
        <bgColor rgb="FFFFFFCC"/>
      </patternFill>
    </fill>
    <fill>
      <patternFill patternType="solid">
        <fgColor rgb="FFCCFF99"/>
        <bgColor rgb="FFFFFF99"/>
      </patternFill>
    </fill>
    <fill>
      <patternFill patternType="solid">
        <fgColor rgb="FF92D050"/>
        <bgColor rgb="FFC0C0C0"/>
      </patternFill>
    </fill>
    <fill>
      <patternFill patternType="solid">
        <fgColor rgb="FF00B050"/>
        <bgColor rgb="FF008080"/>
      </patternFill>
    </fill>
    <fill>
      <patternFill patternType="solid">
        <fgColor theme="1" tint="0.2499"/>
        <bgColor rgb="FF2B476B"/>
      </patternFill>
    </fill>
    <fill>
      <patternFill patternType="solid">
        <fgColor theme="4" tint="-0.25"/>
        <bgColor rgb="FF2B476B"/>
      </patternFill>
    </fill>
    <fill>
      <patternFill patternType="solid">
        <fgColor theme="4" tint="0.3999"/>
        <bgColor rgb="FF8EB4E3"/>
      </patternFill>
    </fill>
    <fill>
      <patternFill patternType="solid">
        <fgColor theme="3" tint="0.3999"/>
        <bgColor rgb="FF808080"/>
      </patternFill>
    </fill>
    <fill>
      <patternFill patternType="solid">
        <fgColor theme="3" tint="0.7999"/>
        <bgColor rgb="FFC0C0C0"/>
      </patternFill>
    </fill>
    <fill>
      <patternFill patternType="solid">
        <fgColor rgb="FF80804D"/>
        <bgColor rgb="FF7F7F7F"/>
      </patternFill>
    </fill>
    <fill>
      <patternFill patternType="solid">
        <fgColor rgb="FF2B476B"/>
        <bgColor rgb="FF404040"/>
      </patternFill>
    </fill>
    <fill>
      <patternFill patternType="solid">
        <fgColor theme="3" tint="0.5999"/>
        <bgColor rgb="FF95B3D7"/>
      </patternFill>
    </fill>
    <fill>
      <patternFill patternType="solid">
        <fgColor rgb="FF00B0F0"/>
        <bgColor rgb="FF33CCCC"/>
      </patternFill>
    </fill>
    <fill>
      <patternFill patternType="solid">
        <fgColor rgb="FFFF0000"/>
        <bgColor rgb="FF9C0006"/>
      </patternFill>
    </fill>
    <fill>
      <patternFill patternType="solid">
        <fgColor rgb="FFFFFFCC"/>
        <bgColor rgb="FFFFFFFF"/>
      </patternFill>
    </fill>
    <fill>
      <patternFill patternType="solid">
        <fgColor rgb="FFFFC000"/>
        <bgColor rgb="FFFF9900"/>
      </patternFill>
    </fill>
    <fill>
      <patternFill patternType="solid">
        <fgColor rgb="FFFFC7CE"/>
        <bgColor rgb="FFC0C0C0"/>
      </patternFill>
    </fill>
  </fills>
  <borders count="60">
    <border diagonalUp="false" diagonalDown="false">
      <left/>
      <right/>
      <top/>
      <bottom/>
      <diagonal/>
    </border>
    <border diagonalUp="false" diagonalDown="false">
      <left/>
      <right style="thin"/>
      <top/>
      <bottom/>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medium"/>
      <right style="medium"/>
      <top style="medium"/>
      <bottom style="medium"/>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style="medium"/>
      <top style="thin"/>
      <bottom style="thin"/>
      <diagonal/>
    </border>
    <border diagonalUp="false" diagonalDown="false">
      <left style="thin"/>
      <right style="medium"/>
      <top/>
      <bottom style="thin"/>
      <diagonal/>
    </border>
    <border diagonalUp="false" diagonalDown="false">
      <left style="medium"/>
      <right style="thin"/>
      <top style="thin"/>
      <bottom style="thin"/>
      <diagonal/>
    </border>
    <border diagonalUp="false" diagonalDown="false">
      <left/>
      <right style="medium"/>
      <top style="medium"/>
      <bottom/>
      <diagonal/>
    </border>
    <border diagonalUp="false" diagonalDown="false">
      <left style="medium"/>
      <right style="medium"/>
      <top style="medium"/>
      <bottom/>
      <diagonal/>
    </border>
    <border diagonalUp="false" diagonalDown="false">
      <left style="medium"/>
      <right style="medium"/>
      <top style="medium"/>
      <bottom style="thin"/>
      <diagonal/>
    </border>
    <border diagonalUp="false" diagonalDown="false">
      <left style="medium"/>
      <right style="medium"/>
      <top/>
      <bottom style="thin"/>
      <diagonal/>
    </border>
    <border diagonalUp="false" diagonalDown="false">
      <left style="thin"/>
      <right style="medium"/>
      <top style="medium"/>
      <bottom style="thin"/>
      <diagonal/>
    </border>
    <border diagonalUp="false" diagonalDown="false">
      <left/>
      <right style="medium"/>
      <top/>
      <bottom/>
      <diagonal/>
    </border>
    <border diagonalUp="false" diagonalDown="false">
      <left style="medium"/>
      <right style="medium"/>
      <top/>
      <bottom/>
      <diagonal/>
    </border>
    <border diagonalUp="false" diagonalDown="false">
      <left style="medium"/>
      <right style="medium"/>
      <top style="thin"/>
      <bottom style="thin"/>
      <diagonal/>
    </border>
    <border diagonalUp="false" diagonalDown="false">
      <left style="medium"/>
      <right/>
      <top style="thin"/>
      <bottom style="thin"/>
      <diagonal/>
    </border>
    <border diagonalUp="false" diagonalDown="false">
      <left style="thin"/>
      <right/>
      <top/>
      <bottom style="thin"/>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style="thin"/>
      <right style="medium"/>
      <top style="thin"/>
      <bottom/>
      <diagonal/>
    </border>
    <border diagonalUp="false" diagonalDown="false">
      <left/>
      <right/>
      <top style="thin"/>
      <bottom style="thin"/>
      <diagonal/>
    </border>
    <border diagonalUp="false" diagonalDown="false">
      <left style="thin"/>
      <right style="thin"/>
      <top/>
      <bottom/>
      <diagonal/>
    </border>
    <border diagonalUp="false" diagonalDown="false">
      <left/>
      <right style="thin"/>
      <top style="thin"/>
      <bottom/>
      <diagonal/>
    </border>
    <border diagonalUp="false" diagonalDown="false">
      <left/>
      <right style="thin"/>
      <top style="thin"/>
      <bottom style="thin"/>
      <diagonal/>
    </border>
    <border diagonalUp="false" diagonalDown="false">
      <left style="thin"/>
      <right/>
      <top/>
      <bottom/>
      <diagonal/>
    </border>
    <border diagonalUp="false" diagonalDown="false">
      <left style="medium"/>
      <right style="thin"/>
      <top/>
      <bottom/>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top style="thin"/>
      <bottom style="medium"/>
      <diagonal/>
    </border>
    <border diagonalUp="false" diagonalDown="false">
      <left style="medium"/>
      <right style="medium"/>
      <top style="thin"/>
      <bottom style="medium"/>
      <diagonal/>
    </border>
    <border diagonalUp="false" diagonalDown="false">
      <left style="medium"/>
      <right/>
      <top style="thin"/>
      <bottom style="medium"/>
      <diagonal/>
    </border>
    <border diagonalUp="false" diagonalDown="false">
      <left style="thin"/>
      <right style="medium"/>
      <top style="thin"/>
      <bottom style="medium"/>
      <diagonal/>
    </border>
    <border diagonalUp="false" diagonalDown="false">
      <left/>
      <right/>
      <top style="thin"/>
      <bottom style="medium"/>
      <diagonal/>
    </border>
    <border diagonalUp="false" diagonalDown="false">
      <left/>
      <right style="medium"/>
      <top/>
      <bottom style="medium"/>
      <diagonal/>
    </border>
    <border diagonalUp="false" diagonalDown="false">
      <left style="medium"/>
      <right style="medium"/>
      <top/>
      <bottom style="medium"/>
      <diagonal/>
    </border>
    <border diagonalUp="false" diagonalDown="false">
      <left/>
      <right style="medium"/>
      <top style="medium"/>
      <bottom style="medium"/>
      <diagonal/>
    </border>
    <border diagonalUp="false" diagonalDown="false">
      <left style="medium"/>
      <right style="thin"/>
      <top style="medium"/>
      <bottom style="thin"/>
      <diagonal/>
    </border>
    <border diagonalUp="false" diagonalDown="false">
      <left/>
      <right style="thin"/>
      <top style="medium"/>
      <bottom style="thin"/>
      <diagonal/>
    </border>
    <border diagonalUp="false" diagonalDown="false">
      <left style="medium"/>
      <right style="thin"/>
      <top/>
      <bottom style="medium"/>
      <diagonal/>
    </border>
    <border diagonalUp="false" diagonalDown="false">
      <left/>
      <right style="thin"/>
      <top/>
      <bottom style="medium"/>
      <diagonal/>
    </border>
    <border diagonalUp="false" diagonalDown="false">
      <left style="thin"/>
      <right style="medium"/>
      <top/>
      <bottom style="medium"/>
      <diagonal/>
    </border>
    <border diagonalUp="false" diagonalDown="false">
      <left/>
      <right style="thin"/>
      <top/>
      <bottom style="thin"/>
      <diagonal/>
    </border>
    <border diagonalUp="false" diagonalDown="false">
      <left style="thin"/>
      <right style="medium"/>
      <top/>
      <bottom/>
      <diagonal/>
    </border>
    <border diagonalUp="false" diagonalDown="false">
      <left style="medium"/>
      <right style="thin"/>
      <top style="medium"/>
      <bottom style="medium"/>
      <diagonal/>
    </border>
    <border diagonalUp="false" diagonalDown="false">
      <left style="thin"/>
      <right style="medium"/>
      <top style="medium"/>
      <bottom style="medium"/>
      <diagonal/>
    </border>
    <border diagonalUp="false" diagonalDown="false">
      <left/>
      <right style="thin"/>
      <top style="medium"/>
      <bottom style="medium"/>
      <diagonal/>
    </border>
    <border diagonalUp="false" diagonalDown="false">
      <left/>
      <right/>
      <top style="medium"/>
      <bottom/>
      <diagonal/>
    </border>
    <border diagonalUp="false" diagonalDown="false">
      <left style="thick"/>
      <right style="medium"/>
      <top style="medium"/>
      <bottom style="medium"/>
      <diagonal/>
    </border>
    <border diagonalUp="false" diagonalDown="false">
      <left style="thin"/>
      <right style="medium"/>
      <top style="medium"/>
      <bottom/>
      <diagonal/>
    </border>
    <border diagonalUp="false" diagonalDown="false">
      <left/>
      <right style="medium"/>
      <top/>
      <bottom style="thin"/>
      <diagonal/>
    </border>
    <border diagonalUp="false" diagonalDown="false">
      <left style="thin">
        <color rgb="FFFFC7CE"/>
      </left>
      <right style="thin"/>
      <top style="thin"/>
      <bottom style="thin"/>
      <diagonal/>
    </border>
    <border diagonalUp="false" diagonalDown="false">
      <left style="medium"/>
      <right/>
      <top style="medium"/>
      <bottom/>
      <diagonal/>
    </border>
    <border diagonalUp="false" diagonalDown="false">
      <left style="medium"/>
      <right/>
      <top/>
      <bottom/>
      <diagonal/>
    </border>
    <border diagonalUp="false" diagonalDown="false">
      <left style="medium"/>
      <right/>
      <top/>
      <bottom style="medium"/>
      <diagonal/>
    </border>
    <border diagonalUp="false" diagonalDown="false">
      <left style="medium"/>
      <right/>
      <top style="medium"/>
      <bottom style="medium"/>
      <diagonal/>
    </border>
    <border diagonalUp="false" diagonalDown="false">
      <left style="thin"/>
      <right style="thin"/>
      <top/>
      <bottom style="medium"/>
      <diagonal/>
    </border>
    <border diagonalUp="false" diagonalDown="false">
      <left style="thin"/>
      <right style="thin"/>
      <top style="medium"/>
      <bottom style="medium"/>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8"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4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7" fillId="3" borderId="3" xfId="0" applyFont="true" applyBorder="true" applyAlignment="true" applyProtection="false">
      <alignment horizontal="left" vertical="bottom" textRotation="0" wrapText="false" indent="0" shrinkToFit="false"/>
      <protection locked="true" hidden="false"/>
    </xf>
    <xf numFmtId="164" fontId="4" fillId="3" borderId="3"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left" vertical="top" textRotation="0" wrapText="false" indent="0" shrinkToFit="false"/>
      <protection locked="true" hidden="false"/>
    </xf>
    <xf numFmtId="164" fontId="4" fillId="0" borderId="0" xfId="0" applyFont="true" applyBorder="true" applyAlignment="true" applyProtection="false">
      <alignment horizontal="left" vertical="top" textRotation="0" wrapText="false" indent="0" shrinkToFit="false"/>
      <protection locked="true" hidden="false"/>
    </xf>
    <xf numFmtId="164" fontId="4" fillId="4" borderId="3" xfId="0" applyFont="true" applyBorder="true" applyAlignment="true" applyProtection="false">
      <alignment horizontal="left" vertical="bottom" textRotation="0" wrapText="false" indent="0" shrinkToFit="false"/>
      <protection locked="true" hidden="false"/>
    </xf>
    <xf numFmtId="164" fontId="4" fillId="5" borderId="3" xfId="0" applyFont="true" applyBorder="true" applyAlignment="tru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general" vertical="top" textRotation="0" wrapText="true" indent="0" shrinkToFit="false"/>
      <protection locked="true" hidden="false"/>
    </xf>
    <xf numFmtId="164" fontId="7" fillId="6" borderId="3" xfId="0" applyFont="true" applyBorder="true" applyAlignment="true" applyProtection="false">
      <alignment horizontal="general" vertical="bottom" textRotation="0" wrapText="false" indent="0" shrinkToFit="false"/>
      <protection locked="true" hidden="false"/>
    </xf>
    <xf numFmtId="164" fontId="6" fillId="7" borderId="3" xfId="0" applyFont="true" applyBorder="true" applyAlignment="tru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general" vertical="top"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10" fillId="8" borderId="4" xfId="0" applyFont="true" applyBorder="true" applyAlignment="true" applyProtection="false">
      <alignment horizontal="center" vertical="bottom" textRotation="0" wrapText="false" indent="0" shrinkToFit="false"/>
      <protection locked="true" hidden="false"/>
    </xf>
    <xf numFmtId="164" fontId="7" fillId="9" borderId="4" xfId="0" applyFont="true" applyBorder="true" applyAlignment="true" applyProtection="false">
      <alignment horizontal="center" vertical="bottom" textRotation="0" wrapText="false" indent="0" shrinkToFit="false"/>
      <protection locked="true" hidden="false"/>
    </xf>
    <xf numFmtId="164" fontId="11" fillId="10" borderId="3" xfId="22" applyFont="true" applyBorder="true" applyAlignment="true" applyProtection="false">
      <alignment horizontal="left" vertical="bottom" textRotation="0" wrapText="true" indent="0" shrinkToFit="false"/>
      <protection locked="true" hidden="false"/>
    </xf>
    <xf numFmtId="164" fontId="11" fillId="10" borderId="3" xfId="22" applyFont="true" applyBorder="true" applyAlignment="true" applyProtection="false">
      <alignment horizontal="general" vertical="bottom" textRotation="0" wrapText="true" indent="0" shrinkToFit="false"/>
      <protection locked="true" hidden="false"/>
    </xf>
    <xf numFmtId="164" fontId="11" fillId="10" borderId="5" xfId="22" applyFont="true" applyBorder="true" applyAlignment="true" applyProtection="false">
      <alignment horizontal="general" vertical="bottom" textRotation="0" wrapText="true" indent="0" shrinkToFit="false"/>
      <protection locked="true" hidden="false"/>
    </xf>
    <xf numFmtId="164" fontId="11" fillId="10" borderId="6" xfId="22" applyFont="true" applyBorder="true" applyAlignment="true" applyProtection="false">
      <alignment horizontal="general" vertical="bottom" textRotation="0" wrapText="true" indent="0" shrinkToFit="false"/>
      <protection locked="true" hidden="false"/>
    </xf>
    <xf numFmtId="164" fontId="11" fillId="10" borderId="7" xfId="22" applyFont="true" applyBorder="true" applyAlignment="true" applyProtection="false">
      <alignment horizontal="general" vertical="bottom" textRotation="0" wrapText="true" indent="0" shrinkToFit="false"/>
      <protection locked="true" hidden="false"/>
    </xf>
    <xf numFmtId="165" fontId="11" fillId="10" borderId="8" xfId="22"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10" borderId="3" xfId="0" applyFont="true" applyBorder="true" applyAlignment="true" applyProtection="false">
      <alignment horizontal="left" vertical="bottom" textRotation="0" wrapText="false" indent="0" shrinkToFit="false"/>
      <protection locked="true" hidden="false"/>
    </xf>
    <xf numFmtId="164" fontId="4" fillId="10" borderId="3" xfId="0" applyFont="true" applyBorder="true" applyAlignment="false" applyProtection="false">
      <alignment horizontal="general" vertical="bottom" textRotation="0" wrapText="false" indent="0" shrinkToFit="false"/>
      <protection locked="true" hidden="false"/>
    </xf>
    <xf numFmtId="164" fontId="0" fillId="10" borderId="3" xfId="0" applyFont="false" applyBorder="true" applyAlignment="false" applyProtection="false">
      <alignment horizontal="general" vertical="bottom" textRotation="0" wrapText="false" indent="0" shrinkToFit="false"/>
      <protection locked="true" hidden="false"/>
    </xf>
    <xf numFmtId="164" fontId="4" fillId="10" borderId="9" xfId="0" applyFont="true" applyBorder="true" applyAlignment="false" applyProtection="false">
      <alignment horizontal="general" vertical="bottom" textRotation="0" wrapText="false" indent="0" shrinkToFit="false"/>
      <protection locked="true" hidden="false"/>
    </xf>
    <xf numFmtId="164" fontId="4" fillId="10" borderId="7" xfId="0" applyFont="true" applyBorder="true" applyAlignment="false" applyProtection="false">
      <alignment horizontal="general" vertical="bottom" textRotation="0" wrapText="false" indent="0" shrinkToFit="false"/>
      <protection locked="true" hidden="false"/>
    </xf>
    <xf numFmtId="164" fontId="4" fillId="10" borderId="3" xfId="0" applyFont="true" applyBorder="true" applyAlignment="true" applyProtection="true">
      <alignment horizontal="left" vertical="bottom" textRotation="0" wrapText="false" indent="0" shrinkToFit="false"/>
      <protection locked="false" hidden="false"/>
    </xf>
    <xf numFmtId="164" fontId="4" fillId="10" borderId="3" xfId="0" applyFont="true" applyBorder="true" applyAlignment="false" applyProtection="true">
      <alignment horizontal="general" vertical="bottom" textRotation="0" wrapText="false" indent="0" shrinkToFit="false"/>
      <protection locked="false" hidden="false"/>
    </xf>
    <xf numFmtId="164" fontId="4" fillId="10" borderId="9" xfId="0" applyFont="true" applyBorder="true" applyAlignment="false" applyProtection="true">
      <alignment horizontal="general" vertical="bottom" textRotation="0" wrapText="false" indent="0" shrinkToFit="false"/>
      <protection locked="false" hidden="false"/>
    </xf>
    <xf numFmtId="164" fontId="4" fillId="10" borderId="7" xfId="0" applyFont="true" applyBorder="true" applyAlignment="false" applyProtection="true">
      <alignment horizontal="general" vertical="bottom" textRotation="0" wrapText="false" indent="0" shrinkToFit="false"/>
      <protection locked="fals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11" borderId="3" xfId="0" applyFont="true" applyBorder="true" applyAlignment="true" applyProtection="true">
      <alignment horizontal="center" vertical="bottom" textRotation="0" wrapText="false" indent="0" shrinkToFit="false"/>
      <protection locked="false" hidden="false"/>
    </xf>
    <xf numFmtId="164" fontId="4" fillId="11" borderId="3" xfId="0" applyFont="true" applyBorder="true" applyAlignment="true" applyProtection="true">
      <alignment horizontal="left" vertical="bottom" textRotation="0" wrapText="false" indent="0" shrinkToFit="false"/>
      <protection locked="false" hidden="false"/>
    </xf>
    <xf numFmtId="164" fontId="4" fillId="11" borderId="3" xfId="0" applyFont="true" applyBorder="true" applyAlignment="false" applyProtection="true">
      <alignment horizontal="general" vertical="bottom" textRotation="0" wrapText="false" indent="0" shrinkToFit="false"/>
      <protection locked="false" hidden="false"/>
    </xf>
    <xf numFmtId="166" fontId="4" fillId="11" borderId="3" xfId="0" applyFont="true" applyBorder="true" applyAlignment="false" applyProtection="true">
      <alignment horizontal="general" vertical="bottom" textRotation="0" wrapText="false" indent="0" shrinkToFit="false"/>
      <protection locked="false" hidden="false"/>
    </xf>
    <xf numFmtId="167" fontId="4" fillId="11" borderId="3" xfId="0" applyFont="true" applyBorder="true" applyAlignment="false" applyProtection="true">
      <alignment horizontal="general" vertical="bottom" textRotation="0" wrapText="false" indent="0" shrinkToFit="false"/>
      <protection locked="false" hidden="false"/>
    </xf>
    <xf numFmtId="164" fontId="4" fillId="11" borderId="9" xfId="0" applyFont="true" applyBorder="true" applyAlignment="false" applyProtection="true">
      <alignment horizontal="general" vertical="bottom" textRotation="0" wrapText="false" indent="0" shrinkToFit="false"/>
      <protection locked="false" hidden="false"/>
    </xf>
    <xf numFmtId="166" fontId="4" fillId="11" borderId="7" xfId="0" applyFont="true" applyBorder="true" applyAlignment="false" applyProtection="true">
      <alignment horizontal="general" vertical="bottom" textRotation="0" wrapText="false" indent="0" shrinkToFit="false"/>
      <protection locked="false" hidden="false"/>
    </xf>
    <xf numFmtId="168" fontId="4" fillId="11" borderId="7" xfId="0" applyFont="true" applyBorder="true" applyAlignment="false" applyProtection="true">
      <alignment horizontal="general" vertical="bottom" textRotation="0" wrapText="false" indent="0" shrinkToFit="false"/>
      <protection locked="fals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3" fillId="3" borderId="4" xfId="0" applyFont="true" applyBorder="true" applyAlignment="true" applyProtection="false">
      <alignment horizontal="center" vertical="bottom" textRotation="0" wrapText="false" indent="0" shrinkToFit="false"/>
      <protection locked="true" hidden="false"/>
    </xf>
    <xf numFmtId="164" fontId="13" fillId="3" borderId="10" xfId="0" applyFont="true" applyBorder="true" applyAlignment="true" applyProtection="false">
      <alignment horizontal="center" vertical="bottom" textRotation="0" wrapText="false" indent="0" shrinkToFit="false"/>
      <protection locked="true" hidden="false"/>
    </xf>
    <xf numFmtId="164" fontId="13" fillId="3" borderId="11" xfId="0" applyFont="true" applyBorder="true" applyAlignment="true" applyProtection="false">
      <alignment horizontal="center" vertical="bottom" textRotation="0" wrapText="false" indent="0" shrinkToFit="false"/>
      <protection locked="true" hidden="false"/>
    </xf>
    <xf numFmtId="164" fontId="7" fillId="3" borderId="12" xfId="0" applyFont="true" applyBorder="true" applyAlignment="true" applyProtection="false">
      <alignment horizontal="center" vertical="top" textRotation="0" wrapText="false" indent="0" shrinkToFit="false"/>
      <protection locked="true" hidden="false"/>
    </xf>
    <xf numFmtId="164" fontId="14" fillId="3" borderId="13" xfId="0" applyFont="true" applyBorder="true" applyAlignment="true" applyProtection="false">
      <alignment horizontal="center" vertical="top" textRotation="0" wrapText="true" indent="0" shrinkToFit="false"/>
      <protection locked="true" hidden="false"/>
    </xf>
    <xf numFmtId="164" fontId="7" fillId="3" borderId="11" xfId="0" applyFont="true" applyBorder="true" applyAlignment="true" applyProtection="false">
      <alignment horizontal="left" vertical="top" textRotation="0" wrapText="true" indent="0" shrinkToFit="false"/>
      <protection locked="true" hidden="false"/>
    </xf>
    <xf numFmtId="164" fontId="9" fillId="3" borderId="9" xfId="0" applyFont="true" applyBorder="true" applyAlignment="false" applyProtection="false">
      <alignment horizontal="general" vertical="bottom" textRotation="0" wrapText="false" indent="0" shrinkToFit="false"/>
      <protection locked="true" hidden="false"/>
    </xf>
    <xf numFmtId="164" fontId="7" fillId="3" borderId="14"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7" fillId="0" borderId="13" xfId="0" applyFont="true" applyBorder="true" applyAlignment="true" applyProtection="false">
      <alignment horizontal="center" vertical="center" textRotation="0" wrapText="true" indent="0" shrinkToFit="false"/>
      <protection locked="true" hidden="false"/>
    </xf>
    <xf numFmtId="164" fontId="7" fillId="0" borderId="15" xfId="0" applyFont="true" applyBorder="true" applyAlignment="true" applyProtection="false">
      <alignment horizontal="center" vertical="center" textRotation="0" wrapText="true" indent="0" shrinkToFit="false"/>
      <protection locked="true" hidden="false"/>
    </xf>
    <xf numFmtId="164" fontId="7" fillId="0" borderId="16" xfId="0" applyFont="true" applyBorder="true" applyAlignment="true" applyProtection="false">
      <alignment horizontal="center" vertical="center" textRotation="0" wrapText="true" indent="0" shrinkToFit="false"/>
      <protection locked="true" hidden="false"/>
    </xf>
    <xf numFmtId="164" fontId="0" fillId="3" borderId="3" xfId="0" applyFont="true" applyBorder="true" applyAlignment="true" applyProtection="false">
      <alignment horizontal="center" vertical="top" textRotation="0" wrapText="true" indent="0" shrinkToFit="false"/>
      <protection locked="true" hidden="false"/>
    </xf>
    <xf numFmtId="164" fontId="9" fillId="3" borderId="3" xfId="0" applyFont="true" applyBorder="true" applyAlignment="true" applyProtection="false">
      <alignment horizontal="general" vertical="bottom" textRotation="0" wrapText="true" indent="0" shrinkToFit="false"/>
      <protection locked="true" hidden="false"/>
    </xf>
    <xf numFmtId="164" fontId="9"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7" fillId="3" borderId="9" xfId="0" applyFont="true" applyBorder="true" applyAlignment="true" applyProtection="false">
      <alignment horizontal="center" vertical="center" textRotation="0" wrapText="true" indent="0" shrinkToFit="false"/>
      <protection locked="true" hidden="false"/>
    </xf>
    <xf numFmtId="164" fontId="7" fillId="3" borderId="3" xfId="0" applyFont="true" applyBorder="true" applyAlignment="true" applyProtection="false">
      <alignment horizontal="center" vertical="center" textRotation="0" wrapText="true" indent="0" shrinkToFit="false"/>
      <protection locked="true" hidden="false"/>
    </xf>
    <xf numFmtId="164" fontId="7" fillId="3" borderId="3" xfId="0" applyFont="true" applyBorder="true" applyAlignment="true" applyProtection="false">
      <alignment horizontal="left" vertical="top" textRotation="0" wrapText="true" indent="0" shrinkToFit="false"/>
      <protection locked="true" hidden="false"/>
    </xf>
    <xf numFmtId="164" fontId="7" fillId="3" borderId="2" xfId="0" applyFont="true" applyBorder="true" applyAlignment="true" applyProtection="false">
      <alignment horizontal="left" vertical="top" textRotation="0" wrapText="true" indent="0" shrinkToFit="false"/>
      <protection locked="true" hidden="false"/>
    </xf>
    <xf numFmtId="164" fontId="11" fillId="3" borderId="9" xfId="27" applyFont="true" applyBorder="true" applyAlignment="true" applyProtection="false">
      <alignment horizontal="center" vertical="center" textRotation="0" wrapText="true" indent="0" shrinkToFit="false"/>
      <protection locked="true" hidden="false"/>
    </xf>
    <xf numFmtId="164" fontId="11" fillId="3" borderId="2" xfId="27" applyFont="true" applyBorder="true" applyAlignment="true" applyProtection="false">
      <alignment horizontal="center" vertical="center" textRotation="0" wrapText="true" indent="0" shrinkToFit="false"/>
      <protection locked="true" hidden="false"/>
    </xf>
    <xf numFmtId="164" fontId="4" fillId="3" borderId="17" xfId="0" applyFont="true" applyBorder="true" applyAlignment="true" applyProtection="false">
      <alignment horizontal="left" vertical="top" textRotation="0" wrapText="false" indent="0" shrinkToFit="false"/>
      <protection locked="true" hidden="false"/>
    </xf>
    <xf numFmtId="164" fontId="4" fillId="3" borderId="18" xfId="0" applyFont="true" applyBorder="true" applyAlignment="true" applyProtection="false">
      <alignment horizontal="left" vertical="top" textRotation="0" wrapText="false" indent="0" shrinkToFit="false"/>
      <protection locked="true" hidden="false"/>
    </xf>
    <xf numFmtId="164" fontId="7" fillId="3" borderId="9" xfId="0" applyFont="true" applyBorder="true" applyAlignment="true" applyProtection="false">
      <alignment horizontal="left" vertical="top" textRotation="0" wrapText="true" indent="0" shrinkToFit="false"/>
      <protection locked="true" hidden="false"/>
    </xf>
    <xf numFmtId="164" fontId="7" fillId="3" borderId="3" xfId="0" applyFont="true" applyBorder="true" applyAlignment="true" applyProtection="false">
      <alignment horizontal="left" vertical="top" textRotation="0" wrapText="false" indent="0" shrinkToFit="false"/>
      <protection locked="true" hidden="false"/>
    </xf>
    <xf numFmtId="164" fontId="7" fillId="3" borderId="7" xfId="0" applyFont="true" applyBorder="true" applyAlignment="true" applyProtection="false">
      <alignment horizontal="left" vertical="top" textRotation="0" wrapText="false" indent="0" shrinkToFit="false"/>
      <protection locked="true" hidden="false"/>
    </xf>
    <xf numFmtId="164" fontId="7" fillId="0" borderId="0" xfId="0" applyFont="true" applyBorder="tru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3" borderId="3" xfId="0" applyFont="true" applyBorder="true" applyAlignment="true" applyProtection="false">
      <alignment horizontal="general" vertical="top" textRotation="0" wrapText="true" indent="0" shrinkToFit="false"/>
      <protection locked="true" hidden="false"/>
    </xf>
    <xf numFmtId="164" fontId="11" fillId="3" borderId="19" xfId="22" applyFont="true" applyBorder="true" applyAlignment="true" applyProtection="false">
      <alignment horizontal="general" vertical="top" textRotation="0" wrapText="true" indent="0" shrinkToFit="false"/>
      <protection locked="true" hidden="false"/>
    </xf>
    <xf numFmtId="164" fontId="7" fillId="3" borderId="3" xfId="0" applyFont="true" applyBorder="true" applyAlignment="true" applyProtection="false">
      <alignment horizontal="general" vertical="top" textRotation="0" wrapText="true" indent="0" shrinkToFit="false"/>
      <protection locked="true" hidden="false"/>
    </xf>
    <xf numFmtId="164" fontId="7" fillId="3" borderId="11" xfId="0" applyFont="true" applyBorder="tru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true" applyAlignment="true" applyProtection="false">
      <alignment horizontal="general" vertical="top" textRotation="0" wrapText="tru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7" fillId="12" borderId="2" xfId="0" applyFont="true" applyBorder="true" applyAlignment="true" applyProtection="false">
      <alignment horizontal="general" vertical="top" textRotation="0" wrapText="true" indent="0" shrinkToFit="false"/>
      <protection locked="true" hidden="false"/>
    </xf>
    <xf numFmtId="164" fontId="7" fillId="3" borderId="2" xfId="0" applyFont="true" applyBorder="true" applyAlignment="true" applyProtection="false">
      <alignment horizontal="general" vertical="top" textRotation="0" wrapText="true" indent="0" shrinkToFit="false"/>
      <protection locked="true" hidden="false"/>
    </xf>
    <xf numFmtId="164" fontId="18" fillId="3" borderId="9" xfId="20" applyFont="true" applyBorder="true" applyAlignment="true" applyProtection="true">
      <alignment horizontal="general" vertical="top" textRotation="0" wrapText="true" indent="0" shrinkToFit="false"/>
      <protection locked="true" hidden="false"/>
    </xf>
    <xf numFmtId="164" fontId="11" fillId="3" borderId="3" xfId="27" applyFont="true" applyBorder="true" applyAlignment="true" applyProtection="false">
      <alignment horizontal="general" vertical="top" textRotation="0" wrapText="true" indent="0" shrinkToFit="false"/>
      <protection locked="true" hidden="false"/>
    </xf>
    <xf numFmtId="164" fontId="11" fillId="3" borderId="2" xfId="27" applyFont="true" applyBorder="true" applyAlignment="true" applyProtection="false">
      <alignment horizontal="general" vertical="top" textRotation="0" wrapText="true" indent="0" shrinkToFit="false"/>
      <protection locked="true" hidden="false"/>
    </xf>
    <xf numFmtId="164" fontId="7" fillId="3" borderId="17" xfId="0" applyFont="true" applyBorder="true" applyAlignment="true" applyProtection="false">
      <alignment horizontal="general" vertical="top" textRotation="0" wrapText="true" indent="0" shrinkToFit="false"/>
      <protection locked="true" hidden="false"/>
    </xf>
    <xf numFmtId="164" fontId="4" fillId="3" borderId="9" xfId="0" applyFont="true" applyBorder="true" applyAlignment="true" applyProtection="false">
      <alignment horizontal="general" vertical="top" textRotation="0" wrapText="true" indent="0" shrinkToFit="false"/>
      <protection locked="true" hidden="false"/>
    </xf>
    <xf numFmtId="164" fontId="4" fillId="3" borderId="3" xfId="0" applyFont="true" applyBorder="true" applyAlignment="true" applyProtection="false">
      <alignment horizontal="general" vertical="top" textRotation="0" wrapText="true" indent="0" shrinkToFit="false"/>
      <protection locked="true" hidden="false"/>
    </xf>
    <xf numFmtId="164" fontId="4" fillId="3" borderId="7" xfId="0" applyFont="true" applyBorder="true" applyAlignment="true" applyProtection="false">
      <alignment horizontal="general" vertical="top" textRotation="0" wrapText="true" indent="0" shrinkToFit="false"/>
      <protection locked="true" hidden="false"/>
    </xf>
    <xf numFmtId="164" fontId="4" fillId="0" borderId="0" xfId="0" applyFont="true" applyBorder="true" applyAlignment="true" applyProtection="false">
      <alignment horizontal="general" vertical="top" textRotation="0" wrapText="true" indent="0" shrinkToFit="false"/>
      <protection locked="true" hidden="false"/>
    </xf>
    <xf numFmtId="164" fontId="7" fillId="0" borderId="20" xfId="0" applyFont="true" applyBorder="true" applyAlignment="true" applyProtection="false">
      <alignment horizontal="general" vertical="top" textRotation="0" wrapText="true" indent="0" shrinkToFit="false"/>
      <protection locked="true" hidden="false"/>
    </xf>
    <xf numFmtId="164" fontId="7" fillId="0" borderId="21" xfId="0" applyFont="true" applyBorder="true" applyAlignment="true" applyProtection="false">
      <alignment horizontal="general" vertical="top" textRotation="0" wrapText="true" indent="0" shrinkToFit="false"/>
      <protection locked="true" hidden="false"/>
    </xf>
    <xf numFmtId="164" fontId="7" fillId="0" borderId="22" xfId="0" applyFont="true" applyBorder="true" applyAlignment="true" applyProtection="false">
      <alignment horizontal="general" vertical="top" textRotation="0" wrapText="true" indent="0" shrinkToFit="false"/>
      <protection locked="true" hidden="false"/>
    </xf>
    <xf numFmtId="164" fontId="7" fillId="0" borderId="15" xfId="0" applyFont="true" applyBorder="true" applyAlignment="true" applyProtection="false">
      <alignment horizontal="general" vertical="top" textRotation="0" wrapText="true" indent="0" shrinkToFit="false"/>
      <protection locked="true" hidden="false"/>
    </xf>
    <xf numFmtId="164" fontId="7" fillId="0" borderId="16" xfId="0" applyFont="true" applyBorder="true" applyAlignment="true" applyProtection="false">
      <alignment horizontal="general" vertical="top" textRotation="0" wrapText="tru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4" fillId="5" borderId="3" xfId="0" applyFont="true" applyBorder="true" applyAlignment="false" applyProtection="false">
      <alignment horizontal="general" vertical="bottom" textRotation="0" wrapText="false" indent="0" shrinkToFit="false"/>
      <protection locked="true" hidden="false"/>
    </xf>
    <xf numFmtId="164" fontId="4" fillId="5" borderId="3" xfId="0" applyFont="true" applyBorder="true" applyAlignment="true" applyProtection="false">
      <alignment horizontal="left" vertical="bottom" textRotation="0" wrapText="false" indent="0" shrinkToFit="false"/>
      <protection locked="true" hidden="false"/>
    </xf>
    <xf numFmtId="164" fontId="4" fillId="5" borderId="3"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center"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4" fontId="4" fillId="0" borderId="0" xfId="0" applyFont="true" applyBorder="true" applyAlignment="true" applyProtection="false">
      <alignment horizontal="center" vertical="top" textRotation="0" wrapText="false" indent="0" shrinkToFit="false"/>
      <protection locked="true" hidden="false"/>
    </xf>
    <xf numFmtId="169" fontId="0" fillId="0" borderId="0" xfId="0" applyFont="false" applyBorder="true" applyAlignment="true" applyProtection="false">
      <alignment horizontal="center" vertical="top" textRotation="0" wrapText="true" indent="0" shrinkToFit="false"/>
      <protection locked="true" hidden="false"/>
    </xf>
    <xf numFmtId="164" fontId="7" fillId="0" borderId="0" xfId="0" applyFont="true" applyBorder="true" applyAlignment="true" applyProtection="false">
      <alignment horizontal="center" vertical="bottom" textRotation="0" wrapText="false" indent="0" shrinkToFit="false"/>
      <protection locked="true" hidden="false"/>
    </xf>
    <xf numFmtId="170"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11" fillId="3" borderId="3" xfId="22" applyFont="true" applyBorder="true" applyAlignment="true" applyProtection="false">
      <alignment horizontal="left" vertical="top" textRotation="0" wrapText="true" indent="0" shrinkToFit="false"/>
      <protection locked="true" hidden="false"/>
    </xf>
    <xf numFmtId="164" fontId="0" fillId="13" borderId="2" xfId="0" applyFont="true" applyBorder="true" applyAlignment="true" applyProtection="false">
      <alignment horizontal="general" vertical="center" textRotation="0" wrapText="true" indent="0" shrinkToFit="false"/>
      <protection locked="true" hidden="false"/>
    </xf>
    <xf numFmtId="164" fontId="4" fillId="14" borderId="9" xfId="0" applyFont="true" applyBorder="true" applyAlignment="true" applyProtection="false">
      <alignment horizontal="general" vertical="center" textRotation="0" wrapText="true" indent="0" shrinkToFit="false"/>
      <protection locked="true" hidden="false"/>
    </xf>
    <xf numFmtId="166" fontId="0" fillId="14" borderId="3" xfId="0" applyFont="false" applyBorder="true" applyAlignment="true" applyProtection="false">
      <alignment horizontal="general" vertical="center" textRotation="0" wrapText="true" indent="0" shrinkToFit="false"/>
      <protection locked="true" hidden="false"/>
    </xf>
    <xf numFmtId="164" fontId="0" fillId="14" borderId="3" xfId="0" applyFont="true" applyBorder="true" applyAlignment="true" applyProtection="false">
      <alignment horizontal="general" vertical="center" textRotation="0" wrapText="true" indent="0" shrinkToFit="false"/>
      <protection locked="true" hidden="false"/>
    </xf>
    <xf numFmtId="164" fontId="4" fillId="14" borderId="3" xfId="0" applyFont="true" applyBorder="true" applyAlignment="false" applyProtection="false">
      <alignment horizontal="general" vertical="bottom" textRotation="0" wrapText="false" indent="0" shrinkToFit="false"/>
      <protection locked="true" hidden="false"/>
    </xf>
    <xf numFmtId="164" fontId="0" fillId="14" borderId="2" xfId="0" applyFont="false" applyBorder="true" applyAlignment="true" applyProtection="false">
      <alignment horizontal="general" vertical="center" textRotation="0" wrapText="true" indent="0" shrinkToFit="false"/>
      <protection locked="true" hidden="false"/>
    </xf>
    <xf numFmtId="164" fontId="4" fillId="14" borderId="3" xfId="0" applyFont="true" applyBorder="true" applyAlignment="true" applyProtection="false">
      <alignment horizontal="general" vertical="center" textRotation="0" wrapText="true" indent="0" shrinkToFit="false"/>
      <protection locked="true" hidden="false"/>
    </xf>
    <xf numFmtId="164" fontId="4" fillId="14" borderId="2" xfId="0" applyFont="true" applyBorder="true" applyAlignment="true" applyProtection="false">
      <alignment horizontal="general" vertical="center" textRotation="0" wrapText="true" indent="0" shrinkToFit="false"/>
      <protection locked="true" hidden="false"/>
    </xf>
    <xf numFmtId="164" fontId="4" fillId="0" borderId="17" xfId="0" applyFont="true" applyBorder="true" applyAlignment="false" applyProtection="false">
      <alignment horizontal="general" vertical="bottom" textRotation="0" wrapText="false" indent="0" shrinkToFit="false"/>
      <protection locked="true" hidden="false"/>
    </xf>
    <xf numFmtId="164" fontId="4" fillId="0" borderId="18" xfId="0" applyFont="true" applyBorder="true" applyAlignment="false" applyProtection="false">
      <alignment horizontal="general" vertical="bottom" textRotation="0" wrapText="false" indent="0" shrinkToFit="false"/>
      <protection locked="true" hidden="false"/>
    </xf>
    <xf numFmtId="164" fontId="4" fillId="5" borderId="9" xfId="0" applyFont="true" applyBorder="true" applyAlignment="false" applyProtection="false">
      <alignment horizontal="general" vertical="bottom" textRotation="0" wrapText="false" indent="0" shrinkToFit="false"/>
      <protection locked="true" hidden="false"/>
    </xf>
    <xf numFmtId="164" fontId="4" fillId="5" borderId="7" xfId="0" applyFont="true" applyBorder="true" applyAlignment="false" applyProtection="false">
      <alignment horizontal="general" vertical="bottom" textRotation="0" wrapText="false" indent="0" shrinkToFit="false"/>
      <protection locked="true" hidden="false"/>
    </xf>
    <xf numFmtId="164" fontId="4" fillId="0" borderId="23" xfId="0" applyFont="true" applyBorder="true" applyAlignment="false" applyProtection="false">
      <alignment horizontal="general" vertical="bottom" textRotation="0" wrapText="false" indent="0" shrinkToFit="false"/>
      <protection locked="true" hidden="false"/>
    </xf>
    <xf numFmtId="164" fontId="4" fillId="0" borderId="9"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4" fillId="0" borderId="15" xfId="0" applyFont="true" applyBorder="true" applyAlignment="false" applyProtection="false">
      <alignment horizontal="general" vertical="bottom" textRotation="0" wrapText="false" indent="0" shrinkToFit="false"/>
      <protection locked="true" hidden="false"/>
    </xf>
    <xf numFmtId="164" fontId="4" fillId="0" borderId="16" xfId="0" applyFont="true" applyBorder="true" applyAlignment="false" applyProtection="false">
      <alignment horizontal="general" vertical="bottom" textRotation="0" wrapText="false" indent="0" shrinkToFit="false"/>
      <protection locked="true" hidden="false"/>
    </xf>
    <xf numFmtId="164" fontId="20" fillId="0" borderId="0" xfId="22" applyFont="true" applyBorder="true" applyAlignment="false" applyProtection="false">
      <alignment horizontal="general" vertical="bottom" textRotation="0" wrapText="false" indent="0" shrinkToFit="false"/>
      <protection locked="true" hidden="false"/>
    </xf>
    <xf numFmtId="164" fontId="20" fillId="0" borderId="0" xfId="22" applyFont="true" applyBorder="true" applyAlignment="true" applyProtection="false">
      <alignment horizontal="general" vertical="top" textRotation="0" wrapText="true" indent="0" shrinkToFit="false"/>
      <protection locked="true" hidden="false"/>
    </xf>
    <xf numFmtId="169" fontId="4" fillId="0"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20" fillId="3" borderId="3" xfId="22" applyFont="true" applyBorder="true" applyAlignment="false" applyProtection="false">
      <alignment horizontal="general" vertical="bottom" textRotation="0" wrapText="false" indent="0" shrinkToFit="false"/>
      <protection locked="true" hidden="false"/>
    </xf>
    <xf numFmtId="166" fontId="4" fillId="14" borderId="3" xfId="0" applyFont="true" applyBorder="true" applyAlignment="true" applyProtection="false">
      <alignment horizontal="general" vertical="center" textRotation="0" wrapText="true" indent="0" shrinkToFit="false"/>
      <protection locked="true" hidden="false"/>
    </xf>
    <xf numFmtId="170" fontId="4" fillId="14" borderId="2" xfId="0" applyFont="true" applyBorder="true" applyAlignment="true" applyProtection="false">
      <alignment horizontal="general" vertical="center" textRotation="0" wrapText="true" indent="0" shrinkToFit="false"/>
      <protection locked="true" hidden="false"/>
    </xf>
    <xf numFmtId="164" fontId="5" fillId="0" borderId="0" xfId="22" applyFont="true" applyBorder="true" applyAlignment="true" applyProtection="false">
      <alignment horizontal="general" vertical="center" textRotation="0" wrapText="true" indent="0" shrinkToFit="false"/>
      <protection locked="true" hidden="false"/>
    </xf>
    <xf numFmtId="164" fontId="5" fillId="0" borderId="0" xfId="22" applyFont="true" applyBorder="true" applyAlignment="true" applyProtection="false">
      <alignment horizontal="general" vertical="top" textRotation="0" wrapText="true" indent="0" shrinkToFit="false"/>
      <protection locked="true" hidden="false"/>
    </xf>
    <xf numFmtId="164" fontId="7" fillId="0" borderId="0" xfId="0" applyFont="true" applyBorder="true" applyAlignment="true" applyProtection="false">
      <alignment horizontal="center" vertical="bottom" textRotation="0" wrapText="true" indent="0" shrinkToFit="false"/>
      <protection locked="true" hidden="false"/>
    </xf>
    <xf numFmtId="164" fontId="5" fillId="0" borderId="3" xfId="22" applyFont="true" applyBorder="true" applyAlignment="true" applyProtection="false">
      <alignment horizontal="center" vertical="center" textRotation="0" wrapText="true" indent="0" shrinkToFit="false"/>
      <protection locked="true" hidden="false"/>
    </xf>
    <xf numFmtId="164" fontId="5" fillId="0" borderId="21" xfId="22" applyFont="true" applyBorder="true" applyAlignment="true" applyProtection="false">
      <alignment horizontal="general" vertical="top" textRotation="0" wrapText="tru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5" fillId="13" borderId="2" xfId="26" applyFont="true" applyBorder="true" applyAlignment="true" applyProtection="false">
      <alignment horizontal="general" vertical="center" textRotation="0" wrapText="false" indent="0" shrinkToFit="false"/>
      <protection locked="true" hidden="false"/>
    </xf>
    <xf numFmtId="169" fontId="4" fillId="0" borderId="0" xfId="0" applyFont="true" applyBorder="true" applyAlignment="true" applyProtection="false">
      <alignment horizontal="center" vertical="top" textRotation="0" wrapText="true" indent="0" shrinkToFit="false"/>
      <protection locked="true" hidden="false"/>
    </xf>
    <xf numFmtId="164" fontId="5" fillId="0" borderId="24" xfId="22" applyFont="true" applyBorder="true" applyAlignment="true" applyProtection="false">
      <alignment horizontal="general" vertical="top" textRotation="0" wrapText="true" indent="0" shrinkToFit="false"/>
      <protection locked="true" hidden="false"/>
    </xf>
    <xf numFmtId="170" fontId="4" fillId="14" borderId="3"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71" fontId="0" fillId="0" borderId="0" xfId="0" applyFont="false" applyBorder="true" applyAlignment="true" applyProtection="false">
      <alignment horizontal="center" vertical="bottom" textRotation="0" wrapText="false" indent="0" shrinkToFit="false"/>
      <protection locked="true" hidden="false"/>
    </xf>
    <xf numFmtId="172" fontId="0" fillId="0" borderId="0" xfId="0" applyFont="false" applyBorder="true" applyAlignment="true" applyProtection="false">
      <alignment horizontal="center" vertical="bottom" textRotation="0" wrapText="false" indent="0" shrinkToFit="false"/>
      <protection locked="true" hidden="false"/>
    </xf>
    <xf numFmtId="168" fontId="0" fillId="0" borderId="0" xfId="0" applyFont="false" applyBorder="true" applyAlignment="true" applyProtection="false">
      <alignment horizontal="center" vertical="bottom" textRotation="0" wrapText="false" indent="0" shrinkToFit="false"/>
      <protection locked="true" hidden="false"/>
    </xf>
    <xf numFmtId="173" fontId="0" fillId="0" borderId="0" xfId="0" applyFont="false" applyBorder="true" applyAlignment="true" applyProtection="false">
      <alignment horizontal="center" vertical="bottom" textRotation="0" wrapText="false" indent="0" shrinkToFit="false"/>
      <protection locked="true" hidden="false"/>
    </xf>
    <xf numFmtId="164" fontId="4" fillId="3" borderId="3" xfId="0" applyFont="true" applyBorder="true" applyAlignment="false" applyProtection="false">
      <alignment horizontal="general" vertical="bottom" textRotation="0" wrapText="false" indent="0" shrinkToFit="false"/>
      <protection locked="true" hidden="false"/>
    </xf>
    <xf numFmtId="170" fontId="0" fillId="0" borderId="0" xfId="0" applyFont="false" applyBorder="true" applyAlignment="false" applyProtection="false">
      <alignment horizontal="general" vertical="bottom" textRotation="0" wrapText="false" indent="0" shrinkToFit="false"/>
      <protection locked="true" hidden="false"/>
    </xf>
    <xf numFmtId="164" fontId="4" fillId="0" borderId="23"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top" textRotation="0" wrapText="false" indent="0" shrinkToFit="false"/>
      <protection locked="true" hidden="false"/>
    </xf>
    <xf numFmtId="164" fontId="5" fillId="0" borderId="6" xfId="22" applyFont="true" applyBorder="true" applyAlignment="true" applyProtection="false">
      <alignment horizontal="general" vertical="top" textRotation="0" wrapText="true" indent="0" shrinkToFit="false"/>
      <protection locked="true" hidden="false"/>
    </xf>
    <xf numFmtId="173" fontId="4" fillId="0" borderId="0" xfId="0" applyFont="true" applyBorder="true" applyAlignment="true" applyProtection="false">
      <alignment horizontal="center" vertical="bottom" textRotation="0" wrapText="false" indent="0" shrinkToFit="false"/>
      <protection locked="true" hidden="false"/>
    </xf>
    <xf numFmtId="164" fontId="5" fillId="0" borderId="25" xfId="22" applyFont="true" applyBorder="true" applyAlignment="true" applyProtection="false">
      <alignment horizontal="general" vertical="top" textRotation="0" wrapText="true" indent="0" shrinkToFit="false"/>
      <protection locked="true" hidden="false"/>
    </xf>
    <xf numFmtId="164" fontId="4" fillId="14" borderId="3" xfId="0" applyFont="true" applyBorder="true" applyAlignment="true" applyProtection="false">
      <alignment horizontal="general" vertical="center" textRotation="0" wrapText="true" indent="0" shrinkToFit="false"/>
      <protection locked="true" hidden="false"/>
    </xf>
    <xf numFmtId="164" fontId="5" fillId="0" borderId="1" xfId="22" applyFont="true" applyBorder="true" applyAlignment="true" applyProtection="false">
      <alignment horizontal="general" vertical="top" textRotation="0" wrapText="true" indent="0" shrinkToFit="false"/>
      <protection locked="true" hidden="false"/>
    </xf>
    <xf numFmtId="166" fontId="0" fillId="13" borderId="2" xfId="0" applyFont="true" applyBorder="true" applyAlignment="true" applyProtection="false">
      <alignment horizontal="general" vertical="center" textRotation="0" wrapText="true" indent="0" shrinkToFit="false"/>
      <protection locked="true" hidden="false"/>
    </xf>
    <xf numFmtId="164" fontId="0" fillId="0" borderId="9" xfId="0" applyFont="false" applyBorder="true" applyAlignment="true" applyProtection="false">
      <alignment horizontal="general" vertical="center" textRotation="0" wrapText="true" indent="0" shrinkToFit="false"/>
      <protection locked="true" hidden="false"/>
    </xf>
    <xf numFmtId="170" fontId="4"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0" borderId="0" xfId="22" applyFont="true" applyBorder="true" applyAlignment="true" applyProtection="false">
      <alignment horizontal="general" vertical="top" textRotation="0" wrapText="true" indent="0" shrinkToFit="false"/>
      <protection locked="true" hidden="false"/>
    </xf>
    <xf numFmtId="164" fontId="0" fillId="0" borderId="26" xfId="0" applyFont="false" applyBorder="true" applyAlignment="false" applyProtection="false">
      <alignment horizontal="general" vertical="bottom" textRotation="0" wrapText="false" indent="0" shrinkToFit="false"/>
      <protection locked="true" hidden="false"/>
    </xf>
    <xf numFmtId="164" fontId="5" fillId="13" borderId="2" xfId="26" applyFont="true" applyBorder="true" applyAlignment="true" applyProtection="false">
      <alignment horizontal="left" vertical="center" textRotation="0" wrapText="false" indent="0" shrinkToFit="false"/>
      <protection locked="true" hidden="false"/>
    </xf>
    <xf numFmtId="164" fontId="0" fillId="3" borderId="3" xfId="0" applyFont="false" applyBorder="true" applyAlignment="false" applyProtection="false">
      <alignment horizontal="general" vertical="bottom" textRotation="0" wrapText="false" indent="0" shrinkToFit="false"/>
      <protection locked="true" hidden="false"/>
    </xf>
    <xf numFmtId="164" fontId="5" fillId="0" borderId="24" xfId="22" applyFont="true" applyBorder="true" applyAlignment="true" applyProtection="false">
      <alignment horizontal="general" vertical="top" textRotation="0" wrapText="true" indent="0" shrinkToFit="false"/>
      <protection locked="true" hidden="false"/>
    </xf>
    <xf numFmtId="164" fontId="8" fillId="0" borderId="9" xfId="0" applyFont="true" applyBorder="true" applyAlignment="true" applyProtection="false">
      <alignment horizontal="general" vertical="center" textRotation="0" wrapText="true" indent="0" shrinkToFit="false"/>
      <protection locked="true" hidden="false"/>
    </xf>
    <xf numFmtId="164" fontId="4" fillId="0" borderId="3" xfId="0" applyFont="true" applyBorder="true" applyAlignment="true" applyProtection="false">
      <alignment horizontal="general" vertical="center" textRotation="0" wrapText="true" indent="0" shrinkToFit="false"/>
      <protection locked="true" hidden="false"/>
    </xf>
    <xf numFmtId="164" fontId="4" fillId="0" borderId="7" xfId="0" applyFont="true" applyBorder="true" applyAlignment="true" applyProtection="false">
      <alignment horizontal="general" vertical="center" textRotation="0" wrapText="true" indent="0" shrinkToFit="false"/>
      <protection locked="true" hidden="false"/>
    </xf>
    <xf numFmtId="164" fontId="4" fillId="0" borderId="15" xfId="0" applyFont="true" applyBorder="true" applyAlignment="true" applyProtection="false">
      <alignment horizontal="general" vertical="center" textRotation="0" wrapText="true" indent="0" shrinkToFit="false"/>
      <protection locked="true" hidden="false"/>
    </xf>
    <xf numFmtId="164" fontId="4" fillId="0" borderId="16"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true" applyAlignment="true" applyProtection="false">
      <alignment horizontal="left" vertical="bottom" textRotation="0" wrapText="false" indent="0" shrinkToFit="false"/>
      <protection locked="true" hidden="false"/>
    </xf>
    <xf numFmtId="170" fontId="4" fillId="0" borderId="0" xfId="0" applyFont="true" applyBorder="true" applyAlignment="true" applyProtection="false">
      <alignment horizontal="right" vertical="top" textRotation="0" wrapText="tru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top" textRotation="0" wrapText="false" indent="0" shrinkToFit="false"/>
      <protection locked="true" hidden="false"/>
    </xf>
    <xf numFmtId="164" fontId="4" fillId="0" borderId="0" xfId="0" applyFont="true" applyBorder="true" applyAlignment="true" applyProtection="false">
      <alignment horizontal="right" vertical="top" textRotation="0" wrapText="true" indent="0" shrinkToFit="false"/>
      <protection locked="true" hidden="false"/>
    </xf>
    <xf numFmtId="169" fontId="0" fillId="0" borderId="0" xfId="0" applyFont="false" applyBorder="true" applyAlignment="true" applyProtection="false">
      <alignment horizontal="center" vertical="bottom" textRotation="0" wrapText="false" indent="0" shrinkToFit="false"/>
      <protection locked="true" hidden="false"/>
    </xf>
    <xf numFmtId="164" fontId="22" fillId="0" borderId="0" xfId="0" applyFont="true" applyBorder="true" applyAlignment="true" applyProtection="false">
      <alignment horizontal="center" vertical="top" textRotation="0" wrapText="true" indent="0" shrinkToFit="false"/>
      <protection locked="true" hidden="false"/>
    </xf>
    <xf numFmtId="164" fontId="22" fillId="0" borderId="0" xfId="0" applyFont="true" applyBorder="true" applyAlignment="true" applyProtection="false">
      <alignment horizontal="general" vertical="top" textRotation="0" wrapText="true" indent="0" shrinkToFit="false"/>
      <protection locked="true" hidden="false"/>
    </xf>
    <xf numFmtId="164" fontId="23" fillId="0" borderId="0" xfId="0" applyFont="true" applyBorder="true" applyAlignment="true" applyProtection="false">
      <alignment horizontal="general" vertical="top" textRotation="0" wrapText="true" indent="0" shrinkToFit="false"/>
      <protection locked="true" hidden="false"/>
    </xf>
    <xf numFmtId="164" fontId="23" fillId="0" borderId="0" xfId="0" applyFont="true" applyBorder="tru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9"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4" fillId="0" borderId="15" xfId="0" applyFont="true" applyBorder="true" applyAlignment="false" applyProtection="false">
      <alignment horizontal="general" vertical="bottom" textRotation="0" wrapText="false" indent="0" shrinkToFit="false"/>
      <protection locked="true" hidden="false"/>
    </xf>
    <xf numFmtId="164" fontId="4" fillId="0" borderId="16" xfId="0" applyFont="true" applyBorder="true" applyAlignment="false" applyProtection="false">
      <alignment horizontal="general" vertical="bottom" textRotation="0" wrapText="false" indent="0" shrinkToFit="false"/>
      <protection locked="true" hidden="false"/>
    </xf>
    <xf numFmtId="164" fontId="20" fillId="3" borderId="3" xfId="22" applyFont="true" applyBorder="true" applyAlignment="true" applyProtection="false">
      <alignment horizontal="general" vertical="top" textRotation="0" wrapText="true" indent="0" shrinkToFit="false"/>
      <protection locked="true" hidden="false"/>
    </xf>
    <xf numFmtId="164" fontId="5" fillId="0" borderId="3" xfId="22" applyFont="true" applyBorder="true" applyAlignment="true" applyProtection="false">
      <alignment horizontal="general" vertical="top" textRotation="0" wrapText="true" indent="0" shrinkToFit="false"/>
      <protection locked="true" hidden="false"/>
    </xf>
    <xf numFmtId="170" fontId="4" fillId="0" borderId="7" xfId="0" applyFont="true" applyBorder="true" applyAlignment="true" applyProtection="false">
      <alignment horizontal="general" vertical="center" textRotation="0" wrapText="true" indent="0" shrinkToFit="false"/>
      <protection locked="true" hidden="false"/>
    </xf>
    <xf numFmtId="170" fontId="4" fillId="0" borderId="15" xfId="0" applyFont="true" applyBorder="true" applyAlignment="true" applyProtection="false">
      <alignment horizontal="general" vertical="center" textRotation="0" wrapText="true" indent="0" shrinkToFit="false"/>
      <protection locked="true" hidden="false"/>
    </xf>
    <xf numFmtId="170" fontId="4" fillId="0" borderId="16"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1" fillId="3" borderId="2" xfId="22" applyFont="true" applyBorder="true" applyAlignment="true" applyProtection="false">
      <alignment horizontal="left" vertical="bottom" textRotation="0" wrapText="false" indent="0" shrinkToFit="false"/>
      <protection locked="true" hidden="false"/>
    </xf>
    <xf numFmtId="164" fontId="20" fillId="3" borderId="2" xfId="22" applyFont="tru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left" vertical="bottom" textRotation="0" wrapText="false" indent="0" shrinkToFit="false"/>
      <protection locked="true" hidden="false"/>
    </xf>
    <xf numFmtId="164" fontId="4" fillId="13" borderId="2" xfId="0" applyFont="true" applyBorder="true" applyAlignment="false" applyProtection="false">
      <alignment horizontal="general" vertical="bottom" textRotation="0" wrapText="false" indent="0" shrinkToFit="false"/>
      <protection locked="true" hidden="false"/>
    </xf>
    <xf numFmtId="164" fontId="4" fillId="13" borderId="2" xfId="0" applyFont="true" applyBorder="true" applyAlignment="true" applyProtection="false">
      <alignment horizontal="general" vertical="center" textRotation="0" wrapText="true" indent="0" shrinkToFit="false"/>
      <protection locked="true" hidden="false"/>
    </xf>
    <xf numFmtId="164" fontId="5" fillId="13" borderId="27" xfId="26" applyFont="true" applyBorder="true" applyAlignment="true" applyProtection="false">
      <alignment horizontal="general" vertical="center" textRotation="0" wrapText="false" indent="0" shrinkToFit="false"/>
      <protection locked="true" hidden="false"/>
    </xf>
    <xf numFmtId="164" fontId="4" fillId="14" borderId="28" xfId="0" applyFont="true" applyBorder="true" applyAlignment="true" applyProtection="false">
      <alignment horizontal="general" vertical="center" textRotation="0" wrapText="true" indent="0" shrinkToFit="false"/>
      <protection locked="true" hidden="false"/>
    </xf>
    <xf numFmtId="164" fontId="4" fillId="14" borderId="2"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14" borderId="29" xfId="0" applyFont="true" applyBorder="true" applyAlignment="true" applyProtection="false">
      <alignment horizontal="general" vertical="center" textRotation="0" wrapText="true" indent="0" shrinkToFit="false"/>
      <protection locked="true" hidden="false"/>
    </xf>
    <xf numFmtId="164" fontId="4" fillId="14" borderId="30" xfId="0" applyFont="true" applyBorder="true" applyAlignment="true" applyProtection="false">
      <alignment horizontal="general" vertical="center" textRotation="0" wrapText="true" indent="0" shrinkToFit="false"/>
      <protection locked="true" hidden="false"/>
    </xf>
    <xf numFmtId="164" fontId="4" fillId="14" borderId="30" xfId="0" applyFont="true" applyBorder="true" applyAlignment="true" applyProtection="false">
      <alignment horizontal="general" vertical="center" textRotation="0" wrapText="true" indent="0" shrinkToFit="false"/>
      <protection locked="true" hidden="false"/>
    </xf>
    <xf numFmtId="164" fontId="4" fillId="14" borderId="31" xfId="0" applyFont="true" applyBorder="true" applyAlignment="true" applyProtection="false">
      <alignment horizontal="general" vertical="center" textRotation="0" wrapText="true" indent="0" shrinkToFit="false"/>
      <protection locked="true" hidden="false"/>
    </xf>
    <xf numFmtId="170" fontId="4" fillId="14" borderId="30" xfId="0" applyFont="true" applyBorder="true" applyAlignment="true" applyProtection="false">
      <alignment horizontal="general" vertical="center" textRotation="0" wrapText="true" indent="0" shrinkToFit="false"/>
      <protection locked="true" hidden="false"/>
    </xf>
    <xf numFmtId="168" fontId="4" fillId="14" borderId="30" xfId="0" applyFont="true" applyBorder="true" applyAlignment="true" applyProtection="false">
      <alignment horizontal="general" vertical="center" textRotation="0" wrapText="true" indent="0" shrinkToFit="false"/>
      <protection locked="true" hidden="false"/>
    </xf>
    <xf numFmtId="170" fontId="4" fillId="14" borderId="31" xfId="0" applyFont="true" applyBorder="true" applyAlignment="true" applyProtection="false">
      <alignment horizontal="general" vertical="center" textRotation="0" wrapText="true" indent="0" shrinkToFit="false"/>
      <protection locked="true" hidden="false"/>
    </xf>
    <xf numFmtId="164" fontId="4" fillId="0" borderId="32" xfId="0" applyFont="true" applyBorder="true" applyAlignment="false" applyProtection="false">
      <alignment horizontal="general" vertical="bottom" textRotation="0" wrapText="false" indent="0" shrinkToFit="false"/>
      <protection locked="true" hidden="false"/>
    </xf>
    <xf numFmtId="164" fontId="4" fillId="0" borderId="33" xfId="0" applyFont="true" applyBorder="true" applyAlignment="false" applyProtection="false">
      <alignment horizontal="general" vertical="bottom" textRotation="0" wrapText="false" indent="0" shrinkToFit="false"/>
      <protection locked="true" hidden="false"/>
    </xf>
    <xf numFmtId="164" fontId="0" fillId="0" borderId="29" xfId="0" applyFont="false" applyBorder="true" applyAlignment="true" applyProtection="false">
      <alignment horizontal="general" vertical="center" textRotation="0" wrapText="true" indent="0" shrinkToFit="false"/>
      <protection locked="true" hidden="false"/>
    </xf>
    <xf numFmtId="164" fontId="4" fillId="5" borderId="30" xfId="0" applyFont="true" applyBorder="true" applyAlignment="false" applyProtection="false">
      <alignment horizontal="general" vertical="bottom" textRotation="0" wrapText="false" indent="0" shrinkToFit="false"/>
      <protection locked="true" hidden="false"/>
    </xf>
    <xf numFmtId="164" fontId="4" fillId="5" borderId="34" xfId="0" applyFont="true" applyBorder="true" applyAlignment="false" applyProtection="false">
      <alignment horizontal="general" vertical="bottom" textRotation="0" wrapText="false" indent="0" shrinkToFit="false"/>
      <protection locked="true" hidden="false"/>
    </xf>
    <xf numFmtId="164" fontId="4" fillId="0" borderId="35" xfId="0" applyFont="true" applyBorder="true" applyAlignment="false" applyProtection="false">
      <alignment horizontal="general" vertical="bottom" textRotation="0" wrapText="false" indent="0" shrinkToFit="false"/>
      <protection locked="true" hidden="false"/>
    </xf>
    <xf numFmtId="164" fontId="4" fillId="0" borderId="29" xfId="0" applyFont="true" applyBorder="true" applyAlignment="false" applyProtection="false">
      <alignment horizontal="general" vertical="bottom" textRotation="0" wrapText="false" indent="0" shrinkToFit="false"/>
      <protection locked="true" hidden="false"/>
    </xf>
    <xf numFmtId="164" fontId="4" fillId="0" borderId="30" xfId="0" applyFont="true" applyBorder="true" applyAlignment="false" applyProtection="false">
      <alignment horizontal="general" vertical="bottom" textRotation="0" wrapText="false" indent="0" shrinkToFit="false"/>
      <protection locked="true" hidden="false"/>
    </xf>
    <xf numFmtId="164" fontId="4" fillId="0" borderId="34" xfId="0" applyFont="true" applyBorder="true" applyAlignment="false" applyProtection="false">
      <alignment horizontal="general" vertical="bottom" textRotation="0" wrapText="false" indent="0" shrinkToFit="false"/>
      <protection locked="true" hidden="false"/>
    </xf>
    <xf numFmtId="164" fontId="4" fillId="0" borderId="36" xfId="0" applyFont="true" applyBorder="true" applyAlignment="false" applyProtection="false">
      <alignment horizontal="general" vertical="bottom" textRotation="0" wrapText="false" indent="0" shrinkToFit="false"/>
      <protection locked="true" hidden="false"/>
    </xf>
    <xf numFmtId="164" fontId="4" fillId="0" borderId="37" xfId="0" applyFont="true" applyBorder="true" applyAlignment="false" applyProtection="false">
      <alignment horizontal="general" vertical="bottom" textRotation="0" wrapText="false" indent="0" shrinkToFit="false"/>
      <protection locked="true" hidden="false"/>
    </xf>
    <xf numFmtId="164" fontId="4" fillId="0" borderId="0" xfId="21" applyFont="true" applyBorder="false" applyAlignment="false" applyProtection="false">
      <alignment horizontal="general" vertical="bottom" textRotation="0" wrapText="false" indent="0" shrinkToFit="false"/>
      <protection locked="true" hidden="false"/>
    </xf>
    <xf numFmtId="164" fontId="7" fillId="15" borderId="4" xfId="21" applyFont="true" applyBorder="true" applyAlignment="false" applyProtection="false">
      <alignment horizontal="general" vertical="bottom" textRotation="0" wrapText="false" indent="0" shrinkToFit="false"/>
      <protection locked="true" hidden="false"/>
    </xf>
    <xf numFmtId="164" fontId="25" fillId="16" borderId="4" xfId="21" applyFont="true" applyBorder="true" applyAlignment="true" applyProtection="false">
      <alignment horizontal="center" vertical="bottom" textRotation="0" wrapText="false" indent="0" shrinkToFit="false"/>
      <protection locked="true" hidden="false"/>
    </xf>
    <xf numFmtId="164" fontId="7" fillId="16" borderId="38" xfId="21" applyFont="true" applyBorder="true" applyAlignment="true" applyProtection="false">
      <alignment horizontal="center" vertical="bottom" textRotation="0" wrapText="false" indent="0" shrinkToFit="false"/>
      <protection locked="true" hidden="false"/>
    </xf>
    <xf numFmtId="164" fontId="7" fillId="3" borderId="12" xfId="21" applyFont="true" applyBorder="true" applyAlignment="false" applyProtection="false">
      <alignment horizontal="general" vertical="bottom" textRotation="0" wrapText="false" indent="0" shrinkToFit="false"/>
      <protection locked="true" hidden="false"/>
    </xf>
    <xf numFmtId="164" fontId="25" fillId="3" borderId="39" xfId="21" applyFont="true" applyBorder="true" applyAlignment="true" applyProtection="false">
      <alignment horizontal="right" vertical="bottom" textRotation="0" wrapText="false" indent="0" shrinkToFit="false"/>
      <protection locked="true" hidden="false"/>
    </xf>
    <xf numFmtId="164" fontId="25" fillId="3" borderId="14" xfId="21" applyFont="true" applyBorder="true" applyAlignment="true" applyProtection="false">
      <alignment horizontal="right" vertical="bottom" textRotation="0" wrapText="false" indent="0" shrinkToFit="false"/>
      <protection locked="true" hidden="false"/>
    </xf>
    <xf numFmtId="164" fontId="7" fillId="3" borderId="40" xfId="21" applyFont="true" applyBorder="true" applyAlignment="true" applyProtection="false">
      <alignment horizontal="right" vertical="bottom" textRotation="0" wrapText="false" indent="0" shrinkToFit="false"/>
      <protection locked="true" hidden="false"/>
    </xf>
    <xf numFmtId="164" fontId="7" fillId="3" borderId="14" xfId="21" applyFont="true" applyBorder="true" applyAlignment="true" applyProtection="false">
      <alignment horizontal="right" vertical="bottom" textRotation="0" wrapText="false" indent="0" shrinkToFit="false"/>
      <protection locked="true" hidden="false"/>
    </xf>
    <xf numFmtId="164" fontId="7" fillId="3" borderId="16" xfId="21" applyFont="true" applyBorder="true" applyAlignment="false" applyProtection="false">
      <alignment horizontal="general" vertical="bottom" textRotation="0" wrapText="false" indent="0" shrinkToFit="false"/>
      <protection locked="true" hidden="false"/>
    </xf>
    <xf numFmtId="164" fontId="25" fillId="3" borderId="41" xfId="21" applyFont="true" applyBorder="true" applyAlignment="true" applyProtection="false">
      <alignment horizontal="right" vertical="bottom" textRotation="0" wrapText="false" indent="0" shrinkToFit="false"/>
      <protection locked="true" hidden="false"/>
    </xf>
    <xf numFmtId="164" fontId="25" fillId="3" borderId="36" xfId="21" applyFont="true" applyBorder="true" applyAlignment="true" applyProtection="false">
      <alignment horizontal="right" vertical="bottom" textRotation="0" wrapText="false" indent="0" shrinkToFit="false"/>
      <protection locked="true" hidden="false"/>
    </xf>
    <xf numFmtId="164" fontId="7" fillId="3" borderId="42" xfId="21" applyFont="true" applyBorder="true" applyAlignment="true" applyProtection="false">
      <alignment horizontal="right" vertical="bottom" textRotation="0" wrapText="false" indent="0" shrinkToFit="false"/>
      <protection locked="true" hidden="false"/>
    </xf>
    <xf numFmtId="164" fontId="7" fillId="3" borderId="36" xfId="21" applyFont="true" applyBorder="true" applyAlignment="true" applyProtection="false">
      <alignment horizontal="right" vertical="bottom" textRotation="0" wrapText="false" indent="0" shrinkToFit="false"/>
      <protection locked="true" hidden="false"/>
    </xf>
    <xf numFmtId="164" fontId="7" fillId="3" borderId="37" xfId="21" applyFont="true" applyBorder="true" applyAlignment="false" applyProtection="false">
      <alignment horizontal="general" vertical="bottom" textRotation="0" wrapText="false" indent="0" shrinkToFit="false"/>
      <protection locked="true" hidden="false"/>
    </xf>
    <xf numFmtId="168" fontId="26" fillId="0" borderId="42" xfId="21" applyFont="true" applyBorder="true" applyAlignment="false" applyProtection="false">
      <alignment horizontal="general" vertical="bottom" textRotation="0" wrapText="false" indent="0" shrinkToFit="false"/>
      <protection locked="true" hidden="false"/>
    </xf>
    <xf numFmtId="168" fontId="26" fillId="0" borderId="43" xfId="21" applyFont="true" applyBorder="true" applyAlignment="false" applyProtection="false">
      <alignment horizontal="general" vertical="bottom" textRotation="0" wrapText="false" indent="0" shrinkToFit="false"/>
      <protection locked="true" hidden="false"/>
    </xf>
    <xf numFmtId="166" fontId="4" fillId="0" borderId="42" xfId="21" applyFont="true" applyBorder="true" applyAlignment="false" applyProtection="false">
      <alignment horizontal="general" vertical="bottom" textRotation="0" wrapText="false" indent="0" shrinkToFit="false"/>
      <protection locked="true" hidden="false"/>
    </xf>
    <xf numFmtId="168" fontId="4" fillId="0" borderId="43" xfId="21" applyFont="true" applyBorder="true" applyAlignment="false" applyProtection="false">
      <alignment horizontal="general" vertical="bottom" textRotation="0" wrapText="false" indent="0" shrinkToFit="false"/>
      <protection locked="true" hidden="false"/>
    </xf>
    <xf numFmtId="168" fontId="4" fillId="0" borderId="0" xfId="21" applyFont="true" applyBorder="false" applyAlignment="false" applyProtection="false">
      <alignment horizontal="general" vertical="bottom" textRotation="0" wrapText="false" indent="0" shrinkToFit="false"/>
      <protection locked="true" hidden="false"/>
    </xf>
    <xf numFmtId="164" fontId="8" fillId="17" borderId="13" xfId="21" applyFont="true" applyBorder="true" applyAlignment="true" applyProtection="false">
      <alignment horizontal="right" vertical="bottom" textRotation="0" wrapText="false" indent="0" shrinkToFit="false"/>
      <protection locked="true" hidden="false"/>
    </xf>
    <xf numFmtId="168" fontId="27" fillId="0" borderId="44" xfId="21" applyFont="true" applyBorder="true" applyAlignment="false" applyProtection="false">
      <alignment horizontal="general" vertical="bottom" textRotation="0" wrapText="false" indent="0" shrinkToFit="false"/>
      <protection locked="true" hidden="false"/>
    </xf>
    <xf numFmtId="168" fontId="27" fillId="0" borderId="8" xfId="21" applyFont="true" applyBorder="true" applyAlignment="false" applyProtection="false">
      <alignment horizontal="general" vertical="bottom" textRotation="0" wrapText="false" indent="0" shrinkToFit="false"/>
      <protection locked="true" hidden="false"/>
    </xf>
    <xf numFmtId="168" fontId="28" fillId="0" borderId="44" xfId="21" applyFont="true" applyBorder="true" applyAlignment="false" applyProtection="false">
      <alignment horizontal="general" vertical="bottom" textRotation="0" wrapText="false" indent="0" shrinkToFit="false"/>
      <protection locked="true" hidden="false"/>
    </xf>
    <xf numFmtId="168" fontId="28" fillId="0" borderId="8" xfId="21" applyFont="true" applyBorder="true" applyAlignment="false" applyProtection="false">
      <alignment horizontal="general" vertical="bottom" textRotation="0" wrapText="false" indent="0" shrinkToFit="false"/>
      <protection locked="true" hidden="false"/>
    </xf>
    <xf numFmtId="164" fontId="8" fillId="17" borderId="16" xfId="21" applyFont="true" applyBorder="true" applyAlignment="true" applyProtection="false">
      <alignment horizontal="right" vertical="bottom" textRotation="0" wrapText="false" indent="0" shrinkToFit="false"/>
      <protection locked="true" hidden="false"/>
    </xf>
    <xf numFmtId="168" fontId="27" fillId="0" borderId="1" xfId="21" applyFont="true" applyBorder="true" applyAlignment="false" applyProtection="false">
      <alignment horizontal="general" vertical="bottom" textRotation="0" wrapText="false" indent="0" shrinkToFit="false"/>
      <protection locked="true" hidden="false"/>
    </xf>
    <xf numFmtId="168" fontId="27" fillId="0" borderId="45" xfId="21" applyFont="true" applyBorder="true" applyAlignment="false" applyProtection="false">
      <alignment horizontal="general" vertical="bottom" textRotation="0" wrapText="false" indent="0" shrinkToFit="false"/>
      <protection locked="true" hidden="false"/>
    </xf>
    <xf numFmtId="168" fontId="28" fillId="0" borderId="1" xfId="21" applyFont="true" applyBorder="true" applyAlignment="false" applyProtection="false">
      <alignment horizontal="general" vertical="bottom" textRotation="0" wrapText="false" indent="0" shrinkToFit="false"/>
      <protection locked="true" hidden="false"/>
    </xf>
    <xf numFmtId="168" fontId="28" fillId="0" borderId="45" xfId="21" applyFont="true" applyBorder="true" applyAlignment="false" applyProtection="false">
      <alignment horizontal="general" vertical="bottom" textRotation="0" wrapText="false" indent="0" shrinkToFit="false"/>
      <protection locked="true" hidden="false"/>
    </xf>
    <xf numFmtId="164" fontId="7" fillId="3" borderId="4" xfId="21" applyFont="true" applyBorder="true" applyAlignment="false" applyProtection="false">
      <alignment horizontal="general" vertical="bottom" textRotation="0" wrapText="false" indent="0" shrinkToFit="false"/>
      <protection locked="true" hidden="false"/>
    </xf>
    <xf numFmtId="168" fontId="26" fillId="0" borderId="46" xfId="21" applyFont="true" applyBorder="true" applyAlignment="false" applyProtection="false">
      <alignment horizontal="general" vertical="bottom" textRotation="0" wrapText="false" indent="0" shrinkToFit="false"/>
      <protection locked="true" hidden="false"/>
    </xf>
    <xf numFmtId="168" fontId="26" fillId="0" borderId="47" xfId="21" applyFont="true" applyBorder="true" applyAlignment="false" applyProtection="false">
      <alignment horizontal="general" vertical="bottom" textRotation="0" wrapText="false" indent="0" shrinkToFit="false"/>
      <protection locked="true" hidden="false"/>
    </xf>
    <xf numFmtId="168" fontId="4" fillId="0" borderId="48" xfId="21" applyFont="true" applyBorder="true" applyAlignment="false" applyProtection="false">
      <alignment horizontal="general" vertical="bottom" textRotation="0" wrapText="false" indent="0" shrinkToFit="false"/>
      <protection locked="true" hidden="false"/>
    </xf>
    <xf numFmtId="168" fontId="4" fillId="0" borderId="47" xfId="21" applyFont="true" applyBorder="true" applyAlignment="false" applyProtection="false">
      <alignment horizontal="general" vertical="bottom" textRotation="0" wrapText="false" indent="0" shrinkToFit="false"/>
      <protection locked="true" hidden="false"/>
    </xf>
    <xf numFmtId="168" fontId="26" fillId="0" borderId="38" xfId="21" applyFont="true" applyBorder="true" applyAlignment="false" applyProtection="false">
      <alignment horizontal="general" vertical="bottom" textRotation="0" wrapText="false" indent="0" shrinkToFit="false"/>
      <protection locked="true" hidden="false"/>
    </xf>
    <xf numFmtId="168" fontId="4" fillId="0" borderId="38" xfId="21" applyFont="true" applyBorder="true" applyAlignment="false" applyProtection="false">
      <alignment horizontal="general" vertical="bottom" textRotation="0" wrapText="false" indent="0" shrinkToFit="false"/>
      <protection locked="true" hidden="false"/>
    </xf>
    <xf numFmtId="164" fontId="7" fillId="0" borderId="4" xfId="21" applyFont="true" applyBorder="true" applyAlignment="true" applyProtection="false">
      <alignment horizontal="right" vertical="bottom" textRotation="0" wrapText="false" indent="0" shrinkToFit="false"/>
      <protection locked="true" hidden="false"/>
    </xf>
    <xf numFmtId="168" fontId="4" fillId="18" borderId="4" xfId="21" applyFont="true" applyBorder="true" applyAlignment="false" applyProtection="false">
      <alignment horizontal="general" vertical="bottom" textRotation="0" wrapText="false" indent="0" shrinkToFit="false"/>
      <protection locked="true" hidden="false"/>
    </xf>
    <xf numFmtId="164" fontId="4" fillId="0" borderId="0" xfId="21" applyFont="true" applyBorder="true" applyAlignment="false" applyProtection="false">
      <alignment horizontal="general" vertical="bottom" textRotation="0" wrapText="false" indent="0" shrinkToFit="false"/>
      <protection locked="true" hidden="false"/>
    </xf>
    <xf numFmtId="164" fontId="4" fillId="0" borderId="49" xfId="21" applyFont="true" applyBorder="true" applyAlignment="false" applyProtection="false">
      <alignment horizontal="general" vertical="bottom" textRotation="0" wrapText="false" indent="0" shrinkToFit="false"/>
      <protection locked="true" hidden="false"/>
    </xf>
    <xf numFmtId="164" fontId="26" fillId="0" borderId="49" xfId="21" applyFont="true" applyBorder="true" applyAlignment="false" applyProtection="false">
      <alignment horizontal="general" vertical="bottom" textRotation="0" wrapText="false" indent="0" shrinkToFit="false"/>
      <protection locked="true" hidden="false"/>
    </xf>
    <xf numFmtId="164" fontId="7" fillId="15" borderId="50" xfId="21" applyFont="true" applyBorder="true" applyAlignment="false" applyProtection="false">
      <alignment horizontal="general" vertical="bottom" textRotation="0" wrapText="false" indent="0" shrinkToFit="false"/>
      <protection locked="true" hidden="false"/>
    </xf>
    <xf numFmtId="164" fontId="25" fillId="16" borderId="38" xfId="21" applyFont="true" applyBorder="true" applyAlignment="true" applyProtection="false">
      <alignment horizontal="center" vertical="bottom" textRotation="0" wrapText="false" indent="0" shrinkToFit="false"/>
      <protection locked="true" hidden="false"/>
    </xf>
    <xf numFmtId="164" fontId="7" fillId="16" borderId="4" xfId="21" applyFont="true" applyBorder="true" applyAlignment="true" applyProtection="false">
      <alignment horizontal="center" vertical="bottom" textRotation="0" wrapText="false" indent="0" shrinkToFit="false"/>
      <protection locked="true" hidden="false"/>
    </xf>
    <xf numFmtId="164" fontId="7" fillId="0" borderId="0" xfId="21" applyFont="true" applyBorder="true" applyAlignment="false" applyProtection="false">
      <alignment horizontal="general" vertical="bottom" textRotation="0" wrapText="false" indent="0" shrinkToFit="false"/>
      <protection locked="true" hidden="false"/>
    </xf>
    <xf numFmtId="164" fontId="7" fillId="3" borderId="51" xfId="21" applyFont="true" applyBorder="true" applyAlignment="false" applyProtection="false">
      <alignment horizontal="general" vertical="bottom" textRotation="0" wrapText="false" indent="0" shrinkToFit="false"/>
      <protection locked="true" hidden="false"/>
    </xf>
    <xf numFmtId="164" fontId="25" fillId="3" borderId="40" xfId="21" applyFont="true" applyBorder="true" applyAlignment="true" applyProtection="false">
      <alignment horizontal="right" vertical="bottom" textRotation="0" wrapText="false" indent="0" shrinkToFit="false"/>
      <protection locked="true" hidden="false"/>
    </xf>
    <xf numFmtId="164" fontId="7" fillId="3" borderId="39" xfId="21" applyFont="true" applyBorder="true" applyAlignment="true" applyProtection="false">
      <alignment horizontal="right" vertical="bottom" textRotation="0" wrapText="false" indent="0" shrinkToFit="false"/>
      <protection locked="true" hidden="false"/>
    </xf>
    <xf numFmtId="164" fontId="7" fillId="3" borderId="43" xfId="21" applyFont="true" applyBorder="true" applyAlignment="false" applyProtection="false">
      <alignment horizontal="general" vertical="bottom" textRotation="0" wrapText="false" indent="0" shrinkToFit="false"/>
      <protection locked="true" hidden="false"/>
    </xf>
    <xf numFmtId="164" fontId="25" fillId="3" borderId="42" xfId="21" applyFont="true" applyBorder="true" applyAlignment="true" applyProtection="false">
      <alignment horizontal="right" vertical="bottom" textRotation="0" wrapText="false" indent="0" shrinkToFit="false"/>
      <protection locked="true" hidden="false"/>
    </xf>
    <xf numFmtId="164" fontId="25" fillId="3" borderId="37" xfId="21" applyFont="true" applyBorder="true" applyAlignment="true" applyProtection="false">
      <alignment horizontal="right" vertical="bottom" textRotation="0" wrapText="false" indent="0" shrinkToFit="false"/>
      <protection locked="true" hidden="false"/>
    </xf>
    <xf numFmtId="164" fontId="7" fillId="3" borderId="41" xfId="21" applyFont="true" applyBorder="true" applyAlignment="true" applyProtection="false">
      <alignment horizontal="right" vertical="bottom" textRotation="0" wrapText="false" indent="0" shrinkToFit="false"/>
      <protection locked="true" hidden="false"/>
    </xf>
    <xf numFmtId="164" fontId="8" fillId="3" borderId="13" xfId="21" applyFont="true" applyBorder="true" applyAlignment="true" applyProtection="false">
      <alignment horizontal="right" vertical="bottom" textRotation="0" wrapText="false" indent="0" shrinkToFit="false"/>
      <protection locked="true" hidden="false"/>
    </xf>
    <xf numFmtId="170" fontId="26" fillId="0" borderId="44" xfId="21" applyFont="true" applyBorder="true" applyAlignment="false" applyProtection="false">
      <alignment horizontal="general" vertical="bottom" textRotation="0" wrapText="false" indent="0" shrinkToFit="false"/>
      <protection locked="true" hidden="false"/>
    </xf>
    <xf numFmtId="170" fontId="26" fillId="0" borderId="52" xfId="21" applyFont="true" applyBorder="true" applyAlignment="false" applyProtection="false">
      <alignment horizontal="general" vertical="bottom" textRotation="0" wrapText="false" indent="0" shrinkToFit="false"/>
      <protection locked="true" hidden="false"/>
    </xf>
    <xf numFmtId="168" fontId="4" fillId="18" borderId="5" xfId="21" applyFont="true" applyBorder="true" applyAlignment="false" applyProtection="false">
      <alignment horizontal="general" vertical="bottom" textRotation="0" wrapText="false" indent="0" shrinkToFit="false"/>
      <protection locked="true" hidden="false"/>
    </xf>
    <xf numFmtId="168" fontId="4" fillId="18" borderId="52" xfId="21" applyFont="true" applyBorder="true" applyAlignment="false" applyProtection="false">
      <alignment horizontal="general" vertical="bottom" textRotation="0" wrapText="false" indent="0" shrinkToFit="false"/>
      <protection locked="true" hidden="false"/>
    </xf>
    <xf numFmtId="164" fontId="4" fillId="0" borderId="0" xfId="21" applyFont="true" applyBorder="true" applyAlignment="false" applyProtection="false">
      <alignment horizontal="general" vertical="bottom" textRotation="0" wrapText="false" indent="0" shrinkToFit="false"/>
      <protection locked="true" hidden="false"/>
    </xf>
    <xf numFmtId="168" fontId="4" fillId="18" borderId="41" xfId="21" applyFont="true" applyBorder="true" applyAlignment="false" applyProtection="false">
      <alignment horizontal="general" vertical="bottom" textRotation="0" wrapText="false" indent="0" shrinkToFit="false"/>
      <protection locked="true" hidden="false"/>
    </xf>
    <xf numFmtId="168" fontId="4" fillId="18" borderId="36" xfId="21" applyFont="true" applyBorder="true" applyAlignment="false" applyProtection="false">
      <alignment horizontal="general" vertical="bottom" textRotation="0" wrapText="false" indent="0" shrinkToFit="false"/>
      <protection locked="true" hidden="false"/>
    </xf>
    <xf numFmtId="164" fontId="26" fillId="0" borderId="0" xfId="21" applyFont="true" applyBorder="true" applyAlignment="false" applyProtection="false">
      <alignment horizontal="general" vertical="bottom" textRotation="0" wrapText="false" indent="0" shrinkToFit="false"/>
      <protection locked="true" hidden="false"/>
    </xf>
    <xf numFmtId="168" fontId="7" fillId="0" borderId="0" xfId="21" applyFont="true" applyBorder="true" applyAlignment="false" applyProtection="false">
      <alignment horizontal="general" vertical="bottom" textRotation="0" wrapText="false" indent="0" shrinkToFit="false"/>
      <protection locked="true" hidden="false"/>
    </xf>
    <xf numFmtId="168" fontId="7" fillId="0" borderId="0" xfId="21" applyFont="true" applyBorder="false" applyAlignment="false" applyProtection="false">
      <alignment horizontal="general" vertical="bottom" textRotation="0" wrapText="false" indent="0" shrinkToFit="false"/>
      <protection locked="true" hidden="false"/>
    </xf>
    <xf numFmtId="164" fontId="7" fillId="15" borderId="4" xfId="21" applyFont="true" applyBorder="true" applyAlignment="true" applyProtection="false">
      <alignment horizontal="left" vertical="bottom" textRotation="0" wrapText="false" indent="0" shrinkToFit="false"/>
      <protection locked="true" hidden="false"/>
    </xf>
    <xf numFmtId="164" fontId="7" fillId="0" borderId="0" xfId="21" applyFont="true" applyBorder="true" applyAlignment="true" applyProtection="false">
      <alignment horizontal="left" vertical="bottom" textRotation="0" wrapText="false" indent="0" shrinkToFit="false"/>
      <protection locked="true" hidden="false"/>
    </xf>
    <xf numFmtId="168" fontId="7" fillId="16" borderId="4" xfId="21" applyFont="true" applyBorder="true" applyAlignment="false" applyProtection="false">
      <alignment horizontal="general" vertical="bottom" textRotation="0" wrapText="false" indent="0" shrinkToFit="false"/>
      <protection locked="true" hidden="false"/>
    </xf>
    <xf numFmtId="168" fontId="4" fillId="0" borderId="0" xfId="21" applyFont="true" applyBorder="true" applyAlignment="false" applyProtection="false">
      <alignment horizontal="general" vertical="bottom" textRotation="0" wrapText="false" indent="0" shrinkToFit="false"/>
      <protection locked="true" hidden="false"/>
    </xf>
    <xf numFmtId="164" fontId="7" fillId="3" borderId="13" xfId="21" applyFont="true" applyBorder="true" applyAlignment="true" applyProtection="false">
      <alignment horizontal="right" vertical="bottom" textRotation="0" wrapText="false" indent="0" shrinkToFit="false"/>
      <protection locked="true" hidden="false"/>
    </xf>
    <xf numFmtId="164" fontId="7" fillId="0" borderId="0" xfId="21" applyFont="true" applyBorder="true" applyAlignment="true" applyProtection="false">
      <alignment horizontal="right" vertical="bottom" textRotation="0" wrapText="false" indent="0" shrinkToFit="false"/>
      <protection locked="true" hidden="false"/>
    </xf>
    <xf numFmtId="170" fontId="4" fillId="0" borderId="17" xfId="21" applyFont="true" applyBorder="true" applyAlignment="false" applyProtection="false">
      <alignment horizontal="general" vertical="bottom" textRotation="0" wrapText="false" indent="0" shrinkToFit="false"/>
      <protection locked="true" hidden="false"/>
    </xf>
    <xf numFmtId="164" fontId="4" fillId="0" borderId="0" xfId="21" applyFont="true" applyBorder="true" applyAlignment="true" applyProtection="false">
      <alignment horizontal="center" vertical="bottom" textRotation="0" wrapText="false" indent="0" shrinkToFit="false"/>
      <protection locked="true" hidden="false"/>
    </xf>
    <xf numFmtId="170" fontId="4" fillId="0" borderId="0" xfId="21"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2" borderId="3" xfId="0" applyFont="true" applyBorder="true" applyAlignment="true" applyProtection="false">
      <alignment horizontal="center" vertical="bottom" textRotation="0" wrapText="false" indent="0" shrinkToFit="false"/>
      <protection locked="true" hidden="false"/>
    </xf>
    <xf numFmtId="164" fontId="7" fillId="3" borderId="6"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general" vertical="top" textRotation="0" wrapText="false" indent="0" shrinkToFit="false"/>
      <protection locked="true" hidden="false"/>
    </xf>
    <xf numFmtId="164" fontId="7" fillId="10" borderId="3" xfId="0" applyFont="true" applyBorder="true" applyAlignment="true" applyProtection="false">
      <alignment horizontal="general" vertical="bottom" textRotation="0" wrapText="false" indent="0" shrinkToFit="false"/>
      <protection locked="true" hidden="false"/>
    </xf>
    <xf numFmtId="164" fontId="4" fillId="14" borderId="3" xfId="0" applyFont="true" applyBorder="true" applyAlignment="true" applyProtection="false">
      <alignment horizontal="left" vertical="bottom" textRotation="0" wrapText="false" indent="0" shrinkToFit="false"/>
      <protection locked="true" hidden="false"/>
    </xf>
    <xf numFmtId="164" fontId="29" fillId="14" borderId="3" xfId="0" applyFont="true" applyBorder="true" applyAlignment="true" applyProtection="false">
      <alignment horizontal="general" vertical="bottom" textRotation="0" wrapText="false" indent="0" shrinkToFit="false"/>
      <protection locked="true" hidden="false"/>
    </xf>
    <xf numFmtId="164" fontId="4" fillId="16" borderId="3" xfId="0" applyFont="true" applyBorder="true" applyAlignment="false" applyProtection="false">
      <alignment horizontal="general" vertical="bottom" textRotation="0" wrapText="false" indent="0" shrinkToFit="false"/>
      <protection locked="true" hidden="false"/>
    </xf>
    <xf numFmtId="164" fontId="30" fillId="19" borderId="21" xfId="0" applyFont="true" applyBorder="true" applyAlignment="false" applyProtection="false">
      <alignment horizontal="general" vertical="bottom" textRotation="0" wrapText="false" indent="0" shrinkToFit="false"/>
      <protection locked="true" hidden="false"/>
    </xf>
    <xf numFmtId="164" fontId="4" fillId="18" borderId="53" xfId="0" applyFont="true" applyBorder="true" applyAlignment="false" applyProtection="false">
      <alignment horizontal="general" vertical="bottom" textRotation="0" wrapText="false" indent="0" shrinkToFit="false"/>
      <protection locked="true" hidden="false"/>
    </xf>
    <xf numFmtId="164" fontId="7" fillId="0" borderId="38" xfId="0" applyFont="true" applyBorder="true" applyAlignment="true" applyProtection="false">
      <alignment horizontal="center" vertical="bottom" textRotation="0" wrapText="false" indent="0" shrinkToFit="false"/>
      <protection locked="true" hidden="false"/>
    </xf>
    <xf numFmtId="164" fontId="11" fillId="10" borderId="3" xfId="22" applyFont="true" applyBorder="true" applyAlignment="true" applyProtection="false">
      <alignment horizontal="left" vertical="top" textRotation="0" wrapText="false" indent="0" shrinkToFit="false"/>
      <protection locked="true" hidden="false"/>
    </xf>
    <xf numFmtId="164" fontId="11" fillId="10" borderId="3" xfId="22" applyFont="true" applyBorder="true" applyAlignment="true" applyProtection="false">
      <alignment horizontal="left" vertical="bottom" textRotation="0" wrapText="false" indent="0" shrinkToFit="false"/>
      <protection locked="true" hidden="false"/>
    </xf>
    <xf numFmtId="164" fontId="11" fillId="10" borderId="3" xfId="22" applyFont="true" applyBorder="true" applyAlignment="true" applyProtection="false">
      <alignment horizontal="general" vertical="top" textRotation="0" wrapText="false" indent="0" shrinkToFit="false"/>
      <protection locked="true" hidden="false"/>
    </xf>
    <xf numFmtId="164" fontId="11" fillId="10" borderId="2" xfId="22" applyFont="true" applyBorder="true" applyAlignment="true" applyProtection="false">
      <alignment horizontal="general" vertical="top" textRotation="0" wrapText="false" indent="0" shrinkToFit="false"/>
      <protection locked="true" hidden="false"/>
    </xf>
    <xf numFmtId="164" fontId="11" fillId="10" borderId="44" xfId="22" applyFont="true" applyBorder="tru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5" fillId="10" borderId="3" xfId="22" applyFont="true" applyBorder="true" applyAlignment="false" applyProtection="false">
      <alignment horizontal="general" vertical="bottom" textRotation="0" wrapText="false" indent="0" shrinkToFit="false"/>
      <protection locked="true" hidden="false"/>
    </xf>
    <xf numFmtId="164" fontId="5" fillId="10" borderId="2" xfId="22" applyFont="true" applyBorder="true" applyAlignment="false" applyProtection="false">
      <alignment horizontal="general" vertical="bottom" textRotation="0" wrapText="false" indent="0" shrinkToFit="false"/>
      <protection locked="true" hidden="false"/>
    </xf>
    <xf numFmtId="164" fontId="11" fillId="10" borderId="3" xfId="22" applyFont="true" applyBorder="true" applyAlignment="false" applyProtection="false">
      <alignment horizontal="general" vertical="bottom" textRotation="0" wrapText="false" indent="0" shrinkToFit="false"/>
      <protection locked="true" hidden="false"/>
    </xf>
    <xf numFmtId="170" fontId="5" fillId="10" borderId="26" xfId="22" applyFont="true" applyBorder="true" applyAlignment="false" applyProtection="false">
      <alignment horizontal="general" vertical="bottom" textRotation="0" wrapText="false" indent="0" shrinkToFit="false"/>
      <protection locked="true" hidden="false"/>
    </xf>
    <xf numFmtId="170" fontId="5" fillId="10" borderId="3" xfId="22" applyFont="true" applyBorder="true" applyAlignment="false" applyProtection="false">
      <alignment horizontal="general" vertical="bottom" textRotation="0" wrapText="false" indent="0" shrinkToFit="false"/>
      <protection locked="true" hidden="false"/>
    </xf>
    <xf numFmtId="170" fontId="11" fillId="10" borderId="3" xfId="22" applyFont="true" applyBorder="true" applyAlignment="false" applyProtection="false">
      <alignment horizontal="general" vertical="bottom" textRotation="0" wrapText="false" indent="0" shrinkToFit="false"/>
      <protection locked="true" hidden="false"/>
    </xf>
    <xf numFmtId="164" fontId="4" fillId="11" borderId="3" xfId="0" applyFont="true" applyBorder="true" applyAlignment="false" applyProtection="false">
      <alignment horizontal="general" vertical="bottom" textRotation="0" wrapText="false" indent="0" shrinkToFit="false"/>
      <protection locked="true" hidden="false"/>
    </xf>
    <xf numFmtId="164" fontId="4" fillId="11" borderId="3" xfId="0" applyFont="true" applyBorder="true" applyAlignment="false" applyProtection="false">
      <alignment horizontal="general" vertical="bottom" textRotation="0" wrapText="false" indent="0" shrinkToFit="false"/>
      <protection locked="true" hidden="false"/>
    </xf>
    <xf numFmtId="170" fontId="5" fillId="11" borderId="3" xfId="22" applyFont="true" applyBorder="true" applyAlignment="false" applyProtection="false">
      <alignment horizontal="general" vertical="bottom" textRotation="0" wrapText="false" indent="0" shrinkToFit="false"/>
      <protection locked="true" hidden="false"/>
    </xf>
    <xf numFmtId="164" fontId="5" fillId="11" borderId="2" xfId="22" applyFont="true" applyBorder="true" applyAlignment="false" applyProtection="false">
      <alignment horizontal="general" vertical="bottom" textRotation="0" wrapText="false" indent="0" shrinkToFit="false"/>
      <protection locked="true" hidden="false"/>
    </xf>
    <xf numFmtId="170" fontId="11" fillId="11" borderId="3" xfId="22" applyFont="true" applyBorder="true" applyAlignment="false" applyProtection="false">
      <alignment horizontal="general" vertical="bottom" textRotation="0" wrapText="false" indent="0" shrinkToFit="false"/>
      <protection locked="true" hidden="false"/>
    </xf>
    <xf numFmtId="170" fontId="5" fillId="11" borderId="26" xfId="22" applyFont="true" applyBorder="true" applyAlignment="false" applyProtection="false">
      <alignment horizontal="general" vertical="bottom" textRotation="0" wrapText="false" indent="0" shrinkToFit="false"/>
      <protection locked="true" hidden="false"/>
    </xf>
    <xf numFmtId="164" fontId="5" fillId="11" borderId="2" xfId="22"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70" fontId="0" fillId="0" borderId="0" xfId="0" applyFont="false" applyBorder="false" applyAlignment="false" applyProtection="false">
      <alignment horizontal="general" vertical="bottom" textRotation="0" wrapText="false" indent="0" shrinkToFit="false"/>
      <protection locked="true" hidden="false"/>
    </xf>
    <xf numFmtId="164" fontId="4" fillId="3" borderId="11" xfId="0" applyFont="true" applyBorder="true" applyAlignment="true" applyProtection="false">
      <alignment horizontal="left" vertical="top" textRotation="0" wrapText="true" indent="0" shrinkToFit="false"/>
      <protection locked="true" hidden="false"/>
    </xf>
    <xf numFmtId="164" fontId="4" fillId="3" borderId="54" xfId="0" applyFont="true" applyBorder="true" applyAlignment="false" applyProtection="false">
      <alignment horizontal="general" vertical="bottom" textRotation="0" wrapText="false" indent="0" shrinkToFit="false"/>
      <protection locked="true" hidden="false"/>
    </xf>
    <xf numFmtId="170" fontId="0" fillId="3" borderId="49" xfId="0" applyFont="false" applyBorder="true" applyAlignment="false" applyProtection="false">
      <alignment horizontal="general" vertical="bottom" textRotation="0" wrapText="false" indent="0" shrinkToFit="false"/>
      <protection locked="true" hidden="false"/>
    </xf>
    <xf numFmtId="164" fontId="0" fillId="3" borderId="49" xfId="0" applyFont="false" applyBorder="true" applyAlignment="false" applyProtection="false">
      <alignment horizontal="general" vertical="bottom" textRotation="0" wrapText="false" indent="0" shrinkToFit="false"/>
      <protection locked="true" hidden="false"/>
    </xf>
    <xf numFmtId="164" fontId="0" fillId="3" borderId="55" xfId="0" applyFont="false" applyBorder="true" applyAlignment="false" applyProtection="false">
      <alignment horizontal="general" vertical="bottom" textRotation="0" wrapText="false" indent="0" shrinkToFit="false"/>
      <protection locked="true" hidden="false"/>
    </xf>
    <xf numFmtId="170" fontId="0" fillId="3" borderId="0" xfId="0" applyFont="false" applyBorder="true" applyAlignment="false" applyProtection="false">
      <alignment horizontal="general" vertical="bottom"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0" fillId="3" borderId="55" xfId="0" applyFont="true" applyBorder="true" applyAlignment="true" applyProtection="false">
      <alignment horizontal="left" vertical="top" textRotation="0" wrapText="true" indent="0" shrinkToFit="false"/>
      <protection locked="true" hidden="false"/>
    </xf>
    <xf numFmtId="164" fontId="0" fillId="3" borderId="15" xfId="0" applyFont="false" applyBorder="true" applyAlignment="false" applyProtection="false">
      <alignment horizontal="general" vertical="bottom" textRotation="0" wrapText="false" indent="0" shrinkToFit="false"/>
      <protection locked="true" hidden="false"/>
    </xf>
    <xf numFmtId="164" fontId="7" fillId="3" borderId="16" xfId="0" applyFont="true" applyBorder="true" applyAlignment="true" applyProtection="false">
      <alignment horizontal="left" vertical="top" textRotation="0" wrapText="true" indent="0" shrinkToFit="false"/>
      <protection locked="true" hidden="false"/>
    </xf>
    <xf numFmtId="164" fontId="30" fillId="19" borderId="3" xfId="0" applyFont="true" applyBorder="true" applyAlignment="false" applyProtection="false">
      <alignment horizontal="general" vertical="bottom" textRotation="0" wrapText="false" indent="0" shrinkToFit="false"/>
      <protection locked="true" hidden="false"/>
    </xf>
    <xf numFmtId="164" fontId="4" fillId="3" borderId="16" xfId="0" applyFont="true" applyBorder="true" applyAlignment="true" applyProtection="false">
      <alignment horizontal="left" vertical="top"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4" fillId="3" borderId="55"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7" fillId="3" borderId="16" xfId="0" applyFont="true" applyBorder="true" applyAlignment="true" applyProtection="false">
      <alignment horizontal="left" vertical="top"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4" fillId="3" borderId="37" xfId="0" applyFont="true" applyBorder="true" applyAlignment="true" applyProtection="false">
      <alignment horizontal="left" vertical="top" textRotation="0" wrapText="true" indent="0" shrinkToFit="false"/>
      <protection locked="true" hidden="false"/>
    </xf>
    <xf numFmtId="164" fontId="4" fillId="3" borderId="55" xfId="0" applyFont="true" applyBorder="true" applyAlignment="true" applyProtection="false">
      <alignment horizontal="general" vertical="top" textRotation="0" wrapText="true" indent="0" shrinkToFit="false"/>
      <protection locked="true" hidden="false"/>
    </xf>
    <xf numFmtId="164" fontId="4" fillId="3" borderId="0" xfId="0" applyFont="true" applyBorder="true" applyAlignment="true" applyProtection="false">
      <alignment horizontal="general" vertical="top"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14" borderId="3" xfId="0" applyFont="true" applyBorder="true" applyAlignment="true" applyProtection="false">
      <alignment horizontal="center" vertical="bottom" textRotation="0" wrapText="false" indent="0" shrinkToFit="false"/>
      <protection locked="true" hidden="false"/>
    </xf>
    <xf numFmtId="164" fontId="34" fillId="0" borderId="0" xfId="0" applyFont="true" applyBorder="true" applyAlignment="true" applyProtection="false">
      <alignment horizontal="left" vertical="bottom" textRotation="0" wrapText="false" indent="0" shrinkToFit="false"/>
      <protection locked="true" hidden="false"/>
    </xf>
    <xf numFmtId="164" fontId="4" fillId="3" borderId="56" xfId="0" applyFont="true" applyBorder="true" applyAlignment="true" applyProtection="false">
      <alignment horizontal="left" vertical="top" textRotation="0" wrapText="true" indent="0" shrinkToFit="false"/>
      <protection locked="true" hidden="false"/>
    </xf>
    <xf numFmtId="164" fontId="7" fillId="0" borderId="47" xfId="0" applyFont="true" applyBorder="true" applyAlignment="true" applyProtection="false">
      <alignment horizontal="center" vertical="bottom" textRotation="0" wrapText="false" indent="0" shrinkToFit="false"/>
      <protection locked="true" hidden="false"/>
    </xf>
    <xf numFmtId="164" fontId="7" fillId="3" borderId="46" xfId="0" applyFont="true" applyBorder="true" applyAlignment="true" applyProtection="false">
      <alignment horizontal="center" vertical="bottom" textRotation="0" wrapText="false" indent="0" shrinkToFit="false"/>
      <protection locked="true" hidden="false"/>
    </xf>
    <xf numFmtId="164" fontId="7" fillId="0" borderId="57" xfId="0" applyFont="true" applyBorder="true" applyAlignment="true" applyProtection="false">
      <alignment horizontal="center"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7" fillId="10" borderId="3" xfId="0" applyFont="true" applyBorder="true" applyAlignment="true" applyProtection="false">
      <alignment horizontal="center" vertical="top" textRotation="0" wrapText="true" indent="0" shrinkToFit="false"/>
      <protection locked="true" hidden="false"/>
    </xf>
    <xf numFmtId="164" fontId="11" fillId="10" borderId="7" xfId="22" applyFont="true" applyBorder="true" applyAlignment="true" applyProtection="false">
      <alignment horizontal="general" vertical="top" textRotation="0" wrapText="true" indent="0" shrinkToFit="false"/>
      <protection locked="true" hidden="false"/>
    </xf>
    <xf numFmtId="164" fontId="11" fillId="10" borderId="19" xfId="22" applyFont="true" applyBorder="true" applyAlignment="true" applyProtection="false">
      <alignment horizontal="general" vertical="top" textRotation="0" wrapText="true" indent="0" shrinkToFit="false"/>
      <protection locked="true" hidden="false"/>
    </xf>
    <xf numFmtId="164" fontId="7" fillId="10" borderId="5" xfId="0" applyFont="true" applyBorder="true" applyAlignment="true" applyProtection="false">
      <alignment horizontal="center" vertical="top" textRotation="0" wrapText="true" indent="0" shrinkToFit="false"/>
      <protection locked="true" hidden="false"/>
    </xf>
    <xf numFmtId="164" fontId="7" fillId="10" borderId="6" xfId="0" applyFont="true" applyBorder="true" applyAlignment="true" applyProtection="false">
      <alignment horizontal="center" vertical="top" textRotation="0" wrapText="true" indent="0" shrinkToFit="false"/>
      <protection locked="true" hidden="false"/>
    </xf>
    <xf numFmtId="164" fontId="7" fillId="10" borderId="41" xfId="0" applyFont="true" applyBorder="true" applyAlignment="true" applyProtection="false">
      <alignment horizontal="general" vertical="top" textRotation="0" wrapText="false" indent="0" shrinkToFit="false"/>
      <protection locked="true" hidden="false"/>
    </xf>
    <xf numFmtId="168" fontId="7" fillId="10" borderId="58" xfId="0" applyFont="true" applyBorder="true" applyAlignment="true" applyProtection="false">
      <alignment horizontal="general" vertical="top" textRotation="0" wrapText="false" indent="0" shrinkToFit="false"/>
      <protection locked="true" hidden="false"/>
    </xf>
    <xf numFmtId="168" fontId="0" fillId="10" borderId="0" xfId="0" applyFont="false" applyBorder="false" applyAlignment="false" applyProtection="false">
      <alignment horizontal="general" vertical="bottom" textRotation="0" wrapText="false" indent="0" shrinkToFit="false"/>
      <protection locked="true" hidden="false"/>
    </xf>
    <xf numFmtId="168" fontId="7" fillId="10" borderId="0" xfId="0" applyFont="true" applyBorder="true" applyAlignment="true" applyProtection="false">
      <alignment horizontal="general" vertical="top" textRotation="0" wrapText="false" indent="0" shrinkToFit="false"/>
      <protection locked="true" hidden="false"/>
    </xf>
    <xf numFmtId="168" fontId="0" fillId="0" borderId="0" xfId="0" applyFont="false" applyBorder="false" applyAlignment="true" applyProtection="false">
      <alignment horizontal="general" vertical="top" textRotation="0" wrapText="false" indent="0" shrinkToFit="false"/>
      <protection locked="true" hidden="false"/>
    </xf>
    <xf numFmtId="164" fontId="4" fillId="10" borderId="3" xfId="0" applyFont="true" applyBorder="true" applyAlignment="true" applyProtection="false">
      <alignment horizontal="center" vertical="top" textRotation="0" wrapText="true" indent="0" shrinkToFit="false"/>
      <protection locked="true" hidden="false"/>
    </xf>
    <xf numFmtId="164" fontId="4" fillId="10" borderId="2" xfId="0" applyFont="true" applyBorder="true" applyAlignment="false" applyProtection="false">
      <alignment horizontal="general" vertical="bottom" textRotation="0" wrapText="false" indent="0" shrinkToFit="false"/>
      <protection locked="true" hidden="false"/>
    </xf>
    <xf numFmtId="164" fontId="4" fillId="10" borderId="26" xfId="0" applyFont="true" applyBorder="true" applyAlignment="true" applyProtection="false">
      <alignment horizontal="center" vertical="top" textRotation="0" wrapText="false" indent="0" shrinkToFit="false"/>
      <protection locked="true" hidden="false"/>
    </xf>
    <xf numFmtId="164" fontId="4" fillId="10" borderId="3" xfId="0" applyFont="true" applyBorder="true" applyAlignment="true" applyProtection="false">
      <alignment horizontal="center" vertical="top" textRotation="0" wrapText="false" indent="0" shrinkToFit="false"/>
      <protection locked="true" hidden="false"/>
    </xf>
    <xf numFmtId="164" fontId="4" fillId="10" borderId="9" xfId="0" applyFont="true" applyBorder="true" applyAlignment="true" applyProtection="false">
      <alignment horizontal="center" vertical="top" textRotation="0" wrapText="false" indent="0" shrinkToFit="false"/>
      <protection locked="true" hidden="false"/>
    </xf>
    <xf numFmtId="164" fontId="7" fillId="10" borderId="46" xfId="0" applyFont="true" applyBorder="true" applyAlignment="true" applyProtection="false">
      <alignment horizontal="right" vertical="top" textRotation="0" wrapText="false" indent="0" shrinkToFit="false"/>
      <protection locked="true" hidden="false"/>
    </xf>
    <xf numFmtId="168" fontId="7" fillId="10" borderId="59" xfId="0" applyFont="true" applyBorder="true" applyAlignment="false" applyProtection="false">
      <alignment horizontal="general" vertical="bottom" textRotation="0" wrapText="false" indent="0" shrinkToFit="false"/>
      <protection locked="true" hidden="false"/>
    </xf>
    <xf numFmtId="164" fontId="4" fillId="10" borderId="3" xfId="0" applyFont="true" applyBorder="true" applyAlignment="true" applyProtection="false">
      <alignment horizontal="center" vertical="bottom" textRotation="0" wrapText="false" indent="0" shrinkToFit="false"/>
      <protection locked="true" hidden="false"/>
    </xf>
    <xf numFmtId="170" fontId="4" fillId="10" borderId="3" xfId="0" applyFont="true" applyBorder="true" applyAlignment="true" applyProtection="false">
      <alignment horizontal="center" vertical="bottom" textRotation="0" wrapText="false" indent="0" shrinkToFit="false"/>
      <protection locked="true" hidden="false"/>
    </xf>
    <xf numFmtId="170" fontId="0" fillId="10" borderId="9" xfId="0" applyFont="false" applyBorder="true" applyAlignment="true" applyProtection="false">
      <alignment horizontal="center" vertical="bottom" textRotation="0" wrapText="false" indent="0" shrinkToFit="false"/>
      <protection locked="true" hidden="false"/>
    </xf>
    <xf numFmtId="170" fontId="0" fillId="10" borderId="3" xfId="0" applyFont="false" applyBorder="true" applyAlignment="true" applyProtection="false">
      <alignment horizontal="center" vertical="bottom" textRotation="0" wrapText="false" indent="0" shrinkToFit="false"/>
      <protection locked="true" hidden="false"/>
    </xf>
    <xf numFmtId="164" fontId="0" fillId="10" borderId="0" xfId="0" applyFont="false" applyBorder="false" applyAlignment="false" applyProtection="false">
      <alignment horizontal="general" vertical="bottom" textRotation="0" wrapText="false" indent="0" shrinkToFit="false"/>
      <protection locked="true" hidden="false"/>
    </xf>
    <xf numFmtId="168" fontId="7" fillId="10" borderId="6" xfId="0" applyFont="true" applyBorder="true" applyAlignment="false" applyProtection="false">
      <alignment horizontal="general" vertical="bottom" textRotation="0" wrapText="false" indent="0" shrinkToFit="false"/>
      <protection locked="true" hidden="false"/>
    </xf>
    <xf numFmtId="168" fontId="7" fillId="10" borderId="24" xfId="0" applyFont="true" applyBorder="true" applyAlignment="false" applyProtection="false">
      <alignment horizontal="general" vertical="bottom" textRotation="0" wrapText="false" indent="0" shrinkToFit="false"/>
      <protection locked="true" hidden="false"/>
    </xf>
    <xf numFmtId="164" fontId="0" fillId="11" borderId="3" xfId="0" applyFont="false" applyBorder="true" applyAlignment="false" applyProtection="false">
      <alignment horizontal="general" vertical="bottom" textRotation="0" wrapText="false" indent="0" shrinkToFit="false"/>
      <protection locked="true" hidden="false"/>
    </xf>
    <xf numFmtId="164" fontId="0" fillId="11" borderId="3" xfId="0" applyFont="false" applyBorder="true" applyAlignment="false" applyProtection="false">
      <alignment horizontal="general" vertical="bottom" textRotation="0" wrapText="false" indent="0" shrinkToFit="false"/>
      <protection locked="true" hidden="false"/>
    </xf>
    <xf numFmtId="164" fontId="4" fillId="11" borderId="3" xfId="0" applyFont="true" applyBorder="true" applyAlignment="true" applyProtection="false">
      <alignment horizontal="center" vertical="bottom" textRotation="0" wrapText="false" indent="0" shrinkToFit="false"/>
      <protection locked="true" hidden="false"/>
    </xf>
    <xf numFmtId="164" fontId="4" fillId="11" borderId="3" xfId="0" applyFont="true" applyBorder="true" applyAlignment="true" applyProtection="false">
      <alignment horizontal="center" vertical="bottom" textRotation="0" wrapText="false" indent="0" shrinkToFit="false"/>
      <protection locked="true" hidden="false"/>
    </xf>
    <xf numFmtId="170" fontId="4" fillId="11" borderId="3" xfId="0" applyFont="true" applyBorder="true" applyAlignment="true" applyProtection="false">
      <alignment horizontal="center" vertical="bottom" textRotation="0" wrapText="false" indent="0" shrinkToFit="false"/>
      <protection locked="true" hidden="false"/>
    </xf>
    <xf numFmtId="170" fontId="0" fillId="11" borderId="9" xfId="0" applyFont="false" applyBorder="true" applyAlignment="true" applyProtection="false">
      <alignment horizontal="center" vertical="bottom" textRotation="0" wrapText="false" indent="0" shrinkToFit="false"/>
      <protection locked="true" hidden="false"/>
    </xf>
    <xf numFmtId="170" fontId="0" fillId="11" borderId="3" xfId="0" applyFont="false" applyBorder="true" applyAlignment="true" applyProtection="false">
      <alignment horizontal="center" vertical="bottom" textRotation="0" wrapText="false" indent="0" shrinkToFit="false"/>
      <protection locked="true" hidden="false"/>
    </xf>
    <xf numFmtId="164" fontId="0" fillId="11" borderId="0" xfId="0" applyFont="false" applyBorder="false" applyAlignment="false" applyProtection="false">
      <alignment horizontal="general" vertical="bottom" textRotation="0" wrapText="false" indent="0" shrinkToFit="false"/>
      <protection locked="true" hidden="false"/>
    </xf>
    <xf numFmtId="170" fontId="0" fillId="11" borderId="3" xfId="0" applyFont="false" applyBorder="true" applyAlignment="false" applyProtection="false">
      <alignment horizontal="general" vertical="bottom" textRotation="0" wrapText="false" indent="0" shrinkToFit="false"/>
      <protection locked="true" hidden="false"/>
    </xf>
    <xf numFmtId="168" fontId="0" fillId="11" borderId="3" xfId="0" applyFont="false" applyBorder="true" applyAlignment="false" applyProtection="false">
      <alignment horizontal="general" vertical="bottom" textRotation="0" wrapText="false" indent="0" shrinkToFit="false"/>
      <protection locked="true" hidden="false"/>
    </xf>
    <xf numFmtId="167" fontId="4" fillId="11" borderId="3" xfId="0" applyFont="true" applyBorder="true" applyAlignment="true" applyProtection="false">
      <alignment horizontal="center" vertical="bottom" textRotation="0" wrapText="false" indent="0" shrinkToFit="false"/>
      <protection locked="true" hidden="false"/>
    </xf>
    <xf numFmtId="170" fontId="0" fillId="0" borderId="0" xfId="0" applyFont="fals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7" fillId="0" borderId="21" xfId="0" applyFont="true" applyBorder="true" applyAlignment="false" applyProtection="false">
      <alignment horizontal="general" vertical="bottom" textRotation="0" wrapText="false" indent="0" shrinkToFit="false"/>
      <protection locked="true" hidden="false"/>
    </xf>
    <xf numFmtId="164" fontId="4" fillId="0" borderId="19" xfId="0" applyFont="true" applyBorder="true" applyAlignment="true" applyProtection="false">
      <alignment horizontal="left" vertical="top" textRotation="0" wrapText="true" indent="0" shrinkToFit="false"/>
      <protection locked="true" hidden="false"/>
    </xf>
    <xf numFmtId="164" fontId="7" fillId="9" borderId="3" xfId="0" applyFont="true" applyBorder="true" applyAlignment="true" applyProtection="false">
      <alignment horizontal="center" vertical="bottom" textRotation="0" wrapText="false" indent="0" shrinkToFit="false"/>
      <protection locked="true" hidden="false"/>
    </xf>
    <xf numFmtId="164" fontId="9" fillId="0" borderId="27" xfId="0" applyFont="true" applyBorder="true" applyAlignment="false" applyProtection="false">
      <alignment horizontal="general" vertical="bottom" textRotation="0" wrapText="false" indent="0" shrinkToFit="false"/>
      <protection locked="true" hidden="false"/>
    </xf>
    <xf numFmtId="164" fontId="0" fillId="0" borderId="27" xfId="0" applyFont="false" applyBorder="true" applyAlignment="false" applyProtection="false">
      <alignment horizontal="general" vertical="bottom" textRotation="0" wrapText="false" indent="0" shrinkToFit="false"/>
      <protection locked="true" hidden="false"/>
    </xf>
    <xf numFmtId="164" fontId="7" fillId="0" borderId="27" xfId="0" applyFont="true" applyBorder="true" applyAlignment="true" applyProtection="false">
      <alignment horizontal="center" vertical="bottom" textRotation="0" wrapText="false" indent="0" shrinkToFit="false"/>
      <protection locked="true" hidden="false"/>
    </xf>
    <xf numFmtId="164" fontId="7" fillId="0" borderId="4" xfId="0" applyFont="true" applyBorder="true" applyAlignment="true" applyProtection="false">
      <alignment horizontal="center" vertical="bottom" textRotation="0" wrapText="false" indent="0" shrinkToFit="false"/>
      <protection locked="true" hidden="false"/>
    </xf>
    <xf numFmtId="164" fontId="11" fillId="10" borderId="6" xfId="22" applyFont="true" applyBorder="true" applyAlignment="true" applyProtection="false">
      <alignment horizontal="general" vertical="top" textRotation="0" wrapText="true" indent="0" shrinkToFit="false"/>
      <protection locked="true" hidden="false"/>
    </xf>
    <xf numFmtId="164" fontId="7" fillId="10" borderId="26" xfId="0" applyFont="true" applyBorder="true" applyAlignment="true" applyProtection="false">
      <alignment horizontal="center" vertical="top" textRotation="0" wrapText="true" indent="0" shrinkToFit="false"/>
      <protection locked="true" hidden="false"/>
    </xf>
    <xf numFmtId="164" fontId="0" fillId="10" borderId="3" xfId="0" applyFont="false" applyBorder="true" applyAlignment="true" applyProtection="false">
      <alignment horizontal="center" vertical="bottom" textRotation="0" wrapText="false" indent="0" shrinkToFit="false"/>
      <protection locked="true" hidden="false"/>
    </xf>
    <xf numFmtId="170" fontId="0" fillId="10" borderId="26" xfId="0" applyFont="false" applyBorder="true" applyAlignment="true" applyProtection="false">
      <alignment horizontal="center" vertical="bottom" textRotation="0" wrapText="false" indent="0" shrinkToFit="false"/>
      <protection locked="true" hidden="false"/>
    </xf>
    <xf numFmtId="164" fontId="4" fillId="10" borderId="0" xfId="0" applyFont="true" applyBorder="false" applyAlignment="false" applyProtection="false">
      <alignment horizontal="general" vertical="bottom" textRotation="0" wrapText="false" indent="0" shrinkToFit="false"/>
      <protection locked="true" hidden="false"/>
    </xf>
    <xf numFmtId="168" fontId="7" fillId="10" borderId="0" xfId="0" applyFont="true" applyBorder="true" applyAlignment="false" applyProtection="false">
      <alignment horizontal="general" vertical="bottom" textRotation="0" wrapText="false" indent="0" shrinkToFit="false"/>
      <protection locked="true" hidden="false"/>
    </xf>
    <xf numFmtId="164" fontId="0" fillId="11" borderId="3" xfId="0" applyFont="false" applyBorder="true" applyAlignment="true" applyProtection="false">
      <alignment horizontal="center" vertical="bottom" textRotation="0" wrapText="false" indent="0" shrinkToFit="false"/>
      <protection locked="true" hidden="false"/>
    </xf>
    <xf numFmtId="164" fontId="0" fillId="11" borderId="3" xfId="0" applyFont="false" applyBorder="true" applyAlignment="true" applyProtection="false">
      <alignment horizontal="center"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Normal 3" xfId="22"/>
    <cellStyle name="Normal 3 2" xfId="23"/>
    <cellStyle name="Normal 3 2 2" xfId="24"/>
    <cellStyle name="Normal 3 3" xfId="25"/>
    <cellStyle name="Normal 4" xfId="26"/>
    <cellStyle name="Normal 4 2" xfId="27"/>
    <cellStyle name="Standaard 2" xfId="28"/>
    <cellStyle name="*unknown*" xfId="20" builtinId="8"/>
  </cellStyles>
  <dxfs count="18">
    <dxf>
      <fill>
        <patternFill>
          <bgColor theme="0" tint="-0.5"/>
        </patternFill>
      </fill>
    </dxf>
    <dxf>
      <fill>
        <patternFill>
          <bgColor theme="0" tint="-0.5"/>
        </patternFill>
      </fill>
    </dxf>
    <dxf>
      <fill>
        <patternFill>
          <bgColor theme="0" tint="-0.5"/>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ont>
        <b val="1"/>
        <i val="0"/>
        <color rgb="FF000000"/>
      </font>
      <fill>
        <patternFill>
          <bgColor theme="3" tint="0.3999"/>
        </patternFill>
      </fill>
    </dxf>
    <dxf>
      <font>
        <b val="1"/>
        <i val="0"/>
        <color rgb="FF000000"/>
      </font>
      <fill>
        <patternFill>
          <bgColor theme="3" tint="0.3999"/>
        </patternFill>
      </fill>
    </dxf>
    <dxf>
      <fill>
        <patternFill>
          <bgColor rgb="FFFF0000"/>
        </patternFill>
      </fill>
    </dxf>
    <dxf>
      <font>
        <b val="1"/>
        <i val="0"/>
        <color rgb="FF000000"/>
      </font>
      <fill>
        <patternFill>
          <bgColor theme="3" tint="0.3999"/>
        </patternFill>
      </fill>
    </dxf>
    <dxf>
      <fill>
        <patternFill>
          <bgColor rgb="FFFF0000"/>
        </patternFill>
      </fill>
    </dxf>
    <dxf>
      <fill>
        <patternFill>
          <bgColor rgb="FFFF0000"/>
        </patternFill>
      </fill>
    </dxf>
    <dxf>
      <font>
        <b val="1"/>
        <i val="0"/>
        <color rgb="FF000000"/>
      </font>
      <fill>
        <patternFill>
          <bgColor theme="3" tint="0.3999"/>
        </patternFill>
      </fill>
    </dxf>
    <dxf>
      <fill>
        <patternFill>
          <bgColor rgb="FFFF0000"/>
        </patternFill>
      </fill>
    </dxf>
    <dxf>
      <fill>
        <patternFill>
          <bgColor rgb="FFFF0000"/>
        </patternFill>
      </fill>
    </dxf>
    <dxf>
      <font>
        <b val="1"/>
        <i val="0"/>
        <color rgb="FF000000"/>
      </font>
      <fill>
        <patternFill>
          <bgColor theme="3" tint="0.3999"/>
        </patternFill>
      </fill>
    </dxf>
    <dxf>
      <font>
        <b val="1"/>
        <i val="0"/>
        <color rgb="FF000000"/>
      </font>
      <fill>
        <patternFill>
          <bgColor theme="3" tint="0.3999"/>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4D"/>
      <rgbColor rgb="FF800080"/>
      <rgbColor rgb="FF008080"/>
      <rgbColor rgb="FFC0C0C0"/>
      <rgbColor rgb="FF808080"/>
      <rgbColor rgb="FF95B3D7"/>
      <rgbColor rgb="FF993366"/>
      <rgbColor rgb="FFFFFFCC"/>
      <rgbColor rgb="FFCCFFFF"/>
      <rgbColor rgb="FF660066"/>
      <rgbColor rgb="FFFF8080"/>
      <rgbColor rgb="FF376092"/>
      <rgbColor rgb="FFC6D9F1"/>
      <rgbColor rgb="FF000080"/>
      <rgbColor rgb="FFFF00FF"/>
      <rgbColor rgb="FFFFFF00"/>
      <rgbColor rgb="FF00FFFF"/>
      <rgbColor rgb="FF800080"/>
      <rgbColor rgb="FF800000"/>
      <rgbColor rgb="FF008080"/>
      <rgbColor rgb="FF0000FF"/>
      <rgbColor rgb="FF00B0F0"/>
      <rgbColor rgb="FFCCFFFF"/>
      <rgbColor rgb="FFCCFF99"/>
      <rgbColor rgb="FFFFFF99"/>
      <rgbColor rgb="FF8EB4E3"/>
      <rgbColor rgb="FFFF99CC"/>
      <rgbColor rgb="FFCC99FF"/>
      <rgbColor rgb="FFFFC7CE"/>
      <rgbColor rgb="FF558ED5"/>
      <rgbColor rgb="FF33CCCC"/>
      <rgbColor rgb="FF92D050"/>
      <rgbColor rgb="FFFFC000"/>
      <rgbColor rgb="FFFF9900"/>
      <rgbColor rgb="FFFF6600"/>
      <rgbColor rgb="FF8064A2"/>
      <rgbColor rgb="FF7F7F7F"/>
      <rgbColor rgb="FF003366"/>
      <rgbColor rgb="FF00B050"/>
      <rgbColor rgb="FF003300"/>
      <rgbColor rgb="FF333300"/>
      <rgbColor rgb="FF993300"/>
      <rgbColor rgb="FF993366"/>
      <rgbColor rgb="FF2B476B"/>
      <rgbColor rgb="FF404040"/>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wetten.overheid.nl/BWBR0034213/Bijlage14/geldigheidsdatum_22-12-2014" TargetMode="External"/><Relationship Id="rId3"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BX50"/>
  <sheetViews>
    <sheetView showFormulas="false" showGridLines="false" showRowColHeaders="true" showZeros="true" rightToLeft="false" tabSelected="true" showOutlineSymbols="true" defaultGridColor="true" view="normal" topLeftCell="H1" colorId="64" zoomScale="80" zoomScaleNormal="80" zoomScalePageLayoutView="100" workbookViewId="0">
      <selection pane="topLeft" activeCell="K29" activeCellId="0" sqref="K29"/>
    </sheetView>
  </sheetViews>
  <sheetFormatPr defaultColWidth="9.1484375" defaultRowHeight="13.5" customHeight="true" zeroHeight="false" outlineLevelRow="1" outlineLevelCol="0"/>
  <cols>
    <col collapsed="false" customWidth="true" hidden="false" outlineLevel="0" max="1" min="1" style="1" width="14.57"/>
    <col collapsed="false" customWidth="true" hidden="false" outlineLevel="0" max="2" min="2" style="1" width="7.86"/>
    <col collapsed="false" customWidth="true" hidden="false" outlineLevel="0" max="3" min="3" style="1" width="20.85"/>
    <col collapsed="false" customWidth="true" hidden="false" outlineLevel="0" max="4" min="4" style="1" width="26"/>
    <col collapsed="false" customWidth="true" hidden="false" outlineLevel="0" max="5" min="5" style="1" width="33.42"/>
    <col collapsed="false" customWidth="true" hidden="false" outlineLevel="0" max="6" min="6" style="1" width="17.42"/>
    <col collapsed="false" customWidth="true" hidden="true" outlineLevel="0" max="7" min="7" style="1" width="8.57"/>
    <col collapsed="false" customWidth="true" hidden="false" outlineLevel="0" max="8" min="8" style="2" width="66"/>
    <col collapsed="false" customWidth="true" hidden="false" outlineLevel="0" max="9" min="9" style="0" width="51.29"/>
    <col collapsed="false" customWidth="true" hidden="false" outlineLevel="0" max="10" min="10" style="2" width="12.86"/>
    <col collapsed="false" customWidth="true" hidden="false" outlineLevel="0" max="11" min="11" style="0" width="11.14"/>
    <col collapsed="false" customWidth="true" hidden="false" outlineLevel="0" max="12" min="12" style="3" width="18.57"/>
    <col collapsed="false" customWidth="true" hidden="false" outlineLevel="0" max="13" min="13" style="0" width="17.42"/>
    <col collapsed="false" customWidth="true" hidden="false" outlineLevel="0" max="14" min="14" style="0" width="18.42"/>
    <col collapsed="false" customWidth="true" hidden="false" outlineLevel="0" max="15" min="15" style="0" width="13"/>
    <col collapsed="false" customWidth="true" hidden="false" outlineLevel="0" max="16" min="16" style="0" width="18.57"/>
    <col collapsed="false" customWidth="true" hidden="false" outlineLevel="0" max="17" min="17" style="0" width="18.14"/>
    <col collapsed="false" customWidth="true" hidden="false" outlineLevel="0" max="18" min="18" style="0" width="12.86"/>
    <col collapsed="false" customWidth="false" hidden="false" outlineLevel="0" max="60" min="59" style="2" width="9.14"/>
    <col collapsed="false" customWidth="false" hidden="false" outlineLevel="0" max="76" min="69" style="4" width="9.14"/>
    <col collapsed="false" customWidth="false" hidden="false" outlineLevel="0" max="16384" min="77" style="2" width="9.14"/>
  </cols>
  <sheetData>
    <row r="1" customFormat="false" ht="15" hidden="false" customHeight="true" outlineLevel="0" collapsed="false">
      <c r="A1" s="5" t="s">
        <v>0</v>
      </c>
      <c r="M1" s="6"/>
      <c r="N1" s="6"/>
      <c r="O1" s="6"/>
    </row>
    <row r="2" customFormat="false" ht="13.5" hidden="true" customHeight="true" outlineLevel="0" collapsed="false">
      <c r="A2" s="5"/>
      <c r="F2" s="7"/>
      <c r="M2" s="6"/>
      <c r="N2" s="6"/>
      <c r="O2" s="6"/>
    </row>
    <row r="3" customFormat="false" ht="13.5" hidden="true" customHeight="true" outlineLevel="0" collapsed="false">
      <c r="A3" s="8" t="s">
        <v>1</v>
      </c>
      <c r="F3" s="7"/>
      <c r="M3" s="6"/>
      <c r="N3" s="6"/>
      <c r="O3" s="6"/>
    </row>
    <row r="4" customFormat="false" ht="13.5" hidden="true" customHeight="true" outlineLevel="1" collapsed="false">
      <c r="A4" s="9" t="s">
        <v>2</v>
      </c>
      <c r="F4" s="7"/>
      <c r="M4" s="6"/>
      <c r="N4" s="6"/>
      <c r="O4" s="6"/>
      <c r="S4" s="2"/>
    </row>
    <row r="5" customFormat="false" ht="13.5" hidden="true" customHeight="true" outlineLevel="1" collapsed="false">
      <c r="A5" s="10" t="s">
        <v>2</v>
      </c>
      <c r="B5" s="11"/>
      <c r="C5" s="11"/>
      <c r="D5" s="11"/>
      <c r="E5" s="11"/>
      <c r="F5" s="12"/>
      <c r="M5" s="6"/>
      <c r="N5" s="6"/>
      <c r="O5" s="6"/>
    </row>
    <row r="6" customFormat="false" ht="13.5" hidden="true" customHeight="true" outlineLevel="1" collapsed="false">
      <c r="A6" s="13" t="s">
        <v>2</v>
      </c>
      <c r="B6" s="12"/>
      <c r="C6" s="12"/>
      <c r="D6" s="12"/>
      <c r="E6" s="12"/>
      <c r="F6" s="12"/>
      <c r="M6" s="6"/>
      <c r="N6" s="6"/>
      <c r="O6" s="6"/>
    </row>
    <row r="7" customFormat="false" ht="13.5" hidden="true" customHeight="true" outlineLevel="1" collapsed="false">
      <c r="A7" s="14" t="s">
        <v>2</v>
      </c>
      <c r="B7" s="15"/>
      <c r="C7" s="15"/>
      <c r="D7" s="15"/>
      <c r="E7" s="15"/>
      <c r="F7" s="15"/>
      <c r="M7" s="6"/>
      <c r="N7" s="6"/>
      <c r="O7" s="6"/>
    </row>
    <row r="8" customFormat="false" ht="13.5" hidden="true" customHeight="true" outlineLevel="1" collapsed="false">
      <c r="A8" s="16" t="s">
        <v>3</v>
      </c>
      <c r="B8" s="15"/>
      <c r="C8" s="15"/>
      <c r="D8" s="15"/>
      <c r="E8" s="15"/>
      <c r="F8" s="15"/>
      <c r="M8" s="6"/>
      <c r="N8" s="6"/>
      <c r="O8" s="6"/>
    </row>
    <row r="9" customFormat="false" ht="13.5" hidden="true" customHeight="true" outlineLevel="1" collapsed="false">
      <c r="A9" s="17"/>
      <c r="B9" s="18"/>
      <c r="C9" s="18"/>
      <c r="D9" s="18"/>
      <c r="E9" s="18"/>
      <c r="F9" s="19"/>
      <c r="M9" s="6"/>
      <c r="N9" s="6"/>
      <c r="O9" s="6"/>
    </row>
    <row r="10" customFormat="false" ht="13.5" hidden="true" customHeight="true" outlineLevel="1" collapsed="false">
      <c r="F10" s="7"/>
      <c r="M10" s="6"/>
      <c r="N10" s="6"/>
      <c r="O10" s="6"/>
    </row>
    <row r="11" customFormat="false" ht="13.5" hidden="true" customHeight="true" outlineLevel="1" collapsed="false">
      <c r="A11" s="18" t="s">
        <v>4</v>
      </c>
      <c r="B11" s="20"/>
      <c r="C11" s="20"/>
      <c r="D11" s="20"/>
      <c r="E11" s="20"/>
      <c r="F11" s="20"/>
      <c r="M11" s="6"/>
      <c r="N11" s="6"/>
      <c r="O11" s="6"/>
    </row>
    <row r="12" customFormat="false" ht="13.5" hidden="true" customHeight="true" outlineLevel="1" collapsed="false">
      <c r="A12" s="18"/>
      <c r="B12" s="20"/>
      <c r="C12" s="20"/>
      <c r="D12" s="20"/>
      <c r="E12" s="20"/>
      <c r="F12" s="20"/>
      <c r="M12" s="6"/>
      <c r="N12" s="6"/>
      <c r="O12" s="6"/>
    </row>
    <row r="13" customFormat="false" ht="13.5" hidden="true" customHeight="true" outlineLevel="1" collapsed="false">
      <c r="F13" s="7"/>
      <c r="M13" s="6"/>
      <c r="N13" s="6"/>
      <c r="O13" s="6"/>
    </row>
    <row r="14" customFormat="false" ht="13.5" hidden="true" customHeight="true" outlineLevel="1" collapsed="false">
      <c r="A14" s="5"/>
      <c r="F14" s="7"/>
    </row>
    <row r="15" customFormat="false" ht="13.5" hidden="true" customHeight="true" outlineLevel="1" collapsed="false">
      <c r="A15" s="5"/>
      <c r="F15" s="7"/>
      <c r="S15" s="21"/>
    </row>
    <row r="16" customFormat="false" ht="13.5" hidden="true" customHeight="true" outlineLevel="0" collapsed="false">
      <c r="F16" s="7"/>
      <c r="BB16" s="2"/>
      <c r="BC16" s="2"/>
      <c r="BD16" s="2"/>
      <c r="BE16" s="2"/>
      <c r="BF16" s="2"/>
      <c r="BI16" s="2"/>
      <c r="BJ16" s="2"/>
      <c r="BK16" s="2"/>
      <c r="BL16" s="2"/>
      <c r="BM16" s="2"/>
      <c r="BN16" s="2"/>
      <c r="BO16" s="2"/>
    </row>
    <row r="17" customFormat="false" ht="13.5" hidden="false" customHeight="false" outlineLevel="0" collapsed="false">
      <c r="C17" s="22"/>
      <c r="D17" s="22"/>
      <c r="M17" s="23" t="s">
        <v>5</v>
      </c>
      <c r="N17" s="23"/>
      <c r="O17" s="23"/>
      <c r="P17" s="24" t="s">
        <v>6</v>
      </c>
      <c r="Q17" s="24"/>
      <c r="R17" s="24"/>
    </row>
    <row r="18" s="32" customFormat="true" ht="42.75" hidden="false" customHeight="true" outlineLevel="0" collapsed="false">
      <c r="A18" s="25" t="s">
        <v>7</v>
      </c>
      <c r="B18" s="25" t="s">
        <v>8</v>
      </c>
      <c r="C18" s="25" t="s">
        <v>9</v>
      </c>
      <c r="D18" s="25" t="s">
        <v>10</v>
      </c>
      <c r="E18" s="25" t="s">
        <v>11</v>
      </c>
      <c r="F18" s="25" t="s">
        <v>12</v>
      </c>
      <c r="G18" s="25" t="s">
        <v>13</v>
      </c>
      <c r="H18" s="26" t="s">
        <v>14</v>
      </c>
      <c r="I18" s="26" t="s">
        <v>15</v>
      </c>
      <c r="J18" s="26" t="s">
        <v>16</v>
      </c>
      <c r="K18" s="26" t="s">
        <v>17</v>
      </c>
      <c r="L18" s="26" t="s">
        <v>18</v>
      </c>
      <c r="M18" s="27" t="s">
        <v>19</v>
      </c>
      <c r="N18" s="28" t="s">
        <v>20</v>
      </c>
      <c r="O18" s="29" t="s">
        <v>21</v>
      </c>
      <c r="P18" s="27" t="s">
        <v>22</v>
      </c>
      <c r="Q18" s="28" t="s">
        <v>23</v>
      </c>
      <c r="R18" s="30" t="s">
        <v>24</v>
      </c>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I18" s="31"/>
      <c r="BJ18" s="31"/>
      <c r="BK18" s="31"/>
      <c r="BL18" s="31"/>
      <c r="BM18" s="31"/>
      <c r="BN18" s="31"/>
      <c r="BO18" s="31"/>
      <c r="BP18" s="31"/>
    </row>
    <row r="19" customFormat="false" ht="13.5" hidden="false" customHeight="true" outlineLevel="0" collapsed="false">
      <c r="A19" s="33" t="s">
        <v>25</v>
      </c>
      <c r="B19" s="33"/>
      <c r="C19" s="33"/>
      <c r="D19" s="33"/>
      <c r="E19" s="33"/>
      <c r="F19" s="33"/>
      <c r="G19" s="33"/>
      <c r="H19" s="34"/>
      <c r="I19" s="35"/>
      <c r="J19" s="34" t="s">
        <v>26</v>
      </c>
      <c r="K19" s="34" t="s">
        <v>27</v>
      </c>
      <c r="L19" s="34" t="s">
        <v>28</v>
      </c>
      <c r="M19" s="36"/>
      <c r="N19" s="34" t="s">
        <v>29</v>
      </c>
      <c r="O19" s="37" t="s">
        <v>30</v>
      </c>
      <c r="P19" s="36"/>
      <c r="Q19" s="34" t="s">
        <v>29</v>
      </c>
      <c r="R19" s="37" t="s">
        <v>31</v>
      </c>
    </row>
    <row r="20" s="43" customFormat="true" ht="13.5" hidden="true" customHeight="true" outlineLevel="0" collapsed="false">
      <c r="A20" s="38"/>
      <c r="B20" s="38"/>
      <c r="C20" s="38"/>
      <c r="D20" s="38"/>
      <c r="E20" s="38"/>
      <c r="F20" s="38"/>
      <c r="G20" s="38"/>
      <c r="H20" s="39"/>
      <c r="I20" s="39"/>
      <c r="J20" s="39"/>
      <c r="K20" s="39"/>
      <c r="L20" s="39"/>
      <c r="M20" s="40"/>
      <c r="N20" s="39"/>
      <c r="O20" s="41"/>
      <c r="P20" s="40"/>
      <c r="Q20" s="39"/>
      <c r="R20" s="41"/>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I20" s="42"/>
      <c r="BJ20" s="42"/>
      <c r="BK20" s="42"/>
      <c r="BL20" s="42"/>
      <c r="BM20" s="42"/>
      <c r="BN20" s="42"/>
      <c r="BO20" s="42"/>
      <c r="BP20" s="42"/>
      <c r="BQ20" s="44"/>
      <c r="BR20" s="44"/>
      <c r="BS20" s="44"/>
      <c r="BT20" s="44"/>
      <c r="BU20" s="44"/>
      <c r="BV20" s="44"/>
      <c r="BW20" s="44"/>
      <c r="BX20" s="44"/>
    </row>
    <row r="21" s="43" customFormat="true" ht="13.5" hidden="false" customHeight="true" outlineLevel="0" collapsed="false">
      <c r="A21" s="45" t="n">
        <v>1</v>
      </c>
      <c r="B21" s="46" t="s">
        <v>32</v>
      </c>
      <c r="C21" s="46" t="s">
        <v>33</v>
      </c>
      <c r="D21" s="46" t="s">
        <v>34</v>
      </c>
      <c r="E21" s="46" t="s">
        <v>35</v>
      </c>
      <c r="F21" s="46" t="s">
        <v>36</v>
      </c>
      <c r="G21" s="46"/>
      <c r="H21" s="47" t="s">
        <v>37</v>
      </c>
      <c r="I21" s="47" t="s">
        <v>38</v>
      </c>
      <c r="J21" s="48" t="n">
        <v>50</v>
      </c>
      <c r="K21" s="48" t="n">
        <f aca="false">10/60</f>
        <v>0.166666666666667</v>
      </c>
      <c r="L21" s="49" t="n">
        <v>80</v>
      </c>
      <c r="M21" s="50" t="s">
        <v>39</v>
      </c>
      <c r="N21" s="49"/>
      <c r="O21" s="51" t="n">
        <v>0</v>
      </c>
      <c r="P21" s="50" t="s">
        <v>39</v>
      </c>
      <c r="Q21" s="49"/>
      <c r="R21" s="52" t="n">
        <f aca="false">15/100</f>
        <v>0.15</v>
      </c>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I21" s="42"/>
      <c r="BJ21" s="42"/>
      <c r="BK21" s="42"/>
      <c r="BL21" s="42"/>
      <c r="BM21" s="42"/>
      <c r="BN21" s="42"/>
      <c r="BO21" s="42"/>
      <c r="BP21" s="42"/>
      <c r="BQ21" s="44"/>
      <c r="BR21" s="44"/>
      <c r="BS21" s="44"/>
      <c r="BT21" s="44"/>
      <c r="BU21" s="44"/>
      <c r="BV21" s="44"/>
      <c r="BW21" s="44"/>
      <c r="BX21" s="44"/>
    </row>
    <row r="22" s="43" customFormat="true" ht="13.5" hidden="false" customHeight="true" outlineLevel="0" collapsed="false">
      <c r="A22" s="45" t="n">
        <v>2</v>
      </c>
      <c r="B22" s="46" t="s">
        <v>32</v>
      </c>
      <c r="C22" s="46" t="s">
        <v>33</v>
      </c>
      <c r="D22" s="46" t="s">
        <v>34</v>
      </c>
      <c r="E22" s="46" t="s">
        <v>40</v>
      </c>
      <c r="F22" s="46" t="s">
        <v>36</v>
      </c>
      <c r="G22" s="46"/>
      <c r="H22" s="47" t="s">
        <v>41</v>
      </c>
      <c r="I22" s="47" t="s">
        <v>38</v>
      </c>
      <c r="J22" s="48" t="n">
        <v>5</v>
      </c>
      <c r="K22" s="48" t="n">
        <v>1</v>
      </c>
      <c r="L22" s="49" t="n">
        <v>80</v>
      </c>
      <c r="M22" s="50" t="s">
        <v>39</v>
      </c>
      <c r="N22" s="49"/>
      <c r="O22" s="51" t="n">
        <v>0</v>
      </c>
      <c r="P22" s="50" t="s">
        <v>42</v>
      </c>
      <c r="Q22" s="49" t="n">
        <v>50</v>
      </c>
      <c r="R22" s="52" t="n">
        <v>0.5</v>
      </c>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I22" s="42"/>
      <c r="BJ22" s="42"/>
      <c r="BK22" s="42"/>
      <c r="BL22" s="42"/>
      <c r="BM22" s="42"/>
      <c r="BN22" s="42"/>
      <c r="BO22" s="42"/>
      <c r="BP22" s="42"/>
      <c r="BQ22" s="44"/>
      <c r="BR22" s="44"/>
      <c r="BS22" s="44"/>
      <c r="BT22" s="44"/>
      <c r="BU22" s="44"/>
      <c r="BV22" s="44"/>
      <c r="BW22" s="44"/>
      <c r="BX22" s="44"/>
    </row>
    <row r="23" s="43" customFormat="true" ht="13.5" hidden="false" customHeight="true" outlineLevel="0" collapsed="false">
      <c r="A23" s="45" t="n">
        <v>3</v>
      </c>
      <c r="B23" s="46" t="s">
        <v>32</v>
      </c>
      <c r="C23" s="46" t="s">
        <v>33</v>
      </c>
      <c r="D23" s="46" t="s">
        <v>34</v>
      </c>
      <c r="E23" s="46" t="s">
        <v>43</v>
      </c>
      <c r="F23" s="46" t="s">
        <v>36</v>
      </c>
      <c r="G23" s="46"/>
      <c r="H23" s="47" t="s">
        <v>44</v>
      </c>
      <c r="I23" s="47" t="s">
        <v>38</v>
      </c>
      <c r="J23" s="48" t="n">
        <v>5</v>
      </c>
      <c r="K23" s="48" t="n">
        <v>1.5</v>
      </c>
      <c r="L23" s="49" t="n">
        <v>80</v>
      </c>
      <c r="M23" s="50" t="s">
        <v>42</v>
      </c>
      <c r="N23" s="49" t="n">
        <v>2</v>
      </c>
      <c r="O23" s="51" t="n">
        <v>0</v>
      </c>
      <c r="P23" s="50" t="s">
        <v>42</v>
      </c>
      <c r="Q23" s="49" t="n">
        <v>2</v>
      </c>
      <c r="R23" s="52" t="n">
        <v>1</v>
      </c>
      <c r="S23" s="42" t="s">
        <v>45</v>
      </c>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I23" s="42"/>
      <c r="BJ23" s="42"/>
      <c r="BK23" s="42"/>
      <c r="BL23" s="42"/>
      <c r="BM23" s="42"/>
      <c r="BN23" s="42"/>
      <c r="BO23" s="42"/>
      <c r="BP23" s="42"/>
      <c r="BQ23" s="44"/>
      <c r="BR23" s="44"/>
      <c r="BS23" s="44"/>
      <c r="BT23" s="44"/>
      <c r="BU23" s="44"/>
      <c r="BV23" s="44"/>
      <c r="BW23" s="44"/>
      <c r="BX23" s="44"/>
    </row>
    <row r="24" s="43" customFormat="true" ht="13.5" hidden="false" customHeight="true" outlineLevel="0" collapsed="false">
      <c r="A24" s="45" t="n">
        <v>4</v>
      </c>
      <c r="B24" s="46" t="s">
        <v>32</v>
      </c>
      <c r="C24" s="46" t="s">
        <v>46</v>
      </c>
      <c r="D24" s="46" t="s">
        <v>34</v>
      </c>
      <c r="E24" s="46" t="s">
        <v>47</v>
      </c>
      <c r="F24" s="46" t="s">
        <v>36</v>
      </c>
      <c r="G24" s="46"/>
      <c r="H24" s="47" t="s">
        <v>48</v>
      </c>
      <c r="I24" s="47" t="s">
        <v>49</v>
      </c>
      <c r="J24" s="48" t="n">
        <v>5</v>
      </c>
      <c r="K24" s="48" t="n">
        <v>0.5</v>
      </c>
      <c r="L24" s="49" t="n">
        <v>80</v>
      </c>
      <c r="M24" s="50" t="s">
        <v>42</v>
      </c>
      <c r="N24" s="49" t="n">
        <v>2</v>
      </c>
      <c r="O24" s="51" t="n">
        <v>5</v>
      </c>
      <c r="P24" s="50" t="s">
        <v>42</v>
      </c>
      <c r="Q24" s="49" t="n">
        <v>2</v>
      </c>
      <c r="R24" s="52" t="n">
        <v>0.15</v>
      </c>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I24" s="42"/>
      <c r="BJ24" s="42"/>
      <c r="BK24" s="42"/>
      <c r="BL24" s="42"/>
      <c r="BM24" s="42"/>
      <c r="BN24" s="42"/>
      <c r="BO24" s="42"/>
      <c r="BP24" s="42"/>
      <c r="BQ24" s="44"/>
      <c r="BR24" s="44"/>
      <c r="BS24" s="44"/>
      <c r="BT24" s="44"/>
      <c r="BU24" s="44"/>
      <c r="BV24" s="44"/>
      <c r="BW24" s="44"/>
      <c r="BX24" s="44"/>
    </row>
    <row r="25" s="43" customFormat="true" ht="13.5" hidden="false" customHeight="true" outlineLevel="0" collapsed="false">
      <c r="A25" s="45" t="n">
        <v>5</v>
      </c>
      <c r="B25" s="46" t="s">
        <v>32</v>
      </c>
      <c r="C25" s="46" t="s">
        <v>46</v>
      </c>
      <c r="D25" s="46" t="s">
        <v>34</v>
      </c>
      <c r="E25" s="46" t="s">
        <v>50</v>
      </c>
      <c r="F25" s="46" t="s">
        <v>36</v>
      </c>
      <c r="G25" s="46"/>
      <c r="H25" s="47" t="s">
        <v>51</v>
      </c>
      <c r="I25" s="47" t="s">
        <v>49</v>
      </c>
      <c r="J25" s="48" t="n">
        <v>5</v>
      </c>
      <c r="K25" s="48" t="n">
        <v>45</v>
      </c>
      <c r="L25" s="49" t="n">
        <v>80</v>
      </c>
      <c r="M25" s="50" t="s">
        <v>42</v>
      </c>
      <c r="N25" s="49" t="n">
        <v>20</v>
      </c>
      <c r="O25" s="51" t="n">
        <v>200</v>
      </c>
      <c r="P25" s="50" t="s">
        <v>42</v>
      </c>
      <c r="Q25" s="49" t="n">
        <v>20</v>
      </c>
      <c r="R25" s="52" t="n">
        <v>2</v>
      </c>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I25" s="42"/>
      <c r="BJ25" s="42"/>
      <c r="BK25" s="42"/>
      <c r="BL25" s="42"/>
      <c r="BM25" s="42"/>
      <c r="BN25" s="42"/>
      <c r="BO25" s="42"/>
      <c r="BP25" s="42"/>
      <c r="BQ25" s="44"/>
      <c r="BR25" s="44"/>
      <c r="BS25" s="44"/>
      <c r="BT25" s="44"/>
      <c r="BU25" s="44"/>
      <c r="BV25" s="44"/>
      <c r="BW25" s="44"/>
      <c r="BX25" s="44"/>
    </row>
    <row r="26" s="43" customFormat="true" ht="13.5" hidden="false" customHeight="true" outlineLevel="0" collapsed="false">
      <c r="A26" s="45" t="n">
        <v>6</v>
      </c>
      <c r="B26" s="46" t="s">
        <v>32</v>
      </c>
      <c r="C26" s="46" t="s">
        <v>46</v>
      </c>
      <c r="D26" s="46" t="s">
        <v>34</v>
      </c>
      <c r="E26" s="46" t="s">
        <v>52</v>
      </c>
      <c r="F26" s="46" t="s">
        <v>36</v>
      </c>
      <c r="G26" s="46"/>
      <c r="H26" s="47" t="s">
        <v>53</v>
      </c>
      <c r="I26" s="47" t="s">
        <v>49</v>
      </c>
      <c r="J26" s="48" t="n">
        <v>5</v>
      </c>
      <c r="K26" s="48" t="n">
        <v>20</v>
      </c>
      <c r="L26" s="49" t="n">
        <v>80</v>
      </c>
      <c r="M26" s="50" t="s">
        <v>42</v>
      </c>
      <c r="N26" s="49" t="n">
        <v>50</v>
      </c>
      <c r="O26" s="51" t="n">
        <v>100</v>
      </c>
      <c r="P26" s="50" t="s">
        <v>42</v>
      </c>
      <c r="Q26" s="49" t="n">
        <v>50</v>
      </c>
      <c r="R26" s="52" t="n">
        <v>1</v>
      </c>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I26" s="42"/>
      <c r="BJ26" s="42"/>
      <c r="BK26" s="42"/>
      <c r="BL26" s="42"/>
      <c r="BM26" s="42"/>
      <c r="BN26" s="42"/>
      <c r="BO26" s="42"/>
      <c r="BP26" s="42"/>
      <c r="BQ26" s="44"/>
      <c r="BR26" s="44"/>
      <c r="BS26" s="44"/>
      <c r="BT26" s="44"/>
      <c r="BU26" s="44"/>
      <c r="BV26" s="44"/>
      <c r="BW26" s="44"/>
      <c r="BX26" s="44"/>
    </row>
    <row r="27" s="43" customFormat="true" ht="13.5" hidden="false" customHeight="true" outlineLevel="0" collapsed="false">
      <c r="A27" s="45" t="n">
        <v>7</v>
      </c>
      <c r="B27" s="46" t="s">
        <v>32</v>
      </c>
      <c r="C27" s="46" t="s">
        <v>54</v>
      </c>
      <c r="D27" s="46" t="s">
        <v>34</v>
      </c>
      <c r="E27" s="46" t="s">
        <v>55</v>
      </c>
      <c r="F27" s="46" t="s">
        <v>36</v>
      </c>
      <c r="G27" s="46"/>
      <c r="H27" s="47" t="s">
        <v>56</v>
      </c>
      <c r="I27" s="47" t="s">
        <v>49</v>
      </c>
      <c r="J27" s="48" t="n">
        <v>5</v>
      </c>
      <c r="K27" s="48" t="n">
        <v>2</v>
      </c>
      <c r="L27" s="49" t="n">
        <v>160</v>
      </c>
      <c r="M27" s="50" t="s">
        <v>39</v>
      </c>
      <c r="N27" s="49"/>
      <c r="O27" s="51" t="n">
        <v>5</v>
      </c>
      <c r="P27" s="50" t="s">
        <v>39</v>
      </c>
      <c r="Q27" s="49"/>
      <c r="R27" s="52" t="n">
        <v>0.15</v>
      </c>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2"/>
      <c r="AW27" s="42"/>
      <c r="AX27" s="42"/>
      <c r="AY27" s="42"/>
      <c r="AZ27" s="42"/>
      <c r="BA27" s="42"/>
      <c r="BB27" s="42"/>
      <c r="BC27" s="42"/>
      <c r="BD27" s="42"/>
      <c r="BE27" s="42"/>
      <c r="BF27" s="42"/>
      <c r="BI27" s="42"/>
      <c r="BJ27" s="42"/>
      <c r="BK27" s="42"/>
      <c r="BL27" s="42"/>
      <c r="BM27" s="42"/>
      <c r="BN27" s="42"/>
      <c r="BO27" s="42"/>
      <c r="BP27" s="42"/>
      <c r="BQ27" s="44"/>
      <c r="BR27" s="44"/>
      <c r="BS27" s="44"/>
      <c r="BT27" s="44"/>
      <c r="BU27" s="44"/>
      <c r="BV27" s="44"/>
      <c r="BW27" s="44"/>
      <c r="BX27" s="44"/>
    </row>
    <row r="28" s="43" customFormat="true" ht="13.5" hidden="false" customHeight="true" outlineLevel="0" collapsed="false">
      <c r="A28" s="45" t="n">
        <v>8</v>
      </c>
      <c r="B28" s="46" t="s">
        <v>32</v>
      </c>
      <c r="C28" s="46" t="s">
        <v>46</v>
      </c>
      <c r="D28" s="46" t="s">
        <v>34</v>
      </c>
      <c r="E28" s="46" t="s">
        <v>57</v>
      </c>
      <c r="F28" s="46" t="s">
        <v>36</v>
      </c>
      <c r="G28" s="46"/>
      <c r="H28" s="46" t="s">
        <v>58</v>
      </c>
      <c r="I28" s="47" t="s">
        <v>49</v>
      </c>
      <c r="J28" s="48" t="n">
        <v>5</v>
      </c>
      <c r="K28" s="48" t="n">
        <v>1</v>
      </c>
      <c r="L28" s="49" t="n">
        <v>80</v>
      </c>
      <c r="M28" s="50" t="s">
        <v>39</v>
      </c>
      <c r="N28" s="49"/>
      <c r="O28" s="51" t="n">
        <v>5</v>
      </c>
      <c r="P28" s="50" t="s">
        <v>39</v>
      </c>
      <c r="Q28" s="49"/>
      <c r="R28" s="52" t="n">
        <v>0.15</v>
      </c>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I28" s="42"/>
      <c r="BJ28" s="42"/>
      <c r="BK28" s="42"/>
      <c r="BL28" s="42"/>
      <c r="BM28" s="42"/>
      <c r="BN28" s="42"/>
      <c r="BO28" s="42"/>
      <c r="BP28" s="42"/>
      <c r="BQ28" s="44"/>
      <c r="BR28" s="44"/>
      <c r="BS28" s="44"/>
      <c r="BT28" s="44"/>
      <c r="BU28" s="44"/>
      <c r="BV28" s="44"/>
      <c r="BW28" s="44"/>
      <c r="BX28" s="44"/>
    </row>
    <row r="29" s="43" customFormat="true" ht="13.5" hidden="false" customHeight="true" outlineLevel="0" collapsed="false">
      <c r="A29" s="45" t="n">
        <v>9</v>
      </c>
      <c r="B29" s="46" t="s">
        <v>32</v>
      </c>
      <c r="C29" s="46" t="s">
        <v>46</v>
      </c>
      <c r="D29" s="46" t="s">
        <v>34</v>
      </c>
      <c r="E29" s="46" t="s">
        <v>59</v>
      </c>
      <c r="F29" s="46" t="s">
        <v>60</v>
      </c>
      <c r="G29" s="46"/>
      <c r="H29" s="46"/>
      <c r="I29" s="47"/>
      <c r="J29" s="48" t="n">
        <v>5</v>
      </c>
      <c r="K29" s="48"/>
      <c r="L29" s="49"/>
      <c r="M29" s="50"/>
      <c r="N29" s="49"/>
      <c r="O29" s="51"/>
      <c r="P29" s="50"/>
      <c r="Q29" s="49"/>
      <c r="R29" s="5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I29" s="42"/>
      <c r="BJ29" s="42"/>
      <c r="BK29" s="42"/>
      <c r="BL29" s="42"/>
      <c r="BM29" s="42"/>
      <c r="BN29" s="42"/>
      <c r="BO29" s="42"/>
      <c r="BP29" s="42"/>
      <c r="BQ29" s="44"/>
      <c r="BR29" s="44"/>
      <c r="BS29" s="44"/>
      <c r="BT29" s="44"/>
      <c r="BU29" s="44"/>
      <c r="BV29" s="44"/>
      <c r="BW29" s="44"/>
      <c r="BX29" s="44"/>
    </row>
    <row r="30" s="43" customFormat="true" ht="13.5" hidden="false" customHeight="true" outlineLevel="0" collapsed="false">
      <c r="A30" s="45" t="n">
        <v>10</v>
      </c>
      <c r="B30" s="46"/>
      <c r="C30" s="46"/>
      <c r="D30" s="46"/>
      <c r="E30" s="46"/>
      <c r="F30" s="46"/>
      <c r="G30" s="46"/>
      <c r="H30" s="46"/>
      <c r="I30" s="47"/>
      <c r="J30" s="48"/>
      <c r="K30" s="48"/>
      <c r="L30" s="49"/>
      <c r="M30" s="50"/>
      <c r="N30" s="49"/>
      <c r="O30" s="51"/>
      <c r="P30" s="50"/>
      <c r="Q30" s="49"/>
      <c r="R30" s="5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I30" s="42"/>
      <c r="BJ30" s="42"/>
      <c r="BK30" s="42"/>
      <c r="BL30" s="42"/>
      <c r="BM30" s="42"/>
      <c r="BN30" s="42"/>
      <c r="BO30" s="42"/>
      <c r="BP30" s="42"/>
      <c r="BQ30" s="44"/>
      <c r="BR30" s="44"/>
      <c r="BS30" s="44"/>
      <c r="BT30" s="44"/>
      <c r="BU30" s="44"/>
      <c r="BV30" s="44"/>
      <c r="BW30" s="44"/>
      <c r="BX30" s="44"/>
    </row>
    <row r="31" s="43" customFormat="true" ht="13.5" hidden="false" customHeight="true" outlineLevel="0" collapsed="false">
      <c r="A31" s="45" t="n">
        <v>11</v>
      </c>
      <c r="B31" s="46"/>
      <c r="C31" s="46"/>
      <c r="D31" s="46"/>
      <c r="E31" s="46"/>
      <c r="F31" s="46"/>
      <c r="G31" s="46"/>
      <c r="H31" s="46"/>
      <c r="I31" s="47"/>
      <c r="J31" s="48"/>
      <c r="K31" s="48"/>
      <c r="L31" s="49"/>
      <c r="M31" s="50"/>
      <c r="N31" s="49"/>
      <c r="O31" s="51"/>
      <c r="P31" s="50"/>
      <c r="Q31" s="49"/>
      <c r="R31" s="5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I31" s="42"/>
      <c r="BJ31" s="42"/>
      <c r="BK31" s="42"/>
      <c r="BL31" s="42"/>
      <c r="BM31" s="42"/>
      <c r="BN31" s="42"/>
      <c r="BO31" s="42"/>
      <c r="BP31" s="42"/>
      <c r="BQ31" s="44"/>
      <c r="BR31" s="44"/>
      <c r="BS31" s="44"/>
      <c r="BT31" s="44"/>
      <c r="BU31" s="44"/>
      <c r="BV31" s="44"/>
      <c r="BW31" s="44"/>
      <c r="BX31" s="44"/>
    </row>
    <row r="32" s="43" customFormat="true" ht="13.5" hidden="false" customHeight="true" outlineLevel="0" collapsed="false">
      <c r="A32" s="45" t="n">
        <v>12</v>
      </c>
      <c r="B32" s="46"/>
      <c r="C32" s="46"/>
      <c r="D32" s="46"/>
      <c r="E32" s="46"/>
      <c r="F32" s="46"/>
      <c r="G32" s="46"/>
      <c r="H32" s="46"/>
      <c r="I32" s="47"/>
      <c r="J32" s="48"/>
      <c r="K32" s="48"/>
      <c r="L32" s="49"/>
      <c r="M32" s="50"/>
      <c r="N32" s="49"/>
      <c r="O32" s="51"/>
      <c r="P32" s="50"/>
      <c r="Q32" s="49"/>
      <c r="R32" s="5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I32" s="42"/>
      <c r="BJ32" s="42"/>
      <c r="BK32" s="42"/>
      <c r="BL32" s="42"/>
      <c r="BM32" s="42"/>
      <c r="BN32" s="42"/>
      <c r="BO32" s="42"/>
      <c r="BP32" s="42"/>
      <c r="BQ32" s="44"/>
      <c r="BR32" s="44"/>
      <c r="BS32" s="44"/>
      <c r="BT32" s="44"/>
      <c r="BU32" s="44"/>
      <c r="BV32" s="44"/>
      <c r="BW32" s="44"/>
      <c r="BX32" s="44"/>
    </row>
    <row r="33" s="43" customFormat="true" ht="13.5" hidden="false" customHeight="true" outlineLevel="0" collapsed="false">
      <c r="A33" s="45" t="n">
        <v>13</v>
      </c>
      <c r="B33" s="46"/>
      <c r="C33" s="46"/>
      <c r="D33" s="46"/>
      <c r="E33" s="46"/>
      <c r="F33" s="46"/>
      <c r="G33" s="46"/>
      <c r="H33" s="46"/>
      <c r="I33" s="47"/>
      <c r="J33" s="48"/>
      <c r="K33" s="48"/>
      <c r="L33" s="49"/>
      <c r="M33" s="50"/>
      <c r="N33" s="49"/>
      <c r="O33" s="51"/>
      <c r="P33" s="50"/>
      <c r="Q33" s="49"/>
      <c r="R33" s="5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I33" s="42"/>
      <c r="BJ33" s="42"/>
      <c r="BK33" s="42"/>
      <c r="BL33" s="42"/>
      <c r="BM33" s="42"/>
      <c r="BN33" s="42"/>
      <c r="BO33" s="42"/>
      <c r="BP33" s="42"/>
      <c r="BQ33" s="44"/>
      <c r="BR33" s="44"/>
      <c r="BS33" s="44"/>
      <c r="BT33" s="44"/>
      <c r="BU33" s="44"/>
      <c r="BV33" s="44"/>
      <c r="BW33" s="44"/>
      <c r="BX33" s="44"/>
    </row>
    <row r="34" s="43" customFormat="true" ht="13.5" hidden="false" customHeight="true" outlineLevel="0" collapsed="false">
      <c r="A34" s="45" t="n">
        <v>14</v>
      </c>
      <c r="B34" s="46"/>
      <c r="C34" s="46"/>
      <c r="D34" s="46"/>
      <c r="E34" s="46"/>
      <c r="F34" s="46"/>
      <c r="G34" s="46"/>
      <c r="H34" s="46"/>
      <c r="I34" s="47"/>
      <c r="J34" s="48"/>
      <c r="K34" s="48"/>
      <c r="L34" s="49"/>
      <c r="M34" s="50"/>
      <c r="N34" s="49"/>
      <c r="O34" s="51"/>
      <c r="P34" s="50"/>
      <c r="Q34" s="49"/>
      <c r="R34" s="5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I34" s="42"/>
      <c r="BJ34" s="42"/>
      <c r="BK34" s="42"/>
      <c r="BL34" s="42"/>
      <c r="BM34" s="42"/>
      <c r="BN34" s="42"/>
      <c r="BO34" s="42"/>
      <c r="BP34" s="42"/>
      <c r="BQ34" s="44"/>
      <c r="BR34" s="44"/>
      <c r="BS34" s="44"/>
      <c r="BT34" s="44"/>
      <c r="BU34" s="44"/>
      <c r="BV34" s="44"/>
      <c r="BW34" s="44"/>
      <c r="BX34" s="44"/>
    </row>
    <row r="35" s="43" customFormat="true" ht="13.5" hidden="false" customHeight="true" outlineLevel="0" collapsed="false">
      <c r="A35" s="45" t="n">
        <v>15</v>
      </c>
      <c r="B35" s="46"/>
      <c r="C35" s="46"/>
      <c r="D35" s="46"/>
      <c r="E35" s="46"/>
      <c r="F35" s="46"/>
      <c r="G35" s="46"/>
      <c r="H35" s="46"/>
      <c r="I35" s="47"/>
      <c r="J35" s="48"/>
      <c r="K35" s="48"/>
      <c r="L35" s="49"/>
      <c r="M35" s="50"/>
      <c r="N35" s="49"/>
      <c r="O35" s="51"/>
      <c r="P35" s="50"/>
      <c r="Q35" s="49"/>
      <c r="R35" s="5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I35" s="42"/>
      <c r="BJ35" s="42"/>
      <c r="BK35" s="42"/>
      <c r="BL35" s="42"/>
      <c r="BM35" s="42"/>
      <c r="BN35" s="42"/>
      <c r="BO35" s="42"/>
      <c r="BP35" s="42"/>
      <c r="BQ35" s="44"/>
      <c r="BR35" s="44"/>
      <c r="BS35" s="44"/>
      <c r="BT35" s="44"/>
      <c r="BU35" s="44"/>
      <c r="BV35" s="44"/>
      <c r="BW35" s="44"/>
      <c r="BX35" s="44"/>
    </row>
    <row r="36" s="43" customFormat="true" ht="13.5" hidden="false" customHeight="true" outlineLevel="0" collapsed="false">
      <c r="A36" s="45" t="n">
        <v>16</v>
      </c>
      <c r="B36" s="46"/>
      <c r="C36" s="46"/>
      <c r="D36" s="46"/>
      <c r="E36" s="46"/>
      <c r="F36" s="46"/>
      <c r="G36" s="46"/>
      <c r="H36" s="46"/>
      <c r="I36" s="47"/>
      <c r="J36" s="48"/>
      <c r="K36" s="48"/>
      <c r="L36" s="49"/>
      <c r="M36" s="50"/>
      <c r="N36" s="49"/>
      <c r="O36" s="51"/>
      <c r="P36" s="50"/>
      <c r="Q36" s="49"/>
      <c r="R36" s="5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I36" s="42"/>
      <c r="BJ36" s="42"/>
      <c r="BK36" s="42"/>
      <c r="BL36" s="42"/>
      <c r="BM36" s="42"/>
      <c r="BN36" s="42"/>
      <c r="BO36" s="42"/>
      <c r="BP36" s="42"/>
      <c r="BQ36" s="44"/>
      <c r="BR36" s="44"/>
      <c r="BS36" s="44"/>
      <c r="BT36" s="44"/>
      <c r="BU36" s="44"/>
      <c r="BV36" s="44"/>
      <c r="BW36" s="44"/>
      <c r="BX36" s="44"/>
    </row>
    <row r="37" s="43" customFormat="true" ht="13.5" hidden="false" customHeight="true" outlineLevel="0" collapsed="false">
      <c r="A37" s="45" t="n">
        <v>17</v>
      </c>
      <c r="B37" s="46"/>
      <c r="C37" s="46"/>
      <c r="D37" s="46"/>
      <c r="E37" s="46"/>
      <c r="F37" s="46"/>
      <c r="G37" s="46"/>
      <c r="H37" s="46"/>
      <c r="I37" s="47"/>
      <c r="J37" s="48"/>
      <c r="K37" s="48"/>
      <c r="L37" s="49"/>
      <c r="M37" s="50"/>
      <c r="N37" s="49"/>
      <c r="O37" s="51"/>
      <c r="P37" s="50"/>
      <c r="Q37" s="49"/>
      <c r="R37" s="5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I37" s="42"/>
      <c r="BJ37" s="42"/>
      <c r="BK37" s="42"/>
      <c r="BL37" s="42"/>
      <c r="BM37" s="42"/>
      <c r="BN37" s="42"/>
      <c r="BO37" s="42"/>
      <c r="BP37" s="42"/>
      <c r="BQ37" s="44"/>
      <c r="BR37" s="44"/>
      <c r="BS37" s="44"/>
      <c r="BT37" s="44"/>
      <c r="BU37" s="44"/>
      <c r="BV37" s="44"/>
      <c r="BW37" s="44"/>
      <c r="BX37" s="44"/>
    </row>
    <row r="38" s="43" customFormat="true" ht="13.5" hidden="false" customHeight="true" outlineLevel="0" collapsed="false">
      <c r="A38" s="45" t="n">
        <v>18</v>
      </c>
      <c r="B38" s="46"/>
      <c r="C38" s="46"/>
      <c r="D38" s="46"/>
      <c r="E38" s="46"/>
      <c r="F38" s="46"/>
      <c r="G38" s="46"/>
      <c r="H38" s="46"/>
      <c r="I38" s="47"/>
      <c r="J38" s="48"/>
      <c r="K38" s="48"/>
      <c r="L38" s="49"/>
      <c r="M38" s="50"/>
      <c r="N38" s="49"/>
      <c r="O38" s="51"/>
      <c r="P38" s="50"/>
      <c r="Q38" s="49"/>
      <c r="R38" s="5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I38" s="42"/>
      <c r="BJ38" s="42"/>
      <c r="BK38" s="42"/>
      <c r="BL38" s="42"/>
      <c r="BM38" s="42"/>
      <c r="BN38" s="42"/>
      <c r="BO38" s="42"/>
      <c r="BP38" s="42"/>
      <c r="BQ38" s="44"/>
      <c r="BR38" s="44"/>
      <c r="BS38" s="44"/>
      <c r="BT38" s="44"/>
      <c r="BU38" s="44"/>
      <c r="BV38" s="44"/>
      <c r="BW38" s="44"/>
      <c r="BX38" s="44"/>
    </row>
    <row r="39" s="43" customFormat="true" ht="13.5" hidden="false" customHeight="true" outlineLevel="0" collapsed="false">
      <c r="A39" s="45" t="n">
        <v>19</v>
      </c>
      <c r="B39" s="46"/>
      <c r="C39" s="46"/>
      <c r="D39" s="46"/>
      <c r="E39" s="46"/>
      <c r="F39" s="46"/>
      <c r="G39" s="46"/>
      <c r="H39" s="46"/>
      <c r="I39" s="47"/>
      <c r="J39" s="48"/>
      <c r="K39" s="48"/>
      <c r="L39" s="49"/>
      <c r="M39" s="50"/>
      <c r="N39" s="49"/>
      <c r="O39" s="51"/>
      <c r="P39" s="50"/>
      <c r="Q39" s="49"/>
      <c r="R39" s="5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I39" s="42"/>
      <c r="BJ39" s="42"/>
      <c r="BK39" s="42"/>
      <c r="BL39" s="42"/>
      <c r="BM39" s="42"/>
      <c r="BN39" s="42"/>
      <c r="BO39" s="42"/>
      <c r="BP39" s="42"/>
      <c r="BQ39" s="44"/>
      <c r="BR39" s="44"/>
      <c r="BS39" s="44"/>
      <c r="BT39" s="44"/>
      <c r="BU39" s="44"/>
      <c r="BV39" s="44"/>
      <c r="BW39" s="44"/>
      <c r="BX39" s="44"/>
    </row>
    <row r="40" s="43" customFormat="true" ht="13.5" hidden="false" customHeight="true" outlineLevel="0" collapsed="false">
      <c r="A40" s="45" t="n">
        <v>20</v>
      </c>
      <c r="B40" s="46"/>
      <c r="C40" s="46"/>
      <c r="D40" s="46"/>
      <c r="E40" s="46"/>
      <c r="F40" s="46"/>
      <c r="G40" s="46"/>
      <c r="H40" s="46"/>
      <c r="I40" s="47"/>
      <c r="J40" s="48"/>
      <c r="K40" s="48"/>
      <c r="L40" s="49"/>
      <c r="M40" s="50"/>
      <c r="N40" s="49"/>
      <c r="O40" s="51"/>
      <c r="P40" s="50"/>
      <c r="Q40" s="49"/>
      <c r="R40" s="5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I40" s="42"/>
      <c r="BJ40" s="42"/>
      <c r="BK40" s="42"/>
      <c r="BL40" s="42"/>
      <c r="BM40" s="42"/>
      <c r="BN40" s="42"/>
      <c r="BO40" s="42"/>
      <c r="BP40" s="42"/>
      <c r="BQ40" s="44"/>
      <c r="BR40" s="44"/>
      <c r="BS40" s="44"/>
      <c r="BT40" s="44"/>
      <c r="BU40" s="44"/>
      <c r="BV40" s="44"/>
      <c r="BW40" s="44"/>
      <c r="BX40" s="44"/>
    </row>
    <row r="41" s="43" customFormat="true" ht="13.5" hidden="false" customHeight="true" outlineLevel="0" collapsed="false">
      <c r="A41" s="45" t="n">
        <v>21</v>
      </c>
      <c r="B41" s="46"/>
      <c r="C41" s="46"/>
      <c r="D41" s="46"/>
      <c r="E41" s="46"/>
      <c r="F41" s="46"/>
      <c r="G41" s="46"/>
      <c r="H41" s="46"/>
      <c r="I41" s="47"/>
      <c r="J41" s="48"/>
      <c r="K41" s="48"/>
      <c r="L41" s="49"/>
      <c r="M41" s="50"/>
      <c r="N41" s="49"/>
      <c r="O41" s="51"/>
      <c r="P41" s="50"/>
      <c r="Q41" s="49"/>
      <c r="R41" s="5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I41" s="42"/>
      <c r="BJ41" s="42"/>
      <c r="BK41" s="42"/>
      <c r="BL41" s="42"/>
      <c r="BM41" s="42"/>
      <c r="BN41" s="42"/>
      <c r="BO41" s="42"/>
      <c r="BP41" s="42"/>
      <c r="BQ41" s="44"/>
      <c r="BR41" s="44"/>
      <c r="BS41" s="44"/>
      <c r="BT41" s="44"/>
      <c r="BU41" s="44"/>
      <c r="BV41" s="44"/>
      <c r="BW41" s="44"/>
      <c r="BX41" s="44"/>
    </row>
    <row r="42" s="43" customFormat="true" ht="13.5" hidden="false" customHeight="true" outlineLevel="0" collapsed="false">
      <c r="A42" s="45" t="n">
        <v>22</v>
      </c>
      <c r="B42" s="46"/>
      <c r="C42" s="46"/>
      <c r="D42" s="46"/>
      <c r="E42" s="46"/>
      <c r="F42" s="46"/>
      <c r="G42" s="46"/>
      <c r="H42" s="46"/>
      <c r="I42" s="47"/>
      <c r="J42" s="48"/>
      <c r="K42" s="48"/>
      <c r="L42" s="49"/>
      <c r="M42" s="50"/>
      <c r="N42" s="49"/>
      <c r="O42" s="51"/>
      <c r="P42" s="50"/>
      <c r="Q42" s="49"/>
      <c r="R42" s="5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I42" s="42"/>
      <c r="BJ42" s="42"/>
      <c r="BK42" s="42"/>
      <c r="BL42" s="42"/>
      <c r="BM42" s="42"/>
      <c r="BN42" s="42"/>
      <c r="BO42" s="42"/>
      <c r="BP42" s="42"/>
      <c r="BQ42" s="44"/>
      <c r="BR42" s="44"/>
      <c r="BS42" s="44"/>
      <c r="BT42" s="44"/>
      <c r="BU42" s="44"/>
      <c r="BV42" s="44"/>
      <c r="BW42" s="44"/>
      <c r="BX42" s="44"/>
    </row>
    <row r="43" s="43" customFormat="true" ht="13.5" hidden="false" customHeight="true" outlineLevel="0" collapsed="false">
      <c r="A43" s="45" t="n">
        <v>23</v>
      </c>
      <c r="B43" s="46"/>
      <c r="C43" s="46"/>
      <c r="D43" s="46"/>
      <c r="E43" s="46"/>
      <c r="F43" s="46"/>
      <c r="G43" s="46"/>
      <c r="H43" s="46"/>
      <c r="I43" s="47"/>
      <c r="J43" s="48"/>
      <c r="K43" s="48"/>
      <c r="L43" s="49"/>
      <c r="M43" s="50"/>
      <c r="N43" s="49"/>
      <c r="O43" s="51"/>
      <c r="P43" s="50"/>
      <c r="Q43" s="49"/>
      <c r="R43" s="5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I43" s="42"/>
      <c r="BJ43" s="42"/>
      <c r="BK43" s="42"/>
      <c r="BL43" s="42"/>
      <c r="BM43" s="42"/>
      <c r="BN43" s="42"/>
      <c r="BO43" s="42"/>
      <c r="BP43" s="42"/>
      <c r="BQ43" s="44"/>
      <c r="BR43" s="44"/>
      <c r="BS43" s="44"/>
      <c r="BT43" s="44"/>
      <c r="BU43" s="44"/>
      <c r="BV43" s="44"/>
      <c r="BW43" s="44"/>
      <c r="BX43" s="44"/>
    </row>
    <row r="44" s="43" customFormat="true" ht="13.5" hidden="false" customHeight="true" outlineLevel="0" collapsed="false">
      <c r="A44" s="45" t="n">
        <v>24</v>
      </c>
      <c r="B44" s="46"/>
      <c r="C44" s="46"/>
      <c r="D44" s="46"/>
      <c r="E44" s="46"/>
      <c r="F44" s="46"/>
      <c r="G44" s="46"/>
      <c r="H44" s="46"/>
      <c r="I44" s="47"/>
      <c r="J44" s="48"/>
      <c r="K44" s="48"/>
      <c r="L44" s="49"/>
      <c r="M44" s="50"/>
      <c r="N44" s="49"/>
      <c r="O44" s="51"/>
      <c r="P44" s="50"/>
      <c r="Q44" s="49"/>
      <c r="R44" s="5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I44" s="42"/>
      <c r="BJ44" s="42"/>
      <c r="BK44" s="42"/>
      <c r="BL44" s="42"/>
      <c r="BM44" s="42"/>
      <c r="BN44" s="42"/>
      <c r="BO44" s="42"/>
      <c r="BP44" s="42"/>
      <c r="BQ44" s="44"/>
      <c r="BR44" s="44"/>
      <c r="BS44" s="44"/>
      <c r="BT44" s="44"/>
      <c r="BU44" s="44"/>
      <c r="BV44" s="44"/>
      <c r="BW44" s="44"/>
      <c r="BX44" s="44"/>
    </row>
    <row r="45" s="43" customFormat="true" ht="13.5" hidden="false" customHeight="true" outlineLevel="0" collapsed="false">
      <c r="A45" s="45" t="n">
        <v>25</v>
      </c>
      <c r="B45" s="46"/>
      <c r="C45" s="46"/>
      <c r="D45" s="46"/>
      <c r="E45" s="46"/>
      <c r="F45" s="46"/>
      <c r="G45" s="46"/>
      <c r="H45" s="46"/>
      <c r="I45" s="47"/>
      <c r="J45" s="48"/>
      <c r="K45" s="48"/>
      <c r="L45" s="49"/>
      <c r="M45" s="50"/>
      <c r="N45" s="49"/>
      <c r="O45" s="51"/>
      <c r="P45" s="50"/>
      <c r="Q45" s="49"/>
      <c r="R45" s="5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I45" s="42"/>
      <c r="BJ45" s="42"/>
      <c r="BK45" s="42"/>
      <c r="BL45" s="42"/>
      <c r="BM45" s="42"/>
      <c r="BN45" s="42"/>
      <c r="BO45" s="42"/>
      <c r="BP45" s="42"/>
      <c r="BQ45" s="44"/>
      <c r="BR45" s="44"/>
      <c r="BS45" s="44"/>
      <c r="BT45" s="44"/>
      <c r="BU45" s="44"/>
      <c r="BV45" s="44"/>
      <c r="BW45" s="44"/>
      <c r="BX45" s="44"/>
    </row>
    <row r="46" s="43" customFormat="true" ht="13.5" hidden="false" customHeight="true" outlineLevel="0" collapsed="false">
      <c r="A46" s="45" t="n">
        <v>26</v>
      </c>
      <c r="B46" s="46"/>
      <c r="C46" s="46"/>
      <c r="D46" s="46"/>
      <c r="E46" s="46"/>
      <c r="F46" s="46"/>
      <c r="G46" s="46"/>
      <c r="H46" s="46"/>
      <c r="I46" s="47"/>
      <c r="J46" s="48"/>
      <c r="K46" s="48"/>
      <c r="L46" s="49"/>
      <c r="M46" s="50"/>
      <c r="N46" s="49"/>
      <c r="O46" s="51"/>
      <c r="P46" s="50"/>
      <c r="Q46" s="49"/>
      <c r="R46" s="5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I46" s="42"/>
      <c r="BJ46" s="42"/>
      <c r="BK46" s="42"/>
      <c r="BL46" s="42"/>
      <c r="BM46" s="42"/>
      <c r="BN46" s="42"/>
      <c r="BO46" s="42"/>
      <c r="BP46" s="42"/>
      <c r="BQ46" s="44"/>
      <c r="BR46" s="44"/>
      <c r="BS46" s="44"/>
      <c r="BT46" s="44"/>
      <c r="BU46" s="44"/>
      <c r="BV46" s="44"/>
      <c r="BW46" s="44"/>
      <c r="BX46" s="44"/>
    </row>
    <row r="47" s="43" customFormat="true" ht="13.5" hidden="false" customHeight="true" outlineLevel="0" collapsed="false">
      <c r="A47" s="45" t="n">
        <v>27</v>
      </c>
      <c r="B47" s="46"/>
      <c r="C47" s="46"/>
      <c r="D47" s="46"/>
      <c r="E47" s="46"/>
      <c r="F47" s="46"/>
      <c r="G47" s="46"/>
      <c r="H47" s="46"/>
      <c r="I47" s="47"/>
      <c r="J47" s="48"/>
      <c r="K47" s="48"/>
      <c r="L47" s="49"/>
      <c r="M47" s="50"/>
      <c r="N47" s="49"/>
      <c r="O47" s="51"/>
      <c r="P47" s="50"/>
      <c r="Q47" s="49"/>
      <c r="R47" s="5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I47" s="42"/>
      <c r="BJ47" s="42"/>
      <c r="BK47" s="42"/>
      <c r="BL47" s="42"/>
      <c r="BM47" s="42"/>
      <c r="BN47" s="42"/>
      <c r="BO47" s="42"/>
      <c r="BP47" s="42"/>
      <c r="BQ47" s="44"/>
      <c r="BR47" s="44"/>
      <c r="BS47" s="44"/>
      <c r="BT47" s="44"/>
      <c r="BU47" s="44"/>
      <c r="BV47" s="44"/>
      <c r="BW47" s="44"/>
      <c r="BX47" s="44"/>
    </row>
    <row r="48" s="43" customFormat="true" ht="13.5" hidden="false" customHeight="true" outlineLevel="0" collapsed="false">
      <c r="A48" s="45" t="n">
        <v>28</v>
      </c>
      <c r="B48" s="46"/>
      <c r="C48" s="46"/>
      <c r="D48" s="46"/>
      <c r="E48" s="46"/>
      <c r="F48" s="46"/>
      <c r="G48" s="46"/>
      <c r="H48" s="46"/>
      <c r="I48" s="47"/>
      <c r="J48" s="48"/>
      <c r="K48" s="48"/>
      <c r="L48" s="49"/>
      <c r="M48" s="50"/>
      <c r="N48" s="49"/>
      <c r="O48" s="51"/>
      <c r="P48" s="50"/>
      <c r="Q48" s="49"/>
      <c r="R48" s="5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I48" s="42"/>
      <c r="BJ48" s="42"/>
      <c r="BK48" s="42"/>
      <c r="BL48" s="42"/>
      <c r="BM48" s="42"/>
      <c r="BN48" s="42"/>
      <c r="BO48" s="42"/>
      <c r="BP48" s="42"/>
      <c r="BQ48" s="44"/>
      <c r="BR48" s="44"/>
      <c r="BS48" s="44"/>
      <c r="BT48" s="44"/>
      <c r="BU48" s="44"/>
      <c r="BV48" s="44"/>
      <c r="BW48" s="44"/>
      <c r="BX48" s="44"/>
    </row>
    <row r="49" customFormat="false" ht="13.5" hidden="false" customHeight="true" outlineLevel="0" collapsed="false">
      <c r="A49" s="45" t="n">
        <v>29</v>
      </c>
      <c r="B49" s="46"/>
      <c r="C49" s="46"/>
      <c r="D49" s="46"/>
      <c r="E49" s="46"/>
      <c r="F49" s="46"/>
      <c r="G49" s="46"/>
      <c r="H49" s="46"/>
      <c r="I49" s="47"/>
      <c r="J49" s="48"/>
      <c r="K49" s="48"/>
      <c r="L49" s="49"/>
      <c r="M49" s="50"/>
      <c r="N49" s="49"/>
      <c r="O49" s="51"/>
      <c r="P49" s="50"/>
      <c r="Q49" s="49"/>
      <c r="R49" s="52"/>
    </row>
    <row r="50" customFormat="false" ht="13.5" hidden="false" customHeight="true" outlineLevel="0" collapsed="false">
      <c r="A50" s="45" t="n">
        <v>30</v>
      </c>
      <c r="B50" s="46"/>
      <c r="C50" s="46"/>
      <c r="D50" s="46"/>
      <c r="E50" s="46"/>
      <c r="F50" s="46"/>
      <c r="G50" s="46"/>
      <c r="H50" s="46"/>
      <c r="I50" s="47"/>
      <c r="J50" s="48"/>
      <c r="K50" s="48"/>
      <c r="L50" s="49"/>
      <c r="M50" s="50"/>
      <c r="N50" s="49"/>
      <c r="O50" s="51"/>
      <c r="P50" s="50"/>
      <c r="Q50" s="49"/>
      <c r="R50" s="52"/>
    </row>
  </sheetData>
  <mergeCells count="2">
    <mergeCell ref="M17:O17"/>
    <mergeCell ref="P17:R17"/>
  </mergeCells>
  <conditionalFormatting sqref="Q21:Q50">
    <cfRule type="expression" priority="2" aboveAverage="0" equalAverage="0" bottom="0" percent="0" rank="0" text="" dxfId="0">
      <formula>IF($P21="","",NOT($P21="lead"))</formula>
    </cfRule>
  </conditionalFormatting>
  <conditionalFormatting sqref="N21:N50">
    <cfRule type="expression" priority="3" aboveAverage="0" equalAverage="0" bottom="0" percent="0" rank="0" text="" dxfId="1">
      <formula>IF($M21="","",NOT($M21="lead"))</formula>
    </cfRule>
  </conditionalFormatting>
  <conditionalFormatting sqref="H21:I50">
    <cfRule type="expression" priority="4" aboveAverage="0" equalAverage="0" bottom="0" percent="0" rank="0" text="" dxfId="2">
      <formula>IF($F21="","",NOT($F21="B-lab"))</formula>
    </cfRule>
  </conditionalFormatting>
  <dataValidations count="36">
    <dataValidation allowBlank="true" errorStyle="stop" operator="between" prompt="Each action is numbered." promptTitle="Number of the action" showDropDown="false" showErrorMessage="true" showInputMessage="true" sqref="A18" type="none">
      <formula1>0</formula1>
      <formula2>0</formula2>
    </dataValidation>
    <dataValidation allowBlank="true" errorStyle="information" operator="between" prompt="Choose the nuclide used in each action." promptTitle="Nuclide" showDropDown="false" showErrorMessage="true" showInputMessage="true" sqref="B18" type="none">
      <formula1>0</formula1>
      <formula2>0</formula2>
    </dataValidation>
    <dataValidation allowBlank="true" errorStyle="stop" operator="between" prompt="Choose the room in which the action is performed from a drop-down list. This is the factor r." promptTitle="Room" showDropDown="false" showErrorMessage="true" showInputMessage="true" sqref="F18" type="none">
      <formula1>0</formula1>
      <formula2>0</formula2>
    </dataValidation>
    <dataValidation allowBlank="true" errorStyle="stop" operator="between" prompt="Choose the type of manipulation from the drop-down list. This is the factor q." promptTitle="Manipulation" showDropDown="false" showErrorMessage="true" showInputMessage="true" sqref="H18" type="none">
      <formula1>0</formula1>
      <formula2>0</formula2>
    </dataValidation>
    <dataValidation allowBlank="true" errorStyle="stop" operator="between" prompt="Choose the type of ventilation from the drop-down list. This is the factor p." promptTitle="Type of ventilation" showDropDown="false" showErrorMessage="true" showInputMessage="true" sqref="I18" type="none">
      <formula1>0</formula1>
      <formula2>0</formula2>
    </dataValidation>
    <dataValidation allowBlank="true" errorStyle="stop" operator="between" prompt="Enter the activity per action, in MBq." promptTitle="A" showDropDown="false" showErrorMessage="true" showInputMessage="true" sqref="J18" type="none">
      <formula1>0</formula1>
      <formula2>0</formula2>
    </dataValidation>
    <dataValidation allowBlank="true" errorStyle="stop" operator="between" prompt="Enter the duration of each action in minutes. For storage, the time of presence of employees in the room is relevant." promptTitle="Duration" showDropDown="false" showErrorMessage="true" showInputMessage="true" sqref="K18" type="none">
      <formula1>0</formula1>
      <formula2>0</formula2>
    </dataValidation>
    <dataValidation allowBlank="true" errorStyle="stop" operator="between" prompt="Number of actions per year." promptTitle="Number of actions" showDropDown="false" showErrorMessage="true" showInputMessage="true" sqref="L18" type="none">
      <formula1>0</formula1>
      <formula2>0</formula2>
    </dataValidation>
    <dataValidation allowBlank="true" errorStyle="stop" operator="between" prompt="Choose a shielding material from the drop down list. No shielding? Enter 'None'." promptTitle="Shielding for hands" showDropDown="false" showErrorMessage="true" showInputMessage="true" sqref="M18" type="none">
      <formula1>0</formula1>
      <formula2>0</formula2>
    </dataValidation>
    <dataValidation allowBlank="true" errorStyle="stop" operator="between" prompt="Enter the thickness of the shielding (if applicable) in mm." promptTitle="Thickness shielding" showDropDown="false" showErrorMessage="true" showInputMessage="true" sqref="N18 Q18" type="none">
      <formula1>0</formula1>
      <formula2>0</formula2>
    </dataValidation>
    <dataValidation allowBlank="true" errorStyle="stop" operator="between" prompt="Enter the distance from source to hands in cm." promptTitle="Distance source to hands" showDropDown="false" showErrorMessage="true" showInputMessage="true" sqref="O18" type="none">
      <formula1>0</formula1>
      <formula2>0</formula2>
    </dataValidation>
    <dataValidation allowBlank="true" errorStyle="stop" operator="between" prompt="Choose a shielding material from the drop down list. No shielding? Enter 'None'." promptTitle="Shielding for body" showDropDown="false" showErrorMessage="true" showInputMessage="true" sqref="P18" type="none">
      <formula1>0</formula1>
      <formula2>0</formula2>
    </dataValidation>
    <dataValidation allowBlank="true" errorStyle="stop" operator="between" prompt="Enter the distance from source to the body in meters." promptTitle="Distance source to body" showDropDown="false" showErrorMessage="true" showInputMessage="true" sqref="R18" type="none">
      <formula1>0</formula1>
      <formula2>0</formula2>
    </dataValidation>
    <dataValidation allowBlank="true" errorStyle="stop" operator="between" prompt="Deze keuze bepaalt:&#10;- welke laboratorium-parameter gekozen wordt bij de berekening van de belastingsfactoren.&#10;&#10;- in welke kolom de waarde wordt gesommeerd op het tabblad 'totalen', waar een onderscheid wordt gemaakt tussen de verschillende soorten ruimtes" promptTitle="Soort ruimte" showDropDown="false" showErrorMessage="true" showInputMessage="true" sqref="G18" type="none">
      <formula1>0</formula1>
      <formula2>0</formula2>
    </dataValidation>
    <dataValidation allowBlank="true" errorStyle="stop" operator="between" prompt="voor algemene uitleg over dit tabblad." promptTitle="Klik op het plusje links" showDropDown="false" showErrorMessage="true" showInputMessage="true" sqref="A3" type="none">
      <formula1>0</formula1>
      <formula2>0</formula2>
    </dataValidation>
    <dataValidation allowBlank="true" error="Alleen waardes uit de drop down list zijn toegestaan." errorStyle="stop" errorTitle="Farmacon" operator="between" showDropDown="false" showErrorMessage="true" showInputMessage="true" sqref="C20" type="none">
      <formula1>0</formula1>
      <formula2>0</formula2>
    </dataValidation>
    <dataValidation allowBlank="true" errorStyle="stop" operator="between" showDropDown="false" showErrorMessage="true" showInputMessage="true" sqref="D20" type="list">
      <formula1>#ref!</formula1>
      <formula2>0</formula2>
    </dataValidation>
    <dataValidation allowBlank="true" errorStyle="stop" operator="between" showDropDown="false" showErrorMessage="true" showInputMessage="true" sqref="P20" type="list">
      <formula1>$BN$9:$BN$14</formula1>
      <formula2>0</formula2>
    </dataValidation>
    <dataValidation allowBlank="true" errorStyle="stop" operator="between" prompt="Choose the employee executing the action." promptTitle="Executed by" showDropDown="false" showErrorMessage="true" showInputMessage="true" sqref="D18" type="none">
      <formula1>0</formula1>
      <formula2>0</formula2>
    </dataValidation>
    <dataValidation allowBlank="true" errorStyle="stop" operator="between" prompt="Choose the type of process from the drop-down list." promptTitle="Type of process" showDropDown="false" showErrorMessage="true" showInputMessage="true" sqref="C18" type="none">
      <formula1>0</formula1>
      <formula2>0</formula2>
    </dataValidation>
    <dataValidation allowBlank="true" errorStyle="stop" operator="between" prompt="Write down a description of the action." promptTitle="Description of the action" showDropDown="false" showErrorMessage="true" showInputMessage="true" sqref="E18" type="none">
      <formula1>0</formula1>
      <formula2>0</formula2>
    </dataValidation>
    <dataValidation allowBlank="true" error="Alleen waardes uit de drop down list zijn toegestaan." errorStyle="stop" errorTitle="Fase onderzoek" operator="between" showDropDown="false" showErrorMessage="true" showInputMessage="true" sqref="G20:G33" type="list">
      <formula1>$G$9:$G$14</formula1>
      <formula2>0</formula2>
    </dataValidation>
    <dataValidation allowBlank="true" errorStyle="stop" operator="between" showDropDown="false" showErrorMessage="true" showInputMessage="true" sqref="G36:G50" type="list">
      <formula1>$G$9:$G$15</formula1>
      <formula2>0</formula2>
    </dataValidation>
    <dataValidation allowBlank="true" errorStyle="stop" operator="between" prompt="Gebruik de eenheid mm.&#10;&#10;Voor loodglas; vul het loodequivalent in." promptTitle="Dikte afscherming" showDropDown="false" showErrorMessage="true" showInputMessage="true" sqref="N20 Q20" type="none">
      <formula1>0</formula1>
      <formula2>0</formula2>
    </dataValidation>
    <dataValidation allowBlank="true" errorStyle="stop" operator="between" prompt="In mm.&#10;For lead glass, enter the lead equivalent." promptTitle="Thickness shielding" showDropDown="false" showErrorMessage="true" showInputMessage="true" sqref="N21:N50 Q21:Q50" type="none">
      <formula1>0</formula1>
      <formula2>0</formula2>
    </dataValidation>
    <dataValidation allowBlank="true" error="Alleen waardes uit de drop down list zijn toegestaan." errorStyle="stop" errorTitle="Bewerking" operator="between" showDropDown="false" showErrorMessage="true" showInputMessage="true" sqref="H20:H27" type="list">
      <formula1>Lijsten!$AS$11:$AS$42</formula1>
      <formula2>0</formula2>
    </dataValidation>
    <dataValidation allowBlank="true" errorStyle="stop" operator="between" showDropDown="false" showErrorMessage="true" showInputMessage="true" sqref="G34" type="list">
      <formula1>Lijsten!$H$9:$H$15</formula1>
      <formula2>0</formula2>
    </dataValidation>
    <dataValidation allowBlank="true" error="Alleen waardes uit de drop down list zijn toegestaan." errorStyle="stop" errorTitle="Fase onderzoek" operator="between" showDropDown="false" showErrorMessage="true" showInputMessage="true" sqref="G35" type="list">
      <formula1>Lijsten!$H$9:$H$14</formula1>
      <formula2>0</formula2>
    </dataValidation>
    <dataValidation allowBlank="true" errorStyle="stop" operator="between" showDropDown="false" showErrorMessage="true" showInputMessage="true" sqref="F20" type="list">
      <formula1>lijsten!#ref!</formula1>
      <formula2>0</formula2>
    </dataValidation>
    <dataValidation allowBlank="true" error="Alleen waardes uit de drop down list zijn toegestaan." errorStyle="stop" errorTitle="Fase onderzoek" operator="between" showDropDown="false" showErrorMessage="true" showInputMessage="true" sqref="H28:H50" type="list">
      <formula1>Lijsten!$AS$11:$AS$42</formula1>
      <formula2>0</formula2>
    </dataValidation>
    <dataValidation allowBlank="true" error="Vul een nuclide in uit de drop down list" errorStyle="stop" errorTitle="Nuclide" operator="between" showDropDown="false" showErrorMessage="true" showInputMessage="true" sqref="B20:B50" type="list">
      <formula1>Lijsten!$AW$9:$AW$785</formula1>
      <formula2>0</formula2>
    </dataValidation>
    <dataValidation allowBlank="true" errorStyle="stop" operator="between" showDropDown="false" showErrorMessage="true" showInputMessage="true" sqref="M20:M50 P21:P50" type="list">
      <formula1>Lijsten!$BO$9:$BO$14</formula1>
      <formula2>0</formula2>
    </dataValidation>
    <dataValidation allowBlank="true" errorStyle="stop" operator="between" showDropDown="false" showErrorMessage="true" showInputMessage="true" sqref="D21:D50" type="list">
      <formula1>Lijsten!$I$9:$I$11</formula1>
      <formula2>0</formula2>
    </dataValidation>
    <dataValidation allowBlank="true" errorStyle="stop" operator="between" showDropDown="false" showErrorMessage="true" showInputMessage="true" sqref="F21:F50" type="list">
      <formula1>Lijsten!$H$9:$H$13</formula1>
      <formula2>0</formula2>
    </dataValidation>
    <dataValidation allowBlank="true" errorStyle="stop" operator="between" showDropDown="false" showErrorMessage="true" showInputMessage="true" sqref="C21:C50" type="list">
      <formula1>Lijsten!$G$9:$G$13</formula1>
      <formula2>0</formula2>
    </dataValidation>
    <dataValidation allowBlank="true" error="Alleen waardes uit de drop down list zijn toegestaan." errorStyle="stop" errorTitle="Type ventilatie" operator="between" showDropDown="false" showErrorMessage="true" showInputMessage="true" sqref="I20:I50" type="list">
      <formula1>Lijsten!$AR$53:$AR$56</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V142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8" topLeftCell="A9" activePane="bottomLeft" state="frozen"/>
      <selection pane="topLeft" activeCell="A1" activeCellId="0" sqref="A1"/>
      <selection pane="bottomLeft" activeCell="CL12" activeCellId="0" sqref="CL12"/>
    </sheetView>
  </sheetViews>
  <sheetFormatPr defaultColWidth="8.34375" defaultRowHeight="12.75" customHeight="true" zeroHeight="false" outlineLevelRow="0" outlineLevelCol="0"/>
  <cols>
    <col collapsed="false" customWidth="true" hidden="false" outlineLevel="0" max="2" min="2" style="0" width="24.86"/>
    <col collapsed="false" customWidth="true" hidden="false" outlineLevel="0" max="3" min="3" style="0" width="20.14"/>
    <col collapsed="false" customWidth="true" hidden="false" outlineLevel="0" max="4" min="4" style="0" width="11.85"/>
    <col collapsed="false" customWidth="true" hidden="false" outlineLevel="0" max="5" min="5" style="0" width="8"/>
    <col collapsed="false" customWidth="true" hidden="false" outlineLevel="0" max="6" min="6" style="0" width="24.86"/>
    <col collapsed="false" customWidth="true" hidden="false" outlineLevel="0" max="7" min="7" style="2" width="25.14"/>
    <col collapsed="false" customWidth="true" hidden="false" outlineLevel="0" max="8" min="8" style="1" width="22.15"/>
    <col collapsed="false" customWidth="true" hidden="false" outlineLevel="0" max="9" min="9" style="1" width="18.14"/>
    <col collapsed="false" customWidth="true" hidden="true" outlineLevel="0" max="10" min="10" style="1" width="3.15"/>
    <col collapsed="false" customWidth="true" hidden="true" outlineLevel="0" max="11" min="11" style="53" width="21.14"/>
    <col collapsed="false" customWidth="true" hidden="true" outlineLevel="0" max="12" min="12" style="53" width="8"/>
    <col collapsed="false" customWidth="true" hidden="true" outlineLevel="0" max="13" min="13" style="53" width="16.85"/>
    <col collapsed="false" customWidth="true" hidden="true" outlineLevel="0" max="14" min="14" style="53" width="4.14"/>
    <col collapsed="false" customWidth="true" hidden="true" outlineLevel="0" max="16" min="15" style="53" width="26.86"/>
    <col collapsed="false" customWidth="true" hidden="true" outlineLevel="0" max="17" min="17" style="53" width="21.14"/>
    <col collapsed="false" customWidth="true" hidden="true" outlineLevel="0" max="18" min="18" style="53" width="26.86"/>
    <col collapsed="false" customWidth="true" hidden="true" outlineLevel="0" max="20" min="19" style="43" width="3.15"/>
    <col collapsed="false" customWidth="true" hidden="true" outlineLevel="0" max="21" min="21" style="2" width="22.86"/>
    <col collapsed="false" customWidth="true" hidden="true" outlineLevel="0" max="22" min="22" style="2" width="28.86"/>
    <col collapsed="false" customWidth="true" hidden="true" outlineLevel="0" max="23" min="23" style="2" width="15.57"/>
    <col collapsed="false" customWidth="true" hidden="true" outlineLevel="0" max="24" min="24" style="2" width="11.43"/>
    <col collapsed="false" customWidth="true" hidden="true" outlineLevel="0" max="25" min="25" style="2" width="28.86"/>
    <col collapsed="false" customWidth="true" hidden="true" outlineLevel="0" max="26" min="26" style="2" width="15.57"/>
    <col collapsed="false" customWidth="true" hidden="true" outlineLevel="0" max="27" min="27" style="2" width="2.86"/>
    <col collapsed="false" customWidth="true" hidden="true" outlineLevel="0" max="28" min="28" style="0" width="27.57"/>
    <col collapsed="false" customWidth="true" hidden="true" outlineLevel="0" max="29" min="29" style="0" width="15.14"/>
    <col collapsed="false" customWidth="true" hidden="true" outlineLevel="0" max="30" min="30" style="0" width="13.42"/>
    <col collapsed="false" customWidth="true" hidden="true" outlineLevel="0" max="31" min="31" style="0" width="15"/>
    <col collapsed="false" customWidth="true" hidden="true" outlineLevel="0" max="32" min="32" style="0" width="19.42"/>
    <col collapsed="false" customWidth="true" hidden="true" outlineLevel="0" max="34" min="33" style="0" width="15.14"/>
    <col collapsed="false" customWidth="true" hidden="true" outlineLevel="0" max="35" min="35" style="0" width="15"/>
    <col collapsed="false" customWidth="true" hidden="true" outlineLevel="0" max="36" min="36" style="0" width="2.86"/>
    <col collapsed="false" customWidth="true" hidden="true" outlineLevel="0" max="37" min="37" style="54" width="75.86"/>
    <col collapsed="false" customWidth="true" hidden="true" outlineLevel="0" max="38" min="38" style="54" width="18.14"/>
    <col collapsed="false" customWidth="true" hidden="true" outlineLevel="0" max="39" min="39" style="54" width="17.42"/>
    <col collapsed="false" customWidth="true" hidden="true" outlineLevel="0" max="40" min="40" style="54" width="3"/>
    <col collapsed="false" customWidth="true" hidden="true" outlineLevel="0" max="41" min="41" style="54" width="7.42"/>
    <col collapsed="false" customWidth="true" hidden="true" outlineLevel="0" max="42" min="42" style="54" width="3"/>
    <col collapsed="false" customWidth="true" hidden="true" outlineLevel="0" max="43" min="43" style="0" width="3"/>
    <col collapsed="false" customWidth="true" hidden="false" outlineLevel="0" max="44" min="44" style="2" width="20.14"/>
    <col collapsed="false" customWidth="true" hidden="false" outlineLevel="0" max="45" min="45" style="2" width="87.85"/>
    <col collapsed="false" customWidth="true" hidden="false" outlineLevel="0" max="46" min="46" style="0" width="36.15"/>
    <col collapsed="false" customWidth="true" hidden="false" outlineLevel="0" max="47" min="47" style="0" width="3"/>
    <col collapsed="false" customWidth="true" hidden="false" outlineLevel="0" max="49" min="48" style="0" width="9.86"/>
    <col collapsed="false" customWidth="true" hidden="false" outlineLevel="0" max="50" min="50" style="2" width="17.86"/>
    <col collapsed="false" customWidth="true" hidden="false" outlineLevel="0" max="51" min="51" style="2" width="13.86"/>
    <col collapsed="false" customWidth="true" hidden="false" outlineLevel="0" max="52" min="52" style="2" width="2"/>
    <col collapsed="false" customWidth="true" hidden="false" outlineLevel="0" max="53" min="53" style="2" width="11.57"/>
    <col collapsed="false" customWidth="true" hidden="false" outlineLevel="0" max="54" min="54" style="2" width="17"/>
    <col collapsed="false" customWidth="true" hidden="false" outlineLevel="0" max="56" min="55" style="2" width="9.14"/>
    <col collapsed="false" customWidth="true" hidden="false" outlineLevel="0" max="57" min="57" style="2" width="17.42"/>
    <col collapsed="false" customWidth="true" hidden="false" outlineLevel="0" max="58" min="58" style="2" width="9.14"/>
    <col collapsed="false" customWidth="true" hidden="false" outlineLevel="0" max="59" min="59" style="2" width="9.86"/>
    <col collapsed="false" customWidth="true" hidden="false" outlineLevel="0" max="60" min="60" style="2" width="10.14"/>
    <col collapsed="false" customWidth="true" hidden="false" outlineLevel="0" max="61" min="61" style="2" width="10.42"/>
    <col collapsed="false" customWidth="true" hidden="false" outlineLevel="0" max="62" min="62" style="2" width="8.86"/>
    <col collapsed="false" customWidth="true" hidden="false" outlineLevel="0" max="63" min="63" style="2" width="12.86"/>
    <col collapsed="false" customWidth="true" hidden="false" outlineLevel="0" max="64" min="64" style="2" width="24.14"/>
    <col collapsed="false" customWidth="true" hidden="false" outlineLevel="0" max="66" min="65" style="2" width="40"/>
    <col collapsed="false" customWidth="true" hidden="false" outlineLevel="0" max="67" min="67" style="2" width="23"/>
    <col collapsed="false" customWidth="true" hidden="false" outlineLevel="0" max="68" min="68" style="2" width="27.15"/>
    <col collapsed="false" customWidth="true" hidden="false" outlineLevel="0" max="69" min="69" style="2" width="24.42"/>
    <col collapsed="false" customWidth="true" hidden="false" outlineLevel="0" max="70" min="70" style="2" width="2.86"/>
    <col collapsed="false" customWidth="true" hidden="false" outlineLevel="0" max="71" min="71" style="2" width="9"/>
    <col collapsed="false" customWidth="true" hidden="false" outlineLevel="0" max="72" min="72" style="2" width="13.57"/>
    <col collapsed="false" customWidth="true" hidden="false" outlineLevel="0" max="73" min="73" style="2" width="28.86"/>
    <col collapsed="false" customWidth="true" hidden="false" outlineLevel="0" max="74" min="74" style="2" width="11.85"/>
    <col collapsed="false" customWidth="true" hidden="false" outlineLevel="0" max="75" min="75" style="2" width="8.86"/>
    <col collapsed="false" customWidth="true" hidden="false" outlineLevel="0" max="77" min="76" style="2" width="2.86"/>
    <col collapsed="false" customWidth="true" hidden="false" outlineLevel="0" max="84" min="84" style="0" width="8.57"/>
    <col collapsed="false" customWidth="true" hidden="false" outlineLevel="0" max="86" min="86" style="0" width="8.86"/>
    <col collapsed="false" customWidth="true" hidden="false" outlineLevel="0" max="100" min="100" style="0" width="9"/>
    <col collapsed="false" customWidth="true" hidden="false" outlineLevel="0" max="101" min="101" style="0" width="13.57"/>
    <col collapsed="false" customWidth="true" hidden="false" outlineLevel="0" max="102" min="102" style="0" width="44"/>
  </cols>
  <sheetData>
    <row r="1" customFormat="false" ht="12.75" hidden="false" customHeight="false" outlineLevel="0" collapsed="false">
      <c r="S1" s="2"/>
      <c r="U1" s="43"/>
      <c r="V1" s="43"/>
      <c r="AB1" s="2"/>
      <c r="AC1" s="2"/>
      <c r="AT1" s="2"/>
      <c r="AU1" s="2"/>
      <c r="BV1" s="0"/>
      <c r="BW1" s="0"/>
    </row>
    <row r="2" customFormat="false" ht="12.75" hidden="false" customHeight="false" outlineLevel="0" collapsed="false">
      <c r="BO2" s="1" t="s">
        <v>61</v>
      </c>
      <c r="BV2" s="0"/>
      <c r="BW2" s="0"/>
    </row>
    <row r="3" customFormat="false" ht="12.75" hidden="false" customHeight="false" outlineLevel="0" collapsed="false">
      <c r="BR3" s="42"/>
      <c r="BS3" s="42"/>
      <c r="BT3" s="42"/>
      <c r="BU3" s="42"/>
      <c r="BV3" s="42"/>
      <c r="BW3" s="42"/>
      <c r="BX3" s="42"/>
      <c r="BY3" s="42"/>
    </row>
    <row r="4" customFormat="false" ht="15" hidden="false" customHeight="true" outlineLevel="0" collapsed="false"/>
    <row r="5" customFormat="false" ht="15" hidden="false" customHeight="true" outlineLevel="0" collapsed="false">
      <c r="F5" s="2"/>
      <c r="H5" s="2"/>
      <c r="I5" s="2"/>
      <c r="J5" s="2"/>
      <c r="L5" s="2"/>
      <c r="N5" s="2"/>
      <c r="O5" s="2"/>
      <c r="P5" s="2"/>
      <c r="Q5" s="2"/>
      <c r="R5" s="2"/>
      <c r="S5" s="2"/>
      <c r="T5" s="2"/>
      <c r="AB5" s="2"/>
      <c r="AC5" s="2"/>
      <c r="AD5" s="2"/>
      <c r="AE5" s="2"/>
      <c r="AF5" s="2"/>
      <c r="AG5" s="2"/>
      <c r="AH5" s="2"/>
      <c r="AI5" s="2"/>
      <c r="AJ5" s="2"/>
      <c r="AK5" s="53"/>
      <c r="AL5" s="53"/>
      <c r="AM5" s="53"/>
      <c r="AN5" s="53"/>
      <c r="AO5" s="53"/>
      <c r="AP5" s="53"/>
      <c r="AQ5" s="2"/>
      <c r="AX5" s="55" t="s">
        <v>62</v>
      </c>
      <c r="AY5" s="55"/>
      <c r="AZ5" s="55"/>
      <c r="BA5" s="55"/>
      <c r="BB5" s="55"/>
      <c r="BC5" s="55"/>
      <c r="BD5" s="55"/>
      <c r="BE5" s="55"/>
      <c r="BF5" s="55"/>
      <c r="BG5" s="55"/>
      <c r="BH5" s="55"/>
      <c r="BI5" s="55"/>
      <c r="BJ5" s="55"/>
      <c r="BK5" s="55"/>
      <c r="BL5" s="55"/>
      <c r="BM5" s="55"/>
      <c r="BN5" s="55"/>
      <c r="BO5" s="55"/>
      <c r="BP5" s="55"/>
      <c r="BQ5" s="55"/>
      <c r="BR5" s="55"/>
      <c r="BS5" s="55"/>
      <c r="BT5" s="55"/>
      <c r="BU5" s="55"/>
      <c r="BV5" s="56"/>
      <c r="BW5" s="57"/>
      <c r="BZ5" s="54"/>
      <c r="CA5" s="54"/>
      <c r="CB5" s="54"/>
      <c r="CC5" s="54"/>
      <c r="CD5" s="54"/>
      <c r="CE5" s="54"/>
      <c r="CF5" s="54"/>
      <c r="CG5" s="54"/>
    </row>
    <row r="6" customFormat="false" ht="24.75" hidden="false" customHeight="true" outlineLevel="0" collapsed="false">
      <c r="F6" s="2"/>
      <c r="H6" s="2"/>
      <c r="I6" s="2"/>
      <c r="J6" s="2"/>
      <c r="L6" s="2"/>
      <c r="N6" s="2"/>
      <c r="O6" s="2"/>
      <c r="P6" s="2"/>
      <c r="Q6" s="2"/>
      <c r="R6" s="2"/>
      <c r="S6" s="2"/>
      <c r="T6" s="2"/>
      <c r="AJ6" s="54"/>
      <c r="AX6" s="58" t="s">
        <v>63</v>
      </c>
      <c r="AY6" s="58"/>
      <c r="AZ6" s="58"/>
      <c r="BA6" s="58"/>
      <c r="BB6" s="58"/>
      <c r="BC6" s="58"/>
      <c r="BD6" s="58"/>
      <c r="BE6" s="58"/>
      <c r="BF6" s="58"/>
      <c r="BG6" s="59" t="s">
        <v>64</v>
      </c>
      <c r="BH6" s="59"/>
      <c r="BI6" s="59"/>
      <c r="BJ6" s="59"/>
      <c r="BK6" s="59"/>
      <c r="BL6" s="59"/>
      <c r="BM6" s="60" t="s">
        <v>65</v>
      </c>
      <c r="BN6" s="60" t="s">
        <v>66</v>
      </c>
      <c r="BO6" s="61"/>
      <c r="BP6" s="62" t="s">
        <v>67</v>
      </c>
      <c r="BQ6" s="62"/>
      <c r="BR6" s="63"/>
      <c r="BS6" s="64" t="s">
        <v>68</v>
      </c>
      <c r="BT6" s="64"/>
      <c r="BU6" s="64"/>
      <c r="BV6" s="65"/>
      <c r="BW6" s="66"/>
      <c r="BZ6" s="54"/>
      <c r="CA6" s="54"/>
      <c r="CB6" s="54"/>
      <c r="CC6" s="54"/>
      <c r="CD6" s="54"/>
      <c r="CE6" s="54"/>
      <c r="CF6" s="54"/>
      <c r="CG6" s="54"/>
    </row>
    <row r="7" customFormat="false" ht="25.5" hidden="false" customHeight="true" outlineLevel="0" collapsed="false">
      <c r="B7" s="67" t="s">
        <v>69</v>
      </c>
      <c r="C7" s="67"/>
      <c r="D7" s="67"/>
      <c r="F7" s="68" t="s">
        <v>70</v>
      </c>
      <c r="G7" s="54"/>
      <c r="H7" s="69"/>
      <c r="I7" s="69"/>
      <c r="J7" s="69"/>
      <c r="L7" s="2"/>
      <c r="N7" s="2"/>
      <c r="R7" s="2"/>
      <c r="S7" s="2"/>
      <c r="T7" s="2"/>
      <c r="AB7" s="70"/>
      <c r="AC7" s="70"/>
      <c r="AD7" s="70"/>
      <c r="AE7" s="70"/>
      <c r="AF7" s="70"/>
      <c r="AG7" s="70"/>
      <c r="AH7" s="70"/>
      <c r="AI7" s="70"/>
      <c r="AJ7" s="71"/>
      <c r="AK7" s="72"/>
      <c r="AL7" s="72"/>
      <c r="AM7" s="72"/>
      <c r="AO7" s="73"/>
      <c r="AX7" s="74" t="s">
        <v>8</v>
      </c>
      <c r="AY7" s="75"/>
      <c r="AZ7" s="75"/>
      <c r="BA7" s="76" t="s">
        <v>71</v>
      </c>
      <c r="BB7" s="76" t="s">
        <v>72</v>
      </c>
      <c r="BC7" s="76" t="s">
        <v>73</v>
      </c>
      <c r="BD7" s="76" t="s">
        <v>74</v>
      </c>
      <c r="BE7" s="76" t="s">
        <v>75</v>
      </c>
      <c r="BF7" s="77" t="s">
        <v>76</v>
      </c>
      <c r="BG7" s="78" t="s">
        <v>77</v>
      </c>
      <c r="BH7" s="78"/>
      <c r="BI7" s="78"/>
      <c r="BJ7" s="78"/>
      <c r="BK7" s="79" t="s">
        <v>78</v>
      </c>
      <c r="BL7" s="79"/>
      <c r="BM7" s="80" t="s">
        <v>79</v>
      </c>
      <c r="BN7" s="81" t="s">
        <v>80</v>
      </c>
      <c r="BO7" s="82" t="s">
        <v>81</v>
      </c>
      <c r="BP7" s="83" t="s">
        <v>82</v>
      </c>
      <c r="BQ7" s="84" t="s">
        <v>83</v>
      </c>
      <c r="BR7" s="63"/>
      <c r="BS7" s="64"/>
      <c r="BT7" s="64"/>
      <c r="BU7" s="64"/>
      <c r="BV7" s="65" t="s">
        <v>84</v>
      </c>
      <c r="BW7" s="66" t="s">
        <v>85</v>
      </c>
      <c r="BZ7" s="85"/>
      <c r="CA7" s="85"/>
      <c r="CB7" s="85"/>
      <c r="CC7" s="85"/>
      <c r="CD7" s="85"/>
      <c r="CE7" s="85"/>
      <c r="CF7" s="85"/>
      <c r="CG7" s="54"/>
    </row>
    <row r="8" s="86" customFormat="true" ht="24.05" hidden="false" customHeight="true" outlineLevel="0" collapsed="false">
      <c r="B8" s="87" t="s">
        <v>86</v>
      </c>
      <c r="C8" s="87" t="s">
        <v>87</v>
      </c>
      <c r="D8" s="87" t="s">
        <v>88</v>
      </c>
      <c r="F8" s="88" t="s">
        <v>89</v>
      </c>
      <c r="G8" s="89" t="s">
        <v>90</v>
      </c>
      <c r="H8" s="89" t="s">
        <v>13</v>
      </c>
      <c r="I8" s="90" t="s">
        <v>91</v>
      </c>
      <c r="J8" s="91"/>
      <c r="K8" s="92"/>
      <c r="L8" s="92"/>
      <c r="M8" s="92"/>
      <c r="N8" s="92"/>
      <c r="O8" s="93"/>
      <c r="P8" s="93"/>
      <c r="Q8" s="94"/>
      <c r="R8" s="92"/>
      <c r="S8" s="95"/>
      <c r="T8" s="96"/>
      <c r="U8" s="92"/>
      <c r="V8" s="92"/>
      <c r="W8" s="92"/>
      <c r="X8" s="92"/>
      <c r="Y8" s="92"/>
      <c r="Z8" s="92"/>
      <c r="AA8" s="91"/>
      <c r="AB8" s="97"/>
      <c r="AC8" s="97"/>
      <c r="AD8" s="97"/>
      <c r="AE8" s="97"/>
      <c r="AF8" s="97"/>
      <c r="AG8" s="97"/>
      <c r="AH8" s="97"/>
      <c r="AI8" s="97"/>
      <c r="AJ8" s="97"/>
      <c r="AK8" s="92"/>
      <c r="AL8" s="92"/>
      <c r="AM8" s="92"/>
      <c r="AN8" s="97"/>
      <c r="AO8" s="97"/>
      <c r="AP8" s="15"/>
      <c r="AR8" s="89" t="s">
        <v>92</v>
      </c>
      <c r="AS8" s="89"/>
      <c r="AW8" s="98" t="s">
        <v>93</v>
      </c>
      <c r="AX8" s="74"/>
      <c r="AY8" s="89"/>
      <c r="AZ8" s="89"/>
      <c r="BA8" s="89" t="s">
        <v>94</v>
      </c>
      <c r="BB8" s="89" t="s">
        <v>95</v>
      </c>
      <c r="BC8" s="89" t="s">
        <v>96</v>
      </c>
      <c r="BD8" s="89" t="s">
        <v>97</v>
      </c>
      <c r="BE8" s="89" t="s">
        <v>98</v>
      </c>
      <c r="BF8" s="99" t="s">
        <v>96</v>
      </c>
      <c r="BG8" s="100" t="s">
        <v>99</v>
      </c>
      <c r="BH8" s="101" t="s">
        <v>100</v>
      </c>
      <c r="BI8" s="101" t="s">
        <v>101</v>
      </c>
      <c r="BJ8" s="101" t="s">
        <v>102</v>
      </c>
      <c r="BK8" s="101" t="s">
        <v>100</v>
      </c>
      <c r="BL8" s="102" t="s">
        <v>103</v>
      </c>
      <c r="BM8" s="103" t="s">
        <v>95</v>
      </c>
      <c r="BN8" s="103" t="s">
        <v>104</v>
      </c>
      <c r="BO8" s="104"/>
      <c r="BP8" s="105" t="s">
        <v>29</v>
      </c>
      <c r="BQ8" s="106" t="s">
        <v>29</v>
      </c>
      <c r="BR8" s="107"/>
      <c r="BS8" s="108" t="s">
        <v>8</v>
      </c>
      <c r="BT8" s="109" t="s">
        <v>105</v>
      </c>
      <c r="BU8" s="110" t="s">
        <v>106</v>
      </c>
      <c r="BV8" s="111"/>
      <c r="BW8" s="112" t="s">
        <v>107</v>
      </c>
      <c r="BX8" s="91"/>
      <c r="BY8" s="91"/>
      <c r="BZ8" s="92"/>
      <c r="CA8" s="92"/>
      <c r="CB8" s="92"/>
      <c r="CC8" s="92"/>
      <c r="CD8" s="92"/>
      <c r="CE8" s="92"/>
      <c r="CF8" s="92"/>
      <c r="CG8" s="97"/>
      <c r="CH8" s="15"/>
      <c r="CI8" s="97"/>
      <c r="CJ8" s="97"/>
      <c r="CK8" s="97"/>
      <c r="CL8" s="97"/>
      <c r="CM8" s="97"/>
      <c r="CN8" s="97"/>
    </row>
    <row r="9" customFormat="false" ht="15" hidden="false" customHeight="true" outlineLevel="0" collapsed="false">
      <c r="B9" s="113" t="s">
        <v>108</v>
      </c>
      <c r="C9" s="113" t="n">
        <v>20</v>
      </c>
      <c r="D9" s="113" t="n">
        <v>500</v>
      </c>
      <c r="F9" s="114" t="s">
        <v>109</v>
      </c>
      <c r="G9" s="115" t="s">
        <v>46</v>
      </c>
      <c r="H9" s="116" t="s">
        <v>60</v>
      </c>
      <c r="I9" s="114" t="s">
        <v>110</v>
      </c>
      <c r="L9" s="117"/>
      <c r="N9" s="117"/>
      <c r="O9" s="118"/>
      <c r="P9" s="119"/>
      <c r="Q9" s="120"/>
      <c r="R9" s="117"/>
      <c r="S9" s="85"/>
      <c r="T9" s="117"/>
      <c r="U9" s="121"/>
      <c r="V9" s="121"/>
      <c r="W9" s="121"/>
      <c r="X9" s="121"/>
      <c r="Y9" s="121"/>
      <c r="Z9" s="121"/>
      <c r="AB9" s="71"/>
      <c r="AC9" s="71"/>
      <c r="AD9" s="71"/>
      <c r="AE9" s="71"/>
      <c r="AF9" s="71"/>
      <c r="AG9" s="71"/>
      <c r="AH9" s="71"/>
      <c r="AI9" s="71"/>
      <c r="AJ9" s="54"/>
      <c r="AL9" s="122"/>
      <c r="AM9" s="122"/>
      <c r="AN9" s="122"/>
      <c r="AO9" s="123"/>
      <c r="AP9" s="123"/>
      <c r="AR9" s="124" t="s">
        <v>111</v>
      </c>
      <c r="AS9" s="124"/>
      <c r="AW9" s="125" t="s">
        <v>112</v>
      </c>
      <c r="AX9" s="126" t="s">
        <v>113</v>
      </c>
      <c r="AY9" s="127" t="n">
        <v>12.3</v>
      </c>
      <c r="AZ9" s="128" t="s">
        <v>114</v>
      </c>
      <c r="BA9" s="129" t="n">
        <v>4492.575</v>
      </c>
      <c r="BB9" s="128"/>
      <c r="BC9" s="128"/>
      <c r="BD9" s="128"/>
      <c r="BE9" s="128"/>
      <c r="BF9" s="130"/>
      <c r="BG9" s="126" t="s">
        <v>115</v>
      </c>
      <c r="BH9" s="131" t="n">
        <v>1</v>
      </c>
      <c r="BI9" s="131" t="n">
        <v>1.8E-011</v>
      </c>
      <c r="BJ9" s="131" t="n">
        <v>1.8E-011</v>
      </c>
      <c r="BK9" s="131"/>
      <c r="BL9" s="132"/>
      <c r="BM9" s="133"/>
      <c r="BN9" s="134"/>
      <c r="BO9" s="135" t="s">
        <v>39</v>
      </c>
      <c r="BP9" s="114" t="n">
        <v>0.1</v>
      </c>
      <c r="BQ9" s="136"/>
      <c r="BR9" s="137"/>
      <c r="BS9" s="138"/>
      <c r="BT9" s="139"/>
      <c r="BU9" s="140"/>
      <c r="BV9" s="141" t="n">
        <v>1</v>
      </c>
      <c r="BW9" s="142" t="n">
        <v>0.0186</v>
      </c>
      <c r="BZ9" s="121"/>
      <c r="CA9" s="121"/>
      <c r="CB9" s="121"/>
      <c r="CC9" s="121"/>
      <c r="CD9" s="121"/>
      <c r="CE9" s="121"/>
      <c r="CF9" s="121"/>
      <c r="CG9" s="54"/>
      <c r="CH9" s="143"/>
      <c r="CI9" s="144"/>
      <c r="CJ9" s="54"/>
      <c r="CK9" s="54"/>
      <c r="CL9" s="54"/>
      <c r="CM9" s="54"/>
      <c r="CN9" s="54"/>
    </row>
    <row r="10" customFormat="false" ht="15" hidden="false" customHeight="true" outlineLevel="0" collapsed="false">
      <c r="B10" s="113" t="s">
        <v>116</v>
      </c>
      <c r="C10" s="113" t="n">
        <v>6</v>
      </c>
      <c r="D10" s="113" t="n">
        <v>150</v>
      </c>
      <c r="F10" s="114" t="s">
        <v>54</v>
      </c>
      <c r="G10" s="115" t="s">
        <v>33</v>
      </c>
      <c r="H10" s="116" t="s">
        <v>36</v>
      </c>
      <c r="I10" s="114" t="s">
        <v>34</v>
      </c>
      <c r="O10" s="20"/>
      <c r="P10" s="119"/>
      <c r="Q10" s="145"/>
      <c r="S10" s="85"/>
      <c r="T10" s="117"/>
      <c r="U10" s="146"/>
      <c r="V10" s="146"/>
      <c r="W10" s="121"/>
      <c r="X10" s="146"/>
      <c r="Y10" s="146"/>
      <c r="Z10" s="121"/>
      <c r="AB10" s="54"/>
      <c r="AC10" s="54"/>
      <c r="AD10" s="54"/>
      <c r="AE10" s="54"/>
      <c r="AF10" s="54"/>
      <c r="AG10" s="54"/>
      <c r="AH10" s="54"/>
      <c r="AI10" s="54"/>
      <c r="AJ10" s="54"/>
      <c r="AL10" s="122"/>
      <c r="AM10" s="122"/>
      <c r="AN10" s="122"/>
      <c r="AO10" s="123"/>
      <c r="AP10" s="123"/>
      <c r="AR10" s="147" t="s">
        <v>117</v>
      </c>
      <c r="AS10" s="147" t="s">
        <v>118</v>
      </c>
      <c r="AT10" s="147" t="s">
        <v>119</v>
      </c>
      <c r="AW10" s="125" t="s">
        <v>120</v>
      </c>
      <c r="AX10" s="126" t="s">
        <v>112</v>
      </c>
      <c r="AY10" s="148" t="n">
        <v>12.3</v>
      </c>
      <c r="AZ10" s="131" t="s">
        <v>114</v>
      </c>
      <c r="BA10" s="131" t="n">
        <v>4492.575</v>
      </c>
      <c r="BB10" s="131"/>
      <c r="BC10" s="131" t="n">
        <v>1.8E-011</v>
      </c>
      <c r="BD10" s="131"/>
      <c r="BE10" s="131"/>
      <c r="BF10" s="132" t="n">
        <v>1.8E-011</v>
      </c>
      <c r="BG10" s="126" t="s">
        <v>115</v>
      </c>
      <c r="BH10" s="131" t="n">
        <v>1</v>
      </c>
      <c r="BI10" s="131" t="n">
        <v>1.8E-011</v>
      </c>
      <c r="BJ10" s="131" t="n">
        <v>1.8E-011</v>
      </c>
      <c r="BK10" s="131" t="n">
        <v>1</v>
      </c>
      <c r="BL10" s="149" t="n">
        <v>1.8E-011</v>
      </c>
      <c r="BM10" s="133"/>
      <c r="BN10" s="134"/>
      <c r="BO10" s="135" t="s">
        <v>42</v>
      </c>
      <c r="BP10" s="114" t="n">
        <v>0.1</v>
      </c>
      <c r="BQ10" s="136"/>
      <c r="BR10" s="137"/>
      <c r="BS10" s="138"/>
      <c r="BT10" s="139"/>
      <c r="BU10" s="140"/>
      <c r="BV10" s="141" t="n">
        <v>1</v>
      </c>
      <c r="BW10" s="142" t="n">
        <v>0.0186</v>
      </c>
      <c r="BZ10" s="92"/>
      <c r="CA10" s="85"/>
      <c r="CB10" s="85"/>
      <c r="CC10" s="85"/>
      <c r="CD10" s="85"/>
      <c r="CE10" s="85"/>
      <c r="CF10" s="85"/>
      <c r="CG10" s="54"/>
      <c r="CH10" s="150"/>
      <c r="CI10" s="151"/>
      <c r="CJ10" s="54"/>
      <c r="CK10" s="54"/>
      <c r="CL10" s="54"/>
      <c r="CM10" s="54"/>
      <c r="CN10" s="54"/>
    </row>
    <row r="11" customFormat="false" ht="15" hidden="false" customHeight="true" outlineLevel="0" collapsed="false">
      <c r="B11" s="113" t="s">
        <v>121</v>
      </c>
      <c r="C11" s="113" t="n">
        <v>1</v>
      </c>
      <c r="D11" s="113" t="n">
        <v>50</v>
      </c>
      <c r="F11" s="114" t="s">
        <v>122</v>
      </c>
      <c r="G11" s="115" t="s">
        <v>54</v>
      </c>
      <c r="H11" s="116" t="s">
        <v>123</v>
      </c>
      <c r="I11" s="114" t="s">
        <v>124</v>
      </c>
      <c r="O11" s="118"/>
      <c r="P11" s="119"/>
      <c r="Q11" s="120"/>
      <c r="S11" s="85"/>
      <c r="T11" s="117"/>
      <c r="U11" s="152"/>
      <c r="V11" s="121"/>
      <c r="W11" s="121"/>
      <c r="X11" s="121"/>
      <c r="Y11" s="121"/>
      <c r="Z11" s="121"/>
      <c r="AB11" s="54"/>
      <c r="AC11" s="54"/>
      <c r="AD11" s="54"/>
      <c r="AE11" s="54"/>
      <c r="AF11" s="54"/>
      <c r="AG11" s="54"/>
      <c r="AH11" s="54"/>
      <c r="AI11" s="54"/>
      <c r="AJ11" s="54"/>
      <c r="AL11" s="122"/>
      <c r="AM11" s="122"/>
      <c r="AN11" s="122"/>
      <c r="AO11" s="123"/>
      <c r="AP11" s="123"/>
      <c r="AR11" s="153" t="n">
        <v>-4</v>
      </c>
      <c r="AS11" s="154" t="s">
        <v>125</v>
      </c>
      <c r="AT11" s="155" t="n">
        <v>-4</v>
      </c>
      <c r="AW11" s="156" t="s">
        <v>126</v>
      </c>
      <c r="AX11" s="126" t="s">
        <v>120</v>
      </c>
      <c r="AY11" s="148" t="n">
        <v>12.3</v>
      </c>
      <c r="AZ11" s="131" t="s">
        <v>114</v>
      </c>
      <c r="BA11" s="131" t="n">
        <v>4492.575</v>
      </c>
      <c r="BB11" s="131"/>
      <c r="BC11" s="131" t="n">
        <v>4.1E-011</v>
      </c>
      <c r="BD11" s="131"/>
      <c r="BE11" s="131"/>
      <c r="BF11" s="132" t="n">
        <v>4.2E-011</v>
      </c>
      <c r="BG11" s="126" t="s">
        <v>115</v>
      </c>
      <c r="BH11" s="131" t="n">
        <v>1</v>
      </c>
      <c r="BI11" s="131" t="n">
        <v>1.8E-011</v>
      </c>
      <c r="BJ11" s="131" t="n">
        <v>1.8E-011</v>
      </c>
      <c r="BK11" s="131" t="n">
        <v>1</v>
      </c>
      <c r="BL11" s="149" t="n">
        <v>4.2E-011</v>
      </c>
      <c r="BM11" s="133"/>
      <c r="BN11" s="134"/>
      <c r="BO11" s="135" t="s">
        <v>127</v>
      </c>
      <c r="BP11" s="114" t="n">
        <v>0.1</v>
      </c>
      <c r="BQ11" s="136"/>
      <c r="BR11" s="137"/>
      <c r="BS11" s="138"/>
      <c r="BT11" s="139"/>
      <c r="BU11" s="140"/>
      <c r="BV11" s="141" t="n">
        <v>1</v>
      </c>
      <c r="BW11" s="142" t="n">
        <v>0.0186</v>
      </c>
      <c r="BZ11" s="93"/>
      <c r="CA11" s="152"/>
      <c r="CB11" s="121"/>
      <c r="CC11" s="121"/>
      <c r="CD11" s="121"/>
      <c r="CE11" s="121"/>
      <c r="CF11" s="121"/>
      <c r="CG11" s="54"/>
      <c r="CH11" s="150"/>
      <c r="CI11" s="151"/>
      <c r="CJ11" s="54"/>
      <c r="CK11" s="54"/>
      <c r="CL11" s="54"/>
      <c r="CM11" s="54"/>
      <c r="CN11" s="54"/>
    </row>
    <row r="12" customFormat="false" ht="16.15" hidden="false" customHeight="false" outlineLevel="0" collapsed="false">
      <c r="F12" s="114" t="s">
        <v>14</v>
      </c>
      <c r="G12" s="115" t="s">
        <v>128</v>
      </c>
      <c r="H12" s="116" t="s">
        <v>129</v>
      </c>
      <c r="I12" s="53"/>
      <c r="O12" s="20"/>
      <c r="P12" s="119"/>
      <c r="Q12" s="157"/>
      <c r="S12" s="85"/>
      <c r="T12" s="117"/>
      <c r="U12" s="72"/>
      <c r="V12" s="72"/>
      <c r="W12" s="72"/>
      <c r="X12" s="72"/>
      <c r="Y12" s="72"/>
      <c r="Z12" s="72"/>
      <c r="AB12" s="54"/>
      <c r="AC12" s="54"/>
      <c r="AD12" s="54"/>
      <c r="AE12" s="54"/>
      <c r="AF12" s="54"/>
      <c r="AG12" s="54"/>
      <c r="AH12" s="54"/>
      <c r="AI12" s="54"/>
      <c r="AL12" s="122"/>
      <c r="AM12" s="122"/>
      <c r="AN12" s="122"/>
      <c r="AO12" s="123"/>
      <c r="AP12" s="123"/>
      <c r="AR12" s="153"/>
      <c r="AS12" s="158" t="s">
        <v>130</v>
      </c>
      <c r="AT12" s="155" t="n">
        <v>-4</v>
      </c>
      <c r="AW12" s="156" t="s">
        <v>131</v>
      </c>
      <c r="AX12" s="126" t="s">
        <v>126</v>
      </c>
      <c r="AY12" s="148" t="n">
        <v>53.3</v>
      </c>
      <c r="AZ12" s="131" t="s">
        <v>132</v>
      </c>
      <c r="BA12" s="131" t="n">
        <v>53.3</v>
      </c>
      <c r="BB12" s="131"/>
      <c r="BC12" s="131"/>
      <c r="BD12" s="131"/>
      <c r="BE12" s="131"/>
      <c r="BF12" s="132"/>
      <c r="BG12" s="126" t="s">
        <v>133</v>
      </c>
      <c r="BH12" s="131" t="n">
        <v>0.005</v>
      </c>
      <c r="BI12" s="159" t="n">
        <v>4.8E-011</v>
      </c>
      <c r="BJ12" s="159" t="n">
        <v>4.3E-011</v>
      </c>
      <c r="BK12" s="131" t="n">
        <v>0.005</v>
      </c>
      <c r="BL12" s="149" t="n">
        <v>2.8E-011</v>
      </c>
      <c r="BM12" s="133"/>
      <c r="BN12" s="134"/>
      <c r="BO12" s="135" t="s">
        <v>134</v>
      </c>
      <c r="BP12" s="114"/>
      <c r="BQ12" s="136"/>
      <c r="BR12" s="137"/>
      <c r="BS12" s="138"/>
      <c r="BT12" s="139"/>
      <c r="BU12" s="140"/>
      <c r="BV12" s="141"/>
      <c r="BW12" s="142"/>
      <c r="BZ12" s="160"/>
      <c r="CA12" s="122"/>
      <c r="CB12" s="70"/>
      <c r="CC12" s="161"/>
      <c r="CD12" s="162"/>
      <c r="CE12" s="163"/>
      <c r="CF12" s="164"/>
      <c r="CG12" s="54"/>
      <c r="CH12" s="150"/>
      <c r="CI12" s="151"/>
      <c r="CJ12" s="54"/>
      <c r="CK12" s="54"/>
      <c r="CL12" s="54"/>
      <c r="CM12" s="54"/>
      <c r="CN12" s="54"/>
    </row>
    <row r="13" customFormat="false" ht="16.15" hidden="false" customHeight="false" outlineLevel="0" collapsed="false">
      <c r="F13" s="114" t="s">
        <v>128</v>
      </c>
      <c r="G13" s="115" t="s">
        <v>122</v>
      </c>
      <c r="H13" s="116" t="s">
        <v>33</v>
      </c>
      <c r="O13" s="20"/>
      <c r="P13" s="119"/>
      <c r="Q13" s="157"/>
      <c r="S13" s="85"/>
      <c r="T13" s="117"/>
      <c r="U13" s="72"/>
      <c r="V13" s="72"/>
      <c r="W13" s="72"/>
      <c r="X13" s="72"/>
      <c r="Y13" s="72"/>
      <c r="Z13" s="72"/>
      <c r="AB13" s="54"/>
      <c r="AC13" s="54"/>
      <c r="AD13" s="54"/>
      <c r="AE13" s="54"/>
      <c r="AF13" s="54"/>
      <c r="AG13" s="54"/>
      <c r="AH13" s="54"/>
      <c r="AI13" s="54"/>
      <c r="AL13" s="122"/>
      <c r="AM13" s="122"/>
      <c r="AN13" s="122"/>
      <c r="AO13" s="123"/>
      <c r="AP13" s="123"/>
      <c r="AR13" s="153"/>
      <c r="AS13" s="158" t="s">
        <v>135</v>
      </c>
      <c r="AT13" s="155" t="n">
        <v>-4</v>
      </c>
      <c r="AW13" s="156" t="s">
        <v>136</v>
      </c>
      <c r="AX13" s="126" t="s">
        <v>126</v>
      </c>
      <c r="AY13" s="148" t="n">
        <v>53.3</v>
      </c>
      <c r="AZ13" s="131" t="s">
        <v>132</v>
      </c>
      <c r="BA13" s="131" t="n">
        <v>53.3</v>
      </c>
      <c r="BB13" s="131"/>
      <c r="BC13" s="131"/>
      <c r="BD13" s="131"/>
      <c r="BE13" s="131"/>
      <c r="BF13" s="132"/>
      <c r="BG13" s="126" t="s">
        <v>137</v>
      </c>
      <c r="BH13" s="131" t="n">
        <v>0.005</v>
      </c>
      <c r="BI13" s="159" t="n">
        <v>5.2E-011</v>
      </c>
      <c r="BJ13" s="159" t="n">
        <v>4.6E-011</v>
      </c>
      <c r="BK13" s="131"/>
      <c r="BL13" s="132"/>
      <c r="BM13" s="133"/>
      <c r="BN13" s="134"/>
      <c r="BO13" s="135"/>
      <c r="BP13" s="114"/>
      <c r="BQ13" s="136"/>
      <c r="BR13" s="137"/>
      <c r="BS13" s="138"/>
      <c r="BT13" s="139"/>
      <c r="BU13" s="140"/>
      <c r="BV13" s="141"/>
      <c r="BW13" s="142"/>
      <c r="BZ13" s="160"/>
      <c r="CA13" s="122"/>
      <c r="CB13" s="70"/>
      <c r="CC13" s="161"/>
      <c r="CD13" s="162"/>
      <c r="CE13" s="163"/>
      <c r="CF13" s="164"/>
      <c r="CG13" s="54"/>
      <c r="CH13" s="150"/>
      <c r="CI13" s="151"/>
      <c r="CJ13" s="54"/>
      <c r="CK13" s="54"/>
      <c r="CL13" s="54"/>
      <c r="CM13" s="54"/>
      <c r="CN13" s="54"/>
    </row>
    <row r="14" customFormat="false" ht="16.15" hidden="false" customHeight="false" outlineLevel="0" collapsed="false">
      <c r="B14" s="165" t="s">
        <v>138</v>
      </c>
      <c r="F14" s="114"/>
      <c r="G14" s="53"/>
      <c r="H14" s="116"/>
      <c r="K14" s="54"/>
      <c r="O14" s="118"/>
      <c r="P14" s="119"/>
      <c r="Q14" s="120"/>
      <c r="S14" s="85"/>
      <c r="T14" s="117"/>
      <c r="U14" s="72"/>
      <c r="V14" s="72"/>
      <c r="W14" s="72"/>
      <c r="X14" s="72"/>
      <c r="Y14" s="72"/>
      <c r="Z14" s="72"/>
      <c r="AB14" s="54"/>
      <c r="AC14" s="166"/>
      <c r="AD14" s="166"/>
      <c r="AE14" s="166"/>
      <c r="AF14" s="54"/>
      <c r="AG14" s="54"/>
      <c r="AH14" s="54"/>
      <c r="AI14" s="54"/>
      <c r="AL14" s="122"/>
      <c r="AM14" s="122"/>
      <c r="AN14" s="122"/>
      <c r="AO14" s="123"/>
      <c r="AP14" s="123"/>
      <c r="AR14" s="153"/>
      <c r="AS14" s="158" t="s">
        <v>139</v>
      </c>
      <c r="AT14" s="155" t="n">
        <v>-4</v>
      </c>
      <c r="AW14" s="125" t="s">
        <v>140</v>
      </c>
      <c r="AX14" s="126" t="s">
        <v>131</v>
      </c>
      <c r="AY14" s="159" t="n">
        <v>1600000</v>
      </c>
      <c r="AZ14" s="131" t="s">
        <v>114</v>
      </c>
      <c r="BA14" s="131" t="n">
        <v>584400000</v>
      </c>
      <c r="BB14" s="131"/>
      <c r="BC14" s="131"/>
      <c r="BD14" s="131"/>
      <c r="BE14" s="131"/>
      <c r="BF14" s="132"/>
      <c r="BG14" s="126" t="s">
        <v>133</v>
      </c>
      <c r="BH14" s="131" t="n">
        <v>0.005</v>
      </c>
      <c r="BI14" s="159" t="n">
        <v>9.1E-009</v>
      </c>
      <c r="BJ14" s="159" t="n">
        <v>6.7E-009</v>
      </c>
      <c r="BK14" s="131" t="n">
        <v>0.005</v>
      </c>
      <c r="BL14" s="149" t="n">
        <v>1.1E-009</v>
      </c>
      <c r="BM14" s="133"/>
      <c r="BN14" s="134"/>
      <c r="BO14" s="135"/>
      <c r="BP14" s="114"/>
      <c r="BQ14" s="136"/>
      <c r="BR14" s="167"/>
      <c r="BS14" s="138"/>
      <c r="BT14" s="139"/>
      <c r="BU14" s="140"/>
      <c r="BV14" s="141"/>
      <c r="BW14" s="142"/>
      <c r="BX14" s="53"/>
      <c r="BY14" s="53"/>
      <c r="BZ14" s="160"/>
      <c r="CA14" s="122"/>
      <c r="CB14" s="70"/>
      <c r="CC14" s="161"/>
      <c r="CD14" s="162"/>
      <c r="CE14" s="163"/>
      <c r="CF14" s="164"/>
      <c r="CG14" s="54"/>
      <c r="CH14" s="150"/>
      <c r="CI14" s="151"/>
      <c r="CJ14" s="54"/>
      <c r="CK14" s="54"/>
      <c r="CL14" s="54"/>
      <c r="CM14" s="54"/>
      <c r="CN14" s="54"/>
    </row>
    <row r="15" customFormat="false" ht="15" hidden="false" customHeight="true" outlineLevel="0" collapsed="false">
      <c r="B15" s="139" t="s">
        <v>141</v>
      </c>
      <c r="F15" s="114"/>
      <c r="G15" s="53"/>
      <c r="H15" s="115"/>
      <c r="K15" s="54"/>
      <c r="O15" s="118"/>
      <c r="P15" s="168"/>
      <c r="Q15" s="120"/>
      <c r="S15" s="85"/>
      <c r="T15" s="117"/>
      <c r="U15" s="72"/>
      <c r="V15" s="72"/>
      <c r="W15" s="72"/>
      <c r="X15" s="72"/>
      <c r="Y15" s="72"/>
      <c r="Z15" s="72"/>
      <c r="AB15" s="54"/>
      <c r="AC15" s="166"/>
      <c r="AD15" s="166"/>
      <c r="AE15" s="166"/>
      <c r="AF15" s="54"/>
      <c r="AG15" s="166"/>
      <c r="AH15" s="166"/>
      <c r="AI15" s="166"/>
      <c r="AL15" s="122"/>
      <c r="AM15" s="122"/>
      <c r="AN15" s="122"/>
      <c r="AO15" s="123"/>
      <c r="AP15" s="123"/>
      <c r="AR15" s="153"/>
      <c r="AS15" s="169" t="s">
        <v>142</v>
      </c>
      <c r="AT15" s="155" t="n">
        <v>-4</v>
      </c>
      <c r="AW15" s="125" t="s">
        <v>143</v>
      </c>
      <c r="AX15" s="126" t="s">
        <v>131</v>
      </c>
      <c r="AY15" s="159" t="n">
        <v>1600000</v>
      </c>
      <c r="AZ15" s="131" t="s">
        <v>114</v>
      </c>
      <c r="BA15" s="131" t="n">
        <v>584400000</v>
      </c>
      <c r="BB15" s="131"/>
      <c r="BC15" s="131"/>
      <c r="BD15" s="131"/>
      <c r="BE15" s="131"/>
      <c r="BF15" s="132"/>
      <c r="BG15" s="126" t="s">
        <v>137</v>
      </c>
      <c r="BH15" s="131" t="n">
        <v>0.005</v>
      </c>
      <c r="BI15" s="159" t="n">
        <v>3.2E-008</v>
      </c>
      <c r="BJ15" s="159" t="n">
        <v>1.9E-008</v>
      </c>
      <c r="BK15" s="131"/>
      <c r="BL15" s="132"/>
      <c r="BM15" s="133"/>
      <c r="BN15" s="134"/>
      <c r="BO15" s="135"/>
      <c r="BP15" s="114"/>
      <c r="BQ15" s="136"/>
      <c r="BR15" s="167"/>
      <c r="BS15" s="138"/>
      <c r="BT15" s="139"/>
      <c r="BU15" s="140"/>
      <c r="BV15" s="141"/>
      <c r="BW15" s="142"/>
      <c r="BX15" s="53"/>
      <c r="BY15" s="53"/>
      <c r="BZ15" s="160"/>
      <c r="CA15" s="122"/>
      <c r="CB15" s="70"/>
      <c r="CC15" s="161"/>
      <c r="CD15" s="162"/>
      <c r="CE15" s="163"/>
      <c r="CF15" s="170"/>
      <c r="CG15" s="54"/>
      <c r="CH15" s="150"/>
      <c r="CI15" s="151"/>
      <c r="CJ15" s="54"/>
      <c r="CK15" s="54"/>
      <c r="CL15" s="54"/>
      <c r="CM15" s="54"/>
      <c r="CN15" s="54"/>
    </row>
    <row r="16" customFormat="false" ht="15" hidden="false" customHeight="true" outlineLevel="0" collapsed="false">
      <c r="B16" s="139" t="s">
        <v>144</v>
      </c>
      <c r="F16" s="114"/>
      <c r="G16" s="53"/>
      <c r="K16" s="54"/>
      <c r="O16" s="20"/>
      <c r="P16" s="119"/>
      <c r="Q16" s="157"/>
      <c r="S16" s="85"/>
      <c r="T16" s="117"/>
      <c r="U16" s="72"/>
      <c r="V16" s="72"/>
      <c r="W16" s="72"/>
      <c r="X16" s="72"/>
      <c r="Y16" s="72"/>
      <c r="Z16" s="72"/>
      <c r="AB16" s="54"/>
      <c r="AC16" s="166"/>
      <c r="AD16" s="166"/>
      <c r="AE16" s="166"/>
      <c r="AF16" s="54"/>
      <c r="AG16" s="166"/>
      <c r="AH16" s="166"/>
      <c r="AI16" s="166"/>
      <c r="AL16" s="122"/>
      <c r="AM16" s="122"/>
      <c r="AN16" s="122"/>
      <c r="AO16" s="123"/>
      <c r="AP16" s="123"/>
      <c r="AR16" s="153" t="n">
        <v>-3</v>
      </c>
      <c r="AS16" s="171" t="s">
        <v>145</v>
      </c>
      <c r="AT16" s="155" t="n">
        <v>-3</v>
      </c>
      <c r="AW16" s="125" t="s">
        <v>146</v>
      </c>
      <c r="AX16" s="126" t="s">
        <v>136</v>
      </c>
      <c r="AY16" s="172" t="n">
        <v>0.34</v>
      </c>
      <c r="AZ16" s="131" t="s">
        <v>72</v>
      </c>
      <c r="BA16" s="131" t="n">
        <v>0.0141666666666667</v>
      </c>
      <c r="BB16" s="131"/>
      <c r="BC16" s="131"/>
      <c r="BD16" s="131"/>
      <c r="BE16" s="131"/>
      <c r="BF16" s="132"/>
      <c r="BG16" s="126" t="s">
        <v>147</v>
      </c>
      <c r="BH16" s="131"/>
      <c r="BI16" s="131"/>
      <c r="BJ16" s="131"/>
      <c r="BK16" s="131" t="n">
        <v>1</v>
      </c>
      <c r="BL16" s="149" t="n">
        <v>2.4E-011</v>
      </c>
      <c r="BM16" s="133"/>
      <c r="BN16" s="134"/>
      <c r="BO16" s="135"/>
      <c r="BP16" s="114"/>
      <c r="BQ16" s="136"/>
      <c r="BR16" s="167"/>
      <c r="BS16" s="138"/>
      <c r="BT16" s="139"/>
      <c r="BU16" s="140"/>
      <c r="BV16" s="141" t="n">
        <v>1</v>
      </c>
      <c r="BW16" s="142" t="n">
        <v>0.96</v>
      </c>
      <c r="BX16" s="53"/>
      <c r="BY16" s="53"/>
      <c r="BZ16" s="160"/>
      <c r="CA16" s="122"/>
      <c r="CB16" s="70"/>
      <c r="CC16" s="161"/>
      <c r="CD16" s="162"/>
      <c r="CE16" s="163"/>
      <c r="CF16" s="164"/>
      <c r="CG16" s="54"/>
      <c r="CH16" s="150"/>
      <c r="CI16" s="151"/>
      <c r="CJ16" s="54"/>
      <c r="CK16" s="54"/>
      <c r="CL16" s="54"/>
      <c r="CM16" s="54"/>
      <c r="CN16" s="54"/>
    </row>
    <row r="17" customFormat="false" ht="15" hidden="false" customHeight="true" outlineLevel="0" collapsed="false">
      <c r="B17" s="63"/>
      <c r="F17" s="114"/>
      <c r="G17" s="93"/>
      <c r="I17" s="0"/>
      <c r="K17" s="54"/>
      <c r="O17" s="20"/>
      <c r="P17" s="119"/>
      <c r="Q17" s="157"/>
      <c r="S17" s="85"/>
      <c r="T17" s="117"/>
      <c r="U17" s="72"/>
      <c r="V17" s="72"/>
      <c r="W17" s="72"/>
      <c r="X17" s="72"/>
      <c r="Y17" s="72"/>
      <c r="Z17" s="72"/>
      <c r="AB17" s="54"/>
      <c r="AC17" s="166"/>
      <c r="AD17" s="166"/>
      <c r="AE17" s="166"/>
      <c r="AF17" s="54"/>
      <c r="AG17" s="166"/>
      <c r="AH17" s="166"/>
      <c r="AI17" s="166"/>
      <c r="AL17" s="122"/>
      <c r="AM17" s="122"/>
      <c r="AN17" s="122"/>
      <c r="AO17" s="123"/>
      <c r="AP17" s="123"/>
      <c r="AR17" s="153"/>
      <c r="AS17" s="173"/>
      <c r="AT17" s="155"/>
      <c r="AW17" s="125"/>
      <c r="AX17" s="126" t="s">
        <v>140</v>
      </c>
      <c r="AY17" s="148" t="n">
        <v>5730</v>
      </c>
      <c r="AZ17" s="131" t="s">
        <v>114</v>
      </c>
      <c r="BA17" s="131" t="n">
        <v>2092882.5</v>
      </c>
      <c r="BB17" s="131"/>
      <c r="BC17" s="131"/>
      <c r="BD17" s="131"/>
      <c r="BE17" s="131"/>
      <c r="BF17" s="132"/>
      <c r="BG17" s="126" t="s">
        <v>115</v>
      </c>
      <c r="BH17" s="131" t="n">
        <v>1</v>
      </c>
      <c r="BI17" s="159" t="n">
        <v>5.8E-010</v>
      </c>
      <c r="BJ17" s="159" t="n">
        <v>5.8E-010</v>
      </c>
      <c r="BK17" s="131" t="n">
        <v>1</v>
      </c>
      <c r="BL17" s="149" t="n">
        <v>5.8E-010</v>
      </c>
      <c r="BM17" s="133"/>
      <c r="BN17" s="134"/>
      <c r="BO17" s="135"/>
      <c r="BP17" s="114" t="n">
        <v>0.1</v>
      </c>
      <c r="BQ17" s="136"/>
      <c r="BR17" s="167"/>
      <c r="BS17" s="138"/>
      <c r="BT17" s="139"/>
      <c r="BU17" s="140"/>
      <c r="BV17" s="141" t="n">
        <v>1</v>
      </c>
      <c r="BW17" s="142" t="n">
        <v>0.156</v>
      </c>
      <c r="BX17" s="53"/>
      <c r="BY17" s="53"/>
      <c r="BZ17" s="160"/>
      <c r="CA17" s="122"/>
      <c r="CB17" s="70"/>
      <c r="CC17" s="161"/>
      <c r="CD17" s="162"/>
      <c r="CE17" s="163"/>
      <c r="CF17" s="164"/>
      <c r="CG17" s="54"/>
      <c r="CH17" s="150"/>
      <c r="CI17" s="151"/>
      <c r="CJ17" s="54"/>
      <c r="CK17" s="54"/>
      <c r="CL17" s="54"/>
      <c r="CM17" s="54"/>
      <c r="CN17" s="54"/>
    </row>
    <row r="18" customFormat="false" ht="15" hidden="false" customHeight="true" outlineLevel="0" collapsed="false">
      <c r="F18" s="114"/>
      <c r="G18" s="53"/>
      <c r="O18" s="118"/>
      <c r="P18" s="119"/>
      <c r="Q18" s="120"/>
      <c r="S18" s="85"/>
      <c r="T18" s="117"/>
      <c r="U18" s="72"/>
      <c r="V18" s="72"/>
      <c r="W18" s="72"/>
      <c r="X18" s="72"/>
      <c r="Y18" s="72"/>
      <c r="Z18" s="72"/>
      <c r="AB18" s="54"/>
      <c r="AC18" s="166"/>
      <c r="AD18" s="166"/>
      <c r="AE18" s="166"/>
      <c r="AF18" s="54"/>
      <c r="AG18" s="166"/>
      <c r="AH18" s="166"/>
      <c r="AI18" s="166"/>
      <c r="AL18" s="122"/>
      <c r="AM18" s="122"/>
      <c r="AN18" s="122"/>
      <c r="AO18" s="123"/>
      <c r="AP18" s="123"/>
      <c r="AR18" s="153"/>
      <c r="AS18" s="173" t="s">
        <v>148</v>
      </c>
      <c r="AT18" s="155" t="n">
        <v>-3</v>
      </c>
      <c r="AW18" s="174" t="s">
        <v>32</v>
      </c>
      <c r="AX18" s="126" t="s">
        <v>143</v>
      </c>
      <c r="AY18" s="148" t="n">
        <v>5730</v>
      </c>
      <c r="AZ18" s="131" t="s">
        <v>114</v>
      </c>
      <c r="BA18" s="131" t="n">
        <v>2092882.5</v>
      </c>
      <c r="BB18" s="131"/>
      <c r="BC18" s="131" t="n">
        <v>5.8E-010</v>
      </c>
      <c r="BD18" s="131"/>
      <c r="BE18" s="131"/>
      <c r="BF18" s="132" t="n">
        <v>5.8E-010</v>
      </c>
      <c r="BG18" s="126" t="s">
        <v>115</v>
      </c>
      <c r="BH18" s="131" t="n">
        <v>1</v>
      </c>
      <c r="BI18" s="159" t="n">
        <v>5.8E-010</v>
      </c>
      <c r="BJ18" s="159" t="n">
        <v>5.8E-010</v>
      </c>
      <c r="BK18" s="131"/>
      <c r="BL18" s="132"/>
      <c r="BM18" s="133"/>
      <c r="BN18" s="134"/>
      <c r="BO18" s="135"/>
      <c r="BP18" s="114" t="n">
        <v>0.1</v>
      </c>
      <c r="BQ18" s="136"/>
      <c r="BR18" s="167"/>
      <c r="BS18" s="138"/>
      <c r="BT18" s="139"/>
      <c r="BU18" s="140"/>
      <c r="BV18" s="141"/>
      <c r="BW18" s="142"/>
      <c r="BX18" s="53"/>
      <c r="BY18" s="53"/>
      <c r="BZ18" s="160"/>
      <c r="CA18" s="122"/>
      <c r="CB18" s="70"/>
      <c r="CC18" s="161"/>
      <c r="CD18" s="162"/>
      <c r="CE18" s="163"/>
      <c r="CF18" s="164"/>
      <c r="CG18" s="54"/>
      <c r="CH18" s="150"/>
      <c r="CI18" s="151"/>
      <c r="CJ18" s="54"/>
      <c r="CK18" s="54"/>
      <c r="CL18" s="54"/>
      <c r="CM18" s="54"/>
      <c r="CN18" s="54"/>
    </row>
    <row r="19" customFormat="false" ht="16.15" hidden="false" customHeight="false" outlineLevel="0" collapsed="false">
      <c r="F19" s="2"/>
      <c r="G19" s="53"/>
      <c r="O19" s="118"/>
      <c r="P19" s="119"/>
      <c r="Q19" s="120"/>
      <c r="S19" s="85"/>
      <c r="T19" s="117"/>
      <c r="U19" s="121"/>
      <c r="V19" s="121"/>
      <c r="W19" s="93"/>
      <c r="X19" s="121"/>
      <c r="Y19" s="121"/>
      <c r="Z19" s="93"/>
      <c r="AB19" s="54"/>
      <c r="AC19" s="166"/>
      <c r="AD19" s="166"/>
      <c r="AE19" s="166"/>
      <c r="AF19" s="54"/>
      <c r="AG19" s="166"/>
      <c r="AH19" s="166"/>
      <c r="AI19" s="166"/>
      <c r="AL19" s="122"/>
      <c r="AM19" s="122"/>
      <c r="AN19" s="122"/>
      <c r="AO19" s="123"/>
      <c r="AP19" s="123"/>
      <c r="AR19" s="153"/>
      <c r="AS19" s="173" t="s">
        <v>149</v>
      </c>
      <c r="AT19" s="155" t="n">
        <v>-3</v>
      </c>
      <c r="AW19" s="125" t="s">
        <v>150</v>
      </c>
      <c r="AX19" s="126" t="s">
        <v>151</v>
      </c>
      <c r="AY19" s="148" t="n">
        <v>5730</v>
      </c>
      <c r="AZ19" s="131" t="s">
        <v>114</v>
      </c>
      <c r="BA19" s="131" t="n">
        <v>2092882.5</v>
      </c>
      <c r="BB19" s="131"/>
      <c r="BC19" s="131" t="n">
        <v>6.2E-012</v>
      </c>
      <c r="BD19" s="131"/>
      <c r="BE19" s="131"/>
      <c r="BF19" s="132" t="n">
        <v>5.8E-010</v>
      </c>
      <c r="BG19" s="126"/>
      <c r="BH19" s="131"/>
      <c r="BI19" s="131"/>
      <c r="BJ19" s="131"/>
      <c r="BK19" s="131"/>
      <c r="BL19" s="132"/>
      <c r="BM19" s="133"/>
      <c r="BN19" s="134"/>
      <c r="BO19" s="175"/>
      <c r="BP19" s="114"/>
      <c r="BQ19" s="136"/>
      <c r="BR19" s="167"/>
      <c r="BS19" s="138"/>
      <c r="BT19" s="139"/>
      <c r="BU19" s="140"/>
      <c r="BV19" s="141"/>
      <c r="BW19" s="142"/>
      <c r="BX19" s="53"/>
      <c r="BY19" s="53"/>
      <c r="BZ19" s="160"/>
      <c r="CA19" s="122"/>
      <c r="CB19" s="70"/>
      <c r="CC19" s="161"/>
      <c r="CD19" s="162"/>
      <c r="CE19" s="163"/>
      <c r="CF19" s="164"/>
      <c r="CG19" s="54"/>
      <c r="CH19" s="150"/>
      <c r="CI19" s="151"/>
      <c r="CJ19" s="54"/>
      <c r="CK19" s="54"/>
      <c r="CL19" s="54"/>
      <c r="CM19" s="54"/>
      <c r="CN19" s="54"/>
    </row>
    <row r="20" customFormat="false" ht="15.75" hidden="false" customHeight="true" outlineLevel="0" collapsed="false">
      <c r="G20" s="53"/>
      <c r="K20" s="54"/>
      <c r="O20" s="54"/>
      <c r="P20" s="72"/>
      <c r="Q20" s="122"/>
      <c r="S20" s="85"/>
      <c r="T20" s="117"/>
      <c r="U20" s="121"/>
      <c r="V20" s="121"/>
      <c r="W20" s="121"/>
      <c r="X20" s="121"/>
      <c r="Y20" s="121"/>
      <c r="Z20" s="121"/>
      <c r="AB20" s="54"/>
      <c r="AC20" s="166"/>
      <c r="AD20" s="166"/>
      <c r="AE20" s="166"/>
      <c r="AF20" s="54"/>
      <c r="AG20" s="166"/>
      <c r="AH20" s="166"/>
      <c r="AI20" s="166"/>
      <c r="AL20" s="122"/>
      <c r="AM20" s="122"/>
      <c r="AN20" s="122"/>
      <c r="AO20" s="123"/>
      <c r="AP20" s="123"/>
      <c r="AR20" s="153"/>
      <c r="AS20" s="173" t="s">
        <v>152</v>
      </c>
      <c r="AT20" s="155" t="n">
        <v>-3</v>
      </c>
      <c r="AW20" s="156" t="s">
        <v>153</v>
      </c>
      <c r="AX20" s="126" t="s">
        <v>32</v>
      </c>
      <c r="AY20" s="172" t="n">
        <v>1.83</v>
      </c>
      <c r="AZ20" s="131" t="s">
        <v>72</v>
      </c>
      <c r="BA20" s="131" t="n">
        <v>0.07625</v>
      </c>
      <c r="BB20" s="131" t="n">
        <v>0.166</v>
      </c>
      <c r="BC20" s="131"/>
      <c r="BD20" s="131"/>
      <c r="BE20" s="131"/>
      <c r="BF20" s="132"/>
      <c r="BG20" s="126" t="s">
        <v>115</v>
      </c>
      <c r="BH20" s="131" t="n">
        <v>1</v>
      </c>
      <c r="BI20" s="159" t="n">
        <v>3E-011</v>
      </c>
      <c r="BJ20" s="159" t="n">
        <v>5.4E-011</v>
      </c>
      <c r="BK20" s="131" t="n">
        <v>1</v>
      </c>
      <c r="BL20" s="149" t="n">
        <v>4.9E-011</v>
      </c>
      <c r="BM20" s="133" t="n">
        <v>0.092</v>
      </c>
      <c r="BN20" s="134" t="n">
        <v>2000</v>
      </c>
      <c r="BO20" s="175"/>
      <c r="BP20" s="114" t="n">
        <v>5</v>
      </c>
      <c r="BQ20" s="136" t="n">
        <v>4</v>
      </c>
      <c r="BR20" s="167"/>
      <c r="BS20" s="138"/>
      <c r="BT20" s="139"/>
      <c r="BU20" s="140"/>
      <c r="BV20" s="141" t="n">
        <v>1</v>
      </c>
      <c r="BW20" s="142" t="n">
        <v>0.634</v>
      </c>
      <c r="BX20" s="53"/>
      <c r="BY20" s="53"/>
      <c r="BZ20" s="160"/>
      <c r="CA20" s="122"/>
      <c r="CB20" s="70"/>
      <c r="CC20" s="161"/>
      <c r="CD20" s="162"/>
      <c r="CE20" s="163"/>
      <c r="CF20" s="164"/>
      <c r="CG20" s="54"/>
      <c r="CH20" s="150"/>
      <c r="CI20" s="151"/>
      <c r="CJ20" s="54"/>
      <c r="CK20" s="54"/>
      <c r="CL20" s="54"/>
      <c r="CM20" s="54"/>
      <c r="CN20" s="54"/>
    </row>
    <row r="21" customFormat="false" ht="16.15" hidden="false" customHeight="true" outlineLevel="0" collapsed="false">
      <c r="B21" s="76" t="s">
        <v>154</v>
      </c>
      <c r="C21" s="76"/>
      <c r="D21" s="76"/>
      <c r="E21" s="76"/>
      <c r="K21" s="54"/>
      <c r="P21" s="72"/>
      <c r="Q21" s="176"/>
      <c r="S21" s="85"/>
      <c r="T21" s="117"/>
      <c r="U21" s="72"/>
      <c r="V21" s="72"/>
      <c r="W21" s="72"/>
      <c r="X21" s="72"/>
      <c r="Y21" s="72"/>
      <c r="Z21" s="72"/>
      <c r="AB21" s="177"/>
      <c r="AC21" s="177"/>
      <c r="AD21" s="177"/>
      <c r="AE21" s="177"/>
      <c r="AF21" s="177"/>
      <c r="AG21" s="177"/>
      <c r="AH21" s="177"/>
      <c r="AI21" s="177"/>
      <c r="AJ21" s="177"/>
      <c r="AL21" s="122"/>
      <c r="AM21" s="122"/>
      <c r="AN21" s="122"/>
      <c r="AO21" s="123"/>
      <c r="AP21" s="123"/>
      <c r="AR21" s="153"/>
      <c r="AS21" s="178" t="s">
        <v>155</v>
      </c>
      <c r="AT21" s="155" t="n">
        <v>-3</v>
      </c>
      <c r="AW21" s="156" t="s">
        <v>156</v>
      </c>
      <c r="AX21" s="126" t="s">
        <v>32</v>
      </c>
      <c r="AY21" s="172" t="n">
        <v>1.83</v>
      </c>
      <c r="AZ21" s="131" t="s">
        <v>72</v>
      </c>
      <c r="BA21" s="131" t="n">
        <v>0.07625</v>
      </c>
      <c r="BB21" s="131" t="n">
        <v>0.166</v>
      </c>
      <c r="BC21" s="131"/>
      <c r="BD21" s="131"/>
      <c r="BE21" s="131"/>
      <c r="BF21" s="132"/>
      <c r="BG21" s="126" t="s">
        <v>133</v>
      </c>
      <c r="BH21" s="131" t="n">
        <v>1</v>
      </c>
      <c r="BI21" s="159" t="n">
        <v>5.7E-011</v>
      </c>
      <c r="BJ21" s="159" t="n">
        <v>8.9E-011</v>
      </c>
      <c r="BK21" s="131"/>
      <c r="BL21" s="132"/>
      <c r="BM21" s="133" t="n">
        <v>0.092</v>
      </c>
      <c r="BN21" s="134" t="n">
        <v>2000</v>
      </c>
      <c r="BO21" s="175"/>
      <c r="BP21" s="114" t="n">
        <v>5</v>
      </c>
      <c r="BQ21" s="136" t="n">
        <v>4</v>
      </c>
      <c r="BR21" s="167"/>
      <c r="BS21" s="138"/>
      <c r="BT21" s="139"/>
      <c r="BU21" s="140"/>
      <c r="BV21" s="141" t="n">
        <v>1</v>
      </c>
      <c r="BW21" s="142" t="n">
        <v>0.634</v>
      </c>
      <c r="BX21" s="53"/>
      <c r="BY21" s="53"/>
      <c r="BZ21" s="160"/>
      <c r="CA21" s="122"/>
      <c r="CB21" s="70"/>
      <c r="CC21" s="161"/>
      <c r="CD21" s="162"/>
      <c r="CE21" s="163"/>
      <c r="CF21" s="164"/>
      <c r="CG21" s="54"/>
      <c r="CH21" s="150"/>
      <c r="CI21" s="151"/>
      <c r="CJ21" s="54"/>
      <c r="CK21" s="54"/>
      <c r="CL21" s="54"/>
      <c r="CM21" s="54"/>
      <c r="CN21" s="54"/>
    </row>
    <row r="22" customFormat="false" ht="16.15" hidden="false" customHeight="false" outlineLevel="0" collapsed="false">
      <c r="B22" s="76"/>
      <c r="C22" s="76"/>
      <c r="D22" s="76"/>
      <c r="E22" s="76"/>
      <c r="O22" s="118"/>
      <c r="P22" s="119"/>
      <c r="Q22" s="120"/>
      <c r="S22" s="85"/>
      <c r="T22" s="117"/>
      <c r="U22" s="72"/>
      <c r="V22" s="72"/>
      <c r="W22" s="72"/>
      <c r="X22" s="72"/>
      <c r="Y22" s="72"/>
      <c r="Z22" s="72"/>
      <c r="AE22" s="177"/>
      <c r="AF22" s="177"/>
      <c r="AG22" s="177"/>
      <c r="AH22" s="177"/>
      <c r="AI22" s="177"/>
      <c r="AJ22" s="177"/>
      <c r="AL22" s="122"/>
      <c r="AM22" s="122"/>
      <c r="AN22" s="122"/>
      <c r="AO22" s="123"/>
      <c r="AP22" s="123"/>
      <c r="AR22" s="153"/>
      <c r="AS22" s="173" t="s">
        <v>157</v>
      </c>
      <c r="AT22" s="155" t="n">
        <v>-3</v>
      </c>
      <c r="AW22" s="156" t="s">
        <v>158</v>
      </c>
      <c r="AX22" s="126" t="s">
        <v>32</v>
      </c>
      <c r="AY22" s="172" t="n">
        <v>1.83</v>
      </c>
      <c r="AZ22" s="131" t="s">
        <v>72</v>
      </c>
      <c r="BA22" s="131" t="n">
        <v>0.07625</v>
      </c>
      <c r="BB22" s="131" t="n">
        <v>0.166</v>
      </c>
      <c r="BC22" s="131"/>
      <c r="BD22" s="131"/>
      <c r="BE22" s="131"/>
      <c r="BF22" s="132"/>
      <c r="BG22" s="126" t="s">
        <v>137</v>
      </c>
      <c r="BH22" s="131" t="n">
        <v>1</v>
      </c>
      <c r="BI22" s="159" t="n">
        <v>6E-011</v>
      </c>
      <c r="BJ22" s="159" t="n">
        <v>9.3E-011</v>
      </c>
      <c r="BK22" s="131"/>
      <c r="BL22" s="132"/>
      <c r="BM22" s="133" t="n">
        <v>0.092</v>
      </c>
      <c r="BN22" s="134" t="n">
        <v>2000</v>
      </c>
      <c r="BO22" s="175"/>
      <c r="BP22" s="114" t="n">
        <v>5</v>
      </c>
      <c r="BQ22" s="136" t="n">
        <v>4</v>
      </c>
      <c r="BR22" s="167"/>
      <c r="BS22" s="138"/>
      <c r="BT22" s="139"/>
      <c r="BU22" s="140"/>
      <c r="BV22" s="141" t="n">
        <v>1</v>
      </c>
      <c r="BW22" s="142" t="n">
        <v>0.634</v>
      </c>
      <c r="BX22" s="53"/>
      <c r="BY22" s="53"/>
      <c r="BZ22" s="160"/>
      <c r="CA22" s="122"/>
      <c r="CB22" s="70"/>
      <c r="CC22" s="161"/>
      <c r="CD22" s="162"/>
      <c r="CE22" s="163"/>
      <c r="CF22" s="164"/>
      <c r="CG22" s="54"/>
      <c r="CH22" s="150"/>
      <c r="CI22" s="151"/>
      <c r="CJ22" s="54"/>
      <c r="CK22" s="54"/>
      <c r="CL22" s="54"/>
      <c r="CM22" s="54"/>
      <c r="CN22" s="54"/>
    </row>
    <row r="23" customFormat="false" ht="16.15" hidden="false" customHeight="false" outlineLevel="0" collapsed="false">
      <c r="B23" s="165" t="s">
        <v>159</v>
      </c>
      <c r="C23" s="165" t="s">
        <v>160</v>
      </c>
      <c r="D23" s="165" t="s">
        <v>161</v>
      </c>
      <c r="E23" s="165" t="s">
        <v>162</v>
      </c>
      <c r="O23" s="118"/>
      <c r="P23" s="119"/>
      <c r="Q23" s="120"/>
      <c r="S23" s="85"/>
      <c r="T23" s="117"/>
      <c r="U23" s="72"/>
      <c r="V23" s="72"/>
      <c r="W23" s="72"/>
      <c r="X23" s="72"/>
      <c r="Y23" s="72"/>
      <c r="Z23" s="72"/>
      <c r="AE23" s="177"/>
      <c r="AF23" s="177"/>
      <c r="AG23" s="177"/>
      <c r="AH23" s="177"/>
      <c r="AI23" s="177"/>
      <c r="AJ23" s="177"/>
      <c r="AL23" s="122"/>
      <c r="AM23" s="122"/>
      <c r="AN23" s="122"/>
      <c r="AO23" s="123"/>
      <c r="AP23" s="123"/>
      <c r="AR23" s="153" t="n">
        <v>-2</v>
      </c>
      <c r="AS23" s="154" t="s">
        <v>163</v>
      </c>
      <c r="AT23" s="179" t="n">
        <v>-2</v>
      </c>
      <c r="AW23" s="180" t="s">
        <v>164</v>
      </c>
      <c r="AX23" s="126" t="s">
        <v>150</v>
      </c>
      <c r="AY23" s="148" t="n">
        <v>2.6</v>
      </c>
      <c r="AZ23" s="131" t="s">
        <v>114</v>
      </c>
      <c r="BA23" s="131" t="n">
        <v>949.65</v>
      </c>
      <c r="BB23" s="131" t="n">
        <v>0.33</v>
      </c>
      <c r="BC23" s="131" t="n">
        <v>1.3E-009</v>
      </c>
      <c r="BD23" s="131" t="s">
        <v>115</v>
      </c>
      <c r="BE23" s="131"/>
      <c r="BF23" s="132" t="n">
        <v>3.2E-009</v>
      </c>
      <c r="BG23" s="126" t="s">
        <v>115</v>
      </c>
      <c r="BH23" s="131" t="n">
        <v>1</v>
      </c>
      <c r="BI23" s="159" t="n">
        <v>1.3E-009</v>
      </c>
      <c r="BJ23" s="159" t="n">
        <v>2E-009</v>
      </c>
      <c r="BK23" s="131" t="n">
        <v>1</v>
      </c>
      <c r="BL23" s="149" t="n">
        <v>3.2E-009</v>
      </c>
      <c r="BM23" s="133"/>
      <c r="BN23" s="134" t="n">
        <v>2000</v>
      </c>
      <c r="BO23" s="175"/>
      <c r="BP23" s="114"/>
      <c r="BQ23" s="136"/>
      <c r="BR23" s="167"/>
      <c r="BS23" s="138"/>
      <c r="BT23" s="139"/>
      <c r="BU23" s="140"/>
      <c r="BV23" s="141" t="n">
        <v>0.898</v>
      </c>
      <c r="BW23" s="142" t="n">
        <v>0.546</v>
      </c>
      <c r="BX23" s="53"/>
      <c r="BY23" s="53"/>
      <c r="BZ23" s="160"/>
      <c r="CA23" s="122"/>
      <c r="CB23" s="70"/>
      <c r="CC23" s="161"/>
      <c r="CD23" s="162"/>
      <c r="CE23" s="163"/>
      <c r="CF23" s="170"/>
      <c r="CG23" s="54"/>
      <c r="CH23" s="150"/>
      <c r="CI23" s="151"/>
      <c r="CJ23" s="54"/>
      <c r="CK23" s="54"/>
      <c r="CL23" s="54"/>
      <c r="CM23" s="54"/>
      <c r="CN23" s="54"/>
    </row>
    <row r="24" customFormat="false" ht="16.15" hidden="false" customHeight="false" outlineLevel="0" collapsed="false">
      <c r="B24" s="181"/>
      <c r="C24" s="165" t="s">
        <v>165</v>
      </c>
      <c r="D24" s="165" t="s">
        <v>166</v>
      </c>
      <c r="E24" s="165" t="s">
        <v>167</v>
      </c>
      <c r="O24" s="118"/>
      <c r="P24" s="119"/>
      <c r="Q24" s="120"/>
      <c r="S24" s="85"/>
      <c r="T24" s="117"/>
      <c r="U24" s="72"/>
      <c r="V24" s="72"/>
      <c r="W24" s="72"/>
      <c r="X24" s="72"/>
      <c r="Y24" s="72"/>
      <c r="Z24" s="72"/>
      <c r="AL24" s="122"/>
      <c r="AM24" s="122"/>
      <c r="AN24" s="122"/>
      <c r="AO24" s="123"/>
      <c r="AP24" s="123"/>
      <c r="AR24" s="153"/>
      <c r="AS24" s="158" t="s">
        <v>168</v>
      </c>
      <c r="AT24" s="179" t="n">
        <v>-2</v>
      </c>
      <c r="AW24" s="156" t="s">
        <v>169</v>
      </c>
      <c r="AX24" s="126" t="s">
        <v>153</v>
      </c>
      <c r="AY24" s="172" t="n">
        <v>15</v>
      </c>
      <c r="AZ24" s="131" t="s">
        <v>72</v>
      </c>
      <c r="BA24" s="131" t="n">
        <v>0.625</v>
      </c>
      <c r="BB24" s="131" t="n">
        <v>0.49</v>
      </c>
      <c r="BC24" s="131"/>
      <c r="BD24" s="131"/>
      <c r="BE24" s="131"/>
      <c r="BF24" s="132"/>
      <c r="BG24" s="126" t="s">
        <v>115</v>
      </c>
      <c r="BH24" s="131" t="n">
        <v>1</v>
      </c>
      <c r="BI24" s="159" t="n">
        <v>2.9E-010</v>
      </c>
      <c r="BJ24" s="159" t="n">
        <v>5.3E-010</v>
      </c>
      <c r="BK24" s="131" t="n">
        <v>1</v>
      </c>
      <c r="BL24" s="149" t="n">
        <v>4.3E-010</v>
      </c>
      <c r="BM24" s="133"/>
      <c r="BN24" s="134" t="n">
        <v>1000</v>
      </c>
      <c r="BO24" s="175"/>
      <c r="BP24" s="114"/>
      <c r="BQ24" s="136"/>
      <c r="BR24" s="167"/>
      <c r="BS24" s="138"/>
      <c r="BT24" s="139"/>
      <c r="BU24" s="140"/>
      <c r="BV24" s="141" t="n">
        <v>0.999</v>
      </c>
      <c r="BW24" s="142" t="n">
        <v>1.39</v>
      </c>
      <c r="BX24" s="53"/>
      <c r="BY24" s="53"/>
      <c r="BZ24" s="160"/>
      <c r="CA24" s="122"/>
      <c r="CB24" s="70"/>
      <c r="CC24" s="161"/>
      <c r="CD24" s="162"/>
      <c r="CE24" s="163"/>
      <c r="CF24" s="170"/>
      <c r="CG24" s="54"/>
      <c r="CH24" s="150"/>
      <c r="CI24" s="151"/>
      <c r="CJ24" s="54"/>
      <c r="CK24" s="54"/>
      <c r="CL24" s="54"/>
      <c r="CM24" s="54"/>
      <c r="CN24" s="54"/>
    </row>
    <row r="25" customFormat="false" ht="16.15" hidden="false" customHeight="false" outlineLevel="0" collapsed="false">
      <c r="B25" s="139" t="s">
        <v>170</v>
      </c>
      <c r="C25" s="113" t="n">
        <v>1</v>
      </c>
      <c r="D25" s="113" t="n">
        <v>0.01</v>
      </c>
      <c r="E25" s="113" t="n">
        <v>0.1</v>
      </c>
      <c r="O25" s="118"/>
      <c r="P25" s="119"/>
      <c r="Q25" s="120"/>
      <c r="S25" s="85"/>
      <c r="T25" s="117"/>
      <c r="U25" s="72"/>
      <c r="V25" s="72"/>
      <c r="W25" s="72"/>
      <c r="X25" s="72"/>
      <c r="Y25" s="72"/>
      <c r="Z25" s="72"/>
      <c r="AL25" s="166"/>
      <c r="AM25" s="122"/>
      <c r="AN25" s="122"/>
      <c r="AO25" s="123"/>
      <c r="AP25" s="123"/>
      <c r="AR25" s="153"/>
      <c r="AS25" s="182" t="s">
        <v>171</v>
      </c>
      <c r="AT25" s="179" t="n">
        <v>-2</v>
      </c>
      <c r="AW25" s="156" t="s">
        <v>172</v>
      </c>
      <c r="AX25" s="126" t="s">
        <v>156</v>
      </c>
      <c r="AY25" s="172" t="n">
        <v>20.9</v>
      </c>
      <c r="AZ25" s="131" t="s">
        <v>72</v>
      </c>
      <c r="BA25" s="131" t="n">
        <v>0.870833333333333</v>
      </c>
      <c r="BB25" s="131"/>
      <c r="BC25" s="131"/>
      <c r="BD25" s="131"/>
      <c r="BE25" s="131"/>
      <c r="BF25" s="132"/>
      <c r="BG25" s="126" t="s">
        <v>115</v>
      </c>
      <c r="BH25" s="131" t="n">
        <v>0.5</v>
      </c>
      <c r="BI25" s="159" t="n">
        <v>6.4E-010</v>
      </c>
      <c r="BJ25" s="159" t="n">
        <v>1.1E-009</v>
      </c>
      <c r="BK25" s="131" t="n">
        <v>0.5</v>
      </c>
      <c r="BL25" s="149" t="n">
        <v>2.2E-009</v>
      </c>
      <c r="BM25" s="133"/>
      <c r="BN25" s="134"/>
      <c r="BO25" s="175"/>
      <c r="BP25" s="114"/>
      <c r="BQ25" s="136"/>
      <c r="BR25" s="167"/>
      <c r="BS25" s="183"/>
      <c r="BT25" s="184"/>
      <c r="BU25" s="185"/>
      <c r="BV25" s="186"/>
      <c r="BW25" s="187"/>
      <c r="BX25" s="53"/>
      <c r="BY25" s="53"/>
      <c r="BZ25" s="160"/>
      <c r="CA25" s="122"/>
      <c r="CB25" s="70"/>
      <c r="CC25" s="161"/>
      <c r="CD25" s="162"/>
      <c r="CE25" s="163"/>
      <c r="CF25" s="164"/>
      <c r="CG25" s="54"/>
      <c r="CH25" s="150"/>
      <c r="CI25" s="151"/>
      <c r="CJ25" s="54"/>
      <c r="CK25" s="54"/>
      <c r="CL25" s="54"/>
      <c r="CM25" s="54"/>
      <c r="CN25" s="54"/>
    </row>
    <row r="26" customFormat="false" ht="16.15" hidden="false" customHeight="false" outlineLevel="0" collapsed="false">
      <c r="B26" s="139" t="s">
        <v>173</v>
      </c>
      <c r="C26" s="113" t="n">
        <v>1</v>
      </c>
      <c r="D26" s="113" t="n">
        <v>0.01</v>
      </c>
      <c r="E26" s="113" t="n">
        <v>0.1</v>
      </c>
      <c r="O26" s="54"/>
      <c r="P26" s="72"/>
      <c r="Q26" s="122"/>
      <c r="S26" s="53"/>
      <c r="T26" s="53"/>
      <c r="U26" s="72"/>
      <c r="V26" s="72"/>
      <c r="W26" s="72"/>
      <c r="X26" s="72"/>
      <c r="Y26" s="72"/>
      <c r="Z26" s="72"/>
      <c r="AL26" s="122"/>
      <c r="AM26" s="122"/>
      <c r="AN26" s="122"/>
      <c r="AO26" s="123"/>
      <c r="AP26" s="123"/>
      <c r="AR26" s="153"/>
      <c r="AS26" s="158" t="s">
        <v>58</v>
      </c>
      <c r="AT26" s="179" t="n">
        <v>-2</v>
      </c>
      <c r="AW26" s="156" t="s">
        <v>174</v>
      </c>
      <c r="AX26" s="126" t="s">
        <v>156</v>
      </c>
      <c r="AY26" s="172" t="n">
        <v>20.9</v>
      </c>
      <c r="AZ26" s="131" t="s">
        <v>72</v>
      </c>
      <c r="BA26" s="131" t="n">
        <v>0.870833333333333</v>
      </c>
      <c r="BB26" s="131"/>
      <c r="BC26" s="131"/>
      <c r="BD26" s="131"/>
      <c r="BE26" s="131"/>
      <c r="BF26" s="132"/>
      <c r="BG26" s="126" t="s">
        <v>133</v>
      </c>
      <c r="BH26" s="131" t="n">
        <v>0.5</v>
      </c>
      <c r="BI26" s="159" t="n">
        <v>1.2E-009</v>
      </c>
      <c r="BJ26" s="159" t="n">
        <v>1.7E-009</v>
      </c>
      <c r="BK26" s="131"/>
      <c r="BL26" s="132"/>
      <c r="BM26" s="133"/>
      <c r="BN26" s="134"/>
      <c r="BO26" s="175"/>
      <c r="BP26" s="114"/>
      <c r="BQ26" s="136"/>
      <c r="BR26" s="167"/>
      <c r="BS26" s="138"/>
      <c r="BT26" s="139"/>
      <c r="BU26" s="140"/>
      <c r="BV26" s="141"/>
      <c r="BW26" s="142"/>
      <c r="BX26" s="53"/>
      <c r="BY26" s="53"/>
      <c r="BZ26" s="160"/>
      <c r="CA26" s="122"/>
      <c r="CB26" s="70"/>
      <c r="CC26" s="161"/>
      <c r="CD26" s="162"/>
      <c r="CE26" s="163"/>
      <c r="CF26" s="164"/>
      <c r="CG26" s="54"/>
      <c r="CH26" s="150"/>
      <c r="CI26" s="151"/>
      <c r="CJ26" s="54"/>
      <c r="CK26" s="54"/>
      <c r="CL26" s="54"/>
      <c r="CM26" s="54"/>
      <c r="CN26" s="54"/>
    </row>
    <row r="27" customFormat="false" ht="16.15" hidden="false" customHeight="false" outlineLevel="0" collapsed="false">
      <c r="B27" s="139" t="s">
        <v>175</v>
      </c>
      <c r="C27" s="113" t="n">
        <v>25</v>
      </c>
      <c r="D27" s="113" t="n">
        <v>0.25</v>
      </c>
      <c r="E27" s="113" t="n">
        <v>2.5</v>
      </c>
      <c r="K27" s="54"/>
      <c r="O27" s="54"/>
      <c r="P27" s="70"/>
      <c r="Q27" s="122"/>
      <c r="S27" s="53"/>
      <c r="T27" s="53"/>
      <c r="U27" s="72"/>
      <c r="V27" s="72"/>
      <c r="W27" s="72"/>
      <c r="X27" s="72"/>
      <c r="Y27" s="72"/>
      <c r="Z27" s="72"/>
      <c r="AL27" s="122"/>
      <c r="AM27" s="122"/>
      <c r="AN27" s="122"/>
      <c r="AO27" s="123"/>
      <c r="AP27" s="123"/>
      <c r="AR27" s="153"/>
      <c r="AS27" s="158" t="s">
        <v>176</v>
      </c>
      <c r="AT27" s="179" t="n">
        <v>-2</v>
      </c>
      <c r="AW27" s="125" t="s">
        <v>177</v>
      </c>
      <c r="AX27" s="126" t="s">
        <v>158</v>
      </c>
      <c r="AY27" s="159" t="n">
        <v>716000</v>
      </c>
      <c r="AZ27" s="131" t="s">
        <v>114</v>
      </c>
      <c r="BA27" s="131" t="n">
        <v>261519000</v>
      </c>
      <c r="BB27" s="131" t="n">
        <v>0.382</v>
      </c>
      <c r="BC27" s="131"/>
      <c r="BD27" s="131"/>
      <c r="BE27" s="131"/>
      <c r="BF27" s="132"/>
      <c r="BG27" s="126" t="s">
        <v>115</v>
      </c>
      <c r="BH27" s="131" t="n">
        <v>0.01</v>
      </c>
      <c r="BI27" s="159" t="n">
        <v>1.1E-008</v>
      </c>
      <c r="BJ27" s="159" t="n">
        <v>1.4E-008</v>
      </c>
      <c r="BK27" s="131" t="n">
        <v>0.01</v>
      </c>
      <c r="BL27" s="149" t="n">
        <v>3.5E-009</v>
      </c>
      <c r="BM27" s="133"/>
      <c r="BN27" s="134" t="n">
        <v>1000</v>
      </c>
      <c r="BO27" s="175"/>
      <c r="BP27" s="114"/>
      <c r="BQ27" s="136"/>
      <c r="BR27" s="167"/>
      <c r="BS27" s="138"/>
      <c r="BT27" s="139"/>
      <c r="BU27" s="140"/>
      <c r="BV27" s="141"/>
      <c r="BW27" s="142"/>
      <c r="BX27" s="53"/>
      <c r="BY27" s="53"/>
      <c r="BZ27" s="160"/>
      <c r="CA27" s="122"/>
      <c r="CB27" s="70"/>
      <c r="CC27" s="161"/>
      <c r="CD27" s="162"/>
      <c r="CE27" s="163"/>
      <c r="CF27" s="164"/>
      <c r="CG27" s="54"/>
      <c r="CH27" s="150"/>
      <c r="CI27" s="151"/>
      <c r="CJ27" s="54"/>
      <c r="CK27" s="54"/>
      <c r="CL27" s="54"/>
      <c r="CM27" s="54"/>
      <c r="CN27" s="54"/>
    </row>
    <row r="28" customFormat="false" ht="16.15" hidden="false" customHeight="false" outlineLevel="0" collapsed="false">
      <c r="B28" s="139" t="s">
        <v>178</v>
      </c>
      <c r="C28" s="113" t="n">
        <v>25</v>
      </c>
      <c r="D28" s="113" t="n">
        <v>0.25</v>
      </c>
      <c r="E28" s="113" t="n">
        <v>2.5</v>
      </c>
      <c r="K28" s="54"/>
      <c r="P28" s="72"/>
      <c r="Q28" s="176"/>
      <c r="S28" s="53"/>
      <c r="T28" s="53"/>
      <c r="U28" s="72"/>
      <c r="V28" s="72"/>
      <c r="W28" s="72"/>
      <c r="X28" s="72"/>
      <c r="Y28" s="72"/>
      <c r="Z28" s="72"/>
      <c r="AL28" s="166"/>
      <c r="AM28" s="166"/>
      <c r="AN28" s="122"/>
      <c r="AO28" s="123"/>
      <c r="AP28" s="123"/>
      <c r="AR28" s="153"/>
      <c r="AS28" s="158" t="s">
        <v>179</v>
      </c>
      <c r="AT28" s="179" t="n">
        <v>-2</v>
      </c>
      <c r="AW28" s="156" t="s">
        <v>180</v>
      </c>
      <c r="AX28" s="126" t="s">
        <v>158</v>
      </c>
      <c r="AY28" s="159" t="n">
        <v>716000</v>
      </c>
      <c r="AZ28" s="131" t="s">
        <v>114</v>
      </c>
      <c r="BA28" s="131" t="n">
        <v>261519000</v>
      </c>
      <c r="BB28" s="131" t="n">
        <v>0.382</v>
      </c>
      <c r="BC28" s="131"/>
      <c r="BD28" s="131"/>
      <c r="BE28" s="131"/>
      <c r="BF28" s="132"/>
      <c r="BG28" s="126" t="s">
        <v>133</v>
      </c>
      <c r="BH28" s="131" t="n">
        <v>0.01</v>
      </c>
      <c r="BI28" s="159" t="n">
        <v>1.8E-008</v>
      </c>
      <c r="BJ28" s="159" t="n">
        <v>1.2E-008</v>
      </c>
      <c r="BK28" s="131"/>
      <c r="BL28" s="132"/>
      <c r="BM28" s="133"/>
      <c r="BN28" s="134" t="n">
        <v>1000</v>
      </c>
      <c r="BO28" s="175"/>
      <c r="BP28" s="114"/>
      <c r="BQ28" s="136"/>
      <c r="BR28" s="167"/>
      <c r="BS28" s="138"/>
      <c r="BT28" s="139"/>
      <c r="BU28" s="140"/>
      <c r="BV28" s="141"/>
      <c r="BW28" s="142"/>
      <c r="BX28" s="53"/>
      <c r="BY28" s="53"/>
      <c r="BZ28" s="160"/>
      <c r="CA28" s="122"/>
      <c r="CB28" s="70"/>
      <c r="CC28" s="161"/>
      <c r="CD28" s="162"/>
      <c r="CE28" s="163"/>
      <c r="CF28" s="164"/>
      <c r="CG28" s="54"/>
      <c r="CH28" s="150"/>
      <c r="CI28" s="151"/>
      <c r="CJ28" s="54"/>
      <c r="CK28" s="54"/>
      <c r="CL28" s="54"/>
      <c r="CM28" s="54"/>
      <c r="CN28" s="54"/>
    </row>
    <row r="29" customFormat="false" ht="16.15" hidden="false" customHeight="false" outlineLevel="0" collapsed="false">
      <c r="P29" s="72"/>
      <c r="Q29" s="176"/>
      <c r="S29" s="53"/>
      <c r="T29" s="53"/>
      <c r="U29" s="85"/>
      <c r="V29" s="92"/>
      <c r="W29" s="92"/>
      <c r="X29" s="85"/>
      <c r="Y29" s="92"/>
      <c r="Z29" s="92"/>
      <c r="AP29" s="70"/>
      <c r="AR29" s="153"/>
      <c r="AS29" s="169" t="s">
        <v>181</v>
      </c>
      <c r="AT29" s="179" t="n">
        <v>-2</v>
      </c>
      <c r="AW29" s="156" t="s">
        <v>182</v>
      </c>
      <c r="AX29" s="126" t="s">
        <v>164</v>
      </c>
      <c r="AY29" s="172" t="n">
        <v>2.62</v>
      </c>
      <c r="AZ29" s="131" t="s">
        <v>72</v>
      </c>
      <c r="BA29" s="131" t="n">
        <v>0.109166666666667</v>
      </c>
      <c r="BB29" s="131"/>
      <c r="BC29" s="131"/>
      <c r="BD29" s="131"/>
      <c r="BE29" s="131"/>
      <c r="BF29" s="132"/>
      <c r="BG29" s="126" t="s">
        <v>115</v>
      </c>
      <c r="BH29" s="131" t="n">
        <v>0.01</v>
      </c>
      <c r="BI29" s="159" t="n">
        <v>2.9E-011</v>
      </c>
      <c r="BJ29" s="159" t="n">
        <v>5.1E-011</v>
      </c>
      <c r="BK29" s="131" t="n">
        <v>0.01</v>
      </c>
      <c r="BL29" s="149" t="n">
        <v>1.6E-010</v>
      </c>
      <c r="BM29" s="133"/>
      <c r="BN29" s="134"/>
      <c r="BO29" s="175"/>
      <c r="BP29" s="114"/>
      <c r="BQ29" s="136"/>
      <c r="BR29" s="167"/>
      <c r="BS29" s="138"/>
      <c r="BT29" s="139"/>
      <c r="BU29" s="140"/>
      <c r="BV29" s="141"/>
      <c r="BW29" s="142"/>
      <c r="BX29" s="53"/>
      <c r="BY29" s="53"/>
      <c r="BZ29" s="188"/>
      <c r="CA29" s="71"/>
      <c r="CB29" s="71"/>
      <c r="CC29" s="71"/>
      <c r="CD29" s="71"/>
      <c r="CE29" s="71"/>
      <c r="CF29" s="71"/>
      <c r="CG29" s="54"/>
      <c r="CH29" s="150"/>
      <c r="CI29" s="151"/>
      <c r="CJ29" s="54"/>
      <c r="CK29" s="54"/>
      <c r="CL29" s="54"/>
      <c r="CM29" s="54"/>
      <c r="CN29" s="54"/>
    </row>
    <row r="30" customFormat="false" ht="15" hidden="false" customHeight="true" outlineLevel="0" collapsed="false">
      <c r="P30" s="72"/>
      <c r="Q30" s="176"/>
      <c r="S30" s="53"/>
      <c r="T30" s="53"/>
      <c r="U30" s="117"/>
      <c r="V30" s="15"/>
      <c r="W30" s="189"/>
      <c r="X30" s="117"/>
      <c r="Y30" s="15"/>
      <c r="Z30" s="189"/>
      <c r="AK30" s="190"/>
      <c r="AL30" s="71"/>
      <c r="AM30" s="71"/>
      <c r="AP30" s="70"/>
      <c r="AR30" s="153" t="n">
        <v>-1</v>
      </c>
      <c r="AS30" s="154" t="s">
        <v>183</v>
      </c>
      <c r="AT30" s="179" t="n">
        <v>-1</v>
      </c>
      <c r="AW30" s="156" t="s">
        <v>184</v>
      </c>
      <c r="AX30" s="126" t="s">
        <v>164</v>
      </c>
      <c r="AY30" s="172" t="n">
        <v>2.62</v>
      </c>
      <c r="AZ30" s="131" t="s">
        <v>72</v>
      </c>
      <c r="BA30" s="131" t="n">
        <v>0.109166666666667</v>
      </c>
      <c r="BB30" s="131"/>
      <c r="BC30" s="131"/>
      <c r="BD30" s="131"/>
      <c r="BE30" s="131"/>
      <c r="BF30" s="132"/>
      <c r="BG30" s="126" t="s">
        <v>133</v>
      </c>
      <c r="BH30" s="131" t="n">
        <v>0.01</v>
      </c>
      <c r="BI30" s="159" t="n">
        <v>7.5E-011</v>
      </c>
      <c r="BJ30" s="159" t="n">
        <v>1.1E-010</v>
      </c>
      <c r="BK30" s="131"/>
      <c r="BL30" s="132"/>
      <c r="BM30" s="133"/>
      <c r="BN30" s="134"/>
      <c r="BO30" s="175"/>
      <c r="BP30" s="114"/>
      <c r="BQ30" s="136"/>
      <c r="BR30" s="167"/>
      <c r="BS30" s="138"/>
      <c r="BT30" s="139"/>
      <c r="BU30" s="140"/>
      <c r="BV30" s="141"/>
      <c r="BW30" s="142"/>
      <c r="BX30" s="53"/>
      <c r="BY30" s="53"/>
      <c r="BZ30" s="71"/>
      <c r="CA30" s="71"/>
      <c r="CB30" s="71"/>
      <c r="CC30" s="71"/>
      <c r="CD30" s="71"/>
      <c r="CE30" s="71"/>
      <c r="CF30" s="71"/>
      <c r="CG30" s="54"/>
    </row>
    <row r="31" customFormat="false" ht="15" hidden="false" customHeight="true" outlineLevel="0" collapsed="false">
      <c r="B31" s="54"/>
      <c r="C31" s="54"/>
      <c r="D31" s="54"/>
      <c r="P31" s="72"/>
      <c r="Q31" s="176"/>
      <c r="U31" s="117"/>
      <c r="V31" s="15"/>
      <c r="W31" s="189"/>
      <c r="X31" s="117"/>
      <c r="Y31" s="15"/>
      <c r="Z31" s="189"/>
      <c r="AK31" s="191"/>
      <c r="AL31" s="85"/>
      <c r="AM31" s="85"/>
      <c r="AO31" s="53"/>
      <c r="AP31" s="72"/>
      <c r="AR31" s="153"/>
      <c r="AS31" s="158" t="s">
        <v>44</v>
      </c>
      <c r="AT31" s="179" t="n">
        <v>-1</v>
      </c>
      <c r="AW31" s="156" t="s">
        <v>185</v>
      </c>
      <c r="AX31" s="126" t="s">
        <v>164</v>
      </c>
      <c r="AY31" s="172" t="n">
        <v>2.62</v>
      </c>
      <c r="AZ31" s="131" t="s">
        <v>72</v>
      </c>
      <c r="BA31" s="131" t="n">
        <v>0.109166666666667</v>
      </c>
      <c r="BB31" s="131"/>
      <c r="BC31" s="131"/>
      <c r="BD31" s="131"/>
      <c r="BE31" s="131"/>
      <c r="BF31" s="132"/>
      <c r="BG31" s="126" t="s">
        <v>137</v>
      </c>
      <c r="BH31" s="131" t="n">
        <v>0.01</v>
      </c>
      <c r="BI31" s="159" t="n">
        <v>8E-011</v>
      </c>
      <c r="BJ31" s="159" t="n">
        <v>1.1E-010</v>
      </c>
      <c r="BK31" s="131"/>
      <c r="BL31" s="132"/>
      <c r="BM31" s="133"/>
      <c r="BN31" s="134"/>
      <c r="BO31" s="175"/>
      <c r="BP31" s="114"/>
      <c r="BQ31" s="136"/>
      <c r="BR31" s="167"/>
      <c r="BS31" s="138"/>
      <c r="BT31" s="139"/>
      <c r="BU31" s="140"/>
      <c r="BV31" s="141"/>
      <c r="BW31" s="142"/>
      <c r="BX31" s="53"/>
      <c r="BY31" s="53"/>
      <c r="BZ31" s="71"/>
      <c r="CA31" s="190"/>
      <c r="CB31" s="54"/>
      <c r="CC31" s="71"/>
      <c r="CD31" s="71"/>
      <c r="CE31" s="71"/>
      <c r="CF31" s="71"/>
      <c r="CG31" s="54"/>
    </row>
    <row r="32" customFormat="false" ht="15" hidden="false" customHeight="true" outlineLevel="0" collapsed="false">
      <c r="B32" s="54"/>
      <c r="C32" s="54"/>
      <c r="D32" s="54"/>
      <c r="K32" s="54"/>
      <c r="P32" s="72"/>
      <c r="Q32" s="176"/>
      <c r="U32" s="117"/>
      <c r="V32" s="15"/>
      <c r="W32" s="189"/>
      <c r="X32" s="117"/>
      <c r="Y32" s="15"/>
      <c r="Z32" s="189"/>
      <c r="AL32" s="122"/>
      <c r="AM32" s="122"/>
      <c r="AO32" s="123"/>
      <c r="AP32" s="70"/>
      <c r="AR32" s="153"/>
      <c r="AS32" s="158" t="s">
        <v>186</v>
      </c>
      <c r="AT32" s="179" t="n">
        <v>-1</v>
      </c>
      <c r="AW32" s="156" t="s">
        <v>187</v>
      </c>
      <c r="AX32" s="126" t="s">
        <v>169</v>
      </c>
      <c r="AY32" s="172" t="n">
        <v>450</v>
      </c>
      <c r="AZ32" s="131" t="s">
        <v>114</v>
      </c>
      <c r="BA32" s="131" t="n">
        <v>164362.5</v>
      </c>
      <c r="BB32" s="131"/>
      <c r="BC32" s="131"/>
      <c r="BD32" s="131"/>
      <c r="BE32" s="131"/>
      <c r="BF32" s="132"/>
      <c r="BG32" s="126" t="s">
        <v>115</v>
      </c>
      <c r="BH32" s="131" t="n">
        <v>0.01</v>
      </c>
      <c r="BI32" s="159" t="n">
        <v>3.2E-009</v>
      </c>
      <c r="BJ32" s="159" t="n">
        <v>3.7E-009</v>
      </c>
      <c r="BK32" s="131" t="n">
        <v>0.01</v>
      </c>
      <c r="BL32" s="149" t="n">
        <v>5.6E-010</v>
      </c>
      <c r="BM32" s="133"/>
      <c r="BN32" s="134"/>
      <c r="BO32" s="175"/>
      <c r="BP32" s="114"/>
      <c r="BQ32" s="136"/>
      <c r="BR32" s="167"/>
      <c r="BS32" s="138"/>
      <c r="BT32" s="139"/>
      <c r="BU32" s="140"/>
      <c r="BV32" s="141"/>
      <c r="BW32" s="142"/>
      <c r="BX32" s="53"/>
      <c r="BY32" s="53"/>
      <c r="BZ32" s="71"/>
      <c r="CA32" s="190"/>
      <c r="CB32" s="190"/>
      <c r="CC32" s="190"/>
      <c r="CD32" s="190"/>
      <c r="CE32" s="190"/>
      <c r="CF32" s="190"/>
      <c r="CG32" s="54"/>
    </row>
    <row r="33" customFormat="false" ht="16.15" hidden="false" customHeight="false" outlineLevel="0" collapsed="false">
      <c r="B33" s="71"/>
      <c r="C33" s="71"/>
      <c r="D33" s="71"/>
      <c r="P33" s="72"/>
      <c r="Q33" s="176"/>
      <c r="U33" s="117"/>
      <c r="V33" s="15"/>
      <c r="W33" s="189"/>
      <c r="X33" s="117"/>
      <c r="Y33" s="15"/>
      <c r="Z33" s="189"/>
      <c r="AL33" s="122"/>
      <c r="AM33" s="122"/>
      <c r="AO33" s="123"/>
      <c r="AP33" s="70"/>
      <c r="AR33" s="153"/>
      <c r="AS33" s="158" t="s">
        <v>37</v>
      </c>
      <c r="AT33" s="179" t="n">
        <v>-1</v>
      </c>
      <c r="AW33" s="156" t="s">
        <v>188</v>
      </c>
      <c r="AX33" s="126" t="s">
        <v>169</v>
      </c>
      <c r="AY33" s="172" t="n">
        <v>450</v>
      </c>
      <c r="AZ33" s="131" t="s">
        <v>114</v>
      </c>
      <c r="BA33" s="131" t="n">
        <v>164362.5</v>
      </c>
      <c r="BB33" s="131"/>
      <c r="BC33" s="131"/>
      <c r="BD33" s="131"/>
      <c r="BE33" s="131"/>
      <c r="BF33" s="132"/>
      <c r="BG33" s="126" t="s">
        <v>133</v>
      </c>
      <c r="BH33" s="131" t="n">
        <v>0.01</v>
      </c>
      <c r="BI33" s="159" t="n">
        <v>1.5E-008</v>
      </c>
      <c r="BJ33" s="159" t="n">
        <v>9.6E-009</v>
      </c>
      <c r="BK33" s="131"/>
      <c r="BL33" s="132"/>
      <c r="BM33" s="133"/>
      <c r="BN33" s="134"/>
      <c r="BO33" s="175"/>
      <c r="BP33" s="114"/>
      <c r="BQ33" s="136"/>
      <c r="BR33" s="167"/>
      <c r="BS33" s="138"/>
      <c r="BT33" s="139"/>
      <c r="BU33" s="140"/>
      <c r="BV33" s="141"/>
      <c r="BW33" s="142"/>
      <c r="BX33" s="53"/>
      <c r="BY33" s="53"/>
      <c r="BZ33" s="71"/>
      <c r="CA33" s="190"/>
      <c r="CB33" s="190"/>
      <c r="CC33" s="190"/>
      <c r="CD33" s="190"/>
      <c r="CE33" s="190"/>
      <c r="CF33" s="190"/>
      <c r="CG33" s="54"/>
    </row>
    <row r="34" customFormat="false" ht="16.15" hidden="false" customHeight="false" outlineLevel="0" collapsed="false">
      <c r="B34" s="54"/>
      <c r="C34" s="166"/>
      <c r="D34" s="166"/>
      <c r="P34" s="72"/>
      <c r="Q34" s="176"/>
      <c r="U34" s="117"/>
      <c r="V34" s="15"/>
      <c r="W34" s="192"/>
      <c r="X34" s="117"/>
      <c r="Y34" s="15"/>
      <c r="Z34" s="192"/>
      <c r="AL34" s="122"/>
      <c r="AM34" s="122"/>
      <c r="AO34" s="123"/>
      <c r="AP34" s="70"/>
      <c r="AR34" s="153"/>
      <c r="AS34" s="158" t="s">
        <v>189</v>
      </c>
      <c r="AT34" s="179" t="n">
        <v>-1</v>
      </c>
      <c r="AW34" s="156" t="s">
        <v>190</v>
      </c>
      <c r="AX34" s="126" t="s">
        <v>169</v>
      </c>
      <c r="AY34" s="172" t="n">
        <v>450</v>
      </c>
      <c r="AZ34" s="131" t="s">
        <v>114</v>
      </c>
      <c r="BA34" s="131" t="n">
        <v>164362.5</v>
      </c>
      <c r="BB34" s="131"/>
      <c r="BC34" s="131"/>
      <c r="BD34" s="131"/>
      <c r="BE34" s="131"/>
      <c r="BF34" s="132"/>
      <c r="BG34" s="126" t="s">
        <v>137</v>
      </c>
      <c r="BH34" s="131" t="n">
        <v>0.01</v>
      </c>
      <c r="BI34" s="159" t="n">
        <v>1.1E-007</v>
      </c>
      <c r="BJ34" s="159" t="n">
        <v>5.5E-008</v>
      </c>
      <c r="BK34" s="131"/>
      <c r="BL34" s="132"/>
      <c r="BM34" s="133"/>
      <c r="BN34" s="134"/>
      <c r="BO34" s="175"/>
      <c r="BP34" s="114"/>
      <c r="BQ34" s="136"/>
      <c r="BR34" s="167"/>
      <c r="BS34" s="138"/>
      <c r="BT34" s="139"/>
      <c r="BU34" s="140"/>
      <c r="BV34" s="141"/>
      <c r="BW34" s="142"/>
      <c r="BX34" s="53"/>
      <c r="BY34" s="53"/>
      <c r="BZ34" s="71"/>
      <c r="CA34" s="190"/>
      <c r="CB34" s="190"/>
      <c r="CC34" s="190"/>
      <c r="CD34" s="190"/>
      <c r="CE34" s="190"/>
      <c r="CF34" s="190"/>
      <c r="CG34" s="54"/>
    </row>
    <row r="35" customFormat="false" ht="16.15" hidden="false" customHeight="false" outlineLevel="0" collapsed="false">
      <c r="B35" s="189"/>
      <c r="C35" s="54"/>
      <c r="D35" s="189"/>
      <c r="O35" s="118"/>
      <c r="P35" s="119"/>
      <c r="Q35" s="120"/>
      <c r="U35" s="117"/>
      <c r="V35" s="15"/>
      <c r="W35" s="192"/>
      <c r="X35" s="117"/>
      <c r="Y35" s="15"/>
      <c r="Z35" s="192"/>
      <c r="AL35" s="122"/>
      <c r="AM35" s="122"/>
      <c r="AO35" s="123"/>
      <c r="AP35" s="123"/>
      <c r="AR35" s="153"/>
      <c r="AS35" s="158" t="s">
        <v>191</v>
      </c>
      <c r="AT35" s="179" t="n">
        <v>-1</v>
      </c>
      <c r="AW35" s="156" t="s">
        <v>192</v>
      </c>
      <c r="AX35" s="126" t="s">
        <v>172</v>
      </c>
      <c r="AY35" s="172" t="n">
        <v>14.3</v>
      </c>
      <c r="AZ35" s="131" t="s">
        <v>132</v>
      </c>
      <c r="BA35" s="172" t="n">
        <v>14.3</v>
      </c>
      <c r="BB35" s="131"/>
      <c r="BC35" s="131"/>
      <c r="BD35" s="131"/>
      <c r="BE35" s="131"/>
      <c r="BF35" s="132"/>
      <c r="BG35" s="126" t="s">
        <v>115</v>
      </c>
      <c r="BH35" s="131" t="n">
        <v>0.8</v>
      </c>
      <c r="BI35" s="159" t="n">
        <v>8E-010</v>
      </c>
      <c r="BJ35" s="159" t="n">
        <v>1.1E-009</v>
      </c>
      <c r="BK35" s="131" t="n">
        <v>0.8</v>
      </c>
      <c r="BL35" s="149" t="n">
        <v>2.4E-009</v>
      </c>
      <c r="BM35" s="133"/>
      <c r="BN35" s="134"/>
      <c r="BO35" s="175"/>
      <c r="BP35" s="114" t="n">
        <v>1</v>
      </c>
      <c r="BQ35" s="136"/>
      <c r="BR35" s="167"/>
      <c r="BS35" s="138"/>
      <c r="BT35" s="139"/>
      <c r="BU35" s="140"/>
      <c r="BV35" s="141" t="n">
        <v>1</v>
      </c>
      <c r="BW35" s="142" t="n">
        <v>1.71</v>
      </c>
      <c r="BX35" s="53"/>
      <c r="BY35" s="53"/>
      <c r="BZ35" s="71"/>
      <c r="CA35" s="190"/>
      <c r="CB35" s="190"/>
      <c r="CC35" s="190"/>
      <c r="CD35" s="190"/>
      <c r="CE35" s="190"/>
      <c r="CF35" s="190"/>
      <c r="CG35" s="54"/>
    </row>
    <row r="36" customFormat="false" ht="16.15" hidden="false" customHeight="false" outlineLevel="0" collapsed="false">
      <c r="B36" s="189"/>
      <c r="C36" s="54"/>
      <c r="D36" s="189"/>
      <c r="O36" s="118"/>
      <c r="P36" s="168"/>
      <c r="Q36" s="120"/>
      <c r="U36" s="117"/>
      <c r="V36" s="15"/>
      <c r="W36" s="192"/>
      <c r="X36" s="117"/>
      <c r="Y36" s="15"/>
      <c r="Z36" s="192"/>
      <c r="AL36" s="122"/>
      <c r="AM36" s="122"/>
      <c r="AO36" s="123"/>
      <c r="AP36" s="70"/>
      <c r="AR36" s="153"/>
      <c r="AS36" s="158" t="s">
        <v>41</v>
      </c>
      <c r="AT36" s="179" t="n">
        <v>-1</v>
      </c>
      <c r="AW36" s="156" t="s">
        <v>193</v>
      </c>
      <c r="AX36" s="126" t="s">
        <v>172</v>
      </c>
      <c r="AY36" s="148" t="n">
        <v>14.3</v>
      </c>
      <c r="AZ36" s="131" t="s">
        <v>132</v>
      </c>
      <c r="BA36" s="131" t="n">
        <v>14.3</v>
      </c>
      <c r="BB36" s="131"/>
      <c r="BC36" s="131" t="n">
        <v>3.4E-009</v>
      </c>
      <c r="BD36" s="131" t="s">
        <v>133</v>
      </c>
      <c r="BE36" s="131"/>
      <c r="BF36" s="132" t="n">
        <v>2.4E-009</v>
      </c>
      <c r="BG36" s="126" t="s">
        <v>133</v>
      </c>
      <c r="BH36" s="131" t="n">
        <v>0.8</v>
      </c>
      <c r="BI36" s="159" t="n">
        <v>3.2E-009</v>
      </c>
      <c r="BJ36" s="159" t="n">
        <v>2.9E-009</v>
      </c>
      <c r="BK36" s="131"/>
      <c r="BL36" s="132"/>
      <c r="BM36" s="133"/>
      <c r="BN36" s="134"/>
      <c r="BO36" s="175"/>
      <c r="BP36" s="114"/>
      <c r="BQ36" s="136"/>
      <c r="BR36" s="167"/>
      <c r="BS36" s="138"/>
      <c r="BT36" s="139"/>
      <c r="BU36" s="140"/>
      <c r="BV36" s="141" t="n">
        <v>1</v>
      </c>
      <c r="BW36" s="142" t="n">
        <v>1.71</v>
      </c>
      <c r="BX36" s="53"/>
      <c r="BY36" s="53"/>
      <c r="BZ36" s="71"/>
      <c r="CA36" s="20"/>
      <c r="CB36" s="190"/>
      <c r="CC36" s="190"/>
      <c r="CD36" s="190"/>
      <c r="CE36" s="190"/>
      <c r="CF36" s="190"/>
      <c r="CG36" s="54"/>
    </row>
    <row r="37" customFormat="false" ht="16.15" hidden="false" customHeight="false" outlineLevel="0" collapsed="false">
      <c r="B37" s="189"/>
      <c r="C37" s="54"/>
      <c r="D37" s="189"/>
      <c r="O37" s="118"/>
      <c r="P37" s="168"/>
      <c r="Q37" s="193"/>
      <c r="U37" s="194"/>
      <c r="V37" s="195"/>
      <c r="W37" s="195"/>
      <c r="X37" s="194"/>
      <c r="Y37" s="195"/>
      <c r="Z37" s="195"/>
      <c r="AL37" s="122"/>
      <c r="AM37" s="122"/>
      <c r="AO37" s="123"/>
      <c r="AP37" s="70"/>
      <c r="AR37" s="153"/>
      <c r="AS37" s="158" t="s">
        <v>194</v>
      </c>
      <c r="AT37" s="179" t="n">
        <v>-1</v>
      </c>
      <c r="AU37" s="54"/>
      <c r="AW37" s="156" t="s">
        <v>195</v>
      </c>
      <c r="AX37" s="126" t="s">
        <v>174</v>
      </c>
      <c r="AY37" s="172" t="n">
        <v>25.4</v>
      </c>
      <c r="AZ37" s="131" t="s">
        <v>132</v>
      </c>
      <c r="BA37" s="172" t="n">
        <v>25.4</v>
      </c>
      <c r="BB37" s="131"/>
      <c r="BC37" s="131"/>
      <c r="BD37" s="131"/>
      <c r="BE37" s="131"/>
      <c r="BF37" s="132"/>
      <c r="BG37" s="126" t="s">
        <v>115</v>
      </c>
      <c r="BH37" s="131" t="n">
        <v>0.8</v>
      </c>
      <c r="BI37" s="159" t="n">
        <v>9.6E-011</v>
      </c>
      <c r="BJ37" s="159" t="n">
        <v>1.4E-010</v>
      </c>
      <c r="BK37" s="131" t="n">
        <v>0.8</v>
      </c>
      <c r="BL37" s="149" t="n">
        <v>2.4E-010</v>
      </c>
      <c r="BM37" s="133"/>
      <c r="BN37" s="134" t="n">
        <v>700</v>
      </c>
      <c r="BO37" s="175"/>
      <c r="BP37" s="114"/>
      <c r="BQ37" s="136"/>
      <c r="BR37" s="167"/>
      <c r="BS37" s="138"/>
      <c r="BT37" s="139"/>
      <c r="BU37" s="140"/>
      <c r="BV37" s="141" t="n">
        <v>1</v>
      </c>
      <c r="BW37" s="142" t="n">
        <v>0.249</v>
      </c>
      <c r="BX37" s="53"/>
      <c r="BY37" s="53"/>
      <c r="BZ37" s="71"/>
      <c r="CA37" s="71"/>
      <c r="CB37" s="190"/>
      <c r="CC37" s="190"/>
      <c r="CD37" s="190"/>
      <c r="CE37" s="190"/>
      <c r="CF37" s="190"/>
      <c r="CG37" s="54"/>
    </row>
    <row r="38" customFormat="false" ht="15" hidden="false" customHeight="true" outlineLevel="0" collapsed="false">
      <c r="B38" s="189"/>
      <c r="C38" s="54"/>
      <c r="D38" s="189"/>
      <c r="O38" s="54"/>
      <c r="P38" s="72"/>
      <c r="Q38" s="193"/>
      <c r="U38" s="117"/>
      <c r="V38" s="15"/>
      <c r="W38" s="196"/>
      <c r="X38" s="197"/>
      <c r="Y38" s="196"/>
      <c r="Z38" s="196"/>
      <c r="AL38" s="122"/>
      <c r="AM38" s="122"/>
      <c r="AO38" s="123"/>
      <c r="AP38" s="70"/>
      <c r="AR38" s="153"/>
      <c r="AS38" s="158" t="s">
        <v>51</v>
      </c>
      <c r="AT38" s="179" t="n">
        <v>-1</v>
      </c>
      <c r="AU38" s="54"/>
      <c r="AW38" s="156" t="s">
        <v>196</v>
      </c>
      <c r="AX38" s="126" t="s">
        <v>174</v>
      </c>
      <c r="AY38" s="148"/>
      <c r="AZ38" s="131"/>
      <c r="BA38" s="131"/>
      <c r="BB38" s="131"/>
      <c r="BC38" s="131"/>
      <c r="BD38" s="131"/>
      <c r="BE38" s="131"/>
      <c r="BF38" s="132"/>
      <c r="BG38" s="126" t="s">
        <v>133</v>
      </c>
      <c r="BH38" s="131" t="n">
        <v>0.8</v>
      </c>
      <c r="BI38" s="159" t="n">
        <v>1.4E-009</v>
      </c>
      <c r="BJ38" s="159" t="n">
        <v>1.3E-009</v>
      </c>
      <c r="BK38" s="131"/>
      <c r="BL38" s="132"/>
      <c r="BM38" s="133"/>
      <c r="BN38" s="134" t="n">
        <v>700</v>
      </c>
      <c r="BO38" s="175"/>
      <c r="BP38" s="114"/>
      <c r="BQ38" s="136"/>
      <c r="BR38" s="167"/>
      <c r="BS38" s="138"/>
      <c r="BT38" s="139"/>
      <c r="BU38" s="140"/>
      <c r="BV38" s="141" t="n">
        <v>1</v>
      </c>
      <c r="BW38" s="142" t="n">
        <v>0.249</v>
      </c>
      <c r="BX38" s="53"/>
      <c r="BY38" s="53"/>
      <c r="BZ38" s="71"/>
      <c r="CA38" s="71"/>
      <c r="CB38" s="20"/>
      <c r="CC38" s="20"/>
      <c r="CD38" s="20"/>
      <c r="CE38" s="20"/>
      <c r="CF38" s="20"/>
      <c r="CG38" s="54"/>
    </row>
    <row r="39" customFormat="false" ht="15" hidden="false" customHeight="true" outlineLevel="0" collapsed="false">
      <c r="B39" s="192"/>
      <c r="C39" s="54"/>
      <c r="D39" s="192"/>
      <c r="L39" s="93"/>
      <c r="N39" s="93"/>
      <c r="O39" s="20"/>
      <c r="P39" s="119"/>
      <c r="Q39" s="145"/>
      <c r="R39" s="93"/>
      <c r="U39" s="117"/>
      <c r="V39" s="15"/>
      <c r="W39" s="196"/>
      <c r="X39" s="197"/>
      <c r="Y39" s="196"/>
      <c r="Z39" s="196"/>
      <c r="AL39" s="122"/>
      <c r="AM39" s="122"/>
      <c r="AO39" s="123"/>
      <c r="AP39" s="123"/>
      <c r="AR39" s="153"/>
      <c r="AS39" s="158" t="s">
        <v>197</v>
      </c>
      <c r="AT39" s="179" t="n">
        <v>-1</v>
      </c>
      <c r="AU39" s="54"/>
      <c r="AW39" s="156" t="s">
        <v>198</v>
      </c>
      <c r="AX39" s="126" t="s">
        <v>177</v>
      </c>
      <c r="AY39" s="148" t="n">
        <v>87.4</v>
      </c>
      <c r="AZ39" s="131" t="s">
        <v>132</v>
      </c>
      <c r="BA39" s="131" t="n">
        <v>87.4</v>
      </c>
      <c r="BB39" s="131"/>
      <c r="BC39" s="131" t="n">
        <v>1.9E-009</v>
      </c>
      <c r="BD39" s="131" t="s">
        <v>137</v>
      </c>
      <c r="BE39" s="131"/>
      <c r="BF39" s="132"/>
      <c r="BG39" s="126" t="s">
        <v>137</v>
      </c>
      <c r="BH39" s="131"/>
      <c r="BI39" s="131"/>
      <c r="BJ39" s="131"/>
      <c r="BK39" s="131"/>
      <c r="BL39" s="132"/>
      <c r="BM39" s="133"/>
      <c r="BN39" s="134"/>
      <c r="BO39" s="175"/>
      <c r="BP39" s="114" t="n">
        <v>0.1</v>
      </c>
      <c r="BQ39" s="136"/>
      <c r="BR39" s="167"/>
      <c r="BS39" s="138"/>
      <c r="BT39" s="139"/>
      <c r="BU39" s="140"/>
      <c r="BV39" s="141" t="n">
        <v>1</v>
      </c>
      <c r="BW39" s="142" t="n">
        <v>0.167</v>
      </c>
      <c r="BX39" s="53"/>
      <c r="BY39" s="53"/>
      <c r="BZ39" s="71"/>
      <c r="CA39" s="190"/>
      <c r="CB39" s="190"/>
      <c r="CC39" s="190"/>
      <c r="CD39" s="190"/>
      <c r="CE39" s="190"/>
      <c r="CF39" s="190"/>
      <c r="CG39" s="54"/>
    </row>
    <row r="40" customFormat="false" ht="16.15" hidden="false" customHeight="false" outlineLevel="0" collapsed="false">
      <c r="B40" s="192"/>
      <c r="C40" s="54"/>
      <c r="D40" s="192"/>
      <c r="K40" s="54"/>
      <c r="M40" s="93"/>
      <c r="O40" s="118"/>
      <c r="P40" s="119"/>
      <c r="Q40" s="120"/>
      <c r="U40" s="117"/>
      <c r="V40" s="15"/>
      <c r="W40" s="196"/>
      <c r="X40" s="197"/>
      <c r="Y40" s="196"/>
      <c r="Z40" s="196"/>
      <c r="AL40" s="122"/>
      <c r="AM40" s="122"/>
      <c r="AO40" s="123"/>
      <c r="AP40" s="70"/>
      <c r="AR40" s="153"/>
      <c r="AS40" s="158" t="s">
        <v>56</v>
      </c>
      <c r="AT40" s="179" t="n">
        <v>-1</v>
      </c>
      <c r="AU40" s="54"/>
      <c r="AW40" s="156" t="s">
        <v>199</v>
      </c>
      <c r="AX40" s="126" t="s">
        <v>180</v>
      </c>
      <c r="AY40" s="148" t="n">
        <v>87.4</v>
      </c>
      <c r="AZ40" s="131" t="s">
        <v>132</v>
      </c>
      <c r="BA40" s="131" t="n">
        <v>87.4</v>
      </c>
      <c r="BB40" s="131"/>
      <c r="BC40" s="131" t="n">
        <v>1.9E-009</v>
      </c>
      <c r="BD40" s="131"/>
      <c r="BE40" s="131"/>
      <c r="BF40" s="132" t="n">
        <v>1.3E-010</v>
      </c>
      <c r="BG40" s="126" t="s">
        <v>115</v>
      </c>
      <c r="BH40" s="131" t="n">
        <v>0.8</v>
      </c>
      <c r="BI40" s="159" t="n">
        <v>5.3E-011</v>
      </c>
      <c r="BJ40" s="159" t="n">
        <v>8E-010</v>
      </c>
      <c r="BK40" s="131" t="n">
        <v>0.8</v>
      </c>
      <c r="BL40" s="149" t="n">
        <v>1.4E-010</v>
      </c>
      <c r="BM40" s="133"/>
      <c r="BN40" s="134"/>
      <c r="BO40" s="175"/>
      <c r="BP40" s="114" t="n">
        <v>0.1</v>
      </c>
      <c r="BQ40" s="136"/>
      <c r="BR40" s="167"/>
      <c r="BS40" s="138"/>
      <c r="BT40" s="139"/>
      <c r="BU40" s="140"/>
      <c r="BV40" s="141" t="n">
        <v>1</v>
      </c>
      <c r="BW40" s="142" t="n">
        <v>0.167</v>
      </c>
      <c r="BX40" s="53"/>
      <c r="BY40" s="53"/>
      <c r="BZ40" s="71"/>
      <c r="CA40" s="190"/>
      <c r="CB40" s="190"/>
      <c r="CC40" s="190"/>
      <c r="CD40" s="190"/>
      <c r="CE40" s="190"/>
      <c r="CF40" s="190"/>
      <c r="CG40" s="54"/>
      <c r="CV40" s="198"/>
    </row>
    <row r="41" customFormat="false" ht="16.15" hidden="false" customHeight="false" outlineLevel="0" collapsed="false">
      <c r="B41" s="192"/>
      <c r="C41" s="54"/>
      <c r="D41" s="192"/>
      <c r="G41" s="146"/>
      <c r="P41" s="72"/>
      <c r="Q41" s="176"/>
      <c r="U41" s="117"/>
      <c r="V41" s="15"/>
      <c r="W41" s="196"/>
      <c r="X41" s="197"/>
      <c r="Y41" s="196"/>
      <c r="Z41" s="196"/>
      <c r="AL41" s="122"/>
      <c r="AM41" s="122"/>
      <c r="AO41" s="123"/>
      <c r="AP41" s="70"/>
      <c r="AR41" s="153"/>
      <c r="AS41" s="158" t="s">
        <v>48</v>
      </c>
      <c r="AT41" s="179" t="n">
        <v>-1</v>
      </c>
      <c r="AU41" s="54"/>
      <c r="AW41" s="156" t="s">
        <v>200</v>
      </c>
      <c r="AX41" s="126" t="s">
        <v>180</v>
      </c>
      <c r="AY41" s="148"/>
      <c r="AZ41" s="131"/>
      <c r="BA41" s="131"/>
      <c r="BB41" s="131"/>
      <c r="BC41" s="131" t="n">
        <v>1.9E-009</v>
      </c>
      <c r="BD41" s="131"/>
      <c r="BE41" s="131"/>
      <c r="BF41" s="132"/>
      <c r="BG41" s="126" t="s">
        <v>133</v>
      </c>
      <c r="BH41" s="131" t="n">
        <v>0.8</v>
      </c>
      <c r="BI41" s="159" t="n">
        <v>1.3E-009</v>
      </c>
      <c r="BJ41" s="159" t="n">
        <v>1.1E-009</v>
      </c>
      <c r="BK41" s="131" t="n">
        <v>0.1</v>
      </c>
      <c r="BL41" s="149" t="n">
        <v>1.9E-010</v>
      </c>
      <c r="BM41" s="133"/>
      <c r="BN41" s="134"/>
      <c r="BO41" s="175"/>
      <c r="BP41" s="114" t="n">
        <v>0.1</v>
      </c>
      <c r="BQ41" s="136"/>
      <c r="BR41" s="167"/>
      <c r="BS41" s="138"/>
      <c r="BT41" s="139"/>
      <c r="BU41" s="140"/>
      <c r="BV41" s="141" t="n">
        <v>1</v>
      </c>
      <c r="BW41" s="142" t="n">
        <v>0.167</v>
      </c>
      <c r="BX41" s="53"/>
      <c r="BY41" s="53"/>
      <c r="BZ41" s="6"/>
      <c r="CA41" s="6"/>
      <c r="CB41" s="6"/>
      <c r="CC41" s="6"/>
      <c r="CD41" s="6"/>
      <c r="CE41" s="6"/>
      <c r="CF41" s="6"/>
    </row>
    <row r="42" customFormat="false" ht="16.15" hidden="false" customHeight="false" outlineLevel="0" collapsed="false">
      <c r="B42" s="54"/>
      <c r="C42" s="54"/>
      <c r="D42" s="54"/>
      <c r="G42" s="54"/>
      <c r="O42" s="118"/>
      <c r="P42" s="119"/>
      <c r="Q42" s="120"/>
      <c r="U42" s="117"/>
      <c r="V42" s="15"/>
      <c r="W42" s="196"/>
      <c r="X42" s="197"/>
      <c r="Y42" s="196"/>
      <c r="Z42" s="196"/>
      <c r="AL42" s="122"/>
      <c r="AM42" s="122"/>
      <c r="AO42" s="123"/>
      <c r="AP42" s="70"/>
      <c r="AR42" s="153"/>
      <c r="AS42" s="169" t="s">
        <v>53</v>
      </c>
      <c r="AT42" s="179" t="n">
        <v>-1</v>
      </c>
      <c r="AU42" s="54"/>
      <c r="AW42" s="156" t="s">
        <v>201</v>
      </c>
      <c r="AX42" s="126" t="s">
        <v>182</v>
      </c>
      <c r="AY42" s="148" t="n">
        <v>87.4</v>
      </c>
      <c r="AZ42" s="131" t="s">
        <v>132</v>
      </c>
      <c r="BA42" s="131" t="n">
        <v>87.4</v>
      </c>
      <c r="BB42" s="131"/>
      <c r="BC42" s="131" t="n">
        <v>1.9E-009</v>
      </c>
      <c r="BD42" s="131" t="s">
        <v>115</v>
      </c>
      <c r="BE42" s="131"/>
      <c r="BF42" s="132" t="n">
        <v>7.7E-010</v>
      </c>
      <c r="BG42" s="126" t="s">
        <v>115</v>
      </c>
      <c r="BH42" s="131"/>
      <c r="BI42" s="131"/>
      <c r="BJ42" s="159" t="n">
        <v>2.5E-011</v>
      </c>
      <c r="BK42" s="131" t="n">
        <v>1</v>
      </c>
      <c r="BL42" s="149" t="n">
        <v>7.7E-010</v>
      </c>
      <c r="BM42" s="133"/>
      <c r="BN42" s="134"/>
      <c r="BO42" s="175"/>
      <c r="BP42" s="114" t="n">
        <v>0.1</v>
      </c>
      <c r="BQ42" s="136"/>
      <c r="BR42" s="167"/>
      <c r="BS42" s="199"/>
      <c r="BT42" s="200"/>
      <c r="BU42" s="201"/>
      <c r="BV42" s="141" t="n">
        <v>1</v>
      </c>
      <c r="BW42" s="142" t="n">
        <v>0.167</v>
      </c>
      <c r="BX42" s="53"/>
      <c r="BY42" s="53"/>
      <c r="CB42" s="6"/>
      <c r="CC42" s="6"/>
      <c r="CD42" s="6"/>
      <c r="CE42" s="6"/>
      <c r="CF42" s="6"/>
    </row>
    <row r="43" customFormat="false" ht="15" hidden="false" customHeight="true" outlineLevel="0" collapsed="false">
      <c r="B43" s="54"/>
      <c r="C43" s="54"/>
      <c r="D43" s="54"/>
      <c r="G43" s="54"/>
      <c r="K43" s="54"/>
      <c r="O43" s="118"/>
      <c r="P43" s="119"/>
      <c r="Q43" s="193"/>
      <c r="AL43" s="122"/>
      <c r="AM43" s="122"/>
      <c r="AO43" s="123"/>
      <c r="AP43" s="123"/>
      <c r="AU43" s="54"/>
      <c r="AW43" s="156" t="s">
        <v>202</v>
      </c>
      <c r="AX43" s="126" t="s">
        <v>184</v>
      </c>
      <c r="AY43" s="159" t="n">
        <v>301000</v>
      </c>
      <c r="AZ43" s="131" t="s">
        <v>114</v>
      </c>
      <c r="BA43" s="131" t="n">
        <v>109940250</v>
      </c>
      <c r="BB43" s="131"/>
      <c r="BC43" s="131"/>
      <c r="BD43" s="131"/>
      <c r="BE43" s="131"/>
      <c r="BF43" s="132"/>
      <c r="BG43" s="126" t="s">
        <v>115</v>
      </c>
      <c r="BH43" s="131" t="n">
        <v>1</v>
      </c>
      <c r="BI43" s="159" t="n">
        <v>3.4E-010</v>
      </c>
      <c r="BJ43" s="159" t="n">
        <v>4.9E-010</v>
      </c>
      <c r="BK43" s="131" t="n">
        <v>1</v>
      </c>
      <c r="BL43" s="149" t="n">
        <v>9.3E-010</v>
      </c>
      <c r="BM43" s="133"/>
      <c r="BN43" s="134"/>
      <c r="BO43" s="175"/>
      <c r="BP43" s="114"/>
      <c r="BQ43" s="136"/>
      <c r="BR43" s="167"/>
      <c r="BS43" s="199"/>
      <c r="BT43" s="200"/>
      <c r="BU43" s="201"/>
      <c r="BV43" s="202" t="n">
        <v>0.981</v>
      </c>
      <c r="BW43" s="203" t="n">
        <v>0.71</v>
      </c>
      <c r="BX43" s="53"/>
      <c r="BY43" s="53"/>
      <c r="CB43" s="6"/>
      <c r="CC43" s="6"/>
      <c r="CD43" s="6"/>
      <c r="CE43" s="6"/>
      <c r="CF43" s="6"/>
    </row>
    <row r="44" customFormat="false" ht="16.15" hidden="false" customHeight="true" outlineLevel="0" collapsed="false">
      <c r="B44" s="54"/>
      <c r="C44" s="54"/>
      <c r="D44" s="54"/>
      <c r="G44" s="54"/>
      <c r="O44" s="54"/>
      <c r="P44" s="72"/>
      <c r="Q44" s="122"/>
      <c r="AL44" s="122"/>
      <c r="AM44" s="122"/>
      <c r="AO44" s="123"/>
      <c r="AP44" s="70"/>
      <c r="AR44" s="124" t="s">
        <v>203</v>
      </c>
      <c r="AS44" s="124"/>
      <c r="AU44" s="54"/>
      <c r="AW44" s="156" t="s">
        <v>204</v>
      </c>
      <c r="AX44" s="126" t="s">
        <v>184</v>
      </c>
      <c r="AY44" s="159" t="n">
        <v>301000</v>
      </c>
      <c r="AZ44" s="131" t="s">
        <v>114</v>
      </c>
      <c r="BA44" s="131" t="n">
        <v>109940250</v>
      </c>
      <c r="BB44" s="131"/>
      <c r="BC44" s="131"/>
      <c r="BD44" s="131"/>
      <c r="BE44" s="131"/>
      <c r="BF44" s="132"/>
      <c r="BG44" s="126" t="s">
        <v>133</v>
      </c>
      <c r="BH44" s="131" t="n">
        <v>1</v>
      </c>
      <c r="BI44" s="159" t="n">
        <v>6.9E-009</v>
      </c>
      <c r="BJ44" s="159" t="n">
        <v>5.1E-009</v>
      </c>
      <c r="BK44" s="131"/>
      <c r="BL44" s="132"/>
      <c r="BM44" s="133"/>
      <c r="BN44" s="134"/>
      <c r="BO44" s="175"/>
      <c r="BP44" s="114"/>
      <c r="BQ44" s="136"/>
      <c r="BR44" s="167"/>
      <c r="BS44" s="199"/>
      <c r="BT44" s="200"/>
      <c r="BU44" s="201"/>
      <c r="BV44" s="202" t="n">
        <v>0.981</v>
      </c>
      <c r="BW44" s="203" t="n">
        <v>0.71</v>
      </c>
      <c r="BX44" s="53"/>
      <c r="BY44" s="53"/>
    </row>
    <row r="45" customFormat="false" ht="16.15" hidden="false" customHeight="false" outlineLevel="0" collapsed="false">
      <c r="B45" s="54"/>
      <c r="C45" s="54"/>
      <c r="D45" s="54"/>
      <c r="G45" s="54"/>
      <c r="K45" s="54"/>
      <c r="AL45" s="122"/>
      <c r="AM45" s="122"/>
      <c r="AO45" s="123"/>
      <c r="AP45" s="70"/>
      <c r="AR45" s="147" t="s">
        <v>117</v>
      </c>
      <c r="AS45" s="204" t="s">
        <v>205</v>
      </c>
      <c r="AU45" s="54"/>
      <c r="AW45" s="156" t="s">
        <v>206</v>
      </c>
      <c r="AX45" s="126" t="s">
        <v>185</v>
      </c>
      <c r="AY45" s="172" t="n">
        <v>0.62</v>
      </c>
      <c r="AZ45" s="131" t="s">
        <v>72</v>
      </c>
      <c r="BA45" s="131" t="n">
        <v>0.0258333333333333</v>
      </c>
      <c r="BB45" s="131"/>
      <c r="BC45" s="131"/>
      <c r="BD45" s="131"/>
      <c r="BE45" s="131"/>
      <c r="BF45" s="132"/>
      <c r="BG45" s="126" t="s">
        <v>115</v>
      </c>
      <c r="BH45" s="131" t="n">
        <v>1</v>
      </c>
      <c r="BI45" s="159" t="n">
        <v>2.7E-011</v>
      </c>
      <c r="BJ45" s="159" t="n">
        <v>4.6E-011</v>
      </c>
      <c r="BK45" s="131" t="n">
        <v>1</v>
      </c>
      <c r="BL45" s="149" t="n">
        <v>1.2E-010</v>
      </c>
      <c r="BM45" s="133"/>
      <c r="BN45" s="134"/>
      <c r="BO45" s="175"/>
      <c r="BP45" s="114"/>
      <c r="BQ45" s="136"/>
      <c r="BR45" s="167"/>
      <c r="BS45" s="199"/>
      <c r="BT45" s="200"/>
      <c r="BU45" s="201"/>
      <c r="BV45" s="202"/>
      <c r="BW45" s="203"/>
      <c r="BX45" s="53"/>
      <c r="BY45" s="53"/>
    </row>
    <row r="46" customFormat="false" ht="16.15" hidden="false" customHeight="false" outlineLevel="0" collapsed="false">
      <c r="B46" s="54"/>
      <c r="C46" s="54"/>
      <c r="D46" s="54"/>
      <c r="G46" s="54"/>
      <c r="AL46" s="122"/>
      <c r="AM46" s="122"/>
      <c r="AO46" s="123"/>
      <c r="AP46" s="70"/>
      <c r="AR46" s="153" t="n">
        <v>0</v>
      </c>
      <c r="AS46" s="205" t="s">
        <v>207</v>
      </c>
      <c r="AU46" s="54"/>
      <c r="AW46" s="156" t="s">
        <v>208</v>
      </c>
      <c r="AX46" s="126" t="s">
        <v>185</v>
      </c>
      <c r="AY46" s="172" t="n">
        <v>0.62</v>
      </c>
      <c r="AZ46" s="131" t="s">
        <v>72</v>
      </c>
      <c r="BA46" s="131" t="n">
        <v>0.0258333333333333</v>
      </c>
      <c r="BB46" s="131"/>
      <c r="BC46" s="131"/>
      <c r="BD46" s="131"/>
      <c r="BE46" s="131"/>
      <c r="BF46" s="132"/>
      <c r="BG46" s="126" t="s">
        <v>133</v>
      </c>
      <c r="BH46" s="131" t="n">
        <v>1</v>
      </c>
      <c r="BI46" s="159" t="n">
        <v>4.7E-011</v>
      </c>
      <c r="BJ46" s="159" t="n">
        <v>7.3E-011</v>
      </c>
      <c r="BK46" s="131"/>
      <c r="BL46" s="132"/>
      <c r="BM46" s="133"/>
      <c r="BN46" s="134"/>
      <c r="BO46" s="175"/>
      <c r="BP46" s="114"/>
      <c r="BQ46" s="136"/>
      <c r="BR46" s="167"/>
      <c r="BS46" s="199"/>
      <c r="BT46" s="200"/>
      <c r="BU46" s="201"/>
      <c r="BV46" s="202"/>
      <c r="BW46" s="203"/>
      <c r="BX46" s="53"/>
      <c r="BY46" s="53"/>
    </row>
    <row r="47" customFormat="false" ht="16.15" hidden="false" customHeight="false" outlineLevel="0" collapsed="false">
      <c r="B47" s="54"/>
      <c r="C47" s="54"/>
      <c r="D47" s="54"/>
      <c r="G47" s="54"/>
      <c r="AL47" s="166"/>
      <c r="AM47" s="122"/>
      <c r="AO47" s="123"/>
      <c r="AP47" s="123"/>
      <c r="AR47" s="153" t="n">
        <v>1</v>
      </c>
      <c r="AS47" s="205" t="s">
        <v>209</v>
      </c>
      <c r="AW47" s="156" t="s">
        <v>210</v>
      </c>
      <c r="AX47" s="126" t="s">
        <v>187</v>
      </c>
      <c r="AY47" s="172" t="n">
        <v>0.927</v>
      </c>
      <c r="AZ47" s="131" t="s">
        <v>72</v>
      </c>
      <c r="BA47" s="131" t="n">
        <v>0.038625</v>
      </c>
      <c r="BB47" s="131"/>
      <c r="BC47" s="131"/>
      <c r="BD47" s="131"/>
      <c r="BE47" s="131"/>
      <c r="BF47" s="132"/>
      <c r="BG47" s="126" t="s">
        <v>115</v>
      </c>
      <c r="BH47" s="131" t="n">
        <v>1</v>
      </c>
      <c r="BI47" s="159" t="n">
        <v>2.7E-011</v>
      </c>
      <c r="BJ47" s="159" t="n">
        <v>4.8E-011</v>
      </c>
      <c r="BK47" s="131" t="n">
        <v>1</v>
      </c>
      <c r="BL47" s="149" t="n">
        <v>8.5E-011</v>
      </c>
      <c r="BM47" s="133"/>
      <c r="BN47" s="134"/>
      <c r="BO47" s="175"/>
      <c r="BP47" s="114"/>
      <c r="BQ47" s="136"/>
      <c r="BR47" s="167"/>
      <c r="BS47" s="199"/>
      <c r="BT47" s="200"/>
      <c r="BU47" s="201"/>
      <c r="BV47" s="202"/>
      <c r="BW47" s="203"/>
      <c r="BX47" s="53"/>
      <c r="BY47" s="53"/>
    </row>
    <row r="48" customFormat="false" ht="16.15" hidden="false" customHeight="false" outlineLevel="0" collapsed="false">
      <c r="C48" s="2"/>
      <c r="F48" s="146"/>
      <c r="G48" s="54"/>
      <c r="I48" s="146"/>
      <c r="K48" s="54"/>
      <c r="M48" s="146"/>
      <c r="AL48" s="122"/>
      <c r="AM48" s="122"/>
      <c r="AO48" s="123"/>
      <c r="AP48" s="70"/>
      <c r="AR48" s="153" t="n">
        <v>2</v>
      </c>
      <c r="AS48" s="205" t="s">
        <v>211</v>
      </c>
      <c r="AW48" s="156" t="s">
        <v>212</v>
      </c>
      <c r="AX48" s="126" t="s">
        <v>187</v>
      </c>
      <c r="AY48" s="172" t="n">
        <v>0.927</v>
      </c>
      <c r="AZ48" s="131" t="s">
        <v>72</v>
      </c>
      <c r="BA48" s="131" t="n">
        <v>0.038625</v>
      </c>
      <c r="BB48" s="131"/>
      <c r="BC48" s="131"/>
      <c r="BD48" s="131"/>
      <c r="BE48" s="131"/>
      <c r="BF48" s="132"/>
      <c r="BG48" s="126" t="s">
        <v>133</v>
      </c>
      <c r="BH48" s="131" t="n">
        <v>1</v>
      </c>
      <c r="BI48" s="159" t="n">
        <v>4.8E-011</v>
      </c>
      <c r="BJ48" s="159" t="n">
        <v>7.6E-011</v>
      </c>
      <c r="BK48" s="131"/>
      <c r="BL48" s="132"/>
      <c r="BM48" s="133"/>
      <c r="BN48" s="134"/>
      <c r="BO48" s="175"/>
      <c r="BP48" s="114"/>
      <c r="BQ48" s="136"/>
      <c r="BR48" s="167"/>
      <c r="BS48" s="199"/>
      <c r="BT48" s="200"/>
      <c r="BU48" s="201"/>
      <c r="BV48" s="202"/>
      <c r="BW48" s="203"/>
      <c r="BX48" s="53"/>
      <c r="BY48" s="53"/>
    </row>
    <row r="49" customFormat="false" ht="16.15" hidden="false" customHeight="false" outlineLevel="0" collapsed="false">
      <c r="A49" s="177"/>
      <c r="B49" s="190"/>
      <c r="C49" s="190"/>
      <c r="D49" s="146"/>
      <c r="E49" s="146"/>
      <c r="F49" s="54"/>
      <c r="G49" s="54"/>
      <c r="I49" s="54"/>
      <c r="J49" s="146"/>
      <c r="L49" s="146"/>
      <c r="M49" s="54"/>
      <c r="N49" s="146"/>
      <c r="O49" s="146"/>
      <c r="P49" s="146"/>
      <c r="Q49" s="146"/>
      <c r="R49" s="146"/>
      <c r="S49" s="146"/>
      <c r="T49" s="146"/>
      <c r="AL49" s="122"/>
      <c r="AM49" s="122"/>
      <c r="AO49" s="123"/>
      <c r="AP49" s="70"/>
      <c r="AR49" s="153" t="n">
        <v>3</v>
      </c>
      <c r="AS49" s="205" t="s">
        <v>213</v>
      </c>
      <c r="AT49" s="42"/>
      <c r="AW49" s="156" t="s">
        <v>214</v>
      </c>
      <c r="AX49" s="126" t="s">
        <v>188</v>
      </c>
      <c r="AY49" s="172" t="n">
        <v>35</v>
      </c>
      <c r="AZ49" s="131" t="s">
        <v>132</v>
      </c>
      <c r="BA49" s="131" t="n">
        <v>35</v>
      </c>
      <c r="BB49" s="131"/>
      <c r="BC49" s="131"/>
      <c r="BD49" s="131"/>
      <c r="BE49" s="131"/>
      <c r="BF49" s="132"/>
      <c r="BG49" s="126" t="s">
        <v>215</v>
      </c>
      <c r="BH49" s="131"/>
      <c r="BI49" s="159"/>
      <c r="BJ49" s="159"/>
      <c r="BK49" s="131"/>
      <c r="BL49" s="132"/>
      <c r="BM49" s="133"/>
      <c r="BN49" s="134"/>
      <c r="BO49" s="175"/>
      <c r="BP49" s="114"/>
      <c r="BQ49" s="136"/>
      <c r="BR49" s="167"/>
      <c r="BS49" s="183" t="s">
        <v>188</v>
      </c>
      <c r="BT49" s="184" t="s">
        <v>216</v>
      </c>
      <c r="BU49" s="206" t="n">
        <v>4.1E-015</v>
      </c>
      <c r="BV49" s="207"/>
      <c r="BW49" s="208"/>
      <c r="BX49" s="53"/>
      <c r="BY49" s="53"/>
    </row>
    <row r="50" customFormat="false" ht="16.15" hidden="false" customHeight="false" outlineLevel="0" collapsed="false">
      <c r="A50" s="177"/>
      <c r="B50" s="53"/>
      <c r="C50" s="53"/>
      <c r="D50" s="54"/>
      <c r="E50" s="54"/>
      <c r="F50" s="54"/>
      <c r="G50" s="54"/>
      <c r="I50" s="54"/>
      <c r="J50" s="54"/>
      <c r="L50" s="54"/>
      <c r="M50" s="54"/>
      <c r="N50" s="54"/>
      <c r="O50" s="54"/>
      <c r="P50" s="54"/>
      <c r="Q50" s="54"/>
      <c r="R50" s="54"/>
      <c r="S50" s="54"/>
      <c r="T50" s="54"/>
      <c r="AB50" s="209"/>
      <c r="AL50" s="166"/>
      <c r="AM50" s="166"/>
      <c r="AO50" s="123"/>
      <c r="AP50" s="70"/>
      <c r="AT50" s="42"/>
      <c r="AW50" s="156" t="s">
        <v>217</v>
      </c>
      <c r="AX50" s="126" t="s">
        <v>190</v>
      </c>
      <c r="AY50" s="172" t="n">
        <v>269</v>
      </c>
      <c r="AZ50" s="131" t="s">
        <v>114</v>
      </c>
      <c r="BA50" s="131" t="n">
        <f aca="false">269*365.25</f>
        <v>98252.25</v>
      </c>
      <c r="BB50" s="131"/>
      <c r="BC50" s="131"/>
      <c r="BD50" s="131"/>
      <c r="BE50" s="131"/>
      <c r="BF50" s="132"/>
      <c r="BG50" s="126" t="s">
        <v>215</v>
      </c>
      <c r="BH50" s="131"/>
      <c r="BI50" s="159"/>
      <c r="BJ50" s="159"/>
      <c r="BK50" s="131"/>
      <c r="BL50" s="132"/>
      <c r="BM50" s="133"/>
      <c r="BN50" s="134"/>
      <c r="BO50" s="175"/>
      <c r="BP50" s="114"/>
      <c r="BQ50" s="136"/>
      <c r="BR50" s="167"/>
      <c r="BS50" s="183" t="s">
        <v>190</v>
      </c>
      <c r="BT50" s="184" t="s">
        <v>218</v>
      </c>
      <c r="BU50" s="206" t="n">
        <v>1.1E-011</v>
      </c>
      <c r="BV50" s="207"/>
      <c r="BW50" s="208"/>
      <c r="BX50" s="53"/>
      <c r="BY50" s="53"/>
    </row>
    <row r="51" customFormat="false" ht="16.15" hidden="false" customHeight="false" outlineLevel="0" collapsed="false">
      <c r="A51" s="63"/>
      <c r="B51" s="53"/>
      <c r="C51" s="53"/>
      <c r="D51" s="54"/>
      <c r="E51" s="54"/>
      <c r="F51" s="54"/>
      <c r="G51" s="54"/>
      <c r="H51" s="146"/>
      <c r="I51" s="54"/>
      <c r="J51" s="54"/>
      <c r="L51" s="54"/>
      <c r="M51" s="54"/>
      <c r="N51" s="54"/>
      <c r="O51" s="54"/>
      <c r="P51" s="54"/>
      <c r="Q51" s="54"/>
      <c r="R51" s="54"/>
      <c r="S51" s="54"/>
      <c r="T51" s="54"/>
      <c r="AR51" s="210" t="s">
        <v>219</v>
      </c>
      <c r="AS51" s="210"/>
      <c r="AT51" s="93"/>
      <c r="AW51" s="156" t="s">
        <v>220</v>
      </c>
      <c r="AX51" s="126" t="s">
        <v>192</v>
      </c>
      <c r="AY51" s="172" t="n">
        <v>1.83</v>
      </c>
      <c r="AZ51" s="131" t="s">
        <v>72</v>
      </c>
      <c r="BA51" s="131" t="n">
        <f aca="false">1.83/24</f>
        <v>0.07625</v>
      </c>
      <c r="BB51" s="131"/>
      <c r="BC51" s="131"/>
      <c r="BD51" s="131"/>
      <c r="BE51" s="131"/>
      <c r="BF51" s="132"/>
      <c r="BG51" s="126" t="s">
        <v>215</v>
      </c>
      <c r="BH51" s="131"/>
      <c r="BI51" s="159"/>
      <c r="BJ51" s="159"/>
      <c r="BK51" s="131"/>
      <c r="BL51" s="132"/>
      <c r="BM51" s="133"/>
      <c r="BN51" s="134"/>
      <c r="BO51" s="175"/>
      <c r="BP51" s="114"/>
      <c r="BQ51" s="136"/>
      <c r="BR51" s="167"/>
      <c r="BS51" s="183" t="s">
        <v>192</v>
      </c>
      <c r="BT51" s="184" t="s">
        <v>221</v>
      </c>
      <c r="BU51" s="206" t="n">
        <v>5.3E-009</v>
      </c>
      <c r="BV51" s="207" t="n">
        <v>0.992</v>
      </c>
      <c r="BW51" s="208" t="n">
        <v>1.198</v>
      </c>
      <c r="BX51" s="53"/>
      <c r="BY51" s="53"/>
    </row>
    <row r="52" customFormat="false" ht="16.15" hidden="false" customHeight="false" outlineLevel="0" collapsed="false">
      <c r="A52" s="63"/>
      <c r="B52" s="53"/>
      <c r="C52" s="53"/>
      <c r="D52" s="54"/>
      <c r="E52" s="54"/>
      <c r="F52" s="54"/>
      <c r="G52" s="54"/>
      <c r="H52" s="54"/>
      <c r="I52" s="54"/>
      <c r="J52" s="54"/>
      <c r="L52" s="54"/>
      <c r="M52" s="54"/>
      <c r="N52" s="54"/>
      <c r="O52" s="54"/>
      <c r="P52" s="54"/>
      <c r="Q52" s="54"/>
      <c r="R52" s="54"/>
      <c r="S52" s="54"/>
      <c r="T52" s="54"/>
      <c r="AR52" s="147" t="s">
        <v>117</v>
      </c>
      <c r="AS52" s="211" t="s">
        <v>222</v>
      </c>
      <c r="AT52" s="54"/>
      <c r="AW52" s="156" t="s">
        <v>223</v>
      </c>
      <c r="AX52" s="126" t="s">
        <v>193</v>
      </c>
      <c r="AY52" s="159" t="n">
        <v>1280000000</v>
      </c>
      <c r="AZ52" s="131" t="s">
        <v>114</v>
      </c>
      <c r="BA52" s="131" t="n">
        <v>467520000000</v>
      </c>
      <c r="BB52" s="131"/>
      <c r="BC52" s="131"/>
      <c r="BD52" s="131"/>
      <c r="BE52" s="131"/>
      <c r="BF52" s="132"/>
      <c r="BG52" s="126" t="s">
        <v>115</v>
      </c>
      <c r="BH52" s="131" t="n">
        <v>1</v>
      </c>
      <c r="BI52" s="159" t="n">
        <v>2.1E-009</v>
      </c>
      <c r="BJ52" s="159" t="n">
        <v>3E-009</v>
      </c>
      <c r="BK52" s="131" t="n">
        <v>1</v>
      </c>
      <c r="BL52" s="149" t="n">
        <v>6.2E-009</v>
      </c>
      <c r="BM52" s="133"/>
      <c r="BN52" s="134"/>
      <c r="BO52" s="175"/>
      <c r="BP52" s="114"/>
      <c r="BQ52" s="136"/>
      <c r="BR52" s="167"/>
      <c r="BS52" s="199"/>
      <c r="BT52" s="200"/>
      <c r="BU52" s="201"/>
      <c r="BV52" s="202" t="n">
        <v>0.893</v>
      </c>
      <c r="BW52" s="203" t="n">
        <v>1.312</v>
      </c>
      <c r="BX52" s="53"/>
      <c r="BY52" s="53"/>
    </row>
    <row r="53" customFormat="false" ht="15" hidden="false" customHeight="true" outlineLevel="0" collapsed="false">
      <c r="A53" s="63"/>
      <c r="B53" s="53"/>
      <c r="C53" s="212"/>
      <c r="D53" s="54"/>
      <c r="E53" s="54"/>
      <c r="F53" s="54"/>
      <c r="G53" s="54"/>
      <c r="H53" s="54"/>
      <c r="I53" s="54"/>
      <c r="J53" s="54"/>
      <c r="K53" s="54"/>
      <c r="L53" s="54"/>
      <c r="M53" s="54"/>
      <c r="N53" s="54"/>
      <c r="O53" s="54"/>
      <c r="P53" s="54"/>
      <c r="Q53" s="54"/>
      <c r="R53" s="54"/>
      <c r="S53" s="54"/>
      <c r="T53" s="54"/>
      <c r="AR53" s="113" t="s">
        <v>49</v>
      </c>
      <c r="AS53" s="213" t="n">
        <v>0</v>
      </c>
      <c r="AT53" s="177"/>
      <c r="AW53" s="156" t="s">
        <v>224</v>
      </c>
      <c r="AX53" s="126" t="s">
        <v>195</v>
      </c>
      <c r="AY53" s="172" t="n">
        <v>12.4</v>
      </c>
      <c r="AZ53" s="131" t="s">
        <v>72</v>
      </c>
      <c r="BA53" s="131" t="n">
        <v>0.516666666666667</v>
      </c>
      <c r="BB53" s="131"/>
      <c r="BC53" s="131"/>
      <c r="BD53" s="131"/>
      <c r="BE53" s="131"/>
      <c r="BF53" s="132"/>
      <c r="BG53" s="126" t="s">
        <v>115</v>
      </c>
      <c r="BH53" s="131" t="n">
        <v>1</v>
      </c>
      <c r="BI53" s="159" t="n">
        <v>1.3E-010</v>
      </c>
      <c r="BJ53" s="159" t="n">
        <v>2E-010</v>
      </c>
      <c r="BK53" s="131" t="n">
        <v>1</v>
      </c>
      <c r="BL53" s="149" t="n">
        <v>4.3E-010</v>
      </c>
      <c r="BM53" s="133"/>
      <c r="BN53" s="134"/>
      <c r="BO53" s="175"/>
      <c r="BP53" s="114"/>
      <c r="BQ53" s="136"/>
      <c r="BR53" s="167"/>
      <c r="BS53" s="199"/>
      <c r="BT53" s="200"/>
      <c r="BU53" s="201"/>
      <c r="BV53" s="202" t="n">
        <v>0.821</v>
      </c>
      <c r="BW53" s="203" t="n">
        <v>3.521</v>
      </c>
      <c r="BX53" s="53"/>
      <c r="BY53" s="53"/>
    </row>
    <row r="54" customFormat="false" ht="16.15" hidden="false" customHeight="false" outlineLevel="0" collapsed="false">
      <c r="A54" s="63"/>
      <c r="B54" s="53"/>
      <c r="C54" s="53"/>
      <c r="D54" s="54"/>
      <c r="E54" s="54"/>
      <c r="F54" s="54"/>
      <c r="G54" s="54"/>
      <c r="H54" s="54"/>
      <c r="I54" s="54"/>
      <c r="J54" s="54"/>
      <c r="L54" s="54"/>
      <c r="M54" s="54"/>
      <c r="N54" s="54"/>
      <c r="O54" s="54"/>
      <c r="P54" s="54"/>
      <c r="Q54" s="54"/>
      <c r="R54" s="54"/>
      <c r="S54" s="54"/>
      <c r="T54" s="54"/>
      <c r="AR54" s="113" t="s">
        <v>225</v>
      </c>
      <c r="AS54" s="213" t="n">
        <v>1</v>
      </c>
      <c r="AT54" s="177"/>
      <c r="AW54" s="156" t="s">
        <v>226</v>
      </c>
      <c r="AX54" s="126" t="s">
        <v>196</v>
      </c>
      <c r="AY54" s="172" t="n">
        <v>22.6</v>
      </c>
      <c r="AZ54" s="131" t="s">
        <v>72</v>
      </c>
      <c r="BA54" s="131" t="n">
        <v>0.941666666666667</v>
      </c>
      <c r="BB54" s="131"/>
      <c r="BC54" s="131"/>
      <c r="BD54" s="131"/>
      <c r="BE54" s="131"/>
      <c r="BF54" s="132"/>
      <c r="BG54" s="126" t="s">
        <v>115</v>
      </c>
      <c r="BH54" s="131" t="n">
        <v>1</v>
      </c>
      <c r="BI54" s="159" t="n">
        <v>1.5E-010</v>
      </c>
      <c r="BJ54" s="159" t="n">
        <v>2.6E-010</v>
      </c>
      <c r="BK54" s="131" t="n">
        <v>1</v>
      </c>
      <c r="BL54" s="149" t="n">
        <v>2.5E-010</v>
      </c>
      <c r="BM54" s="133"/>
      <c r="BN54" s="134"/>
      <c r="BO54" s="175"/>
      <c r="BP54" s="114"/>
      <c r="BQ54" s="136"/>
      <c r="BR54" s="167"/>
      <c r="BS54" s="199"/>
      <c r="BT54" s="200"/>
      <c r="BU54" s="201"/>
      <c r="BV54" s="202"/>
      <c r="BW54" s="203"/>
      <c r="BX54" s="53"/>
      <c r="BY54" s="53"/>
    </row>
    <row r="55" customFormat="false" ht="16.15" hidden="false" customHeight="false" outlineLevel="0" collapsed="false">
      <c r="A55" s="63"/>
      <c r="B55" s="53"/>
      <c r="C55" s="53"/>
      <c r="D55" s="54"/>
      <c r="E55" s="54"/>
      <c r="F55" s="54"/>
      <c r="G55" s="54"/>
      <c r="H55" s="54"/>
      <c r="I55" s="54"/>
      <c r="J55" s="54"/>
      <c r="L55" s="54"/>
      <c r="M55" s="54"/>
      <c r="N55" s="54"/>
      <c r="O55" s="54"/>
      <c r="P55" s="54"/>
      <c r="Q55" s="54"/>
      <c r="R55" s="54"/>
      <c r="S55" s="54"/>
      <c r="T55" s="54"/>
      <c r="AR55" s="113" t="s">
        <v>38</v>
      </c>
      <c r="AS55" s="213" t="n">
        <v>2</v>
      </c>
      <c r="AT55" s="177"/>
      <c r="AW55" s="156" t="s">
        <v>227</v>
      </c>
      <c r="AX55" s="126" t="s">
        <v>198</v>
      </c>
      <c r="AY55" s="172" t="n">
        <v>0.369</v>
      </c>
      <c r="AZ55" s="131" t="s">
        <v>72</v>
      </c>
      <c r="BA55" s="131" t="n">
        <v>0.015375</v>
      </c>
      <c r="BB55" s="131"/>
      <c r="BC55" s="131"/>
      <c r="BD55" s="131"/>
      <c r="BE55" s="131"/>
      <c r="BF55" s="132"/>
      <c r="BG55" s="126" t="s">
        <v>115</v>
      </c>
      <c r="BH55" s="131" t="n">
        <v>1</v>
      </c>
      <c r="BI55" s="159" t="n">
        <v>2.1E-011</v>
      </c>
      <c r="BJ55" s="159" t="n">
        <v>3.7E-011</v>
      </c>
      <c r="BK55" s="131" t="n">
        <v>1</v>
      </c>
      <c r="BL55" s="149" t="n">
        <v>8.4E-011</v>
      </c>
      <c r="BM55" s="133"/>
      <c r="BN55" s="134"/>
      <c r="BO55" s="175"/>
      <c r="BP55" s="114"/>
      <c r="BQ55" s="136"/>
      <c r="BR55" s="167"/>
      <c r="BS55" s="199"/>
      <c r="BT55" s="200"/>
      <c r="BU55" s="201"/>
      <c r="BV55" s="202"/>
      <c r="BW55" s="203"/>
      <c r="BX55" s="53"/>
      <c r="BY55" s="53"/>
    </row>
    <row r="56" customFormat="false" ht="16.15" hidden="false" customHeight="false" outlineLevel="0" collapsed="false">
      <c r="A56" s="63"/>
      <c r="B56" s="54"/>
      <c r="C56" s="54"/>
      <c r="D56" s="54"/>
      <c r="E56" s="54"/>
      <c r="F56" s="54"/>
      <c r="G56" s="54"/>
      <c r="H56" s="54"/>
      <c r="I56" s="54"/>
      <c r="J56" s="54"/>
      <c r="L56" s="54"/>
      <c r="M56" s="54"/>
      <c r="N56" s="54"/>
      <c r="O56" s="54"/>
      <c r="P56" s="54"/>
      <c r="Q56" s="54"/>
      <c r="R56" s="54"/>
      <c r="S56" s="54"/>
      <c r="T56" s="54"/>
      <c r="AR56" s="139" t="s">
        <v>228</v>
      </c>
      <c r="AS56" s="213" t="n">
        <v>3</v>
      </c>
      <c r="AT56" s="177"/>
      <c r="AW56" s="156" t="s">
        <v>229</v>
      </c>
      <c r="AX56" s="126" t="s">
        <v>199</v>
      </c>
      <c r="AY56" s="172" t="n">
        <v>0.333</v>
      </c>
      <c r="AZ56" s="131" t="s">
        <v>72</v>
      </c>
      <c r="BA56" s="131" t="n">
        <v>0.013875</v>
      </c>
      <c r="BB56" s="131"/>
      <c r="BC56" s="131"/>
      <c r="BD56" s="131"/>
      <c r="BE56" s="131"/>
      <c r="BF56" s="132"/>
      <c r="BG56" s="126" t="s">
        <v>115</v>
      </c>
      <c r="BH56" s="131" t="n">
        <v>1</v>
      </c>
      <c r="BI56" s="159" t="n">
        <v>1.6E-011</v>
      </c>
      <c r="BJ56" s="159" t="n">
        <v>2.8E-011</v>
      </c>
      <c r="BK56" s="131" t="n">
        <v>1</v>
      </c>
      <c r="BL56" s="149" t="n">
        <v>5.4E-011</v>
      </c>
      <c r="BM56" s="133"/>
      <c r="BN56" s="134"/>
      <c r="BO56" s="175"/>
      <c r="BP56" s="114"/>
      <c r="BQ56" s="136"/>
      <c r="BR56" s="167"/>
      <c r="BS56" s="199"/>
      <c r="BT56" s="200"/>
      <c r="BU56" s="201"/>
      <c r="BV56" s="202"/>
      <c r="BW56" s="203"/>
      <c r="BX56" s="53"/>
      <c r="BY56" s="53"/>
    </row>
    <row r="57" customFormat="false" ht="16.15" hidden="false" customHeight="false" outlineLevel="0" collapsed="false">
      <c r="A57" s="63"/>
      <c r="B57" s="54"/>
      <c r="C57" s="54"/>
      <c r="D57" s="54"/>
      <c r="E57" s="54"/>
      <c r="F57" s="54"/>
      <c r="G57" s="54"/>
      <c r="H57" s="54"/>
      <c r="I57" s="54"/>
      <c r="J57" s="54"/>
      <c r="L57" s="54"/>
      <c r="M57" s="54"/>
      <c r="N57" s="54"/>
      <c r="O57" s="54"/>
      <c r="P57" s="54"/>
      <c r="Q57" s="54"/>
      <c r="R57" s="54"/>
      <c r="S57" s="54"/>
      <c r="T57" s="54"/>
      <c r="AR57" s="214" t="s">
        <v>230</v>
      </c>
      <c r="AS57" s="214"/>
      <c r="AT57" s="177"/>
      <c r="AW57" s="156" t="s">
        <v>231</v>
      </c>
      <c r="AX57" s="126" t="s">
        <v>200</v>
      </c>
      <c r="AY57" s="159" t="n">
        <v>140000</v>
      </c>
      <c r="AZ57" s="131" t="s">
        <v>114</v>
      </c>
      <c r="BA57" s="131" t="n">
        <v>51135000</v>
      </c>
      <c r="BB57" s="131"/>
      <c r="BC57" s="131"/>
      <c r="BD57" s="131"/>
      <c r="BE57" s="131"/>
      <c r="BF57" s="132"/>
      <c r="BG57" s="126" t="s">
        <v>133</v>
      </c>
      <c r="BH57" s="131" t="n">
        <v>0.3</v>
      </c>
      <c r="BI57" s="159" t="n">
        <v>1.7E-010</v>
      </c>
      <c r="BJ57" s="159" t="n">
        <v>1.9E-010</v>
      </c>
      <c r="BK57" s="131" t="n">
        <v>0.3</v>
      </c>
      <c r="BL57" s="149" t="n">
        <v>2.9E-010</v>
      </c>
      <c r="BM57" s="133"/>
      <c r="BN57" s="134"/>
      <c r="BO57" s="175"/>
      <c r="BP57" s="114"/>
      <c r="BQ57" s="136"/>
      <c r="BR57" s="167"/>
      <c r="BS57" s="199"/>
      <c r="BT57" s="200"/>
      <c r="BU57" s="201"/>
      <c r="BV57" s="202"/>
      <c r="BW57" s="203"/>
      <c r="BX57" s="53"/>
      <c r="BY57" s="53"/>
    </row>
    <row r="58" customFormat="false" ht="16.15" hidden="false" customHeight="false" outlineLevel="0" collapsed="false">
      <c r="A58" s="63"/>
      <c r="B58" s="54"/>
      <c r="C58" s="54"/>
      <c r="D58" s="54"/>
      <c r="E58" s="54"/>
      <c r="F58" s="54"/>
      <c r="G58" s="54"/>
      <c r="H58" s="54"/>
      <c r="I58" s="54"/>
      <c r="J58" s="54"/>
      <c r="L58" s="54"/>
      <c r="M58" s="54"/>
      <c r="N58" s="54"/>
      <c r="O58" s="54"/>
      <c r="P58" s="54"/>
      <c r="Q58" s="54"/>
      <c r="R58" s="54"/>
      <c r="S58" s="54"/>
      <c r="T58" s="54"/>
      <c r="AW58" s="156" t="s">
        <v>232</v>
      </c>
      <c r="AX58" s="126" t="s">
        <v>201</v>
      </c>
      <c r="AY58" s="172" t="n">
        <v>163</v>
      </c>
      <c r="AZ58" s="131" t="s">
        <v>132</v>
      </c>
      <c r="BA58" s="172" t="n">
        <v>163</v>
      </c>
      <c r="BB58" s="131"/>
      <c r="BC58" s="131"/>
      <c r="BD58" s="131"/>
      <c r="BE58" s="131"/>
      <c r="BF58" s="132"/>
      <c r="BG58" s="126" t="s">
        <v>133</v>
      </c>
      <c r="BH58" s="131" t="n">
        <v>0.3</v>
      </c>
      <c r="BI58" s="159" t="n">
        <v>2.7E-009</v>
      </c>
      <c r="BJ58" s="159" t="n">
        <v>2.3E-009</v>
      </c>
      <c r="BK58" s="131" t="n">
        <v>0.3</v>
      </c>
      <c r="BL58" s="149" t="n">
        <v>7.6E-010</v>
      </c>
      <c r="BM58" s="133"/>
      <c r="BN58" s="134"/>
      <c r="BO58" s="175"/>
      <c r="BP58" s="114"/>
      <c r="BQ58" s="136"/>
      <c r="BR58" s="167"/>
      <c r="BS58" s="199"/>
      <c r="BT58" s="200"/>
      <c r="BU58" s="201"/>
      <c r="BV58" s="202" t="n">
        <v>1</v>
      </c>
      <c r="BW58" s="203" t="n">
        <v>0.256</v>
      </c>
      <c r="BX58" s="53"/>
      <c r="BY58" s="53"/>
    </row>
    <row r="59" customFormat="false" ht="16.15" hidden="false" customHeight="false" outlineLevel="0" collapsed="false">
      <c r="A59" s="63"/>
      <c r="B59" s="54"/>
      <c r="C59" s="54"/>
      <c r="D59" s="54"/>
      <c r="E59" s="54"/>
      <c r="F59" s="54"/>
      <c r="G59" s="54"/>
      <c r="H59" s="54"/>
      <c r="I59" s="54"/>
      <c r="J59" s="54"/>
      <c r="K59" s="146"/>
      <c r="L59" s="54"/>
      <c r="M59" s="54"/>
      <c r="N59" s="54"/>
      <c r="O59" s="54"/>
      <c r="P59" s="54"/>
      <c r="Q59" s="54"/>
      <c r="R59" s="54"/>
      <c r="S59" s="54"/>
      <c r="T59" s="54"/>
      <c r="AW59" s="156" t="s">
        <v>233</v>
      </c>
      <c r="AX59" s="126" t="s">
        <v>201</v>
      </c>
      <c r="AY59" s="148" t="n">
        <v>163</v>
      </c>
      <c r="AZ59" s="131" t="s">
        <v>132</v>
      </c>
      <c r="BA59" s="131" t="n">
        <v>163</v>
      </c>
      <c r="BB59" s="131"/>
      <c r="BC59" s="131" t="n">
        <v>3.7E-009</v>
      </c>
      <c r="BD59" s="131" t="s">
        <v>137</v>
      </c>
      <c r="BE59" s="131"/>
      <c r="BF59" s="132" t="n">
        <v>7.1E-010</v>
      </c>
      <c r="BG59" s="126"/>
      <c r="BH59" s="131"/>
      <c r="BI59" s="131"/>
      <c r="BJ59" s="131"/>
      <c r="BK59" s="131"/>
      <c r="BL59" s="132"/>
      <c r="BM59" s="133"/>
      <c r="BN59" s="134"/>
      <c r="BO59" s="175"/>
      <c r="BP59" s="114"/>
      <c r="BQ59" s="136"/>
      <c r="BR59" s="167"/>
      <c r="BS59" s="199"/>
      <c r="BT59" s="200"/>
      <c r="BU59" s="201"/>
      <c r="BV59" s="202" t="n">
        <v>1</v>
      </c>
      <c r="BW59" s="203" t="n">
        <v>0.256</v>
      </c>
      <c r="BX59" s="53"/>
      <c r="BY59" s="53"/>
    </row>
    <row r="60" customFormat="false" ht="16.15" hidden="false" customHeight="false" outlineLevel="0" collapsed="false">
      <c r="A60" s="63"/>
      <c r="B60" s="54"/>
      <c r="C60" s="54"/>
      <c r="D60" s="54"/>
      <c r="E60" s="54"/>
      <c r="F60" s="54"/>
      <c r="G60" s="54"/>
      <c r="H60" s="54"/>
      <c r="I60" s="54"/>
      <c r="J60" s="54"/>
      <c r="K60" s="54"/>
      <c r="L60" s="54"/>
      <c r="M60" s="54"/>
      <c r="N60" s="54"/>
      <c r="O60" s="54"/>
      <c r="P60" s="54"/>
      <c r="Q60" s="54"/>
      <c r="R60" s="54"/>
      <c r="S60" s="54"/>
      <c r="T60" s="54"/>
      <c r="AW60" s="156" t="s">
        <v>234</v>
      </c>
      <c r="AX60" s="126" t="s">
        <v>202</v>
      </c>
      <c r="AY60" s="172" t="n">
        <v>4.53</v>
      </c>
      <c r="AZ60" s="131" t="s">
        <v>132</v>
      </c>
      <c r="BA60" s="172" t="n">
        <v>4.53</v>
      </c>
      <c r="BB60" s="131"/>
      <c r="BC60" s="131"/>
      <c r="BD60" s="131"/>
      <c r="BE60" s="131"/>
      <c r="BF60" s="132"/>
      <c r="BG60" s="126" t="s">
        <v>133</v>
      </c>
      <c r="BH60" s="131" t="n">
        <v>0.3</v>
      </c>
      <c r="BI60" s="159" t="n">
        <v>1.8E-009</v>
      </c>
      <c r="BJ60" s="159" t="n">
        <v>2.1E-009</v>
      </c>
      <c r="BK60" s="131" t="n">
        <v>0.3</v>
      </c>
      <c r="BL60" s="149" t="n">
        <v>1.6E-009</v>
      </c>
      <c r="BM60" s="133"/>
      <c r="BN60" s="134"/>
      <c r="BO60" s="175"/>
      <c r="BP60" s="114"/>
      <c r="BQ60" s="136"/>
      <c r="BR60" s="167"/>
      <c r="BS60" s="199"/>
      <c r="BT60" s="200"/>
      <c r="BU60" s="201"/>
      <c r="BV60" s="202" t="n">
        <v>0.82</v>
      </c>
      <c r="BW60" s="203" t="n">
        <v>0.69</v>
      </c>
      <c r="BX60" s="53"/>
      <c r="BY60" s="53"/>
    </row>
    <row r="61" customFormat="false" ht="16.15" hidden="false" customHeight="false" outlineLevel="0" collapsed="false">
      <c r="A61" s="63"/>
      <c r="B61" s="54"/>
      <c r="C61" s="54"/>
      <c r="D61" s="54"/>
      <c r="E61" s="54"/>
      <c r="F61" s="54"/>
      <c r="G61" s="54"/>
      <c r="H61" s="54"/>
      <c r="I61" s="54"/>
      <c r="J61" s="54"/>
      <c r="K61" s="54"/>
      <c r="L61" s="54"/>
      <c r="M61" s="54"/>
      <c r="N61" s="54"/>
      <c r="O61" s="54"/>
      <c r="P61" s="54"/>
      <c r="Q61" s="54"/>
      <c r="R61" s="54"/>
      <c r="S61" s="54"/>
      <c r="T61" s="54"/>
      <c r="AW61" s="156" t="s">
        <v>235</v>
      </c>
      <c r="AX61" s="126" t="s">
        <v>202</v>
      </c>
      <c r="AY61" s="148" t="n">
        <v>4.53</v>
      </c>
      <c r="AZ61" s="131" t="s">
        <v>132</v>
      </c>
      <c r="BA61" s="131" t="n">
        <v>4.53</v>
      </c>
      <c r="BB61" s="131" t="n">
        <v>0.15</v>
      </c>
      <c r="BC61" s="131" t="n">
        <v>2.1E-009</v>
      </c>
      <c r="BD61" s="131" t="s">
        <v>137</v>
      </c>
      <c r="BE61" s="131"/>
      <c r="BF61" s="132" t="n">
        <v>1.6E-009</v>
      </c>
      <c r="BG61" s="126"/>
      <c r="BH61" s="131"/>
      <c r="BI61" s="131"/>
      <c r="BJ61" s="131"/>
      <c r="BK61" s="131"/>
      <c r="BL61" s="132"/>
      <c r="BM61" s="133"/>
      <c r="BN61" s="134"/>
      <c r="BO61" s="175"/>
      <c r="BP61" s="114"/>
      <c r="BQ61" s="136"/>
      <c r="BR61" s="167"/>
      <c r="BS61" s="199"/>
      <c r="BT61" s="200"/>
      <c r="BU61" s="201"/>
      <c r="BV61" s="202" t="n">
        <v>0.82</v>
      </c>
      <c r="BW61" s="203" t="n">
        <v>0.69</v>
      </c>
      <c r="BX61" s="53"/>
      <c r="BY61" s="53"/>
    </row>
    <row r="62" customFormat="false" ht="16.15" hidden="false" customHeight="false" outlineLevel="0" collapsed="false">
      <c r="A62" s="63"/>
      <c r="B62" s="54"/>
      <c r="C62" s="54"/>
      <c r="D62" s="54"/>
      <c r="E62" s="54"/>
      <c r="F62" s="54"/>
      <c r="G62" s="54"/>
      <c r="H62" s="54"/>
      <c r="I62" s="54"/>
      <c r="J62" s="54"/>
      <c r="K62" s="54"/>
      <c r="L62" s="54"/>
      <c r="M62" s="54"/>
      <c r="N62" s="54"/>
      <c r="O62" s="54"/>
      <c r="P62" s="54"/>
      <c r="Q62" s="54"/>
      <c r="R62" s="54"/>
      <c r="S62" s="54"/>
      <c r="T62" s="54"/>
      <c r="AW62" s="156" t="s">
        <v>236</v>
      </c>
      <c r="AX62" s="126" t="s">
        <v>204</v>
      </c>
      <c r="AY62" s="172" t="n">
        <v>3.89</v>
      </c>
      <c r="AZ62" s="131" t="s">
        <v>72</v>
      </c>
      <c r="BA62" s="131" t="n">
        <v>0.162083333333333</v>
      </c>
      <c r="BB62" s="131"/>
      <c r="BC62" s="131"/>
      <c r="BD62" s="131"/>
      <c r="BE62" s="131"/>
      <c r="BF62" s="132"/>
      <c r="BG62" s="126" t="s">
        <v>137</v>
      </c>
      <c r="BH62" s="159" t="n">
        <v>0.0001</v>
      </c>
      <c r="BI62" s="159" t="n">
        <v>1.2E-010</v>
      </c>
      <c r="BJ62" s="159" t="n">
        <v>1.8E-010</v>
      </c>
      <c r="BK62" s="159" t="n">
        <v>0.0001</v>
      </c>
      <c r="BL62" s="149" t="n">
        <v>1.9E-010</v>
      </c>
      <c r="BM62" s="133"/>
      <c r="BN62" s="134"/>
      <c r="BO62" s="175"/>
      <c r="BP62" s="114"/>
      <c r="BQ62" s="136"/>
      <c r="BR62" s="167"/>
      <c r="BS62" s="199"/>
      <c r="BT62" s="200"/>
      <c r="BU62" s="201"/>
      <c r="BV62" s="202"/>
      <c r="BW62" s="203"/>
      <c r="BX62" s="53"/>
      <c r="BY62" s="53"/>
    </row>
    <row r="63" customFormat="false" ht="12.75" hidden="false" customHeight="true" outlineLevel="0" collapsed="false">
      <c r="A63" s="63"/>
      <c r="B63" s="54"/>
      <c r="C63" s="54"/>
      <c r="D63" s="54"/>
      <c r="E63" s="54"/>
      <c r="F63" s="54"/>
      <c r="G63" s="54"/>
      <c r="H63" s="54"/>
      <c r="I63" s="54"/>
      <c r="J63" s="54"/>
      <c r="K63" s="54"/>
      <c r="L63" s="54"/>
      <c r="M63" s="54"/>
      <c r="N63" s="54"/>
      <c r="O63" s="54"/>
      <c r="P63" s="54"/>
      <c r="Q63" s="54"/>
      <c r="R63" s="54"/>
      <c r="S63" s="54"/>
      <c r="T63" s="54"/>
      <c r="AW63" s="156" t="s">
        <v>237</v>
      </c>
      <c r="AX63" s="126" t="s">
        <v>206</v>
      </c>
      <c r="AY63" s="172" t="n">
        <v>3.93</v>
      </c>
      <c r="AZ63" s="131" t="s">
        <v>72</v>
      </c>
      <c r="BA63" s="131" t="n">
        <v>0.16375</v>
      </c>
      <c r="BB63" s="131"/>
      <c r="BC63" s="131"/>
      <c r="BD63" s="131"/>
      <c r="BE63" s="131"/>
      <c r="BF63" s="132"/>
      <c r="BG63" s="126" t="s">
        <v>137</v>
      </c>
      <c r="BH63" s="159" t="n">
        <v>0.0001</v>
      </c>
      <c r="BI63" s="159" t="n">
        <v>1.9E-010</v>
      </c>
      <c r="BJ63" s="159" t="n">
        <v>3E-010</v>
      </c>
      <c r="BK63" s="159" t="n">
        <v>0.0001</v>
      </c>
      <c r="BL63" s="149" t="n">
        <v>3.5E-010</v>
      </c>
      <c r="BM63" s="133"/>
      <c r="BN63" s="134"/>
      <c r="BO63" s="175"/>
      <c r="BP63" s="114"/>
      <c r="BQ63" s="136"/>
      <c r="BR63" s="167"/>
      <c r="BS63" s="199"/>
      <c r="BT63" s="200"/>
      <c r="BU63" s="201"/>
      <c r="BV63" s="202" t="n">
        <v>0.944</v>
      </c>
      <c r="BW63" s="203" t="n">
        <v>1.476</v>
      </c>
      <c r="BX63" s="53"/>
      <c r="BY63" s="53"/>
    </row>
    <row r="64" customFormat="false" ht="12.75" hidden="false" customHeight="true" outlineLevel="0" collapsed="false">
      <c r="A64" s="63"/>
      <c r="B64" s="54"/>
      <c r="C64" s="54"/>
      <c r="D64" s="54"/>
      <c r="E64" s="54"/>
      <c r="F64" s="54"/>
      <c r="G64" s="54"/>
      <c r="H64" s="54"/>
      <c r="I64" s="54"/>
      <c r="J64" s="54"/>
      <c r="K64" s="54"/>
      <c r="L64" s="54"/>
      <c r="M64" s="54"/>
      <c r="N64" s="54"/>
      <c r="O64" s="54"/>
      <c r="P64" s="54"/>
      <c r="Q64" s="54"/>
      <c r="R64" s="54"/>
      <c r="S64" s="54"/>
      <c r="T64" s="54"/>
      <c r="AW64" s="156" t="s">
        <v>238</v>
      </c>
      <c r="AX64" s="126" t="s">
        <v>208</v>
      </c>
      <c r="AY64" s="172" t="n">
        <v>2.44</v>
      </c>
      <c r="AZ64" s="131" t="s">
        <v>132</v>
      </c>
      <c r="BA64" s="172" t="n">
        <v>2.44</v>
      </c>
      <c r="BB64" s="131"/>
      <c r="BC64" s="131"/>
      <c r="BD64" s="131"/>
      <c r="BE64" s="131"/>
      <c r="BF64" s="132"/>
      <c r="BG64" s="126" t="s">
        <v>137</v>
      </c>
      <c r="BH64" s="159" t="n">
        <v>0.0001</v>
      </c>
      <c r="BI64" s="159" t="n">
        <v>1.5E-009</v>
      </c>
      <c r="BJ64" s="159" t="n">
        <v>2E-009</v>
      </c>
      <c r="BK64" s="159" t="n">
        <v>0.0001</v>
      </c>
      <c r="BL64" s="149" t="n">
        <v>2.4E-009</v>
      </c>
      <c r="BM64" s="133"/>
      <c r="BN64" s="134"/>
      <c r="BO64" s="175"/>
      <c r="BP64" s="114"/>
      <c r="BQ64" s="136"/>
      <c r="BR64" s="167"/>
      <c r="BS64" s="199"/>
      <c r="BT64" s="200"/>
      <c r="BU64" s="201"/>
      <c r="BV64" s="202"/>
      <c r="BW64" s="203"/>
      <c r="BX64" s="53"/>
      <c r="BY64" s="53"/>
    </row>
    <row r="65" customFormat="false" ht="12.75" hidden="false" customHeight="true" outlineLevel="0" collapsed="false">
      <c r="A65" s="63"/>
      <c r="B65" s="54"/>
      <c r="C65" s="54"/>
      <c r="D65" s="54"/>
      <c r="E65" s="54"/>
      <c r="F65" s="54"/>
      <c r="G65" s="54"/>
      <c r="H65" s="54"/>
      <c r="I65" s="54"/>
      <c r="J65" s="54"/>
      <c r="K65" s="54"/>
      <c r="L65" s="54"/>
      <c r="M65" s="54"/>
      <c r="N65" s="54"/>
      <c r="O65" s="54"/>
      <c r="P65" s="54"/>
      <c r="Q65" s="54"/>
      <c r="R65" s="54"/>
      <c r="S65" s="54"/>
      <c r="T65" s="54"/>
      <c r="AW65" s="156" t="s">
        <v>239</v>
      </c>
      <c r="AX65" s="126" t="s">
        <v>210</v>
      </c>
      <c r="AY65" s="172" t="n">
        <v>83.8</v>
      </c>
      <c r="AZ65" s="131" t="s">
        <v>132</v>
      </c>
      <c r="BA65" s="172" t="n">
        <v>83.8</v>
      </c>
      <c r="BB65" s="131"/>
      <c r="BC65" s="131"/>
      <c r="BD65" s="131"/>
      <c r="BE65" s="131"/>
      <c r="BF65" s="132"/>
      <c r="BG65" s="126" t="s">
        <v>137</v>
      </c>
      <c r="BH65" s="159" t="n">
        <v>0.0001</v>
      </c>
      <c r="BI65" s="159" t="n">
        <v>6.4E-009</v>
      </c>
      <c r="BJ65" s="159" t="n">
        <v>4.8E-009</v>
      </c>
      <c r="BK65" s="159" t="n">
        <v>0.0001</v>
      </c>
      <c r="BL65" s="149" t="n">
        <v>1.5E-009</v>
      </c>
      <c r="BM65" s="133"/>
      <c r="BN65" s="134"/>
      <c r="BO65" s="175"/>
      <c r="BP65" s="114"/>
      <c r="BQ65" s="136"/>
      <c r="BR65" s="167"/>
      <c r="BS65" s="199"/>
      <c r="BT65" s="200"/>
      <c r="BU65" s="201"/>
      <c r="BV65" s="202" t="n">
        <v>1</v>
      </c>
      <c r="BW65" s="203" t="n">
        <v>0.357</v>
      </c>
      <c r="BX65" s="53"/>
      <c r="BY65" s="53"/>
    </row>
    <row r="66" customFormat="false" ht="12.75" hidden="false" customHeight="true" outlineLevel="0" collapsed="false">
      <c r="A66" s="63"/>
      <c r="B66" s="54"/>
      <c r="C66" s="54"/>
      <c r="D66" s="54"/>
      <c r="E66" s="54"/>
      <c r="F66" s="54"/>
      <c r="G66" s="54"/>
      <c r="H66" s="54"/>
      <c r="I66" s="54"/>
      <c r="J66" s="54"/>
      <c r="K66" s="54"/>
      <c r="L66" s="54"/>
      <c r="M66" s="54"/>
      <c r="N66" s="54"/>
      <c r="O66" s="54"/>
      <c r="P66" s="54"/>
      <c r="Q66" s="54"/>
      <c r="R66" s="54"/>
      <c r="S66" s="54"/>
      <c r="T66" s="54"/>
      <c r="AW66" s="125" t="s">
        <v>240</v>
      </c>
      <c r="AX66" s="126" t="s">
        <v>212</v>
      </c>
      <c r="AY66" s="172" t="n">
        <v>3.35</v>
      </c>
      <c r="AZ66" s="131" t="s">
        <v>132</v>
      </c>
      <c r="BA66" s="172" t="n">
        <v>3.35</v>
      </c>
      <c r="BB66" s="131"/>
      <c r="BC66" s="131"/>
      <c r="BD66" s="131"/>
      <c r="BE66" s="131"/>
      <c r="BF66" s="132"/>
      <c r="BG66" s="126" t="s">
        <v>137</v>
      </c>
      <c r="BH66" s="159" t="n">
        <v>0.0001</v>
      </c>
      <c r="BI66" s="159" t="n">
        <v>7E-010</v>
      </c>
      <c r="BJ66" s="159" t="n">
        <v>7.3E-010</v>
      </c>
      <c r="BK66" s="159" t="n">
        <v>0.0001</v>
      </c>
      <c r="BL66" s="149" t="n">
        <v>5.4E-010</v>
      </c>
      <c r="BM66" s="133"/>
      <c r="BN66" s="134"/>
      <c r="BO66" s="175"/>
      <c r="BP66" s="114"/>
      <c r="BQ66" s="136"/>
      <c r="BR66" s="167"/>
      <c r="BS66" s="199"/>
      <c r="BT66" s="200"/>
      <c r="BU66" s="201"/>
      <c r="BV66" s="202" t="n">
        <v>0.68</v>
      </c>
      <c r="BW66" s="203" t="n">
        <v>0.441</v>
      </c>
      <c r="BX66" s="53"/>
      <c r="BY66" s="53"/>
    </row>
    <row r="67" customFormat="false" ht="12.75" hidden="false" customHeight="true" outlineLevel="0" collapsed="false">
      <c r="A67" s="63"/>
      <c r="B67" s="54"/>
      <c r="C67" s="54"/>
      <c r="D67" s="54"/>
      <c r="E67" s="54"/>
      <c r="F67" s="54"/>
      <c r="G67" s="54"/>
      <c r="H67" s="54"/>
      <c r="I67" s="54"/>
      <c r="J67" s="54"/>
      <c r="K67" s="54"/>
      <c r="L67" s="54"/>
      <c r="M67" s="54"/>
      <c r="N67" s="54"/>
      <c r="O67" s="54"/>
      <c r="P67" s="54"/>
      <c r="Q67" s="54"/>
      <c r="R67" s="54"/>
      <c r="S67" s="54"/>
      <c r="T67" s="54"/>
      <c r="AW67" s="156" t="s">
        <v>241</v>
      </c>
      <c r="AX67" s="126" t="s">
        <v>214</v>
      </c>
      <c r="AY67" s="172" t="n">
        <v>1.82</v>
      </c>
      <c r="AZ67" s="131" t="s">
        <v>132</v>
      </c>
      <c r="BA67" s="172" t="n">
        <v>1.82</v>
      </c>
      <c r="BB67" s="131"/>
      <c r="BC67" s="131"/>
      <c r="BD67" s="131"/>
      <c r="BE67" s="131"/>
      <c r="BF67" s="132"/>
      <c r="BG67" s="126" t="s">
        <v>137</v>
      </c>
      <c r="BH67" s="159" t="n">
        <v>0.0001</v>
      </c>
      <c r="BI67" s="159" t="n">
        <v>1.1E-009</v>
      </c>
      <c r="BJ67" s="159" t="n">
        <v>1.6E-009</v>
      </c>
      <c r="BK67" s="159" t="n">
        <v>0.0001</v>
      </c>
      <c r="BL67" s="149" t="n">
        <v>1.7E-009</v>
      </c>
      <c r="BM67" s="133"/>
      <c r="BN67" s="134"/>
      <c r="BO67" s="175"/>
      <c r="BP67" s="114"/>
      <c r="BQ67" s="136"/>
      <c r="BR67" s="167"/>
      <c r="BS67" s="199"/>
      <c r="BT67" s="200"/>
      <c r="BU67" s="201"/>
      <c r="BV67" s="202"/>
      <c r="BW67" s="203"/>
      <c r="BX67" s="53"/>
      <c r="BY67" s="53"/>
    </row>
    <row r="68" customFormat="false" ht="12.75" hidden="false" customHeight="true" outlineLevel="0" collapsed="false">
      <c r="A68" s="63"/>
      <c r="B68" s="54"/>
      <c r="C68" s="54"/>
      <c r="D68" s="54"/>
      <c r="E68" s="54"/>
      <c r="F68" s="54"/>
      <c r="G68" s="54"/>
      <c r="H68" s="54"/>
      <c r="I68" s="54"/>
      <c r="J68" s="54"/>
      <c r="K68" s="54"/>
      <c r="L68" s="54"/>
      <c r="M68" s="54"/>
      <c r="N68" s="54"/>
      <c r="O68" s="54"/>
      <c r="P68" s="54"/>
      <c r="Q68" s="54"/>
      <c r="R68" s="54"/>
      <c r="S68" s="54"/>
      <c r="T68" s="54"/>
      <c r="AW68" s="156" t="s">
        <v>242</v>
      </c>
      <c r="AX68" s="126" t="s">
        <v>217</v>
      </c>
      <c r="AY68" s="172" t="n">
        <v>0.956</v>
      </c>
      <c r="AZ68" s="131" t="s">
        <v>72</v>
      </c>
      <c r="BA68" s="131" t="n">
        <v>0.0398333333333333</v>
      </c>
      <c r="BB68" s="131"/>
      <c r="BC68" s="131"/>
      <c r="BD68" s="131"/>
      <c r="BE68" s="131"/>
      <c r="BF68" s="132"/>
      <c r="BG68" s="126" t="s">
        <v>137</v>
      </c>
      <c r="BH68" s="159" t="n">
        <v>0.0001</v>
      </c>
      <c r="BI68" s="159" t="n">
        <v>4.1E-011</v>
      </c>
      <c r="BJ68" s="159" t="n">
        <v>6.1E-011</v>
      </c>
      <c r="BK68" s="159" t="n">
        <v>0.0001</v>
      </c>
      <c r="BL68" s="149" t="n">
        <v>8.2E-011</v>
      </c>
      <c r="BM68" s="133"/>
      <c r="BN68" s="134"/>
      <c r="BO68" s="175"/>
      <c r="BP68" s="114"/>
      <c r="BQ68" s="136"/>
      <c r="BR68" s="167"/>
      <c r="BS68" s="199"/>
      <c r="BT68" s="200"/>
      <c r="BU68" s="201"/>
      <c r="BV68" s="202"/>
      <c r="BW68" s="203"/>
      <c r="BX68" s="53"/>
      <c r="BY68" s="53"/>
    </row>
    <row r="69" customFormat="false" ht="12.75" hidden="false" customHeight="true" outlineLevel="0" collapsed="false">
      <c r="A69" s="63"/>
      <c r="B69" s="54"/>
      <c r="C69" s="54"/>
      <c r="D69" s="54"/>
      <c r="E69" s="54"/>
      <c r="F69" s="54"/>
      <c r="G69" s="54"/>
      <c r="H69" s="54"/>
      <c r="I69" s="54"/>
      <c r="J69" s="54"/>
      <c r="K69" s="54"/>
      <c r="L69" s="54"/>
      <c r="M69" s="54"/>
      <c r="N69" s="54"/>
      <c r="O69" s="54"/>
      <c r="P69" s="54"/>
      <c r="Q69" s="54"/>
      <c r="R69" s="54"/>
      <c r="S69" s="54"/>
      <c r="T69" s="54"/>
      <c r="AW69" s="156" t="s">
        <v>243</v>
      </c>
      <c r="AX69" s="126" t="s">
        <v>220</v>
      </c>
      <c r="AY69" s="172" t="n">
        <v>47.3</v>
      </c>
      <c r="AZ69" s="131" t="s">
        <v>114</v>
      </c>
      <c r="BA69" s="131" t="n">
        <v>17276.325</v>
      </c>
      <c r="BB69" s="131"/>
      <c r="BC69" s="131"/>
      <c r="BD69" s="131"/>
      <c r="BE69" s="131"/>
      <c r="BF69" s="132"/>
      <c r="BG69" s="126" t="s">
        <v>115</v>
      </c>
      <c r="BH69" s="131" t="n">
        <v>0.01</v>
      </c>
      <c r="BI69" s="159" t="n">
        <v>6.1E-008</v>
      </c>
      <c r="BJ69" s="159" t="n">
        <v>7.2E-008</v>
      </c>
      <c r="BK69" s="131" t="n">
        <v>0.01</v>
      </c>
      <c r="BL69" s="149" t="n">
        <v>5.8E-009</v>
      </c>
      <c r="BM69" s="133"/>
      <c r="BN69" s="134"/>
      <c r="BO69" s="175"/>
      <c r="BP69" s="114"/>
      <c r="BQ69" s="136"/>
      <c r="BR69" s="167"/>
      <c r="BS69" s="199"/>
      <c r="BT69" s="200"/>
      <c r="BU69" s="201"/>
      <c r="BV69" s="202"/>
      <c r="BW69" s="203"/>
      <c r="BX69" s="53"/>
      <c r="BY69" s="53"/>
    </row>
    <row r="70" customFormat="false" ht="12.75" hidden="false" customHeight="true" outlineLevel="0" collapsed="false">
      <c r="A70" s="63"/>
      <c r="B70" s="54"/>
      <c r="C70" s="54"/>
      <c r="D70" s="54"/>
      <c r="E70" s="54"/>
      <c r="F70" s="54"/>
      <c r="G70" s="54"/>
      <c r="H70" s="54"/>
      <c r="I70" s="54"/>
      <c r="J70" s="54"/>
      <c r="K70" s="54"/>
      <c r="L70" s="54"/>
      <c r="M70" s="54"/>
      <c r="N70" s="54"/>
      <c r="O70" s="54"/>
      <c r="P70" s="54"/>
      <c r="Q70" s="54"/>
      <c r="R70" s="54"/>
      <c r="S70" s="54"/>
      <c r="T70" s="54"/>
      <c r="AW70" s="156" t="s">
        <v>244</v>
      </c>
      <c r="AX70" s="126" t="s">
        <v>220</v>
      </c>
      <c r="AY70" s="172" t="n">
        <v>47.3</v>
      </c>
      <c r="AZ70" s="131" t="s">
        <v>114</v>
      </c>
      <c r="BA70" s="131" t="n">
        <v>17276.325</v>
      </c>
      <c r="BB70" s="131"/>
      <c r="BC70" s="131"/>
      <c r="BD70" s="131"/>
      <c r="BE70" s="131"/>
      <c r="BF70" s="132"/>
      <c r="BG70" s="126" t="s">
        <v>133</v>
      </c>
      <c r="BH70" s="131" t="n">
        <v>0.01</v>
      </c>
      <c r="BI70" s="159" t="n">
        <v>4E-008</v>
      </c>
      <c r="BJ70" s="159" t="n">
        <v>2.7E-008</v>
      </c>
      <c r="BK70" s="131"/>
      <c r="BL70" s="132"/>
      <c r="BM70" s="133"/>
      <c r="BN70" s="134"/>
      <c r="BO70" s="175"/>
      <c r="BP70" s="114"/>
      <c r="BQ70" s="136"/>
      <c r="BR70" s="167"/>
      <c r="BS70" s="199"/>
      <c r="BT70" s="200"/>
      <c r="BU70" s="201"/>
      <c r="BV70" s="202"/>
      <c r="BW70" s="203"/>
      <c r="BX70" s="53"/>
      <c r="BY70" s="53"/>
    </row>
    <row r="71" customFormat="false" ht="12.75" hidden="false" customHeight="true" outlineLevel="0" collapsed="false">
      <c r="A71" s="63"/>
      <c r="B71" s="54"/>
      <c r="C71" s="54"/>
      <c r="D71" s="54"/>
      <c r="E71" s="54"/>
      <c r="F71" s="54"/>
      <c r="G71" s="54"/>
      <c r="H71" s="54"/>
      <c r="I71" s="54"/>
      <c r="J71" s="54"/>
      <c r="K71" s="54"/>
      <c r="L71" s="54"/>
      <c r="M71" s="54"/>
      <c r="N71" s="54"/>
      <c r="O71" s="54"/>
      <c r="P71" s="54"/>
      <c r="Q71" s="54"/>
      <c r="R71" s="54"/>
      <c r="S71" s="54"/>
      <c r="T71" s="54"/>
      <c r="AW71" s="125" t="s">
        <v>245</v>
      </c>
      <c r="AX71" s="126" t="s">
        <v>220</v>
      </c>
      <c r="AY71" s="172" t="n">
        <v>47.3</v>
      </c>
      <c r="AZ71" s="131" t="s">
        <v>114</v>
      </c>
      <c r="BA71" s="131" t="n">
        <v>17276.325</v>
      </c>
      <c r="BB71" s="131"/>
      <c r="BC71" s="131"/>
      <c r="BD71" s="131"/>
      <c r="BE71" s="131"/>
      <c r="BF71" s="132"/>
      <c r="BG71" s="126" t="s">
        <v>137</v>
      </c>
      <c r="BH71" s="131" t="n">
        <v>0.01</v>
      </c>
      <c r="BI71" s="159" t="n">
        <v>1.2E-007</v>
      </c>
      <c r="BJ71" s="159" t="n">
        <v>6.2E-008</v>
      </c>
      <c r="BK71" s="131"/>
      <c r="BL71" s="132"/>
      <c r="BM71" s="133"/>
      <c r="BN71" s="134"/>
      <c r="BO71" s="175"/>
      <c r="BP71" s="114"/>
      <c r="BQ71" s="136"/>
      <c r="BR71" s="167"/>
      <c r="BS71" s="199"/>
      <c r="BT71" s="200"/>
      <c r="BU71" s="201"/>
      <c r="BV71" s="202"/>
      <c r="BW71" s="203"/>
      <c r="BX71" s="53"/>
      <c r="BY71" s="53"/>
    </row>
    <row r="72" customFormat="false" ht="12.75" hidden="false" customHeight="true" outlineLevel="0" collapsed="false">
      <c r="A72" s="63"/>
      <c r="B72" s="54"/>
      <c r="C72" s="54"/>
      <c r="D72" s="54"/>
      <c r="E72" s="54"/>
      <c r="F72" s="54"/>
      <c r="G72" s="54"/>
      <c r="H72" s="54"/>
      <c r="I72" s="54"/>
      <c r="J72" s="54"/>
      <c r="K72" s="54"/>
      <c r="L72" s="54"/>
      <c r="M72" s="54"/>
      <c r="N72" s="54"/>
      <c r="O72" s="54"/>
      <c r="P72" s="54"/>
      <c r="Q72" s="54"/>
      <c r="R72" s="54"/>
      <c r="S72" s="54"/>
      <c r="T72" s="54"/>
      <c r="AW72" s="125" t="s">
        <v>246</v>
      </c>
      <c r="AX72" s="126" t="s">
        <v>223</v>
      </c>
      <c r="AY72" s="172" t="n">
        <v>3.08</v>
      </c>
      <c r="AZ72" s="131" t="s">
        <v>72</v>
      </c>
      <c r="BA72" s="131" t="n">
        <v>0.128333333333333</v>
      </c>
      <c r="BB72" s="131"/>
      <c r="BC72" s="131"/>
      <c r="BD72" s="131"/>
      <c r="BE72" s="131"/>
      <c r="BF72" s="132"/>
      <c r="BG72" s="126" t="s">
        <v>115</v>
      </c>
      <c r="BH72" s="131" t="n">
        <v>0.01</v>
      </c>
      <c r="BI72" s="159" t="n">
        <v>4.6E-011</v>
      </c>
      <c r="BJ72" s="159" t="n">
        <v>8.3E-011</v>
      </c>
      <c r="BK72" s="131" t="n">
        <v>0.01</v>
      </c>
      <c r="BL72" s="149" t="n">
        <v>1.5E-010</v>
      </c>
      <c r="BM72" s="133"/>
      <c r="BN72" s="134"/>
      <c r="BO72" s="175"/>
      <c r="BP72" s="114"/>
      <c r="BQ72" s="136"/>
      <c r="BR72" s="167"/>
      <c r="BS72" s="199"/>
      <c r="BT72" s="200"/>
      <c r="BU72" s="201"/>
      <c r="BV72" s="202"/>
      <c r="BW72" s="203"/>
      <c r="BX72" s="53"/>
      <c r="BY72" s="53"/>
    </row>
    <row r="73" customFormat="false" ht="12.75" hidden="false" customHeight="true" outlineLevel="0" collapsed="false">
      <c r="A73" s="63"/>
      <c r="B73" s="54"/>
      <c r="C73" s="54"/>
      <c r="D73" s="54"/>
      <c r="E73" s="54"/>
      <c r="F73" s="54"/>
      <c r="G73" s="54"/>
      <c r="H73" s="54"/>
      <c r="I73" s="54"/>
      <c r="J73" s="54"/>
      <c r="K73" s="54"/>
      <c r="L73" s="54"/>
      <c r="M73" s="54"/>
      <c r="N73" s="54"/>
      <c r="O73" s="54"/>
      <c r="P73" s="54"/>
      <c r="Q73" s="54"/>
      <c r="R73" s="54"/>
      <c r="S73" s="54"/>
      <c r="T73" s="54"/>
      <c r="AW73" s="156" t="s">
        <v>247</v>
      </c>
      <c r="AX73" s="126" t="s">
        <v>223</v>
      </c>
      <c r="AY73" s="172" t="n">
        <v>3.08</v>
      </c>
      <c r="AZ73" s="131" t="s">
        <v>72</v>
      </c>
      <c r="BA73" s="131" t="n">
        <v>0.128333333333333</v>
      </c>
      <c r="BB73" s="131"/>
      <c r="BC73" s="131"/>
      <c r="BD73" s="131"/>
      <c r="BE73" s="131"/>
      <c r="BF73" s="132"/>
      <c r="BG73" s="126" t="s">
        <v>133</v>
      </c>
      <c r="BH73" s="131" t="n">
        <v>0.01</v>
      </c>
      <c r="BI73" s="159" t="n">
        <v>9.1E-011</v>
      </c>
      <c r="BJ73" s="159" t="n">
        <v>1.4E-010</v>
      </c>
      <c r="BK73" s="131"/>
      <c r="BL73" s="132"/>
      <c r="BM73" s="133"/>
      <c r="BN73" s="134"/>
      <c r="BO73" s="175"/>
      <c r="BP73" s="114"/>
      <c r="BQ73" s="136"/>
      <c r="BR73" s="167"/>
      <c r="BS73" s="199"/>
      <c r="BT73" s="200"/>
      <c r="BU73" s="201"/>
      <c r="BV73" s="202"/>
      <c r="BW73" s="203"/>
      <c r="BX73" s="53"/>
      <c r="BY73" s="53"/>
    </row>
    <row r="74" customFormat="false" ht="12.75" hidden="false" customHeight="true" outlineLevel="0" collapsed="false">
      <c r="A74" s="63"/>
      <c r="B74" s="54"/>
      <c r="C74" s="54"/>
      <c r="D74" s="54"/>
      <c r="E74" s="54"/>
      <c r="F74" s="54"/>
      <c r="G74" s="54"/>
      <c r="H74" s="54"/>
      <c r="I74" s="54"/>
      <c r="J74" s="54"/>
      <c r="K74" s="54"/>
      <c r="L74" s="54"/>
      <c r="M74" s="54"/>
      <c r="N74" s="54"/>
      <c r="O74" s="54"/>
      <c r="P74" s="54"/>
      <c r="Q74" s="54"/>
      <c r="R74" s="54"/>
      <c r="S74" s="54"/>
      <c r="T74" s="54"/>
      <c r="AW74" s="125" t="s">
        <v>248</v>
      </c>
      <c r="AX74" s="126" t="s">
        <v>223</v>
      </c>
      <c r="AY74" s="172" t="n">
        <v>3.08</v>
      </c>
      <c r="AZ74" s="131" t="s">
        <v>72</v>
      </c>
      <c r="BA74" s="131" t="n">
        <v>0.128333333333333</v>
      </c>
      <c r="BB74" s="131"/>
      <c r="BC74" s="131"/>
      <c r="BD74" s="131"/>
      <c r="BE74" s="131"/>
      <c r="BF74" s="132"/>
      <c r="BG74" s="126" t="s">
        <v>137</v>
      </c>
      <c r="BH74" s="131" t="n">
        <v>0.01</v>
      </c>
      <c r="BI74" s="159" t="n">
        <v>9.6E-011</v>
      </c>
      <c r="BJ74" s="159" t="n">
        <v>1.5E-010</v>
      </c>
      <c r="BK74" s="131"/>
      <c r="BL74" s="132"/>
      <c r="BM74" s="133"/>
      <c r="BN74" s="134"/>
      <c r="BO74" s="175"/>
      <c r="BP74" s="114"/>
      <c r="BQ74" s="136"/>
      <c r="BR74" s="167"/>
      <c r="BS74" s="199"/>
      <c r="BT74" s="200"/>
      <c r="BU74" s="201"/>
      <c r="BV74" s="202"/>
      <c r="BW74" s="203"/>
      <c r="BX74" s="53"/>
      <c r="BY74" s="53"/>
    </row>
    <row r="75" customFormat="false" ht="12.75" hidden="false" customHeight="true" outlineLevel="0" collapsed="false">
      <c r="A75" s="63"/>
      <c r="B75" s="54"/>
      <c r="C75" s="54"/>
      <c r="D75" s="54"/>
      <c r="E75" s="54"/>
      <c r="F75" s="54"/>
      <c r="G75" s="54"/>
      <c r="H75" s="54"/>
      <c r="I75" s="54"/>
      <c r="J75" s="54"/>
      <c r="K75" s="54"/>
      <c r="L75" s="54"/>
      <c r="M75" s="54"/>
      <c r="N75" s="54"/>
      <c r="O75" s="54"/>
      <c r="P75" s="54"/>
      <c r="Q75" s="54"/>
      <c r="R75" s="54"/>
      <c r="S75" s="54"/>
      <c r="T75" s="54"/>
      <c r="AW75" s="156" t="s">
        <v>249</v>
      </c>
      <c r="AX75" s="126" t="s">
        <v>224</v>
      </c>
      <c r="AY75" s="172" t="n">
        <v>0.543</v>
      </c>
      <c r="AZ75" s="131" t="s">
        <v>72</v>
      </c>
      <c r="BA75" s="131" t="n">
        <v>0.022625</v>
      </c>
      <c r="BB75" s="131"/>
      <c r="BC75" s="131"/>
      <c r="BD75" s="131"/>
      <c r="BE75" s="131"/>
      <c r="BF75" s="132"/>
      <c r="BG75" s="126" t="s">
        <v>115</v>
      </c>
      <c r="BH75" s="131" t="n">
        <v>0.01</v>
      </c>
      <c r="BI75" s="159" t="n">
        <v>1.9E-011</v>
      </c>
      <c r="BJ75" s="159" t="n">
        <v>3.2E-011</v>
      </c>
      <c r="BK75" s="131" t="n">
        <v>0.01</v>
      </c>
      <c r="BL75" s="149" t="n">
        <v>6.3E-011</v>
      </c>
      <c r="BM75" s="133"/>
      <c r="BN75" s="134"/>
      <c r="BO75" s="175"/>
      <c r="BP75" s="114"/>
      <c r="BQ75" s="136"/>
      <c r="BR75" s="167"/>
      <c r="BS75" s="199"/>
      <c r="BT75" s="200"/>
      <c r="BU75" s="201"/>
      <c r="BV75" s="202"/>
      <c r="BW75" s="203"/>
      <c r="BX75" s="53"/>
      <c r="BY75" s="53"/>
    </row>
    <row r="76" customFormat="false" ht="12.75" hidden="false" customHeight="true" outlineLevel="0" collapsed="false">
      <c r="A76" s="63"/>
      <c r="B76" s="54"/>
      <c r="C76" s="54"/>
      <c r="D76" s="54"/>
      <c r="E76" s="54"/>
      <c r="F76" s="54"/>
      <c r="G76" s="54"/>
      <c r="H76" s="54"/>
      <c r="I76" s="54"/>
      <c r="J76" s="54"/>
      <c r="K76" s="54"/>
      <c r="L76" s="54"/>
      <c r="M76" s="54"/>
      <c r="N76" s="54"/>
      <c r="O76" s="54"/>
      <c r="P76" s="54"/>
      <c r="Q76" s="54"/>
      <c r="R76" s="54"/>
      <c r="S76" s="54"/>
      <c r="T76" s="54"/>
      <c r="AW76" s="156" t="s">
        <v>250</v>
      </c>
      <c r="AX76" s="126" t="s">
        <v>224</v>
      </c>
      <c r="AY76" s="172" t="n">
        <v>0.543</v>
      </c>
      <c r="AZ76" s="131" t="s">
        <v>72</v>
      </c>
      <c r="BA76" s="131" t="n">
        <v>0.022625</v>
      </c>
      <c r="BB76" s="131"/>
      <c r="BC76" s="131"/>
      <c r="BD76" s="131"/>
      <c r="BE76" s="131"/>
      <c r="BF76" s="132"/>
      <c r="BG76" s="126" t="s">
        <v>133</v>
      </c>
      <c r="BH76" s="131" t="n">
        <v>0.01</v>
      </c>
      <c r="BI76" s="159" t="n">
        <v>3.1E-011</v>
      </c>
      <c r="BJ76" s="159" t="n">
        <v>5E-011</v>
      </c>
      <c r="BK76" s="131"/>
      <c r="BL76" s="132"/>
      <c r="BM76" s="133"/>
      <c r="BN76" s="134"/>
      <c r="BO76" s="175"/>
      <c r="BP76" s="114"/>
      <c r="BQ76" s="136"/>
      <c r="BR76" s="167"/>
      <c r="BS76" s="199"/>
      <c r="BT76" s="200"/>
      <c r="BU76" s="201"/>
      <c r="BV76" s="202"/>
      <c r="BW76" s="203"/>
      <c r="BX76" s="53"/>
      <c r="BY76" s="53"/>
    </row>
    <row r="77" customFormat="false" ht="12.75" hidden="false" customHeight="true" outlineLevel="0" collapsed="false">
      <c r="A77" s="63"/>
      <c r="B77" s="54"/>
      <c r="C77" s="54"/>
      <c r="D77" s="54"/>
      <c r="E77" s="54"/>
      <c r="F77" s="54"/>
      <c r="G77" s="54"/>
      <c r="H77" s="54"/>
      <c r="I77" s="54"/>
      <c r="J77" s="54"/>
      <c r="K77" s="54"/>
      <c r="L77" s="54"/>
      <c r="M77" s="54"/>
      <c r="N77" s="54"/>
      <c r="O77" s="54"/>
      <c r="P77" s="54"/>
      <c r="Q77" s="54"/>
      <c r="R77" s="54"/>
      <c r="S77" s="54"/>
      <c r="T77" s="54"/>
      <c r="AW77" s="156" t="s">
        <v>251</v>
      </c>
      <c r="AX77" s="126" t="s">
        <v>226</v>
      </c>
      <c r="AY77" s="172" t="n">
        <v>16.2</v>
      </c>
      <c r="AZ77" s="131" t="s">
        <v>132</v>
      </c>
      <c r="BA77" s="172" t="n">
        <v>16.2</v>
      </c>
      <c r="BB77" s="131"/>
      <c r="BC77" s="131"/>
      <c r="BD77" s="131"/>
      <c r="BE77" s="131"/>
      <c r="BF77" s="132"/>
      <c r="BG77" s="126" t="s">
        <v>115</v>
      </c>
      <c r="BH77" s="131" t="n">
        <v>0.01</v>
      </c>
      <c r="BI77" s="159" t="n">
        <v>1.1E-009</v>
      </c>
      <c r="BJ77" s="159" t="n">
        <v>1.7E-009</v>
      </c>
      <c r="BK77" s="131" t="n">
        <v>0.01</v>
      </c>
      <c r="BL77" s="149" t="n">
        <v>2E-009</v>
      </c>
      <c r="BM77" s="133"/>
      <c r="BN77" s="134"/>
      <c r="BO77" s="175"/>
      <c r="BP77" s="114"/>
      <c r="BQ77" s="136"/>
      <c r="BR77" s="167"/>
      <c r="BS77" s="199"/>
      <c r="BT77" s="200"/>
      <c r="BU77" s="201"/>
      <c r="BV77" s="202" t="n">
        <v>0.5</v>
      </c>
      <c r="BW77" s="203" t="n">
        <v>0.697</v>
      </c>
      <c r="BX77" s="53"/>
      <c r="BY77" s="53"/>
    </row>
    <row r="78" customFormat="false" ht="12.75" hidden="false" customHeight="true" outlineLevel="0" collapsed="false">
      <c r="A78" s="63"/>
      <c r="B78" s="54"/>
      <c r="C78" s="54"/>
      <c r="D78" s="54"/>
      <c r="E78" s="54"/>
      <c r="F78" s="54"/>
      <c r="G78" s="54"/>
      <c r="H78" s="54"/>
      <c r="I78" s="54"/>
      <c r="J78" s="54"/>
      <c r="K78" s="54"/>
      <c r="L78" s="54"/>
      <c r="M78" s="54"/>
      <c r="N78" s="54"/>
      <c r="O78" s="54"/>
      <c r="P78" s="54"/>
      <c r="Q78" s="54"/>
      <c r="R78" s="54"/>
      <c r="S78" s="54"/>
      <c r="T78" s="54"/>
      <c r="AW78" s="156" t="s">
        <v>252</v>
      </c>
      <c r="AX78" s="126" t="s">
        <v>226</v>
      </c>
      <c r="AY78" s="172" t="n">
        <v>16.2</v>
      </c>
      <c r="AZ78" s="131" t="s">
        <v>132</v>
      </c>
      <c r="BA78" s="172" t="n">
        <v>16.2</v>
      </c>
      <c r="BB78" s="131"/>
      <c r="BC78" s="131"/>
      <c r="BD78" s="131"/>
      <c r="BE78" s="131"/>
      <c r="BF78" s="132"/>
      <c r="BG78" s="126" t="s">
        <v>133</v>
      </c>
      <c r="BH78" s="131" t="n">
        <v>0.01</v>
      </c>
      <c r="BI78" s="159" t="n">
        <v>2.3E-009</v>
      </c>
      <c r="BJ78" s="159" t="n">
        <v>2.7E-009</v>
      </c>
      <c r="BK78" s="131"/>
      <c r="BL78" s="132"/>
      <c r="BM78" s="133"/>
      <c r="BN78" s="134"/>
      <c r="BO78" s="175"/>
      <c r="BP78" s="114"/>
      <c r="BQ78" s="136"/>
      <c r="BR78" s="167"/>
      <c r="BS78" s="199"/>
      <c r="BT78" s="200"/>
      <c r="BU78" s="201"/>
      <c r="BV78" s="202" t="n">
        <v>0.5</v>
      </c>
      <c r="BW78" s="203" t="n">
        <v>0.697</v>
      </c>
      <c r="BX78" s="53"/>
      <c r="BY78" s="53"/>
    </row>
    <row r="79" customFormat="false" ht="12.75" hidden="false" customHeight="true" outlineLevel="0" collapsed="false">
      <c r="A79" s="63"/>
      <c r="B79" s="54"/>
      <c r="C79" s="54"/>
      <c r="D79" s="54"/>
      <c r="E79" s="54"/>
      <c r="F79" s="54"/>
      <c r="G79" s="54"/>
      <c r="H79" s="54"/>
      <c r="I79" s="54"/>
      <c r="J79" s="54"/>
      <c r="K79" s="54"/>
      <c r="L79" s="54"/>
      <c r="M79" s="54"/>
      <c r="N79" s="54"/>
      <c r="O79" s="54"/>
      <c r="P79" s="54"/>
      <c r="Q79" s="54"/>
      <c r="R79" s="54"/>
      <c r="S79" s="54"/>
      <c r="T79" s="54"/>
      <c r="AW79" s="156" t="s">
        <v>253</v>
      </c>
      <c r="AX79" s="126" t="s">
        <v>227</v>
      </c>
      <c r="AY79" s="172" t="n">
        <v>330</v>
      </c>
      <c r="AZ79" s="131" t="s">
        <v>132</v>
      </c>
      <c r="BA79" s="172" t="n">
        <v>330</v>
      </c>
      <c r="BB79" s="131"/>
      <c r="BC79" s="131"/>
      <c r="BD79" s="131"/>
      <c r="BE79" s="131"/>
      <c r="BF79" s="132"/>
      <c r="BG79" s="126" t="s">
        <v>115</v>
      </c>
      <c r="BH79" s="131" t="n">
        <v>0.01</v>
      </c>
      <c r="BI79" s="159" t="n">
        <v>2.1E-011</v>
      </c>
      <c r="BJ79" s="159" t="n">
        <v>2.6E-011</v>
      </c>
      <c r="BK79" s="131" t="n">
        <v>0.01</v>
      </c>
      <c r="BL79" s="149" t="n">
        <v>1.8E-011</v>
      </c>
      <c r="BM79" s="133"/>
      <c r="BN79" s="134"/>
      <c r="BO79" s="175"/>
      <c r="BP79" s="114"/>
      <c r="BQ79" s="136"/>
      <c r="BR79" s="167"/>
      <c r="BS79" s="199"/>
      <c r="BT79" s="200"/>
      <c r="BU79" s="201"/>
      <c r="BV79" s="202"/>
      <c r="BW79" s="203"/>
      <c r="BX79" s="53"/>
      <c r="BY79" s="53"/>
    </row>
    <row r="80" customFormat="false" ht="12.75" hidden="false" customHeight="true" outlineLevel="0" collapsed="false">
      <c r="A80" s="63"/>
      <c r="B80" s="54"/>
      <c r="C80" s="54"/>
      <c r="D80" s="54"/>
      <c r="E80" s="54"/>
      <c r="F80" s="54"/>
      <c r="G80" s="54"/>
      <c r="H80" s="54"/>
      <c r="I80" s="54"/>
      <c r="J80" s="54"/>
      <c r="K80" s="54"/>
      <c r="L80" s="54"/>
      <c r="M80" s="54"/>
      <c r="N80" s="54"/>
      <c r="O80" s="54"/>
      <c r="P80" s="54"/>
      <c r="Q80" s="54"/>
      <c r="R80" s="54"/>
      <c r="S80" s="54"/>
      <c r="T80" s="54"/>
      <c r="AW80" s="156" t="s">
        <v>254</v>
      </c>
      <c r="AX80" s="126" t="s">
        <v>227</v>
      </c>
      <c r="AY80" s="172" t="n">
        <v>330</v>
      </c>
      <c r="AZ80" s="131" t="s">
        <v>132</v>
      </c>
      <c r="BA80" s="172" t="n">
        <v>330</v>
      </c>
      <c r="BB80" s="131"/>
      <c r="BC80" s="131"/>
      <c r="BD80" s="131"/>
      <c r="BE80" s="131"/>
      <c r="BF80" s="132"/>
      <c r="BG80" s="126" t="s">
        <v>133</v>
      </c>
      <c r="BH80" s="131" t="n">
        <v>0.01</v>
      </c>
      <c r="BI80" s="159" t="n">
        <v>3.2E-011</v>
      </c>
      <c r="BJ80" s="159" t="n">
        <v>2.3E-011</v>
      </c>
      <c r="BK80" s="131"/>
      <c r="BL80" s="132"/>
      <c r="BM80" s="133"/>
      <c r="BN80" s="134"/>
      <c r="BO80" s="175"/>
      <c r="BP80" s="114"/>
      <c r="BQ80" s="136"/>
      <c r="BR80" s="167"/>
      <c r="BS80" s="199"/>
      <c r="BT80" s="200"/>
      <c r="BU80" s="201"/>
      <c r="BV80" s="202"/>
      <c r="BW80" s="203"/>
    </row>
    <row r="81" customFormat="false" ht="12.75" hidden="false" customHeight="true" outlineLevel="0" collapsed="false">
      <c r="A81" s="63"/>
      <c r="B81" s="54"/>
      <c r="C81" s="54"/>
      <c r="D81" s="54"/>
      <c r="E81" s="54"/>
      <c r="F81" s="54"/>
      <c r="G81" s="54"/>
      <c r="H81" s="54"/>
      <c r="I81" s="54"/>
      <c r="J81" s="54"/>
      <c r="K81" s="54"/>
      <c r="L81" s="54"/>
      <c r="M81" s="54"/>
      <c r="N81" s="54"/>
      <c r="O81" s="54"/>
      <c r="P81" s="54"/>
      <c r="Q81" s="54"/>
      <c r="R81" s="54"/>
      <c r="S81" s="54"/>
      <c r="T81" s="54"/>
      <c r="AW81" s="125" t="s">
        <v>255</v>
      </c>
      <c r="AX81" s="126" t="s">
        <v>229</v>
      </c>
      <c r="AY81" s="172" t="n">
        <v>23</v>
      </c>
      <c r="AZ81" s="131" t="s">
        <v>72</v>
      </c>
      <c r="BA81" s="131" t="n">
        <v>0.958333333333333</v>
      </c>
      <c r="BB81" s="131"/>
      <c r="BC81" s="131"/>
      <c r="BD81" s="131"/>
      <c r="BE81" s="131"/>
      <c r="BF81" s="132"/>
      <c r="BG81" s="126" t="s">
        <v>115</v>
      </c>
      <c r="BH81" s="131" t="n">
        <v>0.1</v>
      </c>
      <c r="BI81" s="159" t="n">
        <v>1E-010</v>
      </c>
      <c r="BJ81" s="159" t="n">
        <v>1.7E-010</v>
      </c>
      <c r="BK81" s="131" t="n">
        <v>0.1</v>
      </c>
      <c r="BL81" s="149" t="n">
        <v>2E-010</v>
      </c>
      <c r="BM81" s="133"/>
      <c r="BN81" s="134"/>
      <c r="BO81" s="175"/>
      <c r="BP81" s="114"/>
      <c r="BQ81" s="136"/>
      <c r="BR81" s="167"/>
      <c r="BS81" s="199"/>
      <c r="BT81" s="200"/>
      <c r="BU81" s="201"/>
      <c r="BV81" s="202"/>
      <c r="BW81" s="203"/>
    </row>
    <row r="82" customFormat="false" ht="12.75" hidden="false" customHeight="true" outlineLevel="0" collapsed="false">
      <c r="A82" s="63"/>
      <c r="B82" s="54"/>
      <c r="C82" s="54"/>
      <c r="D82" s="54"/>
      <c r="E82" s="54"/>
      <c r="F82" s="54"/>
      <c r="G82" s="54"/>
      <c r="H82" s="54"/>
      <c r="I82" s="54"/>
      <c r="J82" s="54"/>
      <c r="K82" s="54"/>
      <c r="L82" s="54"/>
      <c r="M82" s="54"/>
      <c r="N82" s="54"/>
      <c r="O82" s="54"/>
      <c r="P82" s="54"/>
      <c r="Q82" s="54"/>
      <c r="R82" s="54"/>
      <c r="S82" s="54"/>
      <c r="T82" s="54"/>
      <c r="AW82" s="125" t="s">
        <v>256</v>
      </c>
      <c r="AX82" s="126" t="s">
        <v>229</v>
      </c>
      <c r="AY82" s="172" t="n">
        <v>23</v>
      </c>
      <c r="AZ82" s="131" t="s">
        <v>72</v>
      </c>
      <c r="BA82" s="131" t="n">
        <v>0.958333333333333</v>
      </c>
      <c r="BB82" s="131"/>
      <c r="BC82" s="131"/>
      <c r="BD82" s="131"/>
      <c r="BE82" s="131"/>
      <c r="BF82" s="132"/>
      <c r="BG82" s="126" t="s">
        <v>133</v>
      </c>
      <c r="BH82" s="131" t="n">
        <v>0.1</v>
      </c>
      <c r="BI82" s="159" t="n">
        <v>2E-010</v>
      </c>
      <c r="BJ82" s="159" t="n">
        <v>2.3E-010</v>
      </c>
      <c r="BK82" s="131" t="n">
        <v>0.01</v>
      </c>
      <c r="BL82" s="149" t="n">
        <v>2E-010</v>
      </c>
      <c r="BM82" s="133"/>
      <c r="BN82" s="134"/>
      <c r="BO82" s="175"/>
      <c r="BP82" s="114"/>
      <c r="BQ82" s="136"/>
      <c r="BR82" s="137"/>
      <c r="BS82" s="138"/>
      <c r="BT82" s="139"/>
      <c r="BU82" s="140"/>
      <c r="BV82" s="141"/>
      <c r="BW82" s="142"/>
    </row>
    <row r="83" customFormat="false" ht="12.75" hidden="false" customHeight="true" outlineLevel="0" collapsed="false">
      <c r="A83" s="63"/>
      <c r="B83" s="54"/>
      <c r="C83" s="54"/>
      <c r="D83" s="54"/>
      <c r="E83" s="54"/>
      <c r="F83" s="54"/>
      <c r="G83" s="54"/>
      <c r="H83" s="54"/>
      <c r="I83" s="54"/>
      <c r="J83" s="54"/>
      <c r="K83" s="54"/>
      <c r="L83" s="54"/>
      <c r="M83" s="54"/>
      <c r="N83" s="54"/>
      <c r="O83" s="54"/>
      <c r="P83" s="54"/>
      <c r="Q83" s="54"/>
      <c r="R83" s="54"/>
      <c r="S83" s="54"/>
      <c r="T83" s="54"/>
      <c r="AW83" s="125" t="s">
        <v>257</v>
      </c>
      <c r="AX83" s="126" t="s">
        <v>229</v>
      </c>
      <c r="AY83" s="172" t="n">
        <v>23</v>
      </c>
      <c r="AZ83" s="131" t="s">
        <v>72</v>
      </c>
      <c r="BA83" s="131" t="n">
        <v>0.958333333333333</v>
      </c>
      <c r="BB83" s="131"/>
      <c r="BC83" s="131"/>
      <c r="BD83" s="131"/>
      <c r="BE83" s="131"/>
      <c r="BF83" s="132"/>
      <c r="BG83" s="126" t="s">
        <v>137</v>
      </c>
      <c r="BH83" s="131" t="n">
        <v>0.1</v>
      </c>
      <c r="BI83" s="159" t="n">
        <v>2.2E-010</v>
      </c>
      <c r="BJ83" s="159" t="n">
        <v>2.5E-010</v>
      </c>
      <c r="BK83" s="131"/>
      <c r="BL83" s="132"/>
      <c r="BM83" s="133"/>
      <c r="BN83" s="134"/>
      <c r="BO83" s="175"/>
      <c r="BP83" s="114"/>
      <c r="BQ83" s="136"/>
      <c r="BR83" s="137"/>
      <c r="BS83" s="138"/>
      <c r="BT83" s="139"/>
      <c r="BU83" s="140"/>
      <c r="BV83" s="141"/>
      <c r="BW83" s="142"/>
    </row>
    <row r="84" customFormat="false" ht="12.75" hidden="false" customHeight="true" outlineLevel="0" collapsed="false">
      <c r="A84" s="63"/>
      <c r="B84" s="54"/>
      <c r="C84" s="54"/>
      <c r="D84" s="54"/>
      <c r="E84" s="54"/>
      <c r="F84" s="54"/>
      <c r="G84" s="54"/>
      <c r="H84" s="54"/>
      <c r="I84" s="54"/>
      <c r="J84" s="54"/>
      <c r="K84" s="54"/>
      <c r="L84" s="54"/>
      <c r="M84" s="54"/>
      <c r="N84" s="54"/>
      <c r="O84" s="54"/>
      <c r="P84" s="54"/>
      <c r="Q84" s="54"/>
      <c r="R84" s="54"/>
      <c r="S84" s="54"/>
      <c r="T84" s="54"/>
      <c r="AW84" s="156" t="s">
        <v>258</v>
      </c>
      <c r="AX84" s="126" t="s">
        <v>231</v>
      </c>
      <c r="AY84" s="172" t="n">
        <v>0.702</v>
      </c>
      <c r="AZ84" s="131" t="s">
        <v>72</v>
      </c>
      <c r="BA84" s="131" t="n">
        <v>0.02925</v>
      </c>
      <c r="BB84" s="131"/>
      <c r="BC84" s="131"/>
      <c r="BD84" s="131"/>
      <c r="BE84" s="131"/>
      <c r="BF84" s="132"/>
      <c r="BG84" s="126" t="s">
        <v>115</v>
      </c>
      <c r="BH84" s="131" t="n">
        <v>0.1</v>
      </c>
      <c r="BI84" s="159" t="n">
        <v>2E-011</v>
      </c>
      <c r="BJ84" s="159" t="n">
        <v>3.5E-011</v>
      </c>
      <c r="BK84" s="131" t="n">
        <v>0.1</v>
      </c>
      <c r="BL84" s="149" t="n">
        <v>6.1E-011</v>
      </c>
      <c r="BM84" s="133"/>
      <c r="BN84" s="134"/>
      <c r="BO84" s="175"/>
      <c r="BP84" s="114"/>
      <c r="BQ84" s="136"/>
      <c r="BR84" s="137"/>
      <c r="BS84" s="138"/>
      <c r="BT84" s="139"/>
      <c r="BU84" s="140"/>
      <c r="BV84" s="141"/>
      <c r="BW84" s="142"/>
    </row>
    <row r="85" customFormat="false" ht="12.75" hidden="false" customHeight="true" outlineLevel="0" collapsed="false">
      <c r="A85" s="63"/>
      <c r="B85" s="54"/>
      <c r="C85" s="54"/>
      <c r="D85" s="54"/>
      <c r="E85" s="54"/>
      <c r="F85" s="54"/>
      <c r="G85" s="54"/>
      <c r="H85" s="54"/>
      <c r="I85" s="54"/>
      <c r="J85" s="54"/>
      <c r="K85" s="54"/>
      <c r="L85" s="54"/>
      <c r="M85" s="54"/>
      <c r="N85" s="54"/>
      <c r="O85" s="54"/>
      <c r="P85" s="54"/>
      <c r="Q85" s="54"/>
      <c r="R85" s="54"/>
      <c r="S85" s="54"/>
      <c r="T85" s="54"/>
      <c r="AW85" s="156" t="s">
        <v>259</v>
      </c>
      <c r="AX85" s="126" t="s">
        <v>231</v>
      </c>
      <c r="AY85" s="172" t="n">
        <v>0.702</v>
      </c>
      <c r="AZ85" s="131" t="s">
        <v>72</v>
      </c>
      <c r="BA85" s="131" t="n">
        <v>0.02925</v>
      </c>
      <c r="BB85" s="131"/>
      <c r="BC85" s="131"/>
      <c r="BD85" s="131"/>
      <c r="BE85" s="131"/>
      <c r="BF85" s="132"/>
      <c r="BG85" s="126" t="s">
        <v>133</v>
      </c>
      <c r="BH85" s="131" t="n">
        <v>0.1</v>
      </c>
      <c r="BI85" s="159" t="n">
        <v>3.5E-011</v>
      </c>
      <c r="BJ85" s="159" t="n">
        <v>5.6E-011</v>
      </c>
      <c r="BK85" s="131" t="n">
        <v>0.01</v>
      </c>
      <c r="BL85" s="149" t="n">
        <v>6.1E-011</v>
      </c>
      <c r="BM85" s="133"/>
      <c r="BN85" s="134"/>
      <c r="BO85" s="175"/>
      <c r="BP85" s="114"/>
      <c r="BQ85" s="136"/>
      <c r="BR85" s="137"/>
      <c r="BS85" s="138"/>
      <c r="BT85" s="139"/>
      <c r="BU85" s="140"/>
      <c r="BV85" s="141"/>
      <c r="BW85" s="142"/>
    </row>
    <row r="86" customFormat="false" ht="12.75" hidden="false" customHeight="true" outlineLevel="0" collapsed="false">
      <c r="A86" s="63"/>
      <c r="B86" s="54"/>
      <c r="C86" s="54"/>
      <c r="D86" s="54"/>
      <c r="E86" s="54"/>
      <c r="F86" s="54"/>
      <c r="G86" s="54"/>
      <c r="H86" s="54"/>
      <c r="I86" s="54"/>
      <c r="J86" s="54"/>
      <c r="K86" s="54"/>
      <c r="L86" s="54"/>
      <c r="M86" s="54"/>
      <c r="N86" s="54"/>
      <c r="O86" s="54"/>
      <c r="P86" s="54"/>
      <c r="Q86" s="54"/>
      <c r="R86" s="54"/>
      <c r="S86" s="54"/>
      <c r="T86" s="54"/>
      <c r="AW86" s="156" t="s">
        <v>260</v>
      </c>
      <c r="AX86" s="126" t="s">
        <v>231</v>
      </c>
      <c r="AY86" s="172" t="n">
        <v>0.702</v>
      </c>
      <c r="AZ86" s="131" t="s">
        <v>72</v>
      </c>
      <c r="BA86" s="131" t="n">
        <v>0.02925</v>
      </c>
      <c r="BB86" s="131"/>
      <c r="BC86" s="131"/>
      <c r="BD86" s="131"/>
      <c r="BE86" s="131"/>
      <c r="BF86" s="132"/>
      <c r="BG86" s="126" t="s">
        <v>137</v>
      </c>
      <c r="BH86" s="131" t="n">
        <v>0.1</v>
      </c>
      <c r="BI86" s="159" t="n">
        <v>3.7E-011</v>
      </c>
      <c r="BJ86" s="159" t="n">
        <v>5.9E-011</v>
      </c>
      <c r="BK86" s="131"/>
      <c r="BL86" s="132"/>
      <c r="BM86" s="133"/>
      <c r="BN86" s="134"/>
      <c r="BO86" s="175"/>
      <c r="BP86" s="114"/>
      <c r="BQ86" s="136"/>
      <c r="BR86" s="137"/>
      <c r="BS86" s="138"/>
      <c r="BT86" s="139"/>
      <c r="BU86" s="140"/>
      <c r="BV86" s="141"/>
      <c r="BW86" s="142"/>
    </row>
    <row r="87" customFormat="false" ht="12.75" hidden="false" customHeight="true" outlineLevel="0" collapsed="false">
      <c r="A87" s="63"/>
      <c r="B87" s="54"/>
      <c r="C87" s="54"/>
      <c r="D87" s="54"/>
      <c r="E87" s="54"/>
      <c r="F87" s="54"/>
      <c r="G87" s="54"/>
      <c r="H87" s="54"/>
      <c r="I87" s="54"/>
      <c r="J87" s="54"/>
      <c r="K87" s="54"/>
      <c r="L87" s="54"/>
      <c r="M87" s="54"/>
      <c r="N87" s="54"/>
      <c r="O87" s="54"/>
      <c r="P87" s="54"/>
      <c r="Q87" s="54"/>
      <c r="R87" s="54"/>
      <c r="S87" s="54"/>
      <c r="T87" s="54"/>
      <c r="AW87" s="156" t="s">
        <v>261</v>
      </c>
      <c r="AX87" s="126" t="s">
        <v>232</v>
      </c>
      <c r="AY87" s="172" t="n">
        <v>27.7</v>
      </c>
      <c r="AZ87" s="131" t="s">
        <v>132</v>
      </c>
      <c r="BA87" s="172" t="n">
        <v>27.7</v>
      </c>
      <c r="BB87" s="131" t="n">
        <v>0.0054</v>
      </c>
      <c r="BC87" s="131"/>
      <c r="BD87" s="131"/>
      <c r="BE87" s="131"/>
      <c r="BF87" s="132"/>
      <c r="BG87" s="126" t="s">
        <v>115</v>
      </c>
      <c r="BH87" s="131" t="n">
        <v>0.1</v>
      </c>
      <c r="BI87" s="159" t="n">
        <v>2.1E-011</v>
      </c>
      <c r="BJ87" s="159" t="n">
        <v>3E-011</v>
      </c>
      <c r="BK87" s="131" t="n">
        <v>0.1</v>
      </c>
      <c r="BL87" s="149" t="n">
        <v>3.8E-011</v>
      </c>
      <c r="BM87" s="133"/>
      <c r="BN87" s="134" t="n">
        <v>3</v>
      </c>
      <c r="BO87" s="175"/>
      <c r="BP87" s="114" t="n">
        <v>2</v>
      </c>
      <c r="BQ87" s="136"/>
      <c r="BR87" s="137"/>
      <c r="BS87" s="138"/>
      <c r="BT87" s="139"/>
      <c r="BU87" s="140"/>
      <c r="BV87" s="141"/>
      <c r="BW87" s="142"/>
    </row>
    <row r="88" customFormat="false" ht="12.75" hidden="false" customHeight="true" outlineLevel="0" collapsed="false">
      <c r="A88" s="63"/>
      <c r="B88" s="54"/>
      <c r="C88" s="54"/>
      <c r="D88" s="54"/>
      <c r="E88" s="54"/>
      <c r="F88" s="54"/>
      <c r="G88" s="54"/>
      <c r="H88" s="54"/>
      <c r="I88" s="54"/>
      <c r="J88" s="54"/>
      <c r="K88" s="54"/>
      <c r="L88" s="54"/>
      <c r="M88" s="54"/>
      <c r="N88" s="54"/>
      <c r="O88" s="54"/>
      <c r="P88" s="54"/>
      <c r="Q88" s="54"/>
      <c r="R88" s="54"/>
      <c r="S88" s="54"/>
      <c r="T88" s="54"/>
      <c r="AW88" s="156" t="s">
        <v>262</v>
      </c>
      <c r="AX88" s="126" t="s">
        <v>232</v>
      </c>
      <c r="AY88" s="172" t="n">
        <v>27.7</v>
      </c>
      <c r="AZ88" s="131" t="s">
        <v>132</v>
      </c>
      <c r="BA88" s="172" t="n">
        <v>27.7</v>
      </c>
      <c r="BB88" s="131" t="n">
        <v>0.0054</v>
      </c>
      <c r="BC88" s="131"/>
      <c r="BD88" s="131"/>
      <c r="BE88" s="131"/>
      <c r="BF88" s="132"/>
      <c r="BG88" s="126" t="s">
        <v>133</v>
      </c>
      <c r="BH88" s="131" t="n">
        <v>0.1</v>
      </c>
      <c r="BI88" s="159" t="n">
        <v>3.1E-011</v>
      </c>
      <c r="BJ88" s="159" t="n">
        <v>3.4E-011</v>
      </c>
      <c r="BK88" s="131" t="n">
        <v>0.01</v>
      </c>
      <c r="BL88" s="149" t="n">
        <v>3.7E-011</v>
      </c>
      <c r="BM88" s="133"/>
      <c r="BN88" s="134" t="n">
        <v>3</v>
      </c>
      <c r="BO88" s="175"/>
      <c r="BP88" s="114" t="n">
        <v>2</v>
      </c>
      <c r="BQ88" s="136"/>
      <c r="BR88" s="137"/>
      <c r="BS88" s="138"/>
      <c r="BT88" s="139"/>
      <c r="BU88" s="140"/>
      <c r="BV88" s="141"/>
      <c r="BW88" s="142"/>
    </row>
    <row r="89" customFormat="false" ht="12.75" hidden="false" customHeight="true" outlineLevel="0" collapsed="false">
      <c r="A89" s="63"/>
      <c r="B89" s="54"/>
      <c r="C89" s="54"/>
      <c r="D89" s="54"/>
      <c r="E89" s="54"/>
      <c r="F89" s="54"/>
      <c r="G89" s="54"/>
      <c r="H89" s="54"/>
      <c r="I89" s="54"/>
      <c r="J89" s="54"/>
      <c r="K89" s="54"/>
      <c r="L89" s="54"/>
      <c r="M89" s="54"/>
      <c r="N89" s="54"/>
      <c r="O89" s="54"/>
      <c r="P89" s="54"/>
      <c r="Q89" s="54"/>
      <c r="R89" s="54"/>
      <c r="S89" s="54"/>
      <c r="T89" s="54"/>
      <c r="AW89" s="156" t="s">
        <v>263</v>
      </c>
      <c r="AX89" s="126" t="s">
        <v>232</v>
      </c>
      <c r="AY89" s="148" t="n">
        <v>27.7</v>
      </c>
      <c r="AZ89" s="131" t="s">
        <v>132</v>
      </c>
      <c r="BA89" s="131" t="n">
        <v>27.7</v>
      </c>
      <c r="BB89" s="131" t="n">
        <v>0.0054</v>
      </c>
      <c r="BC89" s="131" t="n">
        <v>3.7E-011</v>
      </c>
      <c r="BD89" s="131" t="s">
        <v>137</v>
      </c>
      <c r="BE89" s="131"/>
      <c r="BF89" s="132" t="n">
        <v>3.8E-011</v>
      </c>
      <c r="BG89" s="126" t="s">
        <v>137</v>
      </c>
      <c r="BH89" s="131" t="n">
        <v>0.1</v>
      </c>
      <c r="BI89" s="159" t="n">
        <v>3.6E-011</v>
      </c>
      <c r="BJ89" s="159" t="n">
        <v>3.6E-011</v>
      </c>
      <c r="BK89" s="131"/>
      <c r="BL89" s="132"/>
      <c r="BM89" s="133"/>
      <c r="BN89" s="134" t="n">
        <v>3</v>
      </c>
      <c r="BO89" s="175"/>
      <c r="BP89" s="114" t="n">
        <v>2</v>
      </c>
      <c r="BQ89" s="136"/>
      <c r="BR89" s="137"/>
      <c r="BS89" s="138"/>
      <c r="BT89" s="139"/>
      <c r="BU89" s="140"/>
      <c r="BV89" s="141"/>
      <c r="BW89" s="142"/>
    </row>
    <row r="90" customFormat="false" ht="12.75" hidden="false" customHeight="true" outlineLevel="0" collapsed="false">
      <c r="A90" s="63"/>
      <c r="B90" s="54"/>
      <c r="C90" s="54"/>
      <c r="D90" s="54"/>
      <c r="E90" s="54"/>
      <c r="F90" s="54"/>
      <c r="G90" s="54"/>
      <c r="H90" s="54"/>
      <c r="I90" s="54"/>
      <c r="J90" s="54"/>
      <c r="K90" s="54"/>
      <c r="L90" s="54"/>
      <c r="M90" s="54"/>
      <c r="N90" s="54"/>
      <c r="O90" s="54"/>
      <c r="P90" s="54"/>
      <c r="Q90" s="54"/>
      <c r="R90" s="54"/>
      <c r="S90" s="54"/>
      <c r="T90" s="54"/>
      <c r="AW90" s="156" t="s">
        <v>264</v>
      </c>
      <c r="AX90" s="126" t="s">
        <v>233</v>
      </c>
      <c r="AY90" s="172" t="n">
        <v>0.77</v>
      </c>
      <c r="AZ90" s="131" t="s">
        <v>72</v>
      </c>
      <c r="BA90" s="131" t="n">
        <v>0.0320833333333333</v>
      </c>
      <c r="BB90" s="131"/>
      <c r="BC90" s="131"/>
      <c r="BD90" s="131"/>
      <c r="BE90" s="131"/>
      <c r="BF90" s="132"/>
      <c r="BG90" s="126" t="s">
        <v>115</v>
      </c>
      <c r="BH90" s="131" t="n">
        <v>0.1</v>
      </c>
      <c r="BI90" s="159" t="n">
        <v>2.4E-011</v>
      </c>
      <c r="BJ90" s="159" t="n">
        <v>4.2E-011</v>
      </c>
      <c r="BK90" s="131" t="n">
        <v>0.1</v>
      </c>
      <c r="BL90" s="149" t="n">
        <v>9.3E-011</v>
      </c>
      <c r="BM90" s="133"/>
      <c r="BN90" s="134"/>
      <c r="BO90" s="175"/>
      <c r="BP90" s="114"/>
      <c r="BQ90" s="136"/>
      <c r="BR90" s="137"/>
      <c r="BS90" s="138"/>
      <c r="BT90" s="139"/>
      <c r="BU90" s="140"/>
      <c r="BV90" s="141"/>
      <c r="BW90" s="142"/>
    </row>
    <row r="91" customFormat="false" ht="12.75" hidden="false" customHeight="true" outlineLevel="0" collapsed="false">
      <c r="A91" s="63"/>
      <c r="B91" s="54"/>
      <c r="C91" s="54"/>
      <c r="D91" s="54"/>
      <c r="E91" s="54"/>
      <c r="F91" s="54"/>
      <c r="G91" s="54"/>
      <c r="H91" s="54"/>
      <c r="I91" s="54"/>
      <c r="J91" s="54"/>
      <c r="K91" s="54"/>
      <c r="L91" s="54"/>
      <c r="M91" s="54"/>
      <c r="N91" s="54"/>
      <c r="O91" s="54"/>
      <c r="P91" s="54"/>
      <c r="Q91" s="54"/>
      <c r="R91" s="54"/>
      <c r="S91" s="54"/>
      <c r="T91" s="54"/>
      <c r="AW91" s="156" t="s">
        <v>265</v>
      </c>
      <c r="AX91" s="126" t="s">
        <v>233</v>
      </c>
      <c r="AY91" s="172" t="n">
        <v>0.77</v>
      </c>
      <c r="AZ91" s="131" t="s">
        <v>72</v>
      </c>
      <c r="BA91" s="131" t="n">
        <v>0.0320833333333333</v>
      </c>
      <c r="BB91" s="131"/>
      <c r="BC91" s="131"/>
      <c r="BD91" s="131"/>
      <c r="BE91" s="131"/>
      <c r="BF91" s="132"/>
      <c r="BG91" s="126" t="s">
        <v>133</v>
      </c>
      <c r="BH91" s="131" t="n">
        <v>0.1</v>
      </c>
      <c r="BI91" s="159" t="n">
        <v>4.3E-011</v>
      </c>
      <c r="BJ91" s="159" t="n">
        <v>6.8E-011</v>
      </c>
      <c r="BK91" s="131"/>
      <c r="BL91" s="132"/>
      <c r="BM91" s="133"/>
      <c r="BN91" s="134"/>
      <c r="BO91" s="175"/>
      <c r="BP91" s="114"/>
      <c r="BQ91" s="136"/>
      <c r="BR91" s="137"/>
      <c r="BS91" s="138"/>
      <c r="BT91" s="139"/>
      <c r="BU91" s="140"/>
      <c r="BV91" s="141"/>
      <c r="BW91" s="142"/>
    </row>
    <row r="92" customFormat="false" ht="12.75" hidden="false" customHeight="true" outlineLevel="0" collapsed="false">
      <c r="A92" s="63"/>
      <c r="B92" s="54"/>
      <c r="C92" s="54"/>
      <c r="D92" s="54"/>
      <c r="E92" s="54"/>
      <c r="F92" s="54"/>
      <c r="G92" s="54"/>
      <c r="H92" s="54"/>
      <c r="I92" s="54"/>
      <c r="J92" s="54"/>
      <c r="K92" s="54"/>
      <c r="L92" s="54"/>
      <c r="M92" s="54"/>
      <c r="N92" s="54"/>
      <c r="O92" s="54"/>
      <c r="P92" s="54"/>
      <c r="Q92" s="54"/>
      <c r="R92" s="54"/>
      <c r="S92" s="54"/>
      <c r="T92" s="54"/>
      <c r="AW92" s="156" t="s">
        <v>266</v>
      </c>
      <c r="AX92" s="126" t="s">
        <v>234</v>
      </c>
      <c r="AY92" s="172" t="n">
        <v>5.59</v>
      </c>
      <c r="AZ92" s="131" t="s">
        <v>132</v>
      </c>
      <c r="BA92" s="172" t="n">
        <v>5.59</v>
      </c>
      <c r="BB92" s="131"/>
      <c r="BC92" s="131"/>
      <c r="BD92" s="131"/>
      <c r="BE92" s="131"/>
      <c r="BF92" s="132"/>
      <c r="BG92" s="126" t="s">
        <v>115</v>
      </c>
      <c r="BH92" s="131" t="n">
        <v>0.1</v>
      </c>
      <c r="BI92" s="159" t="n">
        <v>9.9E-010</v>
      </c>
      <c r="BJ92" s="159" t="n">
        <v>1.6E-009</v>
      </c>
      <c r="BK92" s="131" t="n">
        <v>0.1</v>
      </c>
      <c r="BL92" s="149" t="n">
        <v>1.8E-009</v>
      </c>
      <c r="BM92" s="133"/>
      <c r="BN92" s="134"/>
      <c r="BO92" s="175"/>
      <c r="BP92" s="114"/>
      <c r="BQ92" s="136"/>
      <c r="BR92" s="137"/>
      <c r="BS92" s="138"/>
      <c r="BT92" s="139"/>
      <c r="BU92" s="140"/>
      <c r="BV92" s="141"/>
      <c r="BW92" s="142"/>
    </row>
    <row r="93" customFormat="false" ht="12.75" hidden="false" customHeight="true" outlineLevel="0" collapsed="false">
      <c r="A93" s="63"/>
      <c r="B93" s="54"/>
      <c r="C93" s="54"/>
      <c r="D93" s="54"/>
      <c r="E93" s="54"/>
      <c r="F93" s="54"/>
      <c r="G93" s="54"/>
      <c r="H93" s="54"/>
      <c r="I93" s="54"/>
      <c r="J93" s="54"/>
      <c r="K93" s="54"/>
      <c r="L93" s="54"/>
      <c r="M93" s="54"/>
      <c r="N93" s="54"/>
      <c r="O93" s="54"/>
      <c r="P93" s="54"/>
      <c r="Q93" s="54"/>
      <c r="R93" s="54"/>
      <c r="S93" s="54"/>
      <c r="T93" s="54"/>
      <c r="AW93" s="156" t="s">
        <v>267</v>
      </c>
      <c r="AX93" s="126" t="s">
        <v>234</v>
      </c>
      <c r="AY93" s="172" t="n">
        <v>5.59</v>
      </c>
      <c r="AZ93" s="131" t="s">
        <v>132</v>
      </c>
      <c r="BA93" s="172" t="n">
        <v>5.59</v>
      </c>
      <c r="BB93" s="131"/>
      <c r="BC93" s="131"/>
      <c r="BD93" s="131"/>
      <c r="BE93" s="131"/>
      <c r="BF93" s="132"/>
      <c r="BG93" s="126" t="s">
        <v>133</v>
      </c>
      <c r="BH93" s="131" t="n">
        <v>0.1</v>
      </c>
      <c r="BI93" s="159" t="n">
        <v>1.4E-009</v>
      </c>
      <c r="BJ93" s="159" t="n">
        <v>1.8E-009</v>
      </c>
      <c r="BK93" s="131"/>
      <c r="BL93" s="132"/>
      <c r="BM93" s="133"/>
      <c r="BN93" s="134"/>
      <c r="BO93" s="175"/>
      <c r="BP93" s="114"/>
      <c r="BQ93" s="136"/>
      <c r="BR93" s="137"/>
      <c r="BS93" s="138"/>
      <c r="BT93" s="139"/>
      <c r="BU93" s="140"/>
      <c r="BV93" s="141"/>
      <c r="BW93" s="142"/>
    </row>
    <row r="94" customFormat="false" ht="12.75" hidden="false" customHeight="true" outlineLevel="0" collapsed="false">
      <c r="A94" s="63"/>
      <c r="B94" s="54"/>
      <c r="C94" s="54"/>
      <c r="D94" s="54"/>
      <c r="E94" s="54"/>
      <c r="F94" s="54"/>
      <c r="G94" s="54"/>
      <c r="H94" s="54"/>
      <c r="I94" s="54"/>
      <c r="J94" s="54"/>
      <c r="K94" s="54"/>
      <c r="L94" s="54"/>
      <c r="M94" s="54"/>
      <c r="N94" s="54"/>
      <c r="O94" s="54"/>
      <c r="P94" s="54"/>
      <c r="Q94" s="54"/>
      <c r="R94" s="54"/>
      <c r="S94" s="54"/>
      <c r="T94" s="54"/>
      <c r="AW94" s="156" t="s">
        <v>268</v>
      </c>
      <c r="AX94" s="126" t="s">
        <v>235</v>
      </c>
      <c r="AY94" s="172" t="n">
        <v>0.352</v>
      </c>
      <c r="AZ94" s="131" t="s">
        <v>72</v>
      </c>
      <c r="BA94" s="131" t="n">
        <v>0.0146666666666667</v>
      </c>
      <c r="BB94" s="131"/>
      <c r="BC94" s="131"/>
      <c r="BD94" s="131"/>
      <c r="BE94" s="131"/>
      <c r="BF94" s="132"/>
      <c r="BG94" s="126" t="s">
        <v>115</v>
      </c>
      <c r="BH94" s="131" t="n">
        <v>0.1</v>
      </c>
      <c r="BI94" s="159" t="n">
        <v>2E-011</v>
      </c>
      <c r="BJ94" s="159" t="n">
        <v>3.5E-011</v>
      </c>
      <c r="BK94" s="131" t="n">
        <v>0.1</v>
      </c>
      <c r="BL94" s="149" t="n">
        <v>6.9E-011</v>
      </c>
      <c r="BM94" s="133"/>
      <c r="BN94" s="134"/>
      <c r="BO94" s="175"/>
      <c r="BP94" s="114"/>
      <c r="BQ94" s="136"/>
      <c r="BR94" s="137"/>
      <c r="BS94" s="138"/>
      <c r="BT94" s="139"/>
      <c r="BU94" s="140"/>
      <c r="BV94" s="141"/>
      <c r="BW94" s="142"/>
    </row>
    <row r="95" customFormat="false" ht="12.75" hidden="false" customHeight="true" outlineLevel="0" collapsed="false">
      <c r="A95" s="63"/>
      <c r="B95" s="54"/>
      <c r="C95" s="54"/>
      <c r="D95" s="54"/>
      <c r="E95" s="54"/>
      <c r="F95" s="54"/>
      <c r="G95" s="54"/>
      <c r="H95" s="54"/>
      <c r="I95" s="54"/>
      <c r="J95" s="54"/>
      <c r="K95" s="54"/>
      <c r="L95" s="54"/>
      <c r="M95" s="54"/>
      <c r="N95" s="54"/>
      <c r="O95" s="54"/>
      <c r="P95" s="54"/>
      <c r="Q95" s="54"/>
      <c r="R95" s="54"/>
      <c r="S95" s="54"/>
      <c r="T95" s="54"/>
      <c r="AW95" s="156" t="s">
        <v>269</v>
      </c>
      <c r="AX95" s="126" t="s">
        <v>235</v>
      </c>
      <c r="AY95" s="172" t="n">
        <v>0.352</v>
      </c>
      <c r="AZ95" s="131" t="s">
        <v>72</v>
      </c>
      <c r="BA95" s="131" t="n">
        <v>0.0146666666666667</v>
      </c>
      <c r="BB95" s="131"/>
      <c r="BC95" s="131"/>
      <c r="BD95" s="131"/>
      <c r="BE95" s="131"/>
      <c r="BF95" s="132"/>
      <c r="BG95" s="126" t="s">
        <v>133</v>
      </c>
      <c r="BH95" s="131" t="n">
        <v>0.1</v>
      </c>
      <c r="BI95" s="159" t="n">
        <v>3E-011</v>
      </c>
      <c r="BJ95" s="159" t="n">
        <v>5E-011</v>
      </c>
      <c r="BK95" s="131"/>
      <c r="BL95" s="132"/>
      <c r="BM95" s="133"/>
      <c r="BN95" s="134"/>
      <c r="BO95" s="175"/>
      <c r="BP95" s="114"/>
      <c r="BQ95" s="136"/>
      <c r="BR95" s="137"/>
      <c r="BS95" s="138"/>
      <c r="BT95" s="139"/>
      <c r="BU95" s="140"/>
      <c r="BV95" s="141"/>
      <c r="BW95" s="142"/>
    </row>
    <row r="96" customFormat="false" ht="12.75" hidden="false" customHeight="true" outlineLevel="0" collapsed="false">
      <c r="A96" s="63"/>
      <c r="B96" s="54"/>
      <c r="C96" s="54"/>
      <c r="D96" s="54"/>
      <c r="E96" s="54"/>
      <c r="F96" s="54"/>
      <c r="G96" s="54"/>
      <c r="H96" s="54"/>
      <c r="I96" s="54"/>
      <c r="J96" s="54"/>
      <c r="K96" s="54"/>
      <c r="L96" s="54"/>
      <c r="M96" s="54"/>
      <c r="N96" s="54"/>
      <c r="O96" s="54"/>
      <c r="P96" s="54"/>
      <c r="Q96" s="54"/>
      <c r="R96" s="54"/>
      <c r="S96" s="54"/>
      <c r="T96" s="54"/>
      <c r="AW96" s="156" t="s">
        <v>270</v>
      </c>
      <c r="AX96" s="126" t="s">
        <v>236</v>
      </c>
      <c r="AY96" s="159" t="n">
        <v>3700000</v>
      </c>
      <c r="AZ96" s="131" t="s">
        <v>114</v>
      </c>
      <c r="BA96" s="131" t="n">
        <v>1351425000</v>
      </c>
      <c r="BB96" s="131"/>
      <c r="BC96" s="131"/>
      <c r="BD96" s="131"/>
      <c r="BE96" s="131"/>
      <c r="BF96" s="132"/>
      <c r="BG96" s="126" t="s">
        <v>115</v>
      </c>
      <c r="BH96" s="131" t="n">
        <v>0.1</v>
      </c>
      <c r="BI96" s="159" t="n">
        <v>2.9E-011</v>
      </c>
      <c r="BJ96" s="159" t="n">
        <v>3.6E-011</v>
      </c>
      <c r="BK96" s="131" t="n">
        <v>0.1</v>
      </c>
      <c r="BL96" s="149" t="n">
        <v>3E-011</v>
      </c>
      <c r="BM96" s="133"/>
      <c r="BN96" s="134"/>
      <c r="BO96" s="175"/>
      <c r="BP96" s="114"/>
      <c r="BQ96" s="136"/>
      <c r="BR96" s="137"/>
      <c r="BS96" s="138"/>
      <c r="BT96" s="139"/>
      <c r="BU96" s="140"/>
      <c r="BV96" s="141"/>
      <c r="BW96" s="142"/>
    </row>
    <row r="97" customFormat="false" ht="12.75" hidden="false" customHeight="true" outlineLevel="0" collapsed="false">
      <c r="A97" s="63"/>
      <c r="B97" s="54"/>
      <c r="C97" s="54"/>
      <c r="D97" s="54"/>
      <c r="E97" s="54"/>
      <c r="F97" s="54"/>
      <c r="G97" s="54"/>
      <c r="H97" s="54"/>
      <c r="I97" s="54"/>
      <c r="J97" s="54"/>
      <c r="K97" s="54"/>
      <c r="L97" s="54"/>
      <c r="M97" s="54"/>
      <c r="N97" s="54"/>
      <c r="O97" s="54"/>
      <c r="P97" s="54"/>
      <c r="Q97" s="54"/>
      <c r="R97" s="54"/>
      <c r="S97" s="54"/>
      <c r="T97" s="54"/>
      <c r="AW97" s="156" t="s">
        <v>271</v>
      </c>
      <c r="AX97" s="126" t="s">
        <v>236</v>
      </c>
      <c r="AY97" s="159" t="n">
        <v>3700000</v>
      </c>
      <c r="AZ97" s="131" t="s">
        <v>114</v>
      </c>
      <c r="BA97" s="131" t="n">
        <v>1351425000</v>
      </c>
      <c r="BB97" s="131"/>
      <c r="BC97" s="131"/>
      <c r="BD97" s="131"/>
      <c r="BE97" s="131"/>
      <c r="BF97" s="132"/>
      <c r="BG97" s="126" t="s">
        <v>133</v>
      </c>
      <c r="BH97" s="131" t="n">
        <v>0.1</v>
      </c>
      <c r="BI97" s="159" t="n">
        <v>5.2E-011</v>
      </c>
      <c r="BJ97" s="159" t="n">
        <v>3.6E-011</v>
      </c>
      <c r="BK97" s="131"/>
      <c r="BL97" s="132"/>
      <c r="BM97" s="133"/>
      <c r="BN97" s="134"/>
      <c r="BO97" s="175"/>
      <c r="BP97" s="114"/>
      <c r="BQ97" s="136"/>
      <c r="BR97" s="137"/>
      <c r="BS97" s="138"/>
      <c r="BT97" s="139"/>
      <c r="BU97" s="140"/>
      <c r="BV97" s="141"/>
      <c r="BW97" s="142"/>
    </row>
    <row r="98" customFormat="false" ht="12.75" hidden="false" customHeight="true" outlineLevel="0" collapsed="false">
      <c r="A98" s="63"/>
      <c r="B98" s="54"/>
      <c r="C98" s="54"/>
      <c r="D98" s="54"/>
      <c r="E98" s="54"/>
      <c r="F98" s="54"/>
      <c r="G98" s="54"/>
      <c r="H98" s="54"/>
      <c r="I98" s="54"/>
      <c r="J98" s="54"/>
      <c r="K98" s="54"/>
      <c r="L98" s="54"/>
      <c r="M98" s="54"/>
      <c r="N98" s="54"/>
      <c r="O98" s="54"/>
      <c r="P98" s="54"/>
      <c r="Q98" s="54"/>
      <c r="R98" s="54"/>
      <c r="S98" s="54"/>
      <c r="T98" s="54"/>
      <c r="AW98" s="156" t="s">
        <v>272</v>
      </c>
      <c r="AX98" s="126" t="s">
        <v>237</v>
      </c>
      <c r="AY98" s="172" t="n">
        <v>312</v>
      </c>
      <c r="AZ98" s="131" t="s">
        <v>132</v>
      </c>
      <c r="BA98" s="172" t="n">
        <v>312</v>
      </c>
      <c r="BB98" s="131"/>
      <c r="BC98" s="131"/>
      <c r="BD98" s="131"/>
      <c r="BE98" s="131"/>
      <c r="BF98" s="132"/>
      <c r="BG98" s="126" t="s">
        <v>115</v>
      </c>
      <c r="BH98" s="131" t="n">
        <v>0.1</v>
      </c>
      <c r="BI98" s="159" t="n">
        <v>8.7E-010</v>
      </c>
      <c r="BJ98" s="159" t="n">
        <v>1.1E-009</v>
      </c>
      <c r="BK98" s="131" t="n">
        <v>0.1</v>
      </c>
      <c r="BL98" s="149" t="n">
        <v>7.1E-010</v>
      </c>
      <c r="BM98" s="133"/>
      <c r="BN98" s="134"/>
      <c r="BO98" s="175"/>
      <c r="BP98" s="114"/>
      <c r="BQ98" s="136"/>
      <c r="BR98" s="137"/>
      <c r="BS98" s="138"/>
      <c r="BT98" s="139"/>
      <c r="BU98" s="140"/>
      <c r="BV98" s="141"/>
      <c r="BW98" s="142"/>
    </row>
    <row r="99" customFormat="false" ht="12.75" hidden="false" customHeight="true" outlineLevel="0" collapsed="false">
      <c r="A99" s="63"/>
      <c r="B99" s="54"/>
      <c r="C99" s="54"/>
      <c r="D99" s="54"/>
      <c r="E99" s="54"/>
      <c r="F99" s="54"/>
      <c r="G99" s="54"/>
      <c r="H99" s="54"/>
      <c r="I99" s="54"/>
      <c r="J99" s="54"/>
      <c r="K99" s="54"/>
      <c r="L99" s="54"/>
      <c r="M99" s="54"/>
      <c r="N99" s="54"/>
      <c r="O99" s="54"/>
      <c r="P99" s="54"/>
      <c r="Q99" s="54"/>
      <c r="R99" s="54"/>
      <c r="S99" s="54"/>
      <c r="T99" s="54"/>
      <c r="AW99" s="156" t="s">
        <v>273</v>
      </c>
      <c r="AX99" s="126" t="s">
        <v>237</v>
      </c>
      <c r="AY99" s="172" t="n">
        <v>312</v>
      </c>
      <c r="AZ99" s="131" t="s">
        <v>132</v>
      </c>
      <c r="BA99" s="172" t="n">
        <v>312</v>
      </c>
      <c r="BB99" s="131"/>
      <c r="BC99" s="131"/>
      <c r="BD99" s="131"/>
      <c r="BE99" s="131"/>
      <c r="BF99" s="132"/>
      <c r="BG99" s="126" t="s">
        <v>133</v>
      </c>
      <c r="BH99" s="131" t="n">
        <v>0.1</v>
      </c>
      <c r="BI99" s="159" t="n">
        <v>1.5E-009</v>
      </c>
      <c r="BJ99" s="159" t="n">
        <v>1.2E-009</v>
      </c>
      <c r="BK99" s="131"/>
      <c r="BL99" s="132"/>
      <c r="BM99" s="133"/>
      <c r="BN99" s="134"/>
      <c r="BO99" s="175"/>
      <c r="BP99" s="114"/>
      <c r="BQ99" s="136"/>
      <c r="BR99" s="137"/>
      <c r="BS99" s="138"/>
      <c r="BT99" s="139"/>
      <c r="BU99" s="140"/>
      <c r="BV99" s="141"/>
      <c r="BW99" s="142"/>
    </row>
    <row r="100" customFormat="false" ht="12.75" hidden="false" customHeight="true" outlineLevel="0" collapsed="false">
      <c r="A100" s="63"/>
      <c r="B100" s="54"/>
      <c r="C100" s="54"/>
      <c r="D100" s="54"/>
      <c r="E100" s="54"/>
      <c r="F100" s="54"/>
      <c r="G100" s="54"/>
      <c r="H100" s="54"/>
      <c r="I100" s="54"/>
      <c r="J100" s="54"/>
      <c r="K100" s="54"/>
      <c r="L100" s="54"/>
      <c r="M100" s="54"/>
      <c r="N100" s="54"/>
      <c r="O100" s="54"/>
      <c r="P100" s="54"/>
      <c r="Q100" s="54"/>
      <c r="R100" s="54"/>
      <c r="S100" s="54"/>
      <c r="T100" s="54"/>
      <c r="AW100" s="156" t="s">
        <v>274</v>
      </c>
      <c r="AX100" s="126" t="s">
        <v>238</v>
      </c>
      <c r="AY100" s="172" t="n">
        <v>2.58</v>
      </c>
      <c r="AZ100" s="131" t="s">
        <v>72</v>
      </c>
      <c r="BA100" s="131" t="n">
        <v>0.1075</v>
      </c>
      <c r="BB100" s="131"/>
      <c r="BC100" s="131"/>
      <c r="BD100" s="131"/>
      <c r="BE100" s="131"/>
      <c r="BF100" s="132"/>
      <c r="BG100" s="126" t="s">
        <v>115</v>
      </c>
      <c r="BH100" s="131" t="n">
        <v>0.1</v>
      </c>
      <c r="BI100" s="159" t="n">
        <v>6.9E-011</v>
      </c>
      <c r="BJ100" s="159" t="n">
        <v>1.2E-010</v>
      </c>
      <c r="BK100" s="131" t="n">
        <v>0.1</v>
      </c>
      <c r="BL100" s="149" t="n">
        <v>2.5E-010</v>
      </c>
      <c r="BM100" s="133"/>
      <c r="BN100" s="134"/>
      <c r="BO100" s="175"/>
      <c r="BP100" s="114"/>
      <c r="BQ100" s="136"/>
      <c r="BR100" s="137"/>
      <c r="BS100" s="138"/>
      <c r="BT100" s="139"/>
      <c r="BU100" s="140"/>
      <c r="BV100" s="141"/>
      <c r="BW100" s="142"/>
    </row>
    <row r="101" customFormat="false" ht="12.75" hidden="false" customHeight="true" outlineLevel="0" collapsed="false">
      <c r="A101" s="63"/>
      <c r="B101" s="54"/>
      <c r="C101" s="54"/>
      <c r="D101" s="54"/>
      <c r="E101" s="54"/>
      <c r="F101" s="54"/>
      <c r="G101" s="54"/>
      <c r="H101" s="54"/>
      <c r="I101" s="54"/>
      <c r="J101" s="54"/>
      <c r="K101" s="54"/>
      <c r="L101" s="54"/>
      <c r="M101" s="54"/>
      <c r="N101" s="54"/>
      <c r="O101" s="54"/>
      <c r="P101" s="54"/>
      <c r="Q101" s="54"/>
      <c r="R101" s="54"/>
      <c r="S101" s="54"/>
      <c r="T101" s="54"/>
      <c r="AW101" s="156" t="s">
        <v>275</v>
      </c>
      <c r="AX101" s="126" t="s">
        <v>238</v>
      </c>
      <c r="AY101" s="172" t="n">
        <v>2.58</v>
      </c>
      <c r="AZ101" s="131" t="s">
        <v>72</v>
      </c>
      <c r="BA101" s="131" t="n">
        <v>0.1075</v>
      </c>
      <c r="BB101" s="131"/>
      <c r="BC101" s="131"/>
      <c r="BD101" s="131"/>
      <c r="BE101" s="131"/>
      <c r="BF101" s="132"/>
      <c r="BG101" s="126" t="s">
        <v>133</v>
      </c>
      <c r="BH101" s="131" t="n">
        <v>0.1</v>
      </c>
      <c r="BI101" s="159" t="n">
        <v>1.3E-010</v>
      </c>
      <c r="BJ101" s="159" t="n">
        <v>2E-010</v>
      </c>
      <c r="BK101" s="131"/>
      <c r="BL101" s="132"/>
      <c r="BM101" s="133"/>
      <c r="BN101" s="134"/>
      <c r="BO101" s="175"/>
      <c r="BP101" s="114"/>
      <c r="BQ101" s="136"/>
      <c r="BR101" s="137"/>
      <c r="BS101" s="138"/>
      <c r="BT101" s="139"/>
      <c r="BU101" s="140"/>
      <c r="BV101" s="141"/>
      <c r="BW101" s="142"/>
    </row>
    <row r="102" customFormat="false" ht="12.75" hidden="false" customHeight="true" outlineLevel="0" collapsed="false">
      <c r="A102" s="63"/>
      <c r="B102" s="54"/>
      <c r="C102" s="54"/>
      <c r="D102" s="54"/>
      <c r="E102" s="54"/>
      <c r="F102" s="54"/>
      <c r="G102" s="54"/>
      <c r="H102" s="54"/>
      <c r="I102" s="54"/>
      <c r="J102" s="54"/>
      <c r="K102" s="54"/>
      <c r="L102" s="54"/>
      <c r="M102" s="54"/>
      <c r="N102" s="54"/>
      <c r="O102" s="54"/>
      <c r="P102" s="54"/>
      <c r="Q102" s="54"/>
      <c r="R102" s="54"/>
      <c r="S102" s="54"/>
      <c r="T102" s="54"/>
      <c r="AW102" s="156" t="s">
        <v>276</v>
      </c>
      <c r="AX102" s="126" t="s">
        <v>239</v>
      </c>
      <c r="AY102" s="172" t="n">
        <v>8.28</v>
      </c>
      <c r="AZ102" s="131" t="s">
        <v>72</v>
      </c>
      <c r="BA102" s="131" t="n">
        <v>0.345</v>
      </c>
      <c r="BB102" s="131"/>
      <c r="BC102" s="131"/>
      <c r="BD102" s="131"/>
      <c r="BE102" s="131"/>
      <c r="BF102" s="132"/>
      <c r="BG102" s="126" t="s">
        <v>115</v>
      </c>
      <c r="BH102" s="131" t="n">
        <v>0.1</v>
      </c>
      <c r="BI102" s="159" t="n">
        <v>4.1E-010</v>
      </c>
      <c r="BJ102" s="159" t="n">
        <v>6.9E-010</v>
      </c>
      <c r="BK102" s="131" t="n">
        <v>0.1</v>
      </c>
      <c r="BL102" s="149" t="n">
        <v>1.4E-009</v>
      </c>
      <c r="BM102" s="133"/>
      <c r="BN102" s="134"/>
      <c r="BO102" s="175"/>
      <c r="BP102" s="114"/>
      <c r="BQ102" s="136"/>
      <c r="BR102" s="137"/>
      <c r="BS102" s="138"/>
      <c r="BT102" s="139"/>
      <c r="BU102" s="140"/>
      <c r="BV102" s="141"/>
      <c r="BW102" s="142"/>
    </row>
    <row r="103" customFormat="false" ht="12.75" hidden="false" customHeight="true" outlineLevel="0" collapsed="false">
      <c r="A103" s="63"/>
      <c r="B103" s="54"/>
      <c r="C103" s="54"/>
      <c r="D103" s="54"/>
      <c r="E103" s="54"/>
      <c r="F103" s="54"/>
      <c r="G103" s="54"/>
      <c r="H103" s="54"/>
      <c r="I103" s="54"/>
      <c r="J103" s="54"/>
      <c r="K103" s="54"/>
      <c r="L103" s="54"/>
      <c r="M103" s="54"/>
      <c r="N103" s="54"/>
      <c r="O103" s="54"/>
      <c r="P103" s="54"/>
      <c r="Q103" s="54"/>
      <c r="R103" s="54"/>
      <c r="S103" s="54"/>
      <c r="T103" s="54"/>
      <c r="AW103" s="156" t="s">
        <v>277</v>
      </c>
      <c r="AX103" s="126" t="s">
        <v>239</v>
      </c>
      <c r="AY103" s="172" t="n">
        <v>8.28</v>
      </c>
      <c r="AZ103" s="131" t="s">
        <v>72</v>
      </c>
      <c r="BA103" s="131" t="n">
        <v>0.345</v>
      </c>
      <c r="BB103" s="131"/>
      <c r="BC103" s="131"/>
      <c r="BD103" s="131"/>
      <c r="BE103" s="131"/>
      <c r="BF103" s="132"/>
      <c r="BG103" s="126" t="s">
        <v>133</v>
      </c>
      <c r="BH103" s="131" t="n">
        <v>0.1</v>
      </c>
      <c r="BI103" s="159" t="n">
        <v>6.3E-010</v>
      </c>
      <c r="BJ103" s="159" t="n">
        <v>9.5E-010</v>
      </c>
      <c r="BK103" s="131"/>
      <c r="BL103" s="132"/>
      <c r="BM103" s="133"/>
      <c r="BN103" s="134"/>
      <c r="BO103" s="175"/>
      <c r="BP103" s="114"/>
      <c r="BQ103" s="136"/>
      <c r="BR103" s="137"/>
      <c r="BS103" s="138"/>
      <c r="BT103" s="139"/>
      <c r="BU103" s="140"/>
      <c r="BV103" s="141"/>
      <c r="BW103" s="142"/>
    </row>
    <row r="104" customFormat="false" ht="12.75" hidden="false" customHeight="true" outlineLevel="0" collapsed="false">
      <c r="A104" s="63"/>
      <c r="B104" s="54"/>
      <c r="C104" s="54"/>
      <c r="D104" s="54"/>
      <c r="E104" s="54"/>
      <c r="F104" s="54"/>
      <c r="G104" s="54"/>
      <c r="H104" s="54"/>
      <c r="I104" s="54"/>
      <c r="J104" s="54"/>
      <c r="K104" s="54"/>
      <c r="L104" s="54"/>
      <c r="M104" s="54"/>
      <c r="N104" s="54"/>
      <c r="O104" s="54"/>
      <c r="P104" s="54"/>
      <c r="Q104" s="54"/>
      <c r="R104" s="54"/>
      <c r="S104" s="54"/>
      <c r="T104" s="54"/>
      <c r="AW104" s="156" t="s">
        <v>278</v>
      </c>
      <c r="AX104" s="126" t="s">
        <v>240</v>
      </c>
      <c r="AY104" s="172" t="n">
        <v>2.7</v>
      </c>
      <c r="AZ104" s="131" t="s">
        <v>114</v>
      </c>
      <c r="BA104" s="131" t="n">
        <v>986.175</v>
      </c>
      <c r="BB104" s="131" t="n">
        <v>0</v>
      </c>
      <c r="BC104" s="131" t="n">
        <v>7.7E-010</v>
      </c>
      <c r="BD104" s="131" t="s">
        <v>115</v>
      </c>
      <c r="BE104" s="131"/>
      <c r="BF104" s="132" t="n">
        <v>3.3E-010</v>
      </c>
      <c r="BG104" s="126" t="s">
        <v>115</v>
      </c>
      <c r="BH104" s="131" t="n">
        <v>0.1</v>
      </c>
      <c r="BI104" s="159" t="n">
        <v>7.7E-010</v>
      </c>
      <c r="BJ104" s="159" t="n">
        <v>9.2E-010</v>
      </c>
      <c r="BK104" s="131" t="n">
        <v>0.1</v>
      </c>
      <c r="BL104" s="149" t="n">
        <v>3.3E-010</v>
      </c>
      <c r="BM104" s="133"/>
      <c r="BN104" s="134"/>
      <c r="BO104" s="175"/>
      <c r="BP104" s="114"/>
      <c r="BQ104" s="136"/>
      <c r="BR104" s="137"/>
      <c r="BS104" s="138"/>
      <c r="BT104" s="139"/>
      <c r="BU104" s="140"/>
      <c r="BV104" s="141"/>
      <c r="BW104" s="142"/>
    </row>
    <row r="105" customFormat="false" ht="12.75" hidden="false" customHeight="true" outlineLevel="0" collapsed="false">
      <c r="A105" s="63"/>
      <c r="B105" s="54"/>
      <c r="C105" s="54"/>
      <c r="D105" s="54"/>
      <c r="E105" s="54"/>
      <c r="F105" s="54"/>
      <c r="G105" s="54"/>
      <c r="H105" s="54"/>
      <c r="I105" s="54"/>
      <c r="J105" s="54"/>
      <c r="K105" s="54"/>
      <c r="L105" s="54"/>
      <c r="M105" s="54"/>
      <c r="N105" s="54"/>
      <c r="O105" s="54"/>
      <c r="P105" s="54"/>
      <c r="Q105" s="54"/>
      <c r="R105" s="54"/>
      <c r="S105" s="54"/>
      <c r="T105" s="54"/>
      <c r="AW105" s="156" t="s">
        <v>279</v>
      </c>
      <c r="AX105" s="126" t="s">
        <v>240</v>
      </c>
      <c r="AY105" s="172" t="n">
        <v>2.7</v>
      </c>
      <c r="AZ105" s="131" t="s">
        <v>114</v>
      </c>
      <c r="BA105" s="131" t="n">
        <v>986.175</v>
      </c>
      <c r="BB105" s="131" t="n">
        <v>0</v>
      </c>
      <c r="BC105" s="131"/>
      <c r="BD105" s="131"/>
      <c r="BE105" s="131"/>
      <c r="BF105" s="132"/>
      <c r="BG105" s="126" t="s">
        <v>133</v>
      </c>
      <c r="BH105" s="131" t="n">
        <v>0.1</v>
      </c>
      <c r="BI105" s="159" t="n">
        <v>3.7E-010</v>
      </c>
      <c r="BJ105" s="159" t="n">
        <v>3.3E-010</v>
      </c>
      <c r="BK105" s="131"/>
      <c r="BL105" s="132"/>
      <c r="BM105" s="133"/>
      <c r="BN105" s="134"/>
      <c r="BO105" s="175"/>
      <c r="BP105" s="114"/>
      <c r="BQ105" s="136"/>
      <c r="BR105" s="137"/>
      <c r="BS105" s="138"/>
      <c r="BT105" s="139"/>
      <c r="BU105" s="140"/>
      <c r="BV105" s="141"/>
      <c r="BW105" s="142"/>
    </row>
    <row r="106" customFormat="false" ht="12.75" hidden="false" customHeight="true" outlineLevel="0" collapsed="false">
      <c r="A106" s="63"/>
      <c r="B106" s="54"/>
      <c r="C106" s="54"/>
      <c r="D106" s="54"/>
      <c r="E106" s="54"/>
      <c r="F106" s="54"/>
      <c r="G106" s="54"/>
      <c r="H106" s="54"/>
      <c r="I106" s="54"/>
      <c r="J106" s="54"/>
      <c r="K106" s="54"/>
      <c r="L106" s="54"/>
      <c r="M106" s="54"/>
      <c r="N106" s="54"/>
      <c r="O106" s="54"/>
      <c r="P106" s="54"/>
      <c r="Q106" s="54"/>
      <c r="R106" s="54"/>
      <c r="S106" s="54"/>
      <c r="T106" s="54"/>
      <c r="AW106" s="156" t="s">
        <v>280</v>
      </c>
      <c r="AX106" s="126" t="s">
        <v>241</v>
      </c>
      <c r="AY106" s="172" t="n">
        <v>44.5</v>
      </c>
      <c r="AZ106" s="131" t="s">
        <v>132</v>
      </c>
      <c r="BA106" s="172" t="n">
        <v>44.5</v>
      </c>
      <c r="BB106" s="131" t="n">
        <v>0.17</v>
      </c>
      <c r="BC106" s="131"/>
      <c r="BD106" s="131"/>
      <c r="BE106" s="131"/>
      <c r="BF106" s="132"/>
      <c r="BG106" s="126" t="s">
        <v>115</v>
      </c>
      <c r="BH106" s="131" t="n">
        <v>0.1</v>
      </c>
      <c r="BI106" s="159" t="n">
        <v>2.2E-009</v>
      </c>
      <c r="BJ106" s="159" t="n">
        <v>3E-009</v>
      </c>
      <c r="BK106" s="131" t="n">
        <v>0.1</v>
      </c>
      <c r="BL106" s="149" t="n">
        <v>1.8E-009</v>
      </c>
      <c r="BM106" s="133"/>
      <c r="BN106" s="134" t="n">
        <v>1000</v>
      </c>
      <c r="BO106" s="175"/>
      <c r="BP106" s="114"/>
      <c r="BQ106" s="136"/>
      <c r="BR106" s="137"/>
      <c r="BS106" s="138"/>
      <c r="BT106" s="139"/>
      <c r="BU106" s="140"/>
      <c r="BV106" s="141"/>
      <c r="BW106" s="142"/>
    </row>
    <row r="107" customFormat="false" ht="12.75" hidden="false" customHeight="true" outlineLevel="0" collapsed="false">
      <c r="A107" s="63"/>
      <c r="B107" s="54"/>
      <c r="C107" s="54"/>
      <c r="D107" s="54"/>
      <c r="E107" s="54"/>
      <c r="F107" s="54"/>
      <c r="G107" s="54"/>
      <c r="H107" s="54"/>
      <c r="I107" s="54"/>
      <c r="J107" s="54"/>
      <c r="K107" s="54"/>
      <c r="L107" s="54"/>
      <c r="M107" s="54"/>
      <c r="N107" s="54"/>
      <c r="O107" s="54"/>
      <c r="P107" s="54"/>
      <c r="Q107" s="54"/>
      <c r="R107" s="54"/>
      <c r="S107" s="54"/>
      <c r="T107" s="54"/>
      <c r="AW107" s="156" t="s">
        <v>281</v>
      </c>
      <c r="AX107" s="126" t="s">
        <v>241</v>
      </c>
      <c r="AY107" s="172" t="n">
        <v>44.5</v>
      </c>
      <c r="AZ107" s="131" t="s">
        <v>132</v>
      </c>
      <c r="BA107" s="172" t="n">
        <v>44.5</v>
      </c>
      <c r="BB107" s="131" t="n">
        <v>0.17</v>
      </c>
      <c r="BC107" s="131"/>
      <c r="BD107" s="131"/>
      <c r="BE107" s="131"/>
      <c r="BF107" s="132"/>
      <c r="BG107" s="126" t="s">
        <v>133</v>
      </c>
      <c r="BH107" s="131" t="n">
        <v>0.1</v>
      </c>
      <c r="BI107" s="159" t="n">
        <v>3.5E-009</v>
      </c>
      <c r="BJ107" s="159" t="n">
        <v>3.2E-009</v>
      </c>
      <c r="BK107" s="131"/>
      <c r="BL107" s="132"/>
      <c r="BM107" s="133"/>
      <c r="BN107" s="134" t="n">
        <v>1000</v>
      </c>
      <c r="BO107" s="175"/>
      <c r="BP107" s="114"/>
      <c r="BQ107" s="136"/>
      <c r="BR107" s="137"/>
      <c r="BS107" s="138"/>
      <c r="BT107" s="139"/>
      <c r="BU107" s="140"/>
      <c r="BV107" s="141" t="n">
        <v>0.53</v>
      </c>
      <c r="BW107" s="142" t="n">
        <v>0.466</v>
      </c>
    </row>
    <row r="108" customFormat="false" ht="12.75" hidden="false" customHeight="true" outlineLevel="0" collapsed="false">
      <c r="A108" s="63"/>
      <c r="B108" s="54"/>
      <c r="C108" s="54"/>
      <c r="D108" s="54"/>
      <c r="E108" s="54"/>
      <c r="F108" s="54"/>
      <c r="G108" s="54"/>
      <c r="H108" s="54"/>
      <c r="I108" s="54"/>
      <c r="J108" s="54"/>
      <c r="K108" s="54"/>
      <c r="L108" s="54"/>
      <c r="M108" s="54"/>
      <c r="N108" s="54"/>
      <c r="O108" s="54"/>
      <c r="P108" s="54"/>
      <c r="Q108" s="54"/>
      <c r="R108" s="54"/>
      <c r="S108" s="54"/>
      <c r="T108" s="54"/>
      <c r="AW108" s="156" t="s">
        <v>282</v>
      </c>
      <c r="AX108" s="126" t="s">
        <v>241</v>
      </c>
      <c r="AY108" s="172" t="n">
        <v>44.5</v>
      </c>
      <c r="AZ108" s="131" t="s">
        <v>132</v>
      </c>
      <c r="BA108" s="172" t="n">
        <v>44.5</v>
      </c>
      <c r="BB108" s="131" t="n">
        <v>0.17</v>
      </c>
      <c r="BC108" s="131" t="n">
        <v>4E-009</v>
      </c>
      <c r="BD108" s="131" t="s">
        <v>137</v>
      </c>
      <c r="BE108" s="131"/>
      <c r="BF108" s="132" t="n">
        <v>1.8E-009</v>
      </c>
      <c r="BG108" s="126"/>
      <c r="BH108" s="131"/>
      <c r="BI108" s="131"/>
      <c r="BJ108" s="131"/>
      <c r="BK108" s="131"/>
      <c r="BL108" s="132"/>
      <c r="BM108" s="133"/>
      <c r="BN108" s="134" t="n">
        <v>1000</v>
      </c>
      <c r="BO108" s="175"/>
      <c r="BP108" s="114"/>
      <c r="BQ108" s="136"/>
      <c r="BR108" s="137"/>
      <c r="BS108" s="138"/>
      <c r="BT108" s="139"/>
      <c r="BU108" s="140"/>
      <c r="BV108" s="141"/>
      <c r="BW108" s="142"/>
    </row>
    <row r="109" customFormat="false" ht="12.75" hidden="false" customHeight="true" outlineLevel="0" collapsed="false">
      <c r="A109" s="63"/>
      <c r="B109" s="54"/>
      <c r="C109" s="54"/>
      <c r="D109" s="54"/>
      <c r="E109" s="54"/>
      <c r="F109" s="54"/>
      <c r="G109" s="54"/>
      <c r="H109" s="54"/>
      <c r="I109" s="54"/>
      <c r="J109" s="54"/>
      <c r="K109" s="54"/>
      <c r="L109" s="54"/>
      <c r="M109" s="54"/>
      <c r="N109" s="54"/>
      <c r="O109" s="54"/>
      <c r="P109" s="54"/>
      <c r="Q109" s="54"/>
      <c r="R109" s="54"/>
      <c r="S109" s="54"/>
      <c r="T109" s="54"/>
      <c r="AW109" s="156" t="s">
        <v>283</v>
      </c>
      <c r="AX109" s="126" t="s">
        <v>242</v>
      </c>
      <c r="AY109" s="159" t="n">
        <v>100000</v>
      </c>
      <c r="AZ109" s="131" t="s">
        <v>114</v>
      </c>
      <c r="BA109" s="131" t="n">
        <v>36525000</v>
      </c>
      <c r="BB109" s="131"/>
      <c r="BC109" s="131"/>
      <c r="BD109" s="131"/>
      <c r="BE109" s="131"/>
      <c r="BF109" s="132"/>
      <c r="BG109" s="126" t="s">
        <v>115</v>
      </c>
      <c r="BH109" s="131" t="n">
        <v>0.1</v>
      </c>
      <c r="BI109" s="159" t="n">
        <v>2.8E-007</v>
      </c>
      <c r="BJ109" s="159" t="n">
        <v>3.3E-007</v>
      </c>
      <c r="BK109" s="131" t="n">
        <v>0.1</v>
      </c>
      <c r="BL109" s="149" t="n">
        <v>1.1E-007</v>
      </c>
      <c r="BM109" s="133"/>
      <c r="BN109" s="134"/>
      <c r="BO109" s="175"/>
      <c r="BP109" s="114"/>
      <c r="BQ109" s="136"/>
      <c r="BR109" s="137"/>
      <c r="BS109" s="138"/>
      <c r="BT109" s="139"/>
      <c r="BU109" s="140"/>
      <c r="BV109" s="141"/>
      <c r="BW109" s="142"/>
    </row>
    <row r="110" customFormat="false" ht="12.75" hidden="false" customHeight="true" outlineLevel="0" collapsed="false">
      <c r="A110" s="63"/>
      <c r="B110" s="54"/>
      <c r="C110" s="54"/>
      <c r="D110" s="54"/>
      <c r="E110" s="54"/>
      <c r="F110" s="54"/>
      <c r="G110" s="54"/>
      <c r="H110" s="54"/>
      <c r="I110" s="54"/>
      <c r="J110" s="54"/>
      <c r="K110" s="54"/>
      <c r="L110" s="54"/>
      <c r="M110" s="54"/>
      <c r="N110" s="54"/>
      <c r="O110" s="54"/>
      <c r="P110" s="54"/>
      <c r="Q110" s="54"/>
      <c r="R110" s="54"/>
      <c r="S110" s="54"/>
      <c r="T110" s="54"/>
      <c r="AW110" s="156" t="s">
        <v>284</v>
      </c>
      <c r="AX110" s="126" t="s">
        <v>242</v>
      </c>
      <c r="AY110" s="159" t="n">
        <v>100000</v>
      </c>
      <c r="AZ110" s="131" t="s">
        <v>114</v>
      </c>
      <c r="BA110" s="131" t="n">
        <v>36525000</v>
      </c>
      <c r="BB110" s="131"/>
      <c r="BC110" s="131"/>
      <c r="BD110" s="131"/>
      <c r="BE110" s="131"/>
      <c r="BF110" s="132"/>
      <c r="BG110" s="126" t="s">
        <v>133</v>
      </c>
      <c r="BH110" s="131" t="n">
        <v>0.1</v>
      </c>
      <c r="BI110" s="159" t="n">
        <v>1.3E-007</v>
      </c>
      <c r="BJ110" s="159" t="n">
        <v>1.2E-007</v>
      </c>
      <c r="BK110" s="131"/>
      <c r="BL110" s="132"/>
      <c r="BM110" s="133"/>
      <c r="BN110" s="134"/>
      <c r="BO110" s="175"/>
      <c r="BP110" s="114"/>
      <c r="BQ110" s="136"/>
      <c r="BR110" s="137"/>
      <c r="BS110" s="138"/>
      <c r="BT110" s="139"/>
      <c r="BU110" s="140"/>
      <c r="BV110" s="141"/>
      <c r="BW110" s="142"/>
    </row>
    <row r="111" customFormat="false" ht="12.75" hidden="false" customHeight="true" outlineLevel="0" collapsed="false">
      <c r="A111" s="63"/>
      <c r="B111" s="54"/>
      <c r="C111" s="54"/>
      <c r="D111" s="54"/>
      <c r="E111" s="54"/>
      <c r="F111" s="54"/>
      <c r="G111" s="54"/>
      <c r="H111" s="54"/>
      <c r="I111" s="54"/>
      <c r="J111" s="54"/>
      <c r="K111" s="54"/>
      <c r="L111" s="54"/>
      <c r="M111" s="54"/>
      <c r="N111" s="54"/>
      <c r="O111" s="54"/>
      <c r="P111" s="54"/>
      <c r="Q111" s="54"/>
      <c r="R111" s="54"/>
      <c r="S111" s="54"/>
      <c r="T111" s="54"/>
      <c r="AW111" s="156" t="s">
        <v>285</v>
      </c>
      <c r="AX111" s="126" t="s">
        <v>243</v>
      </c>
      <c r="AY111" s="172" t="n">
        <v>17.5</v>
      </c>
      <c r="AZ111" s="131" t="s">
        <v>72</v>
      </c>
      <c r="BA111" s="131" t="n">
        <v>0.729166666666667</v>
      </c>
      <c r="BB111" s="131"/>
      <c r="BC111" s="131"/>
      <c r="BD111" s="131"/>
      <c r="BE111" s="131"/>
      <c r="BF111" s="132"/>
      <c r="BG111" s="126" t="s">
        <v>133</v>
      </c>
      <c r="BH111" s="131" t="n">
        <v>0.1</v>
      </c>
      <c r="BI111" s="159" t="n">
        <v>5.1E-010</v>
      </c>
      <c r="BJ111" s="159" t="n">
        <v>7.8E-010</v>
      </c>
      <c r="BK111" s="131" t="n">
        <v>0.1</v>
      </c>
      <c r="BL111" s="149" t="n">
        <v>1E-009</v>
      </c>
      <c r="BM111" s="133"/>
      <c r="BN111" s="134"/>
      <c r="BO111" s="175"/>
      <c r="BP111" s="114"/>
      <c r="BQ111" s="136"/>
      <c r="BR111" s="137"/>
      <c r="BS111" s="138"/>
      <c r="BT111" s="139"/>
      <c r="BU111" s="140"/>
      <c r="BV111" s="141"/>
      <c r="BW111" s="142"/>
    </row>
    <row r="112" customFormat="false" ht="12.75" hidden="false" customHeight="true" outlineLevel="0" collapsed="false">
      <c r="A112" s="63"/>
      <c r="B112" s="54"/>
      <c r="C112" s="54"/>
      <c r="D112" s="54"/>
      <c r="E112" s="54"/>
      <c r="F112" s="54"/>
      <c r="G112" s="54"/>
      <c r="H112" s="54"/>
      <c r="I112" s="54"/>
      <c r="J112" s="54"/>
      <c r="K112" s="54"/>
      <c r="L112" s="54"/>
      <c r="M112" s="54"/>
      <c r="N112" s="54"/>
      <c r="O112" s="54"/>
      <c r="P112" s="54"/>
      <c r="Q112" s="54"/>
      <c r="R112" s="54"/>
      <c r="S112" s="54"/>
      <c r="T112" s="54"/>
      <c r="AW112" s="156" t="s">
        <v>286</v>
      </c>
      <c r="AX112" s="126" t="s">
        <v>243</v>
      </c>
      <c r="AY112" s="172" t="n">
        <v>17.5</v>
      </c>
      <c r="AZ112" s="131" t="s">
        <v>72</v>
      </c>
      <c r="BA112" s="131" t="n">
        <v>0.729166666666667</v>
      </c>
      <c r="BB112" s="131"/>
      <c r="BC112" s="131"/>
      <c r="BD112" s="131"/>
      <c r="BE112" s="131"/>
      <c r="BF112" s="132"/>
      <c r="BG112" s="126" t="s">
        <v>137</v>
      </c>
      <c r="BH112" s="131" t="n">
        <v>0.05</v>
      </c>
      <c r="BI112" s="159" t="n">
        <v>5.5E-010</v>
      </c>
      <c r="BJ112" s="159" t="n">
        <v>8.3E-010</v>
      </c>
      <c r="BK112" s="131" t="n">
        <v>0.05</v>
      </c>
      <c r="BL112" s="149" t="n">
        <v>1.1E-009</v>
      </c>
      <c r="BM112" s="133"/>
      <c r="BN112" s="134"/>
      <c r="BO112" s="175"/>
      <c r="BP112" s="114"/>
      <c r="BQ112" s="136"/>
      <c r="BR112" s="137"/>
      <c r="BS112" s="138"/>
      <c r="BT112" s="139"/>
      <c r="BU112" s="140"/>
      <c r="BV112" s="141"/>
      <c r="BW112" s="142"/>
    </row>
    <row r="113" customFormat="false" ht="12.75" hidden="false" customHeight="true" outlineLevel="0" collapsed="false">
      <c r="A113" s="63"/>
      <c r="B113" s="54"/>
      <c r="C113" s="54"/>
      <c r="D113" s="54"/>
      <c r="E113" s="54"/>
      <c r="F113" s="54"/>
      <c r="G113" s="54"/>
      <c r="H113" s="54"/>
      <c r="I113" s="54"/>
      <c r="J113" s="54"/>
      <c r="K113" s="54"/>
      <c r="L113" s="54"/>
      <c r="M113" s="54"/>
      <c r="N113" s="54"/>
      <c r="O113" s="54"/>
      <c r="P113" s="54"/>
      <c r="Q113" s="54"/>
      <c r="R113" s="54"/>
      <c r="S113" s="54"/>
      <c r="T113" s="54"/>
      <c r="AW113" s="156" t="s">
        <v>287</v>
      </c>
      <c r="AX113" s="126" t="s">
        <v>244</v>
      </c>
      <c r="AY113" s="172" t="n">
        <v>78.7</v>
      </c>
      <c r="AZ113" s="131" t="s">
        <v>132</v>
      </c>
      <c r="BA113" s="172" t="n">
        <v>78.7</v>
      </c>
      <c r="BB113" s="131"/>
      <c r="BC113" s="131"/>
      <c r="BD113" s="131"/>
      <c r="BE113" s="131"/>
      <c r="BF113" s="132"/>
      <c r="BG113" s="126" t="s">
        <v>133</v>
      </c>
      <c r="BH113" s="131" t="n">
        <v>0.1</v>
      </c>
      <c r="BI113" s="159" t="n">
        <v>4.6E-009</v>
      </c>
      <c r="BJ113" s="159" t="n">
        <v>4E-009</v>
      </c>
      <c r="BK113" s="131" t="n">
        <v>0.1</v>
      </c>
      <c r="BL113" s="149" t="n">
        <v>2.5E-009</v>
      </c>
      <c r="BM113" s="133"/>
      <c r="BN113" s="134"/>
      <c r="BO113" s="175"/>
      <c r="BP113" s="114"/>
      <c r="BQ113" s="136"/>
      <c r="BR113" s="137"/>
      <c r="BS113" s="138"/>
      <c r="BT113" s="139"/>
      <c r="BU113" s="140"/>
      <c r="BV113" s="141" t="n">
        <v>0.188</v>
      </c>
      <c r="BW113" s="142" t="n">
        <v>1.461</v>
      </c>
    </row>
    <row r="114" customFormat="false" ht="12.75" hidden="false" customHeight="true" outlineLevel="0" collapsed="false">
      <c r="A114" s="63"/>
      <c r="B114" s="54"/>
      <c r="C114" s="54"/>
      <c r="D114" s="54"/>
      <c r="E114" s="54"/>
      <c r="F114" s="54"/>
      <c r="G114" s="54"/>
      <c r="H114" s="54"/>
      <c r="I114" s="54"/>
      <c r="J114" s="54"/>
      <c r="K114" s="54"/>
      <c r="L114" s="54"/>
      <c r="M114" s="54"/>
      <c r="N114" s="54"/>
      <c r="O114" s="54"/>
      <c r="P114" s="54"/>
      <c r="Q114" s="54"/>
      <c r="R114" s="54"/>
      <c r="S114" s="54"/>
      <c r="T114" s="54"/>
      <c r="AW114" s="156" t="s">
        <v>288</v>
      </c>
      <c r="AX114" s="126" t="s">
        <v>245</v>
      </c>
      <c r="AY114" s="172" t="n">
        <v>271</v>
      </c>
      <c r="AZ114" s="131" t="s">
        <v>132</v>
      </c>
      <c r="BA114" s="172" t="n">
        <v>271</v>
      </c>
      <c r="BB114" s="131" t="n">
        <v>0.023</v>
      </c>
      <c r="BC114" s="131" t="n">
        <v>1E-009</v>
      </c>
      <c r="BD114" s="131" t="s">
        <v>137</v>
      </c>
      <c r="BE114" s="131"/>
      <c r="BF114" s="132" t="n">
        <v>2.1E-010</v>
      </c>
      <c r="BG114" s="126" t="s">
        <v>137</v>
      </c>
      <c r="BH114" s="131" t="n">
        <v>0.05</v>
      </c>
      <c r="BI114" s="159" t="n">
        <v>6.3E-009</v>
      </c>
      <c r="BJ114" s="159" t="n">
        <v>4.9E-009</v>
      </c>
      <c r="BK114" s="131" t="n">
        <v>0.05</v>
      </c>
      <c r="BL114" s="149" t="n">
        <v>2.3E-009</v>
      </c>
      <c r="BM114" s="133"/>
      <c r="BN114" s="134" t="n">
        <v>100</v>
      </c>
      <c r="BO114" s="175"/>
      <c r="BP114" s="114" t="n">
        <v>10</v>
      </c>
      <c r="BQ114" s="136"/>
      <c r="BR114" s="137"/>
      <c r="BS114" s="138"/>
      <c r="BT114" s="139"/>
      <c r="BU114" s="140"/>
      <c r="BV114" s="141"/>
      <c r="BW114" s="142"/>
    </row>
    <row r="115" customFormat="false" ht="12.75" hidden="false" customHeight="true" outlineLevel="0" collapsed="false">
      <c r="A115" s="63"/>
      <c r="B115" s="54"/>
      <c r="C115" s="54"/>
      <c r="D115" s="54"/>
      <c r="E115" s="54"/>
      <c r="F115" s="54"/>
      <c r="G115" s="54"/>
      <c r="H115" s="54"/>
      <c r="I115" s="54"/>
      <c r="J115" s="54"/>
      <c r="K115" s="54"/>
      <c r="L115" s="54"/>
      <c r="M115" s="54"/>
      <c r="N115" s="54"/>
      <c r="O115" s="54"/>
      <c r="P115" s="54"/>
      <c r="Q115" s="54"/>
      <c r="R115" s="54"/>
      <c r="S115" s="54"/>
      <c r="T115" s="54"/>
      <c r="AW115" s="156" t="s">
        <v>289</v>
      </c>
      <c r="AX115" s="126" t="s">
        <v>245</v>
      </c>
      <c r="AY115" s="172" t="n">
        <v>271</v>
      </c>
      <c r="AZ115" s="131" t="s">
        <v>132</v>
      </c>
      <c r="BA115" s="172" t="n">
        <v>271</v>
      </c>
      <c r="BB115" s="131" t="n">
        <v>0.023</v>
      </c>
      <c r="BC115" s="131"/>
      <c r="BD115" s="131"/>
      <c r="BE115" s="131"/>
      <c r="BF115" s="132"/>
      <c r="BG115" s="126" t="s">
        <v>133</v>
      </c>
      <c r="BH115" s="131" t="n">
        <v>0.1</v>
      </c>
      <c r="BI115" s="159" t="n">
        <v>5.2E-010</v>
      </c>
      <c r="BJ115" s="159" t="n">
        <v>3.9E-010</v>
      </c>
      <c r="BK115" s="131" t="n">
        <v>0.1</v>
      </c>
      <c r="BL115" s="149" t="n">
        <v>2.1E-010</v>
      </c>
      <c r="BM115" s="133"/>
      <c r="BN115" s="134" t="n">
        <v>100</v>
      </c>
      <c r="BO115" s="175"/>
      <c r="BP115" s="114"/>
      <c r="BQ115" s="136"/>
      <c r="BR115" s="137"/>
      <c r="BS115" s="138"/>
      <c r="BT115" s="139"/>
      <c r="BU115" s="140"/>
      <c r="BV115" s="141"/>
      <c r="BW115" s="142"/>
    </row>
    <row r="116" customFormat="false" ht="12.75" hidden="false" customHeight="true" outlineLevel="0" collapsed="false">
      <c r="A116" s="63"/>
      <c r="B116" s="54"/>
      <c r="C116" s="54"/>
      <c r="D116" s="54"/>
      <c r="E116" s="54"/>
      <c r="F116" s="54"/>
      <c r="G116" s="54"/>
      <c r="H116" s="54"/>
      <c r="I116" s="54"/>
      <c r="J116" s="54"/>
      <c r="K116" s="54"/>
      <c r="L116" s="54"/>
      <c r="M116" s="54"/>
      <c r="N116" s="54"/>
      <c r="O116" s="54"/>
      <c r="P116" s="54"/>
      <c r="Q116" s="54"/>
      <c r="R116" s="54"/>
      <c r="S116" s="54"/>
      <c r="T116" s="54"/>
      <c r="AW116" s="156" t="s">
        <v>290</v>
      </c>
      <c r="AX116" s="126" t="s">
        <v>246</v>
      </c>
      <c r="AY116" s="172" t="n">
        <v>70.8</v>
      </c>
      <c r="AZ116" s="131" t="s">
        <v>132</v>
      </c>
      <c r="BA116" s="172" t="n">
        <v>70.8</v>
      </c>
      <c r="BB116" s="131" t="n">
        <v>0.15</v>
      </c>
      <c r="BC116" s="131" t="n">
        <v>2.1E-009</v>
      </c>
      <c r="BD116" s="131" t="s">
        <v>137</v>
      </c>
      <c r="BE116" s="131"/>
      <c r="BF116" s="132" t="n">
        <v>7.4E-010</v>
      </c>
      <c r="BG116" s="126" t="s">
        <v>137</v>
      </c>
      <c r="BH116" s="131" t="n">
        <v>0.05</v>
      </c>
      <c r="BI116" s="159" t="n">
        <v>9.4E-010</v>
      </c>
      <c r="BJ116" s="159" t="n">
        <v>6E-010</v>
      </c>
      <c r="BK116" s="131" t="n">
        <v>0.05</v>
      </c>
      <c r="BL116" s="149" t="n">
        <v>1.9E-010</v>
      </c>
      <c r="BM116" s="133"/>
      <c r="BN116" s="134" t="n">
        <v>300</v>
      </c>
      <c r="BO116" s="175"/>
      <c r="BP116" s="114"/>
      <c r="BQ116" s="136"/>
      <c r="BR116" s="137"/>
      <c r="BS116" s="138"/>
      <c r="BT116" s="139"/>
      <c r="BU116" s="140"/>
      <c r="BV116" s="141" t="n">
        <v>0.15</v>
      </c>
      <c r="BW116" s="142" t="n">
        <v>0.475</v>
      </c>
    </row>
    <row r="117" customFormat="false" ht="12.75" hidden="false" customHeight="true" outlineLevel="0" collapsed="false">
      <c r="A117" s="63"/>
      <c r="B117" s="54"/>
      <c r="C117" s="54"/>
      <c r="D117" s="54"/>
      <c r="E117" s="54"/>
      <c r="F117" s="54"/>
      <c r="G117" s="54"/>
      <c r="H117" s="54"/>
      <c r="I117" s="54"/>
      <c r="J117" s="54"/>
      <c r="K117" s="54"/>
      <c r="L117" s="54"/>
      <c r="M117" s="54"/>
      <c r="N117" s="54"/>
      <c r="O117" s="54"/>
      <c r="P117" s="54"/>
      <c r="Q117" s="54"/>
      <c r="R117" s="54"/>
      <c r="S117" s="54"/>
      <c r="T117" s="54"/>
      <c r="AW117" s="156" t="s">
        <v>291</v>
      </c>
      <c r="AX117" s="126" t="s">
        <v>246</v>
      </c>
      <c r="AY117" s="172" t="n">
        <v>70.8</v>
      </c>
      <c r="AZ117" s="131" t="s">
        <v>132</v>
      </c>
      <c r="BA117" s="172" t="n">
        <v>70.8</v>
      </c>
      <c r="BB117" s="131" t="n">
        <v>0.15</v>
      </c>
      <c r="BC117" s="131"/>
      <c r="BD117" s="131"/>
      <c r="BE117" s="131"/>
      <c r="BF117" s="132"/>
      <c r="BG117" s="126" t="s">
        <v>133</v>
      </c>
      <c r="BH117" s="131" t="n">
        <v>0.1</v>
      </c>
      <c r="BI117" s="159" t="n">
        <v>1.5E-009</v>
      </c>
      <c r="BJ117" s="159" t="n">
        <v>1.4E-009</v>
      </c>
      <c r="BK117" s="131" t="n">
        <v>0.1</v>
      </c>
      <c r="BL117" s="149" t="n">
        <v>7.4E-010</v>
      </c>
      <c r="BM117" s="133"/>
      <c r="BN117" s="134" t="n">
        <v>300</v>
      </c>
      <c r="BO117" s="175"/>
      <c r="BP117" s="114"/>
      <c r="BQ117" s="136"/>
      <c r="BR117" s="137"/>
      <c r="BS117" s="138"/>
      <c r="BT117" s="139"/>
      <c r="BU117" s="140"/>
      <c r="BV117" s="141" t="n">
        <v>0.15</v>
      </c>
      <c r="BW117" s="142" t="n">
        <v>0.475</v>
      </c>
    </row>
    <row r="118" customFormat="false" ht="12.75" hidden="false" customHeight="true" outlineLevel="0" collapsed="false">
      <c r="A118" s="63"/>
      <c r="B118" s="54"/>
      <c r="C118" s="54"/>
      <c r="D118" s="54"/>
      <c r="E118" s="54"/>
      <c r="F118" s="54"/>
      <c r="G118" s="54"/>
      <c r="H118" s="54"/>
      <c r="I118" s="54"/>
      <c r="J118" s="54"/>
      <c r="K118" s="54"/>
      <c r="L118" s="54"/>
      <c r="M118" s="54"/>
      <c r="N118" s="54"/>
      <c r="O118" s="54"/>
      <c r="P118" s="54"/>
      <c r="Q118" s="54"/>
      <c r="R118" s="54"/>
      <c r="S118" s="54"/>
      <c r="T118" s="54"/>
      <c r="AW118" s="156" t="s">
        <v>292</v>
      </c>
      <c r="AX118" s="126" t="s">
        <v>246</v>
      </c>
      <c r="AY118" s="172" t="n">
        <v>70.8</v>
      </c>
      <c r="AZ118" s="131" t="s">
        <v>132</v>
      </c>
      <c r="BA118" s="172" t="n">
        <v>70.8</v>
      </c>
      <c r="BB118" s="131" t="n">
        <v>0.15</v>
      </c>
      <c r="BC118" s="131"/>
      <c r="BD118" s="131"/>
      <c r="BE118" s="131"/>
      <c r="BF118" s="132"/>
      <c r="BG118" s="126" t="s">
        <v>137</v>
      </c>
      <c r="BH118" s="131" t="n">
        <v>0.05</v>
      </c>
      <c r="BI118" s="159" t="n">
        <v>2E-009</v>
      </c>
      <c r="BJ118" s="159" t="n">
        <v>1.7E-009</v>
      </c>
      <c r="BK118" s="131" t="n">
        <v>0.05</v>
      </c>
      <c r="BL118" s="149" t="n">
        <v>7E-010</v>
      </c>
      <c r="BM118" s="133"/>
      <c r="BN118" s="134" t="n">
        <v>300</v>
      </c>
      <c r="BO118" s="175"/>
      <c r="BP118" s="114"/>
      <c r="BQ118" s="136"/>
      <c r="BR118" s="137"/>
      <c r="BS118" s="138"/>
      <c r="BT118" s="139"/>
      <c r="BU118" s="140"/>
      <c r="BV118" s="141" t="n">
        <v>0.15</v>
      </c>
      <c r="BW118" s="142" t="n">
        <v>0.475</v>
      </c>
    </row>
    <row r="119" customFormat="false" ht="12.75" hidden="false" customHeight="true" outlineLevel="0" collapsed="false">
      <c r="A119" s="63"/>
      <c r="B119" s="54"/>
      <c r="C119" s="54"/>
      <c r="D119" s="54"/>
      <c r="E119" s="54"/>
      <c r="F119" s="54"/>
      <c r="G119" s="54"/>
      <c r="H119" s="54"/>
      <c r="I119" s="54"/>
      <c r="J119" s="54"/>
      <c r="K119" s="54"/>
      <c r="L119" s="54"/>
      <c r="M119" s="54"/>
      <c r="N119" s="54"/>
      <c r="O119" s="54"/>
      <c r="P119" s="54"/>
      <c r="Q119" s="54"/>
      <c r="R119" s="54"/>
      <c r="S119" s="54"/>
      <c r="T119" s="54"/>
      <c r="AW119" s="156" t="s">
        <v>293</v>
      </c>
      <c r="AX119" s="126" t="s">
        <v>247</v>
      </c>
      <c r="AY119" s="172" t="n">
        <v>9.15</v>
      </c>
      <c r="AZ119" s="131" t="s">
        <v>72</v>
      </c>
      <c r="BA119" s="131" t="n">
        <v>0.38125</v>
      </c>
      <c r="BB119" s="131"/>
      <c r="BC119" s="131"/>
      <c r="BD119" s="131"/>
      <c r="BE119" s="131"/>
      <c r="BF119" s="132"/>
      <c r="BG119" s="126" t="s">
        <v>133</v>
      </c>
      <c r="BH119" s="131" t="n">
        <v>0.1</v>
      </c>
      <c r="BI119" s="159" t="n">
        <v>1.3E-011</v>
      </c>
      <c r="BJ119" s="159" t="n">
        <v>1.5E-011</v>
      </c>
      <c r="BK119" s="131" t="n">
        <v>0.1</v>
      </c>
      <c r="BL119" s="149" t="n">
        <v>2.4E-011</v>
      </c>
      <c r="BM119" s="133"/>
      <c r="BN119" s="134"/>
      <c r="BO119" s="175"/>
      <c r="BP119" s="114"/>
      <c r="BQ119" s="136"/>
      <c r="BR119" s="137"/>
      <c r="BS119" s="138"/>
      <c r="BT119" s="139"/>
      <c r="BU119" s="140"/>
      <c r="BV119" s="141"/>
      <c r="BW119" s="142"/>
    </row>
    <row r="120" customFormat="false" ht="12.75" hidden="false" customHeight="true" outlineLevel="0" collapsed="false">
      <c r="A120" s="63"/>
      <c r="B120" s="54"/>
      <c r="C120" s="54"/>
      <c r="D120" s="54"/>
      <c r="E120" s="54"/>
      <c r="F120" s="54"/>
      <c r="G120" s="54"/>
      <c r="H120" s="54"/>
      <c r="I120" s="54"/>
      <c r="J120" s="54"/>
      <c r="K120" s="54"/>
      <c r="L120" s="54"/>
      <c r="M120" s="54"/>
      <c r="N120" s="54"/>
      <c r="O120" s="54"/>
      <c r="P120" s="54"/>
      <c r="Q120" s="54"/>
      <c r="R120" s="54"/>
      <c r="S120" s="54"/>
      <c r="T120" s="54"/>
      <c r="AW120" s="156" t="s">
        <v>294</v>
      </c>
      <c r="AX120" s="126" t="s">
        <v>248</v>
      </c>
      <c r="AY120" s="172" t="n">
        <v>5.27</v>
      </c>
      <c r="AZ120" s="131" t="s">
        <v>114</v>
      </c>
      <c r="BA120" s="131" t="n">
        <v>1924.8675</v>
      </c>
      <c r="BB120" s="131" t="n">
        <v>0.36</v>
      </c>
      <c r="BC120" s="131" t="n">
        <v>3.1E-008</v>
      </c>
      <c r="BD120" s="131" t="s">
        <v>137</v>
      </c>
      <c r="BE120" s="131"/>
      <c r="BF120" s="132" t="n">
        <v>3.4E-009</v>
      </c>
      <c r="BG120" s="126" t="s">
        <v>137</v>
      </c>
      <c r="BH120" s="131" t="n">
        <v>0.05</v>
      </c>
      <c r="BI120" s="159" t="n">
        <v>1.6E-011</v>
      </c>
      <c r="BJ120" s="159" t="n">
        <v>1.7E-011</v>
      </c>
      <c r="BK120" s="131" t="n">
        <v>0.05</v>
      </c>
      <c r="BL120" s="149" t="n">
        <v>2.4E-011</v>
      </c>
      <c r="BM120" s="133"/>
      <c r="BN120" s="134" t="n">
        <v>1000</v>
      </c>
      <c r="BO120" s="175"/>
      <c r="BP120" s="114"/>
      <c r="BQ120" s="136"/>
      <c r="BR120" s="137"/>
      <c r="BS120" s="138"/>
      <c r="BT120" s="139"/>
      <c r="BU120" s="140"/>
      <c r="BV120" s="141" t="n">
        <v>0.999</v>
      </c>
      <c r="BW120" s="142" t="n">
        <v>0.318</v>
      </c>
    </row>
    <row r="121" customFormat="false" ht="12.75" hidden="false" customHeight="true" outlineLevel="0" collapsed="false">
      <c r="A121" s="63"/>
      <c r="B121" s="54"/>
      <c r="C121" s="54"/>
      <c r="D121" s="54"/>
      <c r="E121" s="54"/>
      <c r="F121" s="54"/>
      <c r="G121" s="54"/>
      <c r="H121" s="54"/>
      <c r="I121" s="54"/>
      <c r="J121" s="54"/>
      <c r="K121" s="54"/>
      <c r="L121" s="54"/>
      <c r="M121" s="54"/>
      <c r="N121" s="54"/>
      <c r="O121" s="54"/>
      <c r="P121" s="54"/>
      <c r="Q121" s="54"/>
      <c r="R121" s="54"/>
      <c r="S121" s="54"/>
      <c r="T121" s="54"/>
      <c r="AW121" s="156" t="s">
        <v>295</v>
      </c>
      <c r="AX121" s="126" t="s">
        <v>248</v>
      </c>
      <c r="AY121" s="172" t="n">
        <v>5.27</v>
      </c>
      <c r="AZ121" s="131" t="s">
        <v>114</v>
      </c>
      <c r="BA121" s="131" t="n">
        <v>1924.8675</v>
      </c>
      <c r="BB121" s="131" t="n">
        <v>0.36</v>
      </c>
      <c r="BC121" s="131"/>
      <c r="BD121" s="131"/>
      <c r="BE121" s="131"/>
      <c r="BF121" s="132"/>
      <c r="BG121" s="126" t="s">
        <v>133</v>
      </c>
      <c r="BH121" s="131" t="n">
        <v>0.1</v>
      </c>
      <c r="BI121" s="159" t="n">
        <v>9.6E-009</v>
      </c>
      <c r="BJ121" s="159" t="n">
        <v>7.1E-009</v>
      </c>
      <c r="BK121" s="131" t="n">
        <v>0.1</v>
      </c>
      <c r="BL121" s="149" t="n">
        <v>3.4E-009</v>
      </c>
      <c r="BM121" s="133"/>
      <c r="BN121" s="134" t="n">
        <v>1000</v>
      </c>
      <c r="BO121" s="175"/>
      <c r="BP121" s="114"/>
      <c r="BQ121" s="136"/>
      <c r="BR121" s="137"/>
      <c r="BS121" s="138"/>
      <c r="BT121" s="139"/>
      <c r="BU121" s="140"/>
      <c r="BV121" s="141"/>
      <c r="BW121" s="142"/>
    </row>
    <row r="122" customFormat="false" ht="12.75" hidden="false" customHeight="true" outlineLevel="0" collapsed="false">
      <c r="A122" s="63"/>
      <c r="B122" s="54"/>
      <c r="C122" s="54"/>
      <c r="D122" s="54"/>
      <c r="E122" s="54"/>
      <c r="F122" s="54"/>
      <c r="G122" s="54"/>
      <c r="H122" s="54"/>
      <c r="I122" s="54"/>
      <c r="J122" s="54"/>
      <c r="K122" s="54"/>
      <c r="L122" s="54"/>
      <c r="M122" s="54"/>
      <c r="N122" s="54"/>
      <c r="O122" s="54"/>
      <c r="P122" s="54"/>
      <c r="Q122" s="54"/>
      <c r="R122" s="54"/>
      <c r="S122" s="54"/>
      <c r="T122" s="54"/>
      <c r="AW122" s="156" t="s">
        <v>296</v>
      </c>
      <c r="AX122" s="126" t="s">
        <v>248</v>
      </c>
      <c r="AY122" s="172" t="n">
        <v>5.27</v>
      </c>
      <c r="AZ122" s="131" t="s">
        <v>114</v>
      </c>
      <c r="BA122" s="131" t="n">
        <v>1924.8675</v>
      </c>
      <c r="BB122" s="131" t="n">
        <v>0.36</v>
      </c>
      <c r="BC122" s="131"/>
      <c r="BD122" s="131"/>
      <c r="BE122" s="131"/>
      <c r="BF122" s="132"/>
      <c r="BG122" s="126" t="s">
        <v>137</v>
      </c>
      <c r="BH122" s="131" t="n">
        <v>0.05</v>
      </c>
      <c r="BI122" s="159" t="n">
        <v>2.9E-008</v>
      </c>
      <c r="BJ122" s="159" t="n">
        <v>1.7E-008</v>
      </c>
      <c r="BK122" s="131" t="n">
        <v>0.05</v>
      </c>
      <c r="BL122" s="149" t="n">
        <v>2.5E-009</v>
      </c>
      <c r="BM122" s="133"/>
      <c r="BN122" s="134" t="n">
        <v>1000</v>
      </c>
      <c r="BO122" s="175"/>
      <c r="BP122" s="114"/>
      <c r="BQ122" s="136"/>
      <c r="BR122" s="137"/>
      <c r="BS122" s="138"/>
      <c r="BT122" s="139"/>
      <c r="BU122" s="140"/>
      <c r="BV122" s="141"/>
      <c r="BW122" s="142"/>
    </row>
    <row r="123" customFormat="false" ht="12.75" hidden="false" customHeight="true" outlineLevel="0" collapsed="false">
      <c r="A123" s="63"/>
      <c r="B123" s="54"/>
      <c r="C123" s="54"/>
      <c r="D123" s="54"/>
      <c r="E123" s="54"/>
      <c r="F123" s="54"/>
      <c r="G123" s="54"/>
      <c r="H123" s="54"/>
      <c r="I123" s="54"/>
      <c r="J123" s="54"/>
      <c r="K123" s="54"/>
      <c r="L123" s="54"/>
      <c r="M123" s="54"/>
      <c r="N123" s="54"/>
      <c r="O123" s="54"/>
      <c r="P123" s="54"/>
      <c r="Q123" s="54"/>
      <c r="R123" s="54"/>
      <c r="S123" s="54"/>
      <c r="T123" s="54"/>
      <c r="AW123" s="156" t="s">
        <v>297</v>
      </c>
      <c r="AX123" s="126" t="s">
        <v>249</v>
      </c>
      <c r="AY123" s="172" t="n">
        <v>0.174</v>
      </c>
      <c r="AZ123" s="131" t="s">
        <v>72</v>
      </c>
      <c r="BA123" s="131" t="n">
        <v>0.00725</v>
      </c>
      <c r="BB123" s="131"/>
      <c r="BC123" s="131"/>
      <c r="BD123" s="131"/>
      <c r="BE123" s="131"/>
      <c r="BF123" s="132"/>
      <c r="BG123" s="126" t="s">
        <v>133</v>
      </c>
      <c r="BH123" s="131" t="n">
        <v>0.1</v>
      </c>
      <c r="BI123" s="159" t="n">
        <v>1.1E-012</v>
      </c>
      <c r="BJ123" s="159" t="n">
        <v>1.2E-012</v>
      </c>
      <c r="BK123" s="131" t="n">
        <v>0.1</v>
      </c>
      <c r="BL123" s="149" t="n">
        <v>1.7E-012</v>
      </c>
      <c r="BM123" s="133"/>
      <c r="BN123" s="134"/>
      <c r="BO123" s="175"/>
      <c r="BP123" s="114"/>
      <c r="BQ123" s="136"/>
      <c r="BR123" s="137"/>
      <c r="BS123" s="138"/>
      <c r="BT123" s="139"/>
      <c r="BU123" s="140"/>
      <c r="BV123" s="141"/>
      <c r="BW123" s="142"/>
    </row>
    <row r="124" customFormat="false" ht="12.75" hidden="false" customHeight="true" outlineLevel="0" collapsed="false">
      <c r="A124" s="63"/>
      <c r="B124" s="54"/>
      <c r="C124" s="54"/>
      <c r="D124" s="54"/>
      <c r="E124" s="54"/>
      <c r="F124" s="54"/>
      <c r="G124" s="54"/>
      <c r="H124" s="54"/>
      <c r="I124" s="54"/>
      <c r="J124" s="54"/>
      <c r="K124" s="54"/>
      <c r="L124" s="54"/>
      <c r="M124" s="54"/>
      <c r="N124" s="54"/>
      <c r="O124" s="54"/>
      <c r="P124" s="54"/>
      <c r="Q124" s="54"/>
      <c r="R124" s="54"/>
      <c r="S124" s="54"/>
      <c r="T124" s="54"/>
      <c r="AW124" s="156" t="s">
        <v>298</v>
      </c>
      <c r="AX124" s="126" t="s">
        <v>249</v>
      </c>
      <c r="AY124" s="172" t="n">
        <v>0.174</v>
      </c>
      <c r="AZ124" s="131" t="s">
        <v>72</v>
      </c>
      <c r="BA124" s="131" t="n">
        <v>0.00725</v>
      </c>
      <c r="BB124" s="131"/>
      <c r="BC124" s="131"/>
      <c r="BD124" s="131"/>
      <c r="BE124" s="131"/>
      <c r="BF124" s="132"/>
      <c r="BG124" s="126" t="s">
        <v>137</v>
      </c>
      <c r="BH124" s="131" t="n">
        <v>0.05</v>
      </c>
      <c r="BI124" s="159" t="n">
        <v>1.3E-012</v>
      </c>
      <c r="BJ124" s="159" t="n">
        <v>1.2E-012</v>
      </c>
      <c r="BK124" s="131" t="n">
        <v>0.05</v>
      </c>
      <c r="BL124" s="149" t="n">
        <v>1.7E-012</v>
      </c>
      <c r="BM124" s="133"/>
      <c r="BN124" s="134"/>
      <c r="BO124" s="175"/>
      <c r="BP124" s="114"/>
      <c r="BQ124" s="136"/>
      <c r="BR124" s="137"/>
      <c r="BS124" s="138"/>
      <c r="BT124" s="139"/>
      <c r="BU124" s="140"/>
      <c r="BV124" s="141"/>
      <c r="BW124" s="142"/>
    </row>
    <row r="125" customFormat="false" ht="12.75" hidden="false" customHeight="true" outlineLevel="0" collapsed="false">
      <c r="A125" s="63"/>
      <c r="B125" s="54"/>
      <c r="C125" s="54"/>
      <c r="D125" s="54"/>
      <c r="E125" s="54"/>
      <c r="F125" s="54"/>
      <c r="G125" s="54"/>
      <c r="H125" s="54"/>
      <c r="I125" s="54"/>
      <c r="J125" s="54"/>
      <c r="K125" s="54"/>
      <c r="L125" s="54"/>
      <c r="M125" s="54"/>
      <c r="N125" s="54"/>
      <c r="O125" s="54"/>
      <c r="P125" s="54"/>
      <c r="Q125" s="54"/>
      <c r="R125" s="54"/>
      <c r="S125" s="54"/>
      <c r="T125" s="54"/>
      <c r="AW125" s="156" t="s">
        <v>299</v>
      </c>
      <c r="AX125" s="126" t="s">
        <v>250</v>
      </c>
      <c r="AY125" s="172" t="n">
        <v>1.65</v>
      </c>
      <c r="AZ125" s="131" t="s">
        <v>72</v>
      </c>
      <c r="BA125" s="131" t="n">
        <v>0.06875</v>
      </c>
      <c r="BB125" s="131"/>
      <c r="BC125" s="131"/>
      <c r="BD125" s="131"/>
      <c r="BE125" s="131"/>
      <c r="BF125" s="132"/>
      <c r="BG125" s="126" t="s">
        <v>133</v>
      </c>
      <c r="BH125" s="131" t="n">
        <v>0.1</v>
      </c>
      <c r="BI125" s="159" t="n">
        <v>4.8E-011</v>
      </c>
      <c r="BJ125" s="159" t="n">
        <v>7.1E-011</v>
      </c>
      <c r="BK125" s="131" t="n">
        <v>0.1</v>
      </c>
      <c r="BL125" s="149" t="n">
        <v>7.4E-011</v>
      </c>
      <c r="BM125" s="133"/>
      <c r="BN125" s="134"/>
      <c r="BO125" s="175"/>
      <c r="BP125" s="114"/>
      <c r="BQ125" s="136"/>
      <c r="BR125" s="137"/>
      <c r="BS125" s="138"/>
      <c r="BT125" s="139"/>
      <c r="BU125" s="140"/>
      <c r="BV125" s="141"/>
      <c r="BW125" s="142"/>
    </row>
    <row r="126" customFormat="false" ht="12.75" hidden="false" customHeight="true" outlineLevel="0" collapsed="false">
      <c r="A126" s="63"/>
      <c r="B126" s="54"/>
      <c r="C126" s="54"/>
      <c r="D126" s="54"/>
      <c r="E126" s="54"/>
      <c r="F126" s="54"/>
      <c r="G126" s="54"/>
      <c r="H126" s="54"/>
      <c r="I126" s="54"/>
      <c r="J126" s="54"/>
      <c r="K126" s="54"/>
      <c r="L126" s="54"/>
      <c r="M126" s="54"/>
      <c r="N126" s="54"/>
      <c r="O126" s="54"/>
      <c r="P126" s="54"/>
      <c r="Q126" s="54"/>
      <c r="R126" s="54"/>
      <c r="S126" s="54"/>
      <c r="T126" s="54"/>
      <c r="AW126" s="156" t="s">
        <v>300</v>
      </c>
      <c r="AX126" s="126" t="s">
        <v>250</v>
      </c>
      <c r="AY126" s="172" t="n">
        <v>1.65</v>
      </c>
      <c r="AZ126" s="131" t="s">
        <v>72</v>
      </c>
      <c r="BA126" s="131" t="n">
        <v>0.06875</v>
      </c>
      <c r="BB126" s="131"/>
      <c r="BC126" s="131"/>
      <c r="BD126" s="131"/>
      <c r="BE126" s="131"/>
      <c r="BF126" s="132"/>
      <c r="BG126" s="126" t="s">
        <v>137</v>
      </c>
      <c r="BH126" s="131" t="n">
        <v>0.05</v>
      </c>
      <c r="BI126" s="159" t="n">
        <v>5.1E-011</v>
      </c>
      <c r="BJ126" s="159" t="n">
        <v>7.5E-011</v>
      </c>
      <c r="BK126" s="131" t="n">
        <v>0.05</v>
      </c>
      <c r="BL126" s="149" t="n">
        <v>7.4E-011</v>
      </c>
      <c r="BM126" s="133"/>
      <c r="BN126" s="134"/>
      <c r="BO126" s="175"/>
      <c r="BP126" s="114"/>
      <c r="BQ126" s="136"/>
      <c r="BR126" s="137"/>
      <c r="BS126" s="138"/>
      <c r="BT126" s="139"/>
      <c r="BU126" s="140"/>
      <c r="BV126" s="141"/>
      <c r="BW126" s="142"/>
    </row>
    <row r="127" customFormat="false" ht="12.75" hidden="false" customHeight="true" outlineLevel="0" collapsed="false">
      <c r="A127" s="63"/>
      <c r="B127" s="54"/>
      <c r="C127" s="54"/>
      <c r="D127" s="54"/>
      <c r="E127" s="54"/>
      <c r="F127" s="54"/>
      <c r="G127" s="54"/>
      <c r="H127" s="54"/>
      <c r="I127" s="54"/>
      <c r="J127" s="54"/>
      <c r="K127" s="54"/>
      <c r="L127" s="54"/>
      <c r="M127" s="54"/>
      <c r="N127" s="54"/>
      <c r="O127" s="54"/>
      <c r="P127" s="54"/>
      <c r="Q127" s="54"/>
      <c r="R127" s="54"/>
      <c r="S127" s="54"/>
      <c r="T127" s="54"/>
      <c r="AW127" s="156" t="s">
        <v>301</v>
      </c>
      <c r="AX127" s="126" t="s">
        <v>251</v>
      </c>
      <c r="AY127" s="172" t="n">
        <v>0.232</v>
      </c>
      <c r="AZ127" s="131" t="s">
        <v>72</v>
      </c>
      <c r="BA127" s="131" t="n">
        <v>0.00966666666666667</v>
      </c>
      <c r="BB127" s="131"/>
      <c r="BC127" s="131"/>
      <c r="BD127" s="131"/>
      <c r="BE127" s="131"/>
      <c r="BF127" s="132"/>
      <c r="BG127" s="126" t="s">
        <v>133</v>
      </c>
      <c r="BH127" s="131" t="n">
        <v>0.1</v>
      </c>
      <c r="BI127" s="159" t="n">
        <v>2.1E-011</v>
      </c>
      <c r="BJ127" s="159" t="n">
        <v>3.6E-011</v>
      </c>
      <c r="BK127" s="131" t="n">
        <v>0.1</v>
      </c>
      <c r="BL127" s="149" t="n">
        <v>4.7E-011</v>
      </c>
      <c r="BM127" s="133"/>
      <c r="BN127" s="134"/>
      <c r="BO127" s="175"/>
      <c r="BP127" s="114"/>
      <c r="BQ127" s="136"/>
      <c r="BR127" s="137"/>
      <c r="BS127" s="138"/>
      <c r="BT127" s="139"/>
      <c r="BU127" s="140"/>
      <c r="BV127" s="141"/>
      <c r="BW127" s="142"/>
    </row>
    <row r="128" customFormat="false" ht="12.75" hidden="false" customHeight="true" outlineLevel="0" collapsed="false">
      <c r="A128" s="63"/>
      <c r="B128" s="54"/>
      <c r="C128" s="54"/>
      <c r="D128" s="54"/>
      <c r="E128" s="54"/>
      <c r="F128" s="54"/>
      <c r="G128" s="54"/>
      <c r="H128" s="54"/>
      <c r="I128" s="54"/>
      <c r="J128" s="54"/>
      <c r="K128" s="54"/>
      <c r="L128" s="54"/>
      <c r="M128" s="54"/>
      <c r="N128" s="54"/>
      <c r="O128" s="54"/>
      <c r="P128" s="54"/>
      <c r="Q128" s="54"/>
      <c r="R128" s="54"/>
      <c r="S128" s="54"/>
      <c r="T128" s="54"/>
      <c r="AW128" s="156" t="s">
        <v>302</v>
      </c>
      <c r="AX128" s="126" t="s">
        <v>251</v>
      </c>
      <c r="AY128" s="172" t="n">
        <v>0.232</v>
      </c>
      <c r="AZ128" s="131" t="s">
        <v>72</v>
      </c>
      <c r="BA128" s="131" t="n">
        <v>0.00966666666666667</v>
      </c>
      <c r="BB128" s="131"/>
      <c r="BC128" s="131"/>
      <c r="BD128" s="131"/>
      <c r="BE128" s="131"/>
      <c r="BF128" s="132"/>
      <c r="BG128" s="126" t="s">
        <v>137</v>
      </c>
      <c r="BH128" s="131" t="n">
        <v>0.05</v>
      </c>
      <c r="BI128" s="159" t="n">
        <v>2.2E-011</v>
      </c>
      <c r="BJ128" s="159" t="n">
        <v>3.7E-011</v>
      </c>
      <c r="BK128" s="131" t="n">
        <v>0.05</v>
      </c>
      <c r="BL128" s="149" t="n">
        <v>4.7E-011</v>
      </c>
      <c r="BM128" s="133"/>
      <c r="BN128" s="134"/>
      <c r="BO128" s="175"/>
      <c r="BP128" s="114"/>
      <c r="BQ128" s="136"/>
      <c r="BR128" s="137"/>
      <c r="BS128" s="138"/>
      <c r="BT128" s="139"/>
      <c r="BU128" s="140"/>
      <c r="BV128" s="141"/>
      <c r="BW128" s="142"/>
    </row>
    <row r="129" customFormat="false" ht="12.75" hidden="false" customHeight="true" outlineLevel="0" collapsed="false">
      <c r="A129" s="63"/>
      <c r="B129" s="54"/>
      <c r="C129" s="54"/>
      <c r="D129" s="54"/>
      <c r="E129" s="54"/>
      <c r="F129" s="54"/>
      <c r="G129" s="54"/>
      <c r="H129" s="54"/>
      <c r="I129" s="54"/>
      <c r="J129" s="54"/>
      <c r="K129" s="54"/>
      <c r="L129" s="54"/>
      <c r="M129" s="54"/>
      <c r="N129" s="54"/>
      <c r="O129" s="54"/>
      <c r="P129" s="54"/>
      <c r="Q129" s="54"/>
      <c r="R129" s="54"/>
      <c r="S129" s="54"/>
      <c r="T129" s="54"/>
      <c r="AW129" s="156" t="s">
        <v>303</v>
      </c>
      <c r="AX129" s="126" t="s">
        <v>252</v>
      </c>
      <c r="AY129" s="172" t="n">
        <v>6.1</v>
      </c>
      <c r="AZ129" s="131" t="s">
        <v>132</v>
      </c>
      <c r="BA129" s="172" t="n">
        <v>6.1</v>
      </c>
      <c r="BB129" s="131"/>
      <c r="BC129" s="131"/>
      <c r="BD129" s="131"/>
      <c r="BE129" s="131"/>
      <c r="BF129" s="132"/>
      <c r="BG129" s="126" t="s">
        <v>115</v>
      </c>
      <c r="BH129" s="131" t="n">
        <v>0.05</v>
      </c>
      <c r="BI129" s="159" t="n">
        <v>5.1E-010</v>
      </c>
      <c r="BJ129" s="159" t="n">
        <v>7.9E-010</v>
      </c>
      <c r="BK129" s="131" t="n">
        <v>0.05</v>
      </c>
      <c r="BL129" s="149" t="n">
        <v>8.6E-010</v>
      </c>
      <c r="BM129" s="133"/>
      <c r="BN129" s="134"/>
      <c r="BO129" s="175"/>
      <c r="BP129" s="114"/>
      <c r="BQ129" s="136"/>
      <c r="BR129" s="137"/>
      <c r="BS129" s="138"/>
      <c r="BT129" s="139"/>
      <c r="BU129" s="140"/>
      <c r="BV129" s="141"/>
      <c r="BW129" s="142"/>
    </row>
    <row r="130" customFormat="false" ht="12.75" hidden="false" customHeight="true" outlineLevel="0" collapsed="false">
      <c r="A130" s="63"/>
      <c r="B130" s="54"/>
      <c r="C130" s="54"/>
      <c r="D130" s="54"/>
      <c r="E130" s="54"/>
      <c r="F130" s="54"/>
      <c r="G130" s="54"/>
      <c r="H130" s="54"/>
      <c r="I130" s="54"/>
      <c r="J130" s="54"/>
      <c r="K130" s="54"/>
      <c r="L130" s="54"/>
      <c r="M130" s="54"/>
      <c r="N130" s="54"/>
      <c r="O130" s="54"/>
      <c r="P130" s="54"/>
      <c r="Q130" s="54"/>
      <c r="R130" s="54"/>
      <c r="S130" s="54"/>
      <c r="T130" s="54"/>
      <c r="AW130" s="156" t="s">
        <v>304</v>
      </c>
      <c r="AX130" s="126" t="s">
        <v>252</v>
      </c>
      <c r="AY130" s="172" t="n">
        <v>6.1</v>
      </c>
      <c r="AZ130" s="131" t="s">
        <v>132</v>
      </c>
      <c r="BA130" s="172" t="n">
        <v>6.1</v>
      </c>
      <c r="BB130" s="131"/>
      <c r="BC130" s="131"/>
      <c r="BD130" s="131"/>
      <c r="BE130" s="131"/>
      <c r="BF130" s="132"/>
      <c r="BG130" s="126" t="s">
        <v>133</v>
      </c>
      <c r="BH130" s="131" t="n">
        <v>0.05</v>
      </c>
      <c r="BI130" s="159" t="n">
        <v>8.6E-010</v>
      </c>
      <c r="BJ130" s="159" t="n">
        <v>9.6E-010</v>
      </c>
      <c r="BK130" s="131"/>
      <c r="BL130" s="132"/>
      <c r="BM130" s="133"/>
      <c r="BN130" s="134"/>
      <c r="BO130" s="175"/>
      <c r="BP130" s="114"/>
      <c r="BQ130" s="136"/>
      <c r="BR130" s="137"/>
      <c r="BS130" s="138"/>
      <c r="BT130" s="139"/>
      <c r="BU130" s="140"/>
      <c r="BV130" s="141"/>
      <c r="BW130" s="142"/>
    </row>
    <row r="131" customFormat="false" ht="12.75" hidden="false" customHeight="true" outlineLevel="0" collapsed="false">
      <c r="A131" s="63"/>
      <c r="B131" s="54"/>
      <c r="C131" s="54"/>
      <c r="D131" s="54"/>
      <c r="E131" s="54"/>
      <c r="F131" s="54"/>
      <c r="G131" s="54"/>
      <c r="H131" s="54"/>
      <c r="I131" s="54"/>
      <c r="J131" s="54"/>
      <c r="K131" s="54"/>
      <c r="L131" s="54"/>
      <c r="M131" s="54"/>
      <c r="N131" s="54"/>
      <c r="O131" s="54"/>
      <c r="P131" s="54"/>
      <c r="Q131" s="54"/>
      <c r="R131" s="54"/>
      <c r="S131" s="54"/>
      <c r="T131" s="54"/>
      <c r="AW131" s="156" t="s">
        <v>305</v>
      </c>
      <c r="AX131" s="126" t="s">
        <v>253</v>
      </c>
      <c r="AY131" s="172" t="n">
        <v>1.5</v>
      </c>
      <c r="AZ131" s="131" t="s">
        <v>132</v>
      </c>
      <c r="BA131" s="172" t="n">
        <v>1.5</v>
      </c>
      <c r="BB131" s="131"/>
      <c r="BC131" s="131"/>
      <c r="BD131" s="131"/>
      <c r="BE131" s="131"/>
      <c r="BF131" s="132"/>
      <c r="BG131" s="126" t="s">
        <v>115</v>
      </c>
      <c r="BH131" s="131" t="n">
        <v>0.05</v>
      </c>
      <c r="BI131" s="159" t="n">
        <v>2.8E-010</v>
      </c>
      <c r="BJ131" s="159" t="n">
        <v>5E-010</v>
      </c>
      <c r="BK131" s="131" t="n">
        <v>0.05</v>
      </c>
      <c r="BL131" s="149" t="n">
        <v>8.7E-010</v>
      </c>
      <c r="BM131" s="133"/>
      <c r="BN131" s="134"/>
      <c r="BO131" s="175"/>
      <c r="BP131" s="114"/>
      <c r="BQ131" s="136"/>
      <c r="BR131" s="137"/>
      <c r="BS131" s="138"/>
      <c r="BT131" s="139"/>
      <c r="BU131" s="140"/>
      <c r="BV131" s="141"/>
      <c r="BW131" s="142"/>
    </row>
    <row r="132" customFormat="false" ht="12.75" hidden="false" customHeight="true" outlineLevel="0" collapsed="false">
      <c r="A132" s="63"/>
      <c r="B132" s="54"/>
      <c r="C132" s="54"/>
      <c r="D132" s="54"/>
      <c r="E132" s="54"/>
      <c r="F132" s="54"/>
      <c r="G132" s="54"/>
      <c r="H132" s="54"/>
      <c r="I132" s="54"/>
      <c r="J132" s="54"/>
      <c r="K132" s="54"/>
      <c r="L132" s="54"/>
      <c r="M132" s="54"/>
      <c r="N132" s="54"/>
      <c r="O132" s="54"/>
      <c r="P132" s="54"/>
      <c r="Q132" s="54"/>
      <c r="R132" s="54"/>
      <c r="S132" s="54"/>
      <c r="T132" s="54"/>
      <c r="AW132" s="156" t="s">
        <v>306</v>
      </c>
      <c r="AX132" s="126" t="s">
        <v>253</v>
      </c>
      <c r="AY132" s="172" t="n">
        <v>1.5</v>
      </c>
      <c r="AZ132" s="131" t="s">
        <v>132</v>
      </c>
      <c r="BA132" s="172" t="n">
        <v>1.5</v>
      </c>
      <c r="BB132" s="131"/>
      <c r="BC132" s="131"/>
      <c r="BD132" s="131"/>
      <c r="BE132" s="131"/>
      <c r="BF132" s="132"/>
      <c r="BG132" s="126" t="s">
        <v>133</v>
      </c>
      <c r="BH132" s="131" t="n">
        <v>0.05</v>
      </c>
      <c r="BI132" s="159" t="n">
        <v>5.1E-010</v>
      </c>
      <c r="BJ132" s="159" t="n">
        <v>7.6E-010</v>
      </c>
      <c r="BK132" s="131"/>
      <c r="BL132" s="132"/>
      <c r="BM132" s="133"/>
      <c r="BN132" s="134"/>
      <c r="BO132" s="175"/>
      <c r="BP132" s="114"/>
      <c r="BQ132" s="136"/>
      <c r="BR132" s="137"/>
      <c r="BS132" s="138"/>
      <c r="BT132" s="139"/>
      <c r="BU132" s="140"/>
      <c r="BV132" s="141"/>
      <c r="BW132" s="142"/>
    </row>
    <row r="133" customFormat="false" ht="12.75" hidden="false" customHeight="true" outlineLevel="0" collapsed="false">
      <c r="A133" s="63"/>
      <c r="B133" s="54"/>
      <c r="C133" s="54"/>
      <c r="D133" s="54"/>
      <c r="E133" s="54"/>
      <c r="F133" s="54"/>
      <c r="G133" s="54"/>
      <c r="H133" s="54"/>
      <c r="I133" s="54"/>
      <c r="J133" s="54"/>
      <c r="K133" s="54"/>
      <c r="L133" s="54"/>
      <c r="M133" s="54"/>
      <c r="N133" s="54"/>
      <c r="O133" s="54"/>
      <c r="P133" s="54"/>
      <c r="Q133" s="54"/>
      <c r="R133" s="54"/>
      <c r="S133" s="54"/>
      <c r="T133" s="54"/>
      <c r="AW133" s="156" t="s">
        <v>307</v>
      </c>
      <c r="AX133" s="126" t="s">
        <v>254</v>
      </c>
      <c r="AY133" s="159" t="n">
        <v>75000</v>
      </c>
      <c r="AZ133" s="131" t="s">
        <v>114</v>
      </c>
      <c r="BA133" s="131" t="n">
        <v>27393750</v>
      </c>
      <c r="BB133" s="131"/>
      <c r="BC133" s="131"/>
      <c r="BD133" s="131"/>
      <c r="BE133" s="131"/>
      <c r="BF133" s="132"/>
      <c r="BG133" s="126" t="s">
        <v>115</v>
      </c>
      <c r="BH133" s="131" t="n">
        <v>0.05</v>
      </c>
      <c r="BI133" s="159" t="n">
        <v>1.8E-010</v>
      </c>
      <c r="BJ133" s="159" t="n">
        <v>2.2E-010</v>
      </c>
      <c r="BK133" s="131" t="n">
        <v>0.05</v>
      </c>
      <c r="BL133" s="149" t="n">
        <v>6.3E-011</v>
      </c>
      <c r="BM133" s="133"/>
      <c r="BN133" s="134"/>
      <c r="BO133" s="175"/>
      <c r="BP133" s="114"/>
      <c r="BQ133" s="136"/>
      <c r="BR133" s="137"/>
      <c r="BS133" s="138"/>
      <c r="BT133" s="139"/>
      <c r="BU133" s="140"/>
      <c r="BV133" s="141"/>
      <c r="BW133" s="142"/>
    </row>
    <row r="134" customFormat="false" ht="12.75" hidden="false" customHeight="true" outlineLevel="0" collapsed="false">
      <c r="A134" s="63"/>
      <c r="B134" s="54"/>
      <c r="C134" s="54"/>
      <c r="D134" s="54"/>
      <c r="E134" s="54"/>
      <c r="F134" s="54"/>
      <c r="G134" s="54"/>
      <c r="H134" s="54"/>
      <c r="I134" s="54"/>
      <c r="J134" s="54"/>
      <c r="K134" s="54"/>
      <c r="L134" s="54"/>
      <c r="M134" s="54"/>
      <c r="N134" s="54"/>
      <c r="O134" s="54"/>
      <c r="P134" s="54"/>
      <c r="Q134" s="54"/>
      <c r="R134" s="54"/>
      <c r="S134" s="54"/>
      <c r="T134" s="54"/>
      <c r="AW134" s="156" t="s">
        <v>308</v>
      </c>
      <c r="AX134" s="126" t="s">
        <v>254</v>
      </c>
      <c r="AY134" s="159" t="n">
        <v>75000</v>
      </c>
      <c r="AZ134" s="131" t="s">
        <v>114</v>
      </c>
      <c r="BA134" s="131" t="n">
        <v>27393750</v>
      </c>
      <c r="BB134" s="131"/>
      <c r="BC134" s="131"/>
      <c r="BD134" s="131"/>
      <c r="BE134" s="131"/>
      <c r="BF134" s="132"/>
      <c r="BG134" s="126" t="s">
        <v>133</v>
      </c>
      <c r="BH134" s="131" t="n">
        <v>0.05</v>
      </c>
      <c r="BI134" s="159" t="n">
        <v>1.3E-010</v>
      </c>
      <c r="BJ134" s="159" t="n">
        <v>9.4E-011</v>
      </c>
      <c r="BK134" s="131"/>
      <c r="BL134" s="132"/>
      <c r="BM134" s="133"/>
      <c r="BN134" s="134"/>
      <c r="BO134" s="175"/>
      <c r="BP134" s="114"/>
      <c r="BQ134" s="136"/>
      <c r="BR134" s="137"/>
      <c r="BS134" s="138"/>
      <c r="BT134" s="139"/>
      <c r="BU134" s="140"/>
      <c r="BV134" s="141"/>
      <c r="BW134" s="142"/>
    </row>
    <row r="135" customFormat="false" ht="12.75" hidden="false" customHeight="true" outlineLevel="0" collapsed="false">
      <c r="A135" s="63"/>
      <c r="B135" s="54"/>
      <c r="C135" s="54"/>
      <c r="D135" s="54"/>
      <c r="E135" s="54"/>
      <c r="F135" s="54"/>
      <c r="G135" s="54"/>
      <c r="H135" s="54"/>
      <c r="I135" s="54"/>
      <c r="J135" s="54"/>
      <c r="K135" s="54"/>
      <c r="L135" s="54"/>
      <c r="M135" s="54"/>
      <c r="N135" s="54"/>
      <c r="O135" s="54"/>
      <c r="P135" s="54"/>
      <c r="Q135" s="54"/>
      <c r="R135" s="54"/>
      <c r="S135" s="54"/>
      <c r="T135" s="54"/>
      <c r="AW135" s="156" t="s">
        <v>309</v>
      </c>
      <c r="AX135" s="126" t="s">
        <v>255</v>
      </c>
      <c r="AY135" s="148" t="n">
        <v>96</v>
      </c>
      <c r="AZ135" s="131" t="s">
        <v>114</v>
      </c>
      <c r="BA135" s="131" t="n">
        <v>35064</v>
      </c>
      <c r="BB135" s="131"/>
      <c r="BC135" s="131"/>
      <c r="BD135" s="131" t="s">
        <v>137</v>
      </c>
      <c r="BE135" s="131"/>
      <c r="BF135" s="132"/>
      <c r="BG135" s="126" t="s">
        <v>115</v>
      </c>
      <c r="BH135" s="131" t="n">
        <v>0.05</v>
      </c>
      <c r="BI135" s="159" t="n">
        <v>4.4E-010</v>
      </c>
      <c r="BJ135" s="159" t="n">
        <v>5.2E-010</v>
      </c>
      <c r="BK135" s="131" t="n">
        <v>0.05</v>
      </c>
      <c r="BL135" s="149" t="n">
        <v>1.5E-010</v>
      </c>
      <c r="BM135" s="133"/>
      <c r="BN135" s="134" t="n">
        <v>1</v>
      </c>
      <c r="BO135" s="175"/>
      <c r="BP135" s="114"/>
      <c r="BQ135" s="136"/>
      <c r="BR135" s="137"/>
      <c r="BS135" s="138"/>
      <c r="BT135" s="139"/>
      <c r="BU135" s="140"/>
      <c r="BV135" s="141" t="n">
        <v>1</v>
      </c>
      <c r="BW135" s="142" t="n">
        <v>0.066</v>
      </c>
    </row>
    <row r="136" customFormat="false" ht="12.75" hidden="false" customHeight="true" outlineLevel="0" collapsed="false">
      <c r="A136" s="63"/>
      <c r="B136" s="54"/>
      <c r="C136" s="54"/>
      <c r="D136" s="54"/>
      <c r="E136" s="54"/>
      <c r="F136" s="54"/>
      <c r="G136" s="54"/>
      <c r="H136" s="54"/>
      <c r="I136" s="54"/>
      <c r="J136" s="54"/>
      <c r="K136" s="54"/>
      <c r="L136" s="54"/>
      <c r="M136" s="54"/>
      <c r="N136" s="54"/>
      <c r="O136" s="54"/>
      <c r="P136" s="54"/>
      <c r="Q136" s="54"/>
      <c r="R136" s="54"/>
      <c r="S136" s="54"/>
      <c r="T136" s="54"/>
      <c r="AW136" s="156" t="s">
        <v>310</v>
      </c>
      <c r="AX136" s="126" t="s">
        <v>256</v>
      </c>
      <c r="AY136" s="148" t="n">
        <v>96</v>
      </c>
      <c r="AZ136" s="131" t="s">
        <v>114</v>
      </c>
      <c r="BA136" s="131" t="n">
        <v>35064</v>
      </c>
      <c r="BB136" s="131"/>
      <c r="BC136" s="131" t="n">
        <v>1.3E-009</v>
      </c>
      <c r="BD136" s="131"/>
      <c r="BE136" s="131"/>
      <c r="BF136" s="132" t="n">
        <v>1.5E-010</v>
      </c>
      <c r="BG136" s="126" t="s">
        <v>133</v>
      </c>
      <c r="BH136" s="131" t="n">
        <v>0.05</v>
      </c>
      <c r="BI136" s="159" t="n">
        <v>4.4E-010</v>
      </c>
      <c r="BJ136" s="159" t="n">
        <v>3.1E-010</v>
      </c>
      <c r="BK136" s="131"/>
      <c r="BL136" s="132"/>
      <c r="BM136" s="133"/>
      <c r="BN136" s="134" t="n">
        <v>1</v>
      </c>
      <c r="BO136" s="175"/>
      <c r="BP136" s="114"/>
      <c r="BQ136" s="136"/>
      <c r="BR136" s="137"/>
      <c r="BS136" s="138"/>
      <c r="BT136" s="139"/>
      <c r="BU136" s="140"/>
      <c r="BV136" s="141"/>
      <c r="BW136" s="142"/>
    </row>
    <row r="137" customFormat="false" ht="12.75" hidden="false" customHeight="true" outlineLevel="0" collapsed="false">
      <c r="A137" s="63"/>
      <c r="B137" s="54"/>
      <c r="C137" s="54"/>
      <c r="D137" s="54"/>
      <c r="E137" s="54"/>
      <c r="F137" s="54"/>
      <c r="G137" s="54"/>
      <c r="H137" s="54"/>
      <c r="I137" s="54"/>
      <c r="J137" s="54"/>
      <c r="K137" s="54"/>
      <c r="L137" s="54"/>
      <c r="M137" s="54"/>
      <c r="N137" s="54"/>
      <c r="O137" s="54"/>
      <c r="P137" s="54"/>
      <c r="Q137" s="54"/>
      <c r="R137" s="54"/>
      <c r="S137" s="54"/>
      <c r="T137" s="54"/>
      <c r="AW137" s="156" t="s">
        <v>311</v>
      </c>
      <c r="AX137" s="126" t="s">
        <v>257</v>
      </c>
      <c r="AY137" s="148" t="n">
        <v>96</v>
      </c>
      <c r="AZ137" s="131" t="s">
        <v>114</v>
      </c>
      <c r="BA137" s="131" t="n">
        <v>35064</v>
      </c>
      <c r="BB137" s="131"/>
      <c r="BC137" s="131" t="n">
        <v>2E-009</v>
      </c>
      <c r="BD137" s="131"/>
      <c r="BE137" s="131"/>
      <c r="BF137" s="132"/>
      <c r="BG137" s="126"/>
      <c r="BH137" s="131"/>
      <c r="BI137" s="131"/>
      <c r="BJ137" s="131"/>
      <c r="BK137" s="131"/>
      <c r="BL137" s="132"/>
      <c r="BM137" s="133"/>
      <c r="BN137" s="134" t="n">
        <v>1</v>
      </c>
      <c r="BO137" s="175"/>
      <c r="BP137" s="114"/>
      <c r="BQ137" s="136"/>
      <c r="BR137" s="137"/>
      <c r="BS137" s="138"/>
      <c r="BT137" s="139"/>
      <c r="BU137" s="140"/>
      <c r="BV137" s="141"/>
      <c r="BW137" s="142"/>
    </row>
    <row r="138" customFormat="false" ht="12.75" hidden="false" customHeight="true" outlineLevel="0" collapsed="false">
      <c r="A138" s="63"/>
      <c r="B138" s="54"/>
      <c r="C138" s="54"/>
      <c r="D138" s="54"/>
      <c r="E138" s="54"/>
      <c r="F138" s="54"/>
      <c r="G138" s="54"/>
      <c r="H138" s="54"/>
      <c r="I138" s="54"/>
      <c r="J138" s="54"/>
      <c r="K138" s="54"/>
      <c r="L138" s="54"/>
      <c r="M138" s="54"/>
      <c r="N138" s="54"/>
      <c r="O138" s="54"/>
      <c r="P138" s="54"/>
      <c r="Q138" s="54"/>
      <c r="R138" s="54"/>
      <c r="S138" s="54"/>
      <c r="T138" s="54"/>
      <c r="AW138" s="156" t="s">
        <v>312</v>
      </c>
      <c r="AX138" s="126" t="s">
        <v>258</v>
      </c>
      <c r="AY138" s="172" t="n">
        <v>2.52</v>
      </c>
      <c r="AZ138" s="131" t="s">
        <v>72</v>
      </c>
      <c r="BA138" s="131" t="n">
        <v>0.105</v>
      </c>
      <c r="BB138" s="131"/>
      <c r="BC138" s="131"/>
      <c r="BD138" s="131"/>
      <c r="BE138" s="131"/>
      <c r="BF138" s="132"/>
      <c r="BG138" s="126" t="s">
        <v>115</v>
      </c>
      <c r="BH138" s="131" t="n">
        <v>0.05</v>
      </c>
      <c r="BI138" s="159" t="n">
        <v>4.4E-011</v>
      </c>
      <c r="BJ138" s="159" t="n">
        <v>7.5E-011</v>
      </c>
      <c r="BK138" s="131" t="n">
        <v>0.05</v>
      </c>
      <c r="BL138" s="149" t="n">
        <v>1.8E-010</v>
      </c>
      <c r="BM138" s="133"/>
      <c r="BN138" s="134"/>
      <c r="BO138" s="175"/>
      <c r="BP138" s="114"/>
      <c r="BQ138" s="136"/>
      <c r="BR138" s="137"/>
      <c r="BS138" s="138"/>
      <c r="BT138" s="139"/>
      <c r="BU138" s="140"/>
      <c r="BV138" s="141"/>
      <c r="BW138" s="142"/>
    </row>
    <row r="139" customFormat="false" ht="12.75" hidden="false" customHeight="true" outlineLevel="0" collapsed="false">
      <c r="A139" s="63"/>
      <c r="B139" s="54"/>
      <c r="C139" s="54"/>
      <c r="D139" s="54"/>
      <c r="E139" s="54"/>
      <c r="F139" s="54"/>
      <c r="G139" s="54"/>
      <c r="H139" s="54"/>
      <c r="I139" s="54"/>
      <c r="J139" s="54"/>
      <c r="K139" s="54"/>
      <c r="L139" s="54"/>
      <c r="M139" s="54"/>
      <c r="N139" s="54"/>
      <c r="O139" s="54"/>
      <c r="P139" s="54"/>
      <c r="Q139" s="54"/>
      <c r="R139" s="54"/>
      <c r="S139" s="54"/>
      <c r="T139" s="54"/>
      <c r="AW139" s="156" t="s">
        <v>313</v>
      </c>
      <c r="AX139" s="126" t="s">
        <v>258</v>
      </c>
      <c r="AY139" s="172" t="n">
        <v>2.52</v>
      </c>
      <c r="AZ139" s="131" t="s">
        <v>72</v>
      </c>
      <c r="BA139" s="131" t="n">
        <v>0.105</v>
      </c>
      <c r="BB139" s="131"/>
      <c r="BC139" s="131"/>
      <c r="BD139" s="131"/>
      <c r="BE139" s="131"/>
      <c r="BF139" s="132"/>
      <c r="BG139" s="126" t="s">
        <v>133</v>
      </c>
      <c r="BH139" s="131" t="n">
        <v>0.05</v>
      </c>
      <c r="BI139" s="159" t="n">
        <v>8.7E-011</v>
      </c>
      <c r="BJ139" s="159" t="n">
        <v>1.3E-010</v>
      </c>
      <c r="BK139" s="131"/>
      <c r="BL139" s="132"/>
      <c r="BM139" s="133"/>
      <c r="BN139" s="134"/>
      <c r="BO139" s="175"/>
      <c r="BP139" s="114"/>
      <c r="BQ139" s="136"/>
      <c r="BR139" s="137"/>
      <c r="BS139" s="138"/>
      <c r="BT139" s="139"/>
      <c r="BU139" s="140"/>
      <c r="BV139" s="141"/>
      <c r="BW139" s="142"/>
    </row>
    <row r="140" customFormat="false" ht="12.75" hidden="false" customHeight="true" outlineLevel="0" collapsed="false">
      <c r="A140" s="63"/>
      <c r="B140" s="54"/>
      <c r="C140" s="54"/>
      <c r="D140" s="54"/>
      <c r="E140" s="54"/>
      <c r="F140" s="54"/>
      <c r="G140" s="54"/>
      <c r="H140" s="54"/>
      <c r="I140" s="54"/>
      <c r="J140" s="54"/>
      <c r="K140" s="54"/>
      <c r="L140" s="54"/>
      <c r="M140" s="54"/>
      <c r="N140" s="54"/>
      <c r="O140" s="54"/>
      <c r="P140" s="54"/>
      <c r="Q140" s="54"/>
      <c r="R140" s="54"/>
      <c r="S140" s="54"/>
      <c r="T140" s="54"/>
      <c r="AW140" s="125" t="s">
        <v>314</v>
      </c>
      <c r="AX140" s="126" t="s">
        <v>259</v>
      </c>
      <c r="AY140" s="172" t="n">
        <v>2.27</v>
      </c>
      <c r="AZ140" s="131" t="s">
        <v>132</v>
      </c>
      <c r="BA140" s="172" t="n">
        <v>2.27</v>
      </c>
      <c r="BB140" s="131"/>
      <c r="BC140" s="131"/>
      <c r="BD140" s="131"/>
      <c r="BE140" s="131"/>
      <c r="BF140" s="132"/>
      <c r="BG140" s="126" t="s">
        <v>115</v>
      </c>
      <c r="BH140" s="131" t="n">
        <v>0.05</v>
      </c>
      <c r="BI140" s="159" t="n">
        <v>4.5E-010</v>
      </c>
      <c r="BJ140" s="159" t="n">
        <v>7.6E-010</v>
      </c>
      <c r="BK140" s="131" t="n">
        <v>0.05</v>
      </c>
      <c r="BL140" s="149" t="n">
        <v>3E-009</v>
      </c>
      <c r="BM140" s="133"/>
      <c r="BN140" s="134"/>
      <c r="BO140" s="175"/>
      <c r="BP140" s="114"/>
      <c r="BQ140" s="136"/>
      <c r="BR140" s="137"/>
      <c r="BS140" s="138"/>
      <c r="BT140" s="139"/>
      <c r="BU140" s="140"/>
      <c r="BV140" s="141"/>
      <c r="BW140" s="142"/>
    </row>
    <row r="141" customFormat="false" ht="12.75" hidden="false" customHeight="true" outlineLevel="0" collapsed="false">
      <c r="A141" s="63"/>
      <c r="B141" s="54"/>
      <c r="C141" s="54"/>
      <c r="D141" s="54"/>
      <c r="E141" s="54"/>
      <c r="F141" s="54"/>
      <c r="G141" s="54"/>
      <c r="H141" s="54"/>
      <c r="I141" s="54"/>
      <c r="J141" s="54"/>
      <c r="K141" s="54"/>
      <c r="L141" s="54"/>
      <c r="M141" s="54"/>
      <c r="N141" s="54"/>
      <c r="O141" s="54"/>
      <c r="P141" s="54"/>
      <c r="Q141" s="54"/>
      <c r="R141" s="54"/>
      <c r="S141" s="54"/>
      <c r="T141" s="54"/>
      <c r="AW141" s="125" t="s">
        <v>315</v>
      </c>
      <c r="AX141" s="126" t="s">
        <v>259</v>
      </c>
      <c r="AY141" s="172" t="n">
        <v>2.27</v>
      </c>
      <c r="AZ141" s="131" t="s">
        <v>132</v>
      </c>
      <c r="BA141" s="172" t="n">
        <v>2.27</v>
      </c>
      <c r="BB141" s="131"/>
      <c r="BC141" s="131"/>
      <c r="BD141" s="131"/>
      <c r="BE141" s="131"/>
      <c r="BF141" s="132"/>
      <c r="BG141" s="126" t="s">
        <v>133</v>
      </c>
      <c r="BH141" s="131" t="n">
        <v>0.05</v>
      </c>
      <c r="BI141" s="159" t="n">
        <v>1.6E-009</v>
      </c>
      <c r="BJ141" s="159" t="n">
        <v>1.9E-009</v>
      </c>
      <c r="BK141" s="131"/>
      <c r="BL141" s="132"/>
      <c r="BM141" s="133"/>
      <c r="BN141" s="134"/>
      <c r="BO141" s="175"/>
      <c r="BP141" s="114"/>
      <c r="BQ141" s="136"/>
      <c r="BR141" s="137"/>
      <c r="BS141" s="138"/>
      <c r="BT141" s="139"/>
      <c r="BU141" s="140"/>
      <c r="BV141" s="141"/>
      <c r="BW141" s="142"/>
    </row>
    <row r="142" customFormat="false" ht="12.75" hidden="false" customHeight="true" outlineLevel="0" collapsed="false">
      <c r="A142" s="63"/>
      <c r="B142" s="54"/>
      <c r="C142" s="54"/>
      <c r="D142" s="54"/>
      <c r="E142" s="54"/>
      <c r="F142" s="54"/>
      <c r="G142" s="54"/>
      <c r="H142" s="54"/>
      <c r="I142" s="54"/>
      <c r="J142" s="54"/>
      <c r="K142" s="54"/>
      <c r="L142" s="54"/>
      <c r="M142" s="54"/>
      <c r="N142" s="54"/>
      <c r="O142" s="54"/>
      <c r="P142" s="54"/>
      <c r="Q142" s="54"/>
      <c r="R142" s="54"/>
      <c r="S142" s="54"/>
      <c r="T142" s="54"/>
      <c r="AW142" s="156" t="s">
        <v>316</v>
      </c>
      <c r="AX142" s="126" t="s">
        <v>260</v>
      </c>
      <c r="AY142" s="172" t="n">
        <v>0.387</v>
      </c>
      <c r="AZ142" s="131" t="s">
        <v>72</v>
      </c>
      <c r="BA142" s="131" t="n">
        <v>0.016125</v>
      </c>
      <c r="BB142" s="131"/>
      <c r="BC142" s="131"/>
      <c r="BD142" s="131"/>
      <c r="BE142" s="131"/>
      <c r="BF142" s="132"/>
      <c r="BG142" s="126" t="s">
        <v>115</v>
      </c>
      <c r="BH142" s="131" t="n">
        <v>0.5</v>
      </c>
      <c r="BI142" s="159" t="n">
        <v>2.4E-011</v>
      </c>
      <c r="BJ142" s="159" t="n">
        <v>4.4E-011</v>
      </c>
      <c r="BK142" s="131" t="n">
        <v>0.5</v>
      </c>
      <c r="BL142" s="149" t="n">
        <v>7E-011</v>
      </c>
      <c r="BM142" s="133"/>
      <c r="BN142" s="134"/>
      <c r="BO142" s="175"/>
      <c r="BP142" s="114"/>
      <c r="BQ142" s="136"/>
      <c r="BR142" s="137"/>
      <c r="BS142" s="138"/>
      <c r="BT142" s="139"/>
      <c r="BU142" s="140"/>
      <c r="BV142" s="141"/>
      <c r="BW142" s="142"/>
    </row>
    <row r="143" customFormat="false" ht="12.75" hidden="false" customHeight="true" outlineLevel="0" collapsed="false">
      <c r="A143" s="63"/>
      <c r="B143" s="54"/>
      <c r="C143" s="54"/>
      <c r="D143" s="54"/>
      <c r="E143" s="54"/>
      <c r="F143" s="54"/>
      <c r="G143" s="54"/>
      <c r="H143" s="54"/>
      <c r="I143" s="54"/>
      <c r="J143" s="54"/>
      <c r="K143" s="54"/>
      <c r="L143" s="54"/>
      <c r="M143" s="54"/>
      <c r="N143" s="54"/>
      <c r="O143" s="54"/>
      <c r="P143" s="54"/>
      <c r="Q143" s="54"/>
      <c r="R143" s="54"/>
      <c r="S143" s="54"/>
      <c r="T143" s="54"/>
      <c r="AW143" s="156" t="s">
        <v>317</v>
      </c>
      <c r="AX143" s="126" t="s">
        <v>260</v>
      </c>
      <c r="AY143" s="172" t="n">
        <v>0.387</v>
      </c>
      <c r="AZ143" s="131" t="s">
        <v>72</v>
      </c>
      <c r="BA143" s="131" t="n">
        <v>0.016125</v>
      </c>
      <c r="BB143" s="131"/>
      <c r="BC143" s="131"/>
      <c r="BD143" s="131"/>
      <c r="BE143" s="131"/>
      <c r="BF143" s="132"/>
      <c r="BG143" s="126" t="s">
        <v>133</v>
      </c>
      <c r="BH143" s="131" t="n">
        <v>0.5</v>
      </c>
      <c r="BI143" s="159" t="n">
        <v>3.5E-011</v>
      </c>
      <c r="BJ143" s="159" t="n">
        <v>6E-011</v>
      </c>
      <c r="BK143" s="131"/>
      <c r="BL143" s="132"/>
      <c r="BM143" s="133"/>
      <c r="BN143" s="134"/>
      <c r="BO143" s="175"/>
      <c r="BP143" s="114"/>
      <c r="BQ143" s="136"/>
      <c r="BR143" s="137"/>
      <c r="BS143" s="138"/>
      <c r="BT143" s="139"/>
      <c r="BU143" s="140"/>
      <c r="BV143" s="141"/>
      <c r="BW143" s="142"/>
    </row>
    <row r="144" customFormat="false" ht="12.75" hidden="false" customHeight="true" outlineLevel="0" collapsed="false">
      <c r="A144" s="63"/>
      <c r="B144" s="54"/>
      <c r="C144" s="54"/>
      <c r="D144" s="54"/>
      <c r="E144" s="54"/>
      <c r="F144" s="54"/>
      <c r="G144" s="54"/>
      <c r="H144" s="54"/>
      <c r="I144" s="54"/>
      <c r="J144" s="54"/>
      <c r="K144" s="54"/>
      <c r="L144" s="54"/>
      <c r="M144" s="54"/>
      <c r="N144" s="54"/>
      <c r="O144" s="54"/>
      <c r="P144" s="54"/>
      <c r="Q144" s="54"/>
      <c r="R144" s="54"/>
      <c r="S144" s="54"/>
      <c r="T144" s="54"/>
      <c r="AW144" s="156" t="s">
        <v>318</v>
      </c>
      <c r="AX144" s="126" t="s">
        <v>260</v>
      </c>
      <c r="AY144" s="172" t="n">
        <v>0.387</v>
      </c>
      <c r="AZ144" s="131" t="s">
        <v>72</v>
      </c>
      <c r="BA144" s="131" t="n">
        <v>0.016125</v>
      </c>
      <c r="BB144" s="131"/>
      <c r="BC144" s="131"/>
      <c r="BD144" s="131"/>
      <c r="BE144" s="131"/>
      <c r="BF144" s="132"/>
      <c r="BG144" s="126" t="s">
        <v>137</v>
      </c>
      <c r="BH144" s="131" t="n">
        <v>0.5</v>
      </c>
      <c r="BI144" s="159" t="n">
        <v>3.6E-011</v>
      </c>
      <c r="BJ144" s="159" t="n">
        <v>6.2E-011</v>
      </c>
      <c r="BK144" s="131"/>
      <c r="BL144" s="132"/>
      <c r="BM144" s="133"/>
      <c r="BN144" s="134"/>
      <c r="BO144" s="175"/>
      <c r="BP144" s="114"/>
      <c r="BQ144" s="136"/>
      <c r="BR144" s="137"/>
      <c r="BS144" s="138"/>
      <c r="BT144" s="139"/>
      <c r="BU144" s="140"/>
      <c r="BV144" s="141"/>
      <c r="BW144" s="142"/>
    </row>
    <row r="145" customFormat="false" ht="12.75" hidden="false" customHeight="true" outlineLevel="0" collapsed="false">
      <c r="A145" s="63"/>
      <c r="B145" s="54"/>
      <c r="C145" s="54"/>
      <c r="D145" s="54"/>
      <c r="E145" s="54"/>
      <c r="F145" s="54"/>
      <c r="G145" s="54"/>
      <c r="H145" s="54"/>
      <c r="I145" s="54"/>
      <c r="J145" s="54"/>
      <c r="K145" s="54"/>
      <c r="L145" s="54"/>
      <c r="M145" s="54"/>
      <c r="N145" s="54"/>
      <c r="O145" s="54"/>
      <c r="P145" s="54"/>
      <c r="Q145" s="54"/>
      <c r="R145" s="54"/>
      <c r="S145" s="54"/>
      <c r="T145" s="54"/>
      <c r="AW145" s="156" t="s">
        <v>319</v>
      </c>
      <c r="AX145" s="126" t="s">
        <v>261</v>
      </c>
      <c r="AY145" s="172" t="n">
        <v>3.41</v>
      </c>
      <c r="AZ145" s="131" t="s">
        <v>72</v>
      </c>
      <c r="BA145" s="131" t="n">
        <v>0.142083333333333</v>
      </c>
      <c r="BB145" s="131"/>
      <c r="BC145" s="131"/>
      <c r="BD145" s="131"/>
      <c r="BE145" s="131"/>
      <c r="BF145" s="132"/>
      <c r="BG145" s="126" t="s">
        <v>115</v>
      </c>
      <c r="BH145" s="131" t="n">
        <v>0.5</v>
      </c>
      <c r="BI145" s="159" t="n">
        <v>4E-011</v>
      </c>
      <c r="BJ145" s="159" t="n">
        <v>7.3E-011</v>
      </c>
      <c r="BK145" s="131" t="n">
        <v>0.5</v>
      </c>
      <c r="BL145" s="149" t="n">
        <v>1.2E-010</v>
      </c>
      <c r="BM145" s="133"/>
      <c r="BN145" s="134"/>
      <c r="BO145" s="175"/>
      <c r="BP145" s="114"/>
      <c r="BQ145" s="136"/>
      <c r="BR145" s="137"/>
      <c r="BS145" s="138"/>
      <c r="BT145" s="139"/>
      <c r="BU145" s="140"/>
      <c r="BV145" s="141"/>
      <c r="BW145" s="142"/>
    </row>
    <row r="146" customFormat="false" ht="12.75" hidden="false" customHeight="true" outlineLevel="0" collapsed="false">
      <c r="A146" s="63"/>
      <c r="B146" s="54"/>
      <c r="C146" s="54"/>
      <c r="D146" s="54"/>
      <c r="E146" s="54"/>
      <c r="F146" s="54"/>
      <c r="G146" s="54"/>
      <c r="H146" s="54"/>
      <c r="I146" s="54"/>
      <c r="J146" s="54"/>
      <c r="K146" s="54"/>
      <c r="L146" s="54"/>
      <c r="M146" s="54"/>
      <c r="N146" s="54"/>
      <c r="O146" s="54"/>
      <c r="P146" s="54"/>
      <c r="Q146" s="54"/>
      <c r="R146" s="54"/>
      <c r="S146" s="54"/>
      <c r="T146" s="54"/>
      <c r="AW146" s="156" t="s">
        <v>320</v>
      </c>
      <c r="AX146" s="126" t="s">
        <v>261</v>
      </c>
      <c r="AY146" s="172" t="n">
        <v>3.41</v>
      </c>
      <c r="AZ146" s="131" t="s">
        <v>72</v>
      </c>
      <c r="BA146" s="131" t="n">
        <v>0.142083333333333</v>
      </c>
      <c r="BB146" s="131"/>
      <c r="BC146" s="131"/>
      <c r="BD146" s="131"/>
      <c r="BE146" s="131"/>
      <c r="BF146" s="132"/>
      <c r="BG146" s="126" t="s">
        <v>133</v>
      </c>
      <c r="BH146" s="131" t="n">
        <v>0.5</v>
      </c>
      <c r="BI146" s="159" t="n">
        <v>7.6E-011</v>
      </c>
      <c r="BJ146" s="159" t="n">
        <v>1.2E-010</v>
      </c>
      <c r="BK146" s="131"/>
      <c r="BL146" s="132"/>
      <c r="BM146" s="133"/>
      <c r="BN146" s="134"/>
      <c r="BO146" s="175"/>
      <c r="BP146" s="114"/>
      <c r="BQ146" s="136"/>
      <c r="BR146" s="137"/>
      <c r="BS146" s="138"/>
      <c r="BT146" s="139"/>
      <c r="BU146" s="140"/>
      <c r="BV146" s="141"/>
      <c r="BW146" s="142"/>
    </row>
    <row r="147" customFormat="false" ht="12.75" hidden="false" customHeight="true" outlineLevel="0" collapsed="false">
      <c r="A147" s="63"/>
      <c r="B147" s="54"/>
      <c r="C147" s="54"/>
      <c r="D147" s="54"/>
      <c r="E147" s="54"/>
      <c r="F147" s="54"/>
      <c r="G147" s="54"/>
      <c r="H147" s="54"/>
      <c r="I147" s="54"/>
      <c r="J147" s="54"/>
      <c r="K147" s="54"/>
      <c r="L147" s="54"/>
      <c r="M147" s="54"/>
      <c r="N147" s="54"/>
      <c r="O147" s="54"/>
      <c r="P147" s="54"/>
      <c r="Q147" s="54"/>
      <c r="R147" s="54"/>
      <c r="S147" s="54"/>
      <c r="T147" s="54"/>
      <c r="AW147" s="156" t="s">
        <v>321</v>
      </c>
      <c r="AX147" s="126" t="s">
        <v>261</v>
      </c>
      <c r="AY147" s="172" t="n">
        <v>3.41</v>
      </c>
      <c r="AZ147" s="131" t="s">
        <v>72</v>
      </c>
      <c r="BA147" s="131" t="n">
        <v>0.142083333333333</v>
      </c>
      <c r="BB147" s="131"/>
      <c r="BC147" s="131"/>
      <c r="BD147" s="131"/>
      <c r="BE147" s="131"/>
      <c r="BF147" s="132"/>
      <c r="BG147" s="126" t="s">
        <v>137</v>
      </c>
      <c r="BH147" s="131" t="n">
        <v>0.5</v>
      </c>
      <c r="BI147" s="159" t="n">
        <v>8E-011</v>
      </c>
      <c r="BJ147" s="159" t="n">
        <v>1.2E-010</v>
      </c>
      <c r="BK147" s="131"/>
      <c r="BL147" s="132"/>
      <c r="BM147" s="133"/>
      <c r="BN147" s="134"/>
      <c r="BO147" s="175"/>
      <c r="BP147" s="114"/>
      <c r="BQ147" s="136"/>
      <c r="BR147" s="137"/>
      <c r="BS147" s="138"/>
      <c r="BT147" s="139"/>
      <c r="BU147" s="140"/>
      <c r="BV147" s="141"/>
      <c r="BW147" s="142"/>
    </row>
    <row r="148" customFormat="false" ht="12.75" hidden="false" customHeight="true" outlineLevel="0" collapsed="false">
      <c r="A148" s="63"/>
      <c r="B148" s="54"/>
      <c r="C148" s="54"/>
      <c r="D148" s="54"/>
      <c r="E148" s="54"/>
      <c r="F148" s="54"/>
      <c r="G148" s="54"/>
      <c r="H148" s="54"/>
      <c r="I148" s="54"/>
      <c r="J148" s="54"/>
      <c r="K148" s="54"/>
      <c r="L148" s="54"/>
      <c r="M148" s="54"/>
      <c r="N148" s="54"/>
      <c r="O148" s="54"/>
      <c r="P148" s="54"/>
      <c r="Q148" s="54"/>
      <c r="R148" s="54"/>
      <c r="S148" s="54"/>
      <c r="T148" s="54"/>
      <c r="AW148" s="156" t="s">
        <v>322</v>
      </c>
      <c r="AX148" s="126" t="s">
        <v>262</v>
      </c>
      <c r="AY148" s="172" t="n">
        <v>12.7</v>
      </c>
      <c r="AZ148" s="131" t="s">
        <v>72</v>
      </c>
      <c r="BA148" s="131" t="n">
        <v>0.529166666666667</v>
      </c>
      <c r="BB148" s="131" t="n">
        <v>0.032</v>
      </c>
      <c r="BC148" s="131"/>
      <c r="BD148" s="131"/>
      <c r="BE148" s="131"/>
      <c r="BF148" s="132"/>
      <c r="BG148" s="126" t="s">
        <v>115</v>
      </c>
      <c r="BH148" s="131" t="n">
        <v>0.5</v>
      </c>
      <c r="BI148" s="159" t="n">
        <v>3.8E-011</v>
      </c>
      <c r="BJ148" s="159" t="n">
        <v>6.8E-011</v>
      </c>
      <c r="BK148" s="131" t="n">
        <v>0.5</v>
      </c>
      <c r="BL148" s="149" t="n">
        <v>1.2E-010</v>
      </c>
      <c r="BM148" s="133"/>
      <c r="BN148" s="134" t="n">
        <v>900</v>
      </c>
      <c r="BO148" s="175"/>
      <c r="BP148" s="114"/>
      <c r="BQ148" s="136"/>
      <c r="BR148" s="137"/>
      <c r="BS148" s="138"/>
      <c r="BT148" s="139"/>
      <c r="BU148" s="140"/>
      <c r="BV148" s="141" t="n">
        <v>0.372</v>
      </c>
      <c r="BW148" s="142" t="n">
        <v>0.578</v>
      </c>
    </row>
    <row r="149" customFormat="false" ht="12.75" hidden="false" customHeight="true" outlineLevel="0" collapsed="false">
      <c r="A149" s="63"/>
      <c r="B149" s="54"/>
      <c r="C149" s="54"/>
      <c r="D149" s="54"/>
      <c r="E149" s="54"/>
      <c r="F149" s="54"/>
      <c r="G149" s="54"/>
      <c r="H149" s="54"/>
      <c r="I149" s="54"/>
      <c r="J149" s="54"/>
      <c r="K149" s="54"/>
      <c r="L149" s="54"/>
      <c r="M149" s="54"/>
      <c r="N149" s="54"/>
      <c r="O149" s="54"/>
      <c r="P149" s="54"/>
      <c r="Q149" s="54"/>
      <c r="R149" s="54"/>
      <c r="S149" s="54"/>
      <c r="T149" s="54"/>
      <c r="AW149" s="156" t="s">
        <v>323</v>
      </c>
      <c r="AX149" s="126" t="s">
        <v>262</v>
      </c>
      <c r="AY149" s="172" t="n">
        <v>12.7</v>
      </c>
      <c r="AZ149" s="131" t="s">
        <v>72</v>
      </c>
      <c r="BA149" s="131" t="n">
        <v>0.529166666666667</v>
      </c>
      <c r="BB149" s="131" t="n">
        <v>0.032</v>
      </c>
      <c r="BC149" s="131"/>
      <c r="BD149" s="131"/>
      <c r="BE149" s="131"/>
      <c r="BF149" s="132"/>
      <c r="BG149" s="126" t="s">
        <v>133</v>
      </c>
      <c r="BH149" s="131" t="n">
        <v>0.5</v>
      </c>
      <c r="BI149" s="159" t="n">
        <v>1.1E-010</v>
      </c>
      <c r="BJ149" s="159" t="n">
        <v>1.5E-010</v>
      </c>
      <c r="BK149" s="131"/>
      <c r="BL149" s="132"/>
      <c r="BM149" s="133"/>
      <c r="BN149" s="134" t="n">
        <v>900</v>
      </c>
      <c r="BO149" s="175"/>
      <c r="BP149" s="114"/>
      <c r="BQ149" s="136"/>
      <c r="BR149" s="137"/>
      <c r="BS149" s="138"/>
      <c r="BT149" s="139"/>
      <c r="BU149" s="140"/>
      <c r="BV149" s="141" t="n">
        <v>0.372</v>
      </c>
      <c r="BW149" s="142" t="n">
        <v>0.578</v>
      </c>
    </row>
    <row r="150" customFormat="false" ht="12.75" hidden="false" customHeight="true" outlineLevel="0" collapsed="false">
      <c r="A150" s="63"/>
      <c r="B150" s="54"/>
      <c r="C150" s="54"/>
      <c r="D150" s="54"/>
      <c r="E150" s="54"/>
      <c r="F150" s="54"/>
      <c r="G150" s="54"/>
      <c r="H150" s="54"/>
      <c r="I150" s="54"/>
      <c r="J150" s="54"/>
      <c r="K150" s="54"/>
      <c r="L150" s="54"/>
      <c r="M150" s="54"/>
      <c r="N150" s="54"/>
      <c r="O150" s="54"/>
      <c r="P150" s="54"/>
      <c r="Q150" s="54"/>
      <c r="R150" s="54"/>
      <c r="S150" s="54"/>
      <c r="T150" s="54"/>
      <c r="AW150" s="156" t="s">
        <v>324</v>
      </c>
      <c r="AX150" s="126" t="s">
        <v>262</v>
      </c>
      <c r="AY150" s="172" t="n">
        <v>12.7</v>
      </c>
      <c r="AZ150" s="131" t="s">
        <v>72</v>
      </c>
      <c r="BA150" s="131" t="n">
        <v>0.529166666666667</v>
      </c>
      <c r="BB150" s="131" t="n">
        <v>0.032</v>
      </c>
      <c r="BC150" s="131"/>
      <c r="BD150" s="131"/>
      <c r="BE150" s="131"/>
      <c r="BF150" s="132"/>
      <c r="BG150" s="126" t="s">
        <v>137</v>
      </c>
      <c r="BH150" s="131" t="n">
        <v>0.5</v>
      </c>
      <c r="BI150" s="159" t="n">
        <v>1.2E-010</v>
      </c>
      <c r="BJ150" s="159" t="n">
        <v>1.5E-010</v>
      </c>
      <c r="BK150" s="131"/>
      <c r="BL150" s="132"/>
      <c r="BM150" s="133"/>
      <c r="BN150" s="134" t="n">
        <v>900</v>
      </c>
      <c r="BO150" s="175"/>
      <c r="BP150" s="114"/>
      <c r="BQ150" s="136"/>
      <c r="BR150" s="137"/>
      <c r="BS150" s="138"/>
      <c r="BT150" s="139"/>
      <c r="BU150" s="140"/>
      <c r="BV150" s="141" t="n">
        <v>0.372</v>
      </c>
      <c r="BW150" s="142" t="n">
        <v>0.578</v>
      </c>
    </row>
    <row r="151" customFormat="false" ht="12.75" hidden="false" customHeight="true" outlineLevel="0" collapsed="false">
      <c r="A151" s="63"/>
      <c r="B151" s="54"/>
      <c r="C151" s="54"/>
      <c r="D151" s="54"/>
      <c r="E151" s="54"/>
      <c r="F151" s="54"/>
      <c r="G151" s="54"/>
      <c r="H151" s="54"/>
      <c r="I151" s="54"/>
      <c r="J151" s="54"/>
      <c r="K151" s="54"/>
      <c r="L151" s="54"/>
      <c r="M151" s="54"/>
      <c r="N151" s="54"/>
      <c r="O151" s="54"/>
      <c r="P151" s="54"/>
      <c r="Q151" s="54"/>
      <c r="R151" s="54"/>
      <c r="S151" s="54"/>
      <c r="T151" s="54"/>
      <c r="AW151" s="156" t="s">
        <v>325</v>
      </c>
      <c r="AX151" s="126" t="s">
        <v>263</v>
      </c>
      <c r="AY151" s="172" t="n">
        <v>2.58</v>
      </c>
      <c r="AZ151" s="131" t="s">
        <v>132</v>
      </c>
      <c r="BA151" s="172" t="n">
        <v>2.58</v>
      </c>
      <c r="BB151" s="131"/>
      <c r="BC151" s="131"/>
      <c r="BD151" s="131"/>
      <c r="BE151" s="131"/>
      <c r="BF151" s="132"/>
      <c r="BG151" s="126" t="s">
        <v>115</v>
      </c>
      <c r="BH151" s="131" t="n">
        <v>0.5</v>
      </c>
      <c r="BI151" s="159" t="n">
        <v>1.1E-010</v>
      </c>
      <c r="BJ151" s="159" t="n">
        <v>1.8E-010</v>
      </c>
      <c r="BK151" s="131" t="n">
        <v>0.5</v>
      </c>
      <c r="BL151" s="149" t="n">
        <v>3.4E-010</v>
      </c>
      <c r="BM151" s="133"/>
      <c r="BN151" s="134"/>
      <c r="BO151" s="175"/>
      <c r="BP151" s="114"/>
      <c r="BQ151" s="136"/>
      <c r="BR151" s="137"/>
      <c r="BS151" s="138"/>
      <c r="BT151" s="139"/>
      <c r="BU151" s="140"/>
      <c r="BV151" s="141"/>
      <c r="BW151" s="142"/>
    </row>
    <row r="152" customFormat="false" ht="12.75" hidden="false" customHeight="true" outlineLevel="0" collapsed="false">
      <c r="A152" s="63"/>
      <c r="B152" s="54"/>
      <c r="C152" s="54"/>
      <c r="D152" s="54"/>
      <c r="E152" s="54"/>
      <c r="F152" s="54"/>
      <c r="G152" s="54"/>
      <c r="H152" s="54"/>
      <c r="I152" s="54"/>
      <c r="J152" s="54"/>
      <c r="K152" s="54"/>
      <c r="L152" s="54"/>
      <c r="M152" s="54"/>
      <c r="N152" s="54"/>
      <c r="O152" s="54"/>
      <c r="P152" s="54"/>
      <c r="Q152" s="54"/>
      <c r="R152" s="54"/>
      <c r="S152" s="54"/>
      <c r="T152" s="54"/>
      <c r="AW152" s="156" t="s">
        <v>326</v>
      </c>
      <c r="AX152" s="126" t="s">
        <v>263</v>
      </c>
      <c r="AY152" s="172" t="n">
        <v>2.58</v>
      </c>
      <c r="AZ152" s="131" t="s">
        <v>132</v>
      </c>
      <c r="BA152" s="172" t="n">
        <v>2.58</v>
      </c>
      <c r="BB152" s="131"/>
      <c r="BC152" s="131"/>
      <c r="BD152" s="131"/>
      <c r="BE152" s="131"/>
      <c r="BF152" s="132"/>
      <c r="BG152" s="126" t="s">
        <v>133</v>
      </c>
      <c r="BH152" s="131" t="n">
        <v>0.5</v>
      </c>
      <c r="BI152" s="159" t="n">
        <v>5.2E-010</v>
      </c>
      <c r="BJ152" s="159" t="n">
        <v>5.3E-010</v>
      </c>
      <c r="BK152" s="131"/>
      <c r="BL152" s="132"/>
      <c r="BM152" s="133"/>
      <c r="BN152" s="134"/>
      <c r="BO152" s="175"/>
      <c r="BP152" s="114"/>
      <c r="BQ152" s="136"/>
      <c r="BR152" s="137"/>
      <c r="BS152" s="138"/>
      <c r="BT152" s="139"/>
      <c r="BU152" s="140"/>
      <c r="BV152" s="141"/>
      <c r="BW152" s="142"/>
    </row>
    <row r="153" customFormat="false" ht="12.75" hidden="false" customHeight="true" outlineLevel="0" collapsed="false">
      <c r="A153" s="63"/>
      <c r="B153" s="54"/>
      <c r="C153" s="54"/>
      <c r="D153" s="54"/>
      <c r="E153" s="54"/>
      <c r="F153" s="54"/>
      <c r="G153" s="54"/>
      <c r="H153" s="54"/>
      <c r="I153" s="54"/>
      <c r="J153" s="54"/>
      <c r="K153" s="54"/>
      <c r="L153" s="54"/>
      <c r="M153" s="54"/>
      <c r="N153" s="54"/>
      <c r="O153" s="54"/>
      <c r="P153" s="54"/>
      <c r="Q153" s="54"/>
      <c r="R153" s="54"/>
      <c r="S153" s="54"/>
      <c r="T153" s="54"/>
      <c r="AW153" s="156" t="s">
        <v>327</v>
      </c>
      <c r="AX153" s="126" t="s">
        <v>263</v>
      </c>
      <c r="AY153" s="172" t="n">
        <v>2.58</v>
      </c>
      <c r="AZ153" s="131" t="s">
        <v>132</v>
      </c>
      <c r="BA153" s="172" t="n">
        <v>2.58</v>
      </c>
      <c r="BB153" s="131"/>
      <c r="BC153" s="131"/>
      <c r="BD153" s="131"/>
      <c r="BE153" s="131"/>
      <c r="BF153" s="132"/>
      <c r="BG153" s="126" t="s">
        <v>137</v>
      </c>
      <c r="BH153" s="131" t="n">
        <v>0.5</v>
      </c>
      <c r="BI153" s="159" t="n">
        <v>5.8E-010</v>
      </c>
      <c r="BJ153" s="159" t="n">
        <v>5.8E-010</v>
      </c>
      <c r="BK153" s="131"/>
      <c r="BL153" s="132"/>
      <c r="BM153" s="133"/>
      <c r="BN153" s="134"/>
      <c r="BO153" s="175"/>
      <c r="BP153" s="114"/>
      <c r="BQ153" s="136"/>
      <c r="BR153" s="137"/>
      <c r="BS153" s="138"/>
      <c r="BT153" s="139"/>
      <c r="BU153" s="140"/>
      <c r="BV153" s="141"/>
      <c r="BW153" s="142"/>
    </row>
    <row r="154" customFormat="false" ht="12.75" hidden="false" customHeight="true" outlineLevel="0" collapsed="false">
      <c r="A154" s="63"/>
      <c r="B154" s="54"/>
      <c r="C154" s="54"/>
      <c r="D154" s="54"/>
      <c r="E154" s="54"/>
      <c r="F154" s="54"/>
      <c r="G154" s="54"/>
      <c r="H154" s="54"/>
      <c r="I154" s="54"/>
      <c r="J154" s="54"/>
      <c r="K154" s="54"/>
      <c r="L154" s="54"/>
      <c r="M154" s="54"/>
      <c r="N154" s="54"/>
      <c r="O154" s="54"/>
      <c r="P154" s="54"/>
      <c r="Q154" s="54"/>
      <c r="R154" s="54"/>
      <c r="S154" s="54"/>
      <c r="T154" s="54"/>
      <c r="AW154" s="156" t="s">
        <v>328</v>
      </c>
      <c r="AX154" s="126" t="s">
        <v>264</v>
      </c>
      <c r="AY154" s="172" t="n">
        <v>9.26</v>
      </c>
      <c r="AZ154" s="131" t="s">
        <v>72</v>
      </c>
      <c r="BA154" s="131" t="n">
        <v>0.385833333333333</v>
      </c>
      <c r="BB154" s="131" t="n">
        <v>0.319</v>
      </c>
      <c r="BC154" s="131"/>
      <c r="BD154" s="131"/>
      <c r="BE154" s="131"/>
      <c r="BF154" s="132"/>
      <c r="BG154" s="126" t="s">
        <v>137</v>
      </c>
      <c r="BH154" s="131" t="n">
        <v>0.5</v>
      </c>
      <c r="BI154" s="159" t="n">
        <v>4.7E-010</v>
      </c>
      <c r="BJ154" s="159" t="n">
        <v>6.6E-010</v>
      </c>
      <c r="BK154" s="131" t="n">
        <v>0.5</v>
      </c>
      <c r="BL154" s="149" t="n">
        <v>9.4E-010</v>
      </c>
      <c r="BM154" s="133"/>
      <c r="BN154" s="134" t="n">
        <v>1000</v>
      </c>
      <c r="BO154" s="175"/>
      <c r="BP154" s="114"/>
      <c r="BQ154" s="136"/>
      <c r="BR154" s="137"/>
      <c r="BS154" s="138"/>
      <c r="BT154" s="139"/>
      <c r="BU154" s="140"/>
      <c r="BV154" s="141"/>
      <c r="BW154" s="142"/>
    </row>
    <row r="155" customFormat="false" ht="12.75" hidden="false" customHeight="true" outlineLevel="0" collapsed="false">
      <c r="A155" s="63"/>
      <c r="B155" s="54"/>
      <c r="C155" s="54"/>
      <c r="D155" s="54"/>
      <c r="E155" s="54"/>
      <c r="F155" s="54"/>
      <c r="G155" s="54"/>
      <c r="H155" s="54"/>
      <c r="I155" s="54"/>
      <c r="J155" s="54"/>
      <c r="K155" s="54"/>
      <c r="L155" s="54"/>
      <c r="M155" s="54"/>
      <c r="N155" s="54"/>
      <c r="O155" s="54"/>
      <c r="P155" s="54"/>
      <c r="Q155" s="54"/>
      <c r="R155" s="54"/>
      <c r="S155" s="54"/>
      <c r="T155" s="54"/>
      <c r="AW155" s="156" t="s">
        <v>329</v>
      </c>
      <c r="AX155" s="126" t="s">
        <v>265</v>
      </c>
      <c r="AY155" s="172" t="n">
        <v>0.635</v>
      </c>
      <c r="AZ155" s="131" t="s">
        <v>72</v>
      </c>
      <c r="BA155" s="131" t="n">
        <v>0.0264583333333333</v>
      </c>
      <c r="BB155" s="131" t="n">
        <v>0.086</v>
      </c>
      <c r="BC155" s="131"/>
      <c r="BD155" s="131"/>
      <c r="BE155" s="131"/>
      <c r="BF155" s="132"/>
      <c r="BG155" s="126" t="s">
        <v>137</v>
      </c>
      <c r="BH155" s="131" t="n">
        <v>0.5</v>
      </c>
      <c r="BI155" s="159" t="n">
        <v>3.8E-011</v>
      </c>
      <c r="BJ155" s="159" t="n">
        <v>6.1E-011</v>
      </c>
      <c r="BK155" s="131" t="n">
        <v>0.5</v>
      </c>
      <c r="BL155" s="149" t="n">
        <v>7.9E-011</v>
      </c>
      <c r="BM155" s="133"/>
      <c r="BN155" s="134" t="n">
        <v>40</v>
      </c>
      <c r="BO155" s="175"/>
      <c r="BP155" s="114"/>
      <c r="BQ155" s="136"/>
      <c r="BR155" s="137"/>
      <c r="BS155" s="138"/>
      <c r="BT155" s="139"/>
      <c r="BU155" s="140"/>
      <c r="BV155" s="141"/>
      <c r="BW155" s="142"/>
    </row>
    <row r="156" customFormat="false" ht="12.75" hidden="false" customHeight="true" outlineLevel="0" collapsed="false">
      <c r="A156" s="63"/>
      <c r="B156" s="54"/>
      <c r="C156" s="54"/>
      <c r="D156" s="54"/>
      <c r="E156" s="54"/>
      <c r="F156" s="54"/>
      <c r="G156" s="54"/>
      <c r="H156" s="54"/>
      <c r="I156" s="54"/>
      <c r="J156" s="54"/>
      <c r="K156" s="54"/>
      <c r="L156" s="54"/>
      <c r="M156" s="54"/>
      <c r="N156" s="54"/>
      <c r="O156" s="54"/>
      <c r="P156" s="54"/>
      <c r="Q156" s="54"/>
      <c r="R156" s="54"/>
      <c r="S156" s="54"/>
      <c r="T156" s="54"/>
      <c r="AW156" s="156" t="s">
        <v>314</v>
      </c>
      <c r="AX156" s="126" t="s">
        <v>266</v>
      </c>
      <c r="AY156" s="172" t="n">
        <v>244</v>
      </c>
      <c r="AZ156" s="131" t="s">
        <v>132</v>
      </c>
      <c r="BA156" s="172" t="n">
        <v>244</v>
      </c>
      <c r="BB156" s="131"/>
      <c r="BC156" s="131"/>
      <c r="BD156" s="131"/>
      <c r="BE156" s="131"/>
      <c r="BF156" s="132"/>
      <c r="BG156" s="126" t="s">
        <v>137</v>
      </c>
      <c r="BH156" s="131" t="n">
        <v>0.5</v>
      </c>
      <c r="BI156" s="159" t="n">
        <v>2.9E-009</v>
      </c>
      <c r="BJ156" s="159" t="n">
        <v>2.8E-009</v>
      </c>
      <c r="BK156" s="131" t="n">
        <v>0.5</v>
      </c>
      <c r="BL156" s="149" t="n">
        <v>3.9E-009</v>
      </c>
      <c r="BM156" s="133"/>
      <c r="BN156" s="134"/>
      <c r="BO156" s="175"/>
      <c r="BP156" s="114"/>
      <c r="BQ156" s="136"/>
      <c r="BR156" s="137"/>
      <c r="BS156" s="138"/>
      <c r="BT156" s="139"/>
      <c r="BU156" s="140"/>
      <c r="BV156" s="141" t="n">
        <v>0.015</v>
      </c>
      <c r="BW156" s="142" t="n">
        <v>0.33</v>
      </c>
    </row>
    <row r="157" customFormat="false" ht="12.75" hidden="false" customHeight="true" outlineLevel="0" collapsed="false">
      <c r="A157" s="63"/>
      <c r="B157" s="54"/>
      <c r="C157" s="54"/>
      <c r="D157" s="54"/>
      <c r="E157" s="54"/>
      <c r="F157" s="54"/>
      <c r="G157" s="54"/>
      <c r="H157" s="54"/>
      <c r="I157" s="54"/>
      <c r="J157" s="54"/>
      <c r="K157" s="54"/>
      <c r="L157" s="54"/>
      <c r="M157" s="54"/>
      <c r="N157" s="54"/>
      <c r="O157" s="54"/>
      <c r="P157" s="54"/>
      <c r="Q157" s="54"/>
      <c r="R157" s="54"/>
      <c r="S157" s="54"/>
      <c r="T157" s="54"/>
      <c r="AW157" s="156" t="s">
        <v>330</v>
      </c>
      <c r="AX157" s="126" t="s">
        <v>267</v>
      </c>
      <c r="AY157" s="172" t="n">
        <v>0.95</v>
      </c>
      <c r="AZ157" s="131" t="s">
        <v>72</v>
      </c>
      <c r="BA157" s="131" t="n">
        <v>0.0395833333333333</v>
      </c>
      <c r="BB157" s="131"/>
      <c r="BC157" s="131"/>
      <c r="BD157" s="131"/>
      <c r="BE157" s="131"/>
      <c r="BF157" s="132"/>
      <c r="BG157" s="126" t="s">
        <v>137</v>
      </c>
      <c r="BH157" s="131" t="n">
        <v>0.5</v>
      </c>
      <c r="BI157" s="159" t="n">
        <v>2.8E-011</v>
      </c>
      <c r="BJ157" s="159" t="n">
        <v>4.3E-011</v>
      </c>
      <c r="BK157" s="131" t="n">
        <v>0.5</v>
      </c>
      <c r="BL157" s="149" t="n">
        <v>3.1E-011</v>
      </c>
      <c r="BM157" s="133"/>
      <c r="BN157" s="134"/>
      <c r="BO157" s="175"/>
      <c r="BP157" s="114"/>
      <c r="BQ157" s="136"/>
      <c r="BR157" s="137"/>
      <c r="BS157" s="138"/>
      <c r="BT157" s="139"/>
      <c r="BU157" s="140"/>
      <c r="BV157" s="141"/>
      <c r="BW157" s="142"/>
    </row>
    <row r="158" customFormat="false" ht="12.75" hidden="false" customHeight="true" outlineLevel="0" collapsed="false">
      <c r="A158" s="63"/>
      <c r="B158" s="54"/>
      <c r="C158" s="54"/>
      <c r="D158" s="54"/>
      <c r="E158" s="54"/>
      <c r="F158" s="54"/>
      <c r="G158" s="54"/>
      <c r="H158" s="54"/>
      <c r="I158" s="54"/>
      <c r="J158" s="54"/>
      <c r="K158" s="54"/>
      <c r="L158" s="54"/>
      <c r="M158" s="54"/>
      <c r="N158" s="54"/>
      <c r="O158" s="54"/>
      <c r="P158" s="54"/>
      <c r="Q158" s="54"/>
      <c r="R158" s="54"/>
      <c r="S158" s="54"/>
      <c r="T158" s="54"/>
      <c r="AW158" s="156" t="s">
        <v>331</v>
      </c>
      <c r="AX158" s="126" t="s">
        <v>268</v>
      </c>
      <c r="AY158" s="172" t="n">
        <v>13.8</v>
      </c>
      <c r="AZ158" s="131" t="s">
        <v>72</v>
      </c>
      <c r="BA158" s="131" t="n">
        <v>0.575</v>
      </c>
      <c r="BB158" s="131"/>
      <c r="BC158" s="131"/>
      <c r="BD158" s="131"/>
      <c r="BE158" s="131"/>
      <c r="BF158" s="132"/>
      <c r="BG158" s="126" t="s">
        <v>137</v>
      </c>
      <c r="BH158" s="131" t="n">
        <v>0.5</v>
      </c>
      <c r="BI158" s="159" t="n">
        <v>2.6E-010</v>
      </c>
      <c r="BJ158" s="159" t="n">
        <v>3.3E-010</v>
      </c>
      <c r="BK158" s="131" t="n">
        <v>0.5</v>
      </c>
      <c r="BL158" s="149" t="n">
        <v>3.3E-010</v>
      </c>
      <c r="BM158" s="133"/>
      <c r="BN158" s="134"/>
      <c r="BO158" s="175"/>
      <c r="BP158" s="114"/>
      <c r="BQ158" s="136"/>
      <c r="BR158" s="137"/>
      <c r="BS158" s="138"/>
      <c r="BT158" s="139"/>
      <c r="BU158" s="140"/>
      <c r="BV158" s="141"/>
      <c r="BW158" s="142"/>
    </row>
    <row r="159" customFormat="false" ht="12.75" hidden="false" customHeight="true" outlineLevel="0" collapsed="false">
      <c r="A159" s="63"/>
      <c r="B159" s="54"/>
      <c r="C159" s="54"/>
      <c r="D159" s="54"/>
      <c r="E159" s="54"/>
      <c r="F159" s="54"/>
      <c r="G159" s="54"/>
      <c r="H159" s="54"/>
      <c r="I159" s="54"/>
      <c r="J159" s="54"/>
      <c r="K159" s="54"/>
      <c r="L159" s="54"/>
      <c r="M159" s="54"/>
      <c r="N159" s="54"/>
      <c r="O159" s="54"/>
      <c r="P159" s="54"/>
      <c r="Q159" s="54"/>
      <c r="R159" s="54"/>
      <c r="S159" s="54"/>
      <c r="T159" s="54"/>
      <c r="AW159" s="156" t="s">
        <v>332</v>
      </c>
      <c r="AX159" s="126" t="s">
        <v>269</v>
      </c>
      <c r="AY159" s="172" t="n">
        <v>3.92</v>
      </c>
      <c r="AZ159" s="131" t="s">
        <v>72</v>
      </c>
      <c r="BA159" s="131" t="n">
        <v>0.163333333333333</v>
      </c>
      <c r="BB159" s="131"/>
      <c r="BC159" s="131"/>
      <c r="BD159" s="131"/>
      <c r="BE159" s="131"/>
      <c r="BF159" s="132"/>
      <c r="BG159" s="126" t="s">
        <v>137</v>
      </c>
      <c r="BH159" s="131" t="n">
        <v>0.5</v>
      </c>
      <c r="BI159" s="159" t="n">
        <v>1.6E-010</v>
      </c>
      <c r="BJ159" s="159" t="n">
        <v>2.4E-010</v>
      </c>
      <c r="BK159" s="131" t="n">
        <v>0.5</v>
      </c>
      <c r="BL159" s="149" t="n">
        <v>2.4E-010</v>
      </c>
      <c r="BM159" s="133"/>
      <c r="BN159" s="134"/>
      <c r="BO159" s="175"/>
      <c r="BP159" s="114"/>
      <c r="BQ159" s="136"/>
      <c r="BR159" s="137"/>
      <c r="BS159" s="138"/>
      <c r="BT159" s="139"/>
      <c r="BU159" s="140"/>
      <c r="BV159" s="141"/>
      <c r="BW159" s="142"/>
    </row>
    <row r="160" customFormat="false" ht="12.75" hidden="false" customHeight="true" outlineLevel="0" collapsed="false">
      <c r="A160" s="63"/>
      <c r="B160" s="54"/>
      <c r="C160" s="54"/>
      <c r="D160" s="54"/>
      <c r="E160" s="54"/>
      <c r="F160" s="54"/>
      <c r="G160" s="54"/>
      <c r="H160" s="54"/>
      <c r="I160" s="54"/>
      <c r="J160" s="54"/>
      <c r="K160" s="54"/>
      <c r="L160" s="54"/>
      <c r="M160" s="54"/>
      <c r="N160" s="54"/>
      <c r="O160" s="54"/>
      <c r="P160" s="54"/>
      <c r="Q160" s="54"/>
      <c r="R160" s="54"/>
      <c r="S160" s="54"/>
      <c r="T160" s="54"/>
      <c r="AW160" s="156" t="s">
        <v>333</v>
      </c>
      <c r="AX160" s="126" t="s">
        <v>270</v>
      </c>
      <c r="AY160" s="172" t="n">
        <v>1.94</v>
      </c>
      <c r="AZ160" s="131" t="s">
        <v>132</v>
      </c>
      <c r="BA160" s="172" t="n">
        <v>1.94</v>
      </c>
      <c r="BB160" s="131"/>
      <c r="BC160" s="131"/>
      <c r="BD160" s="131"/>
      <c r="BE160" s="131"/>
      <c r="BF160" s="132"/>
      <c r="BG160" s="126" t="s">
        <v>137</v>
      </c>
      <c r="BH160" s="131" t="n">
        <v>0.5</v>
      </c>
      <c r="BI160" s="159" t="n">
        <v>1.2E-009</v>
      </c>
      <c r="BJ160" s="159" t="n">
        <v>1.5E-009</v>
      </c>
      <c r="BK160" s="131" t="n">
        <v>0.5</v>
      </c>
      <c r="BL160" s="149" t="n">
        <v>1.4E-009</v>
      </c>
      <c r="BM160" s="133"/>
      <c r="BN160" s="134"/>
      <c r="BO160" s="175"/>
      <c r="BP160" s="114"/>
      <c r="BQ160" s="136"/>
      <c r="BR160" s="137"/>
      <c r="BS160" s="138"/>
      <c r="BT160" s="139"/>
      <c r="BU160" s="140"/>
      <c r="BV160" s="141"/>
      <c r="BW160" s="142"/>
    </row>
    <row r="161" customFormat="false" ht="12.75" hidden="false" customHeight="true" outlineLevel="0" collapsed="false">
      <c r="A161" s="63"/>
      <c r="B161" s="54"/>
      <c r="C161" s="54"/>
      <c r="D161" s="54"/>
      <c r="E161" s="54"/>
      <c r="F161" s="54"/>
      <c r="G161" s="54"/>
      <c r="H161" s="54"/>
      <c r="I161" s="54"/>
      <c r="J161" s="54"/>
      <c r="K161" s="54"/>
      <c r="L161" s="54"/>
      <c r="M161" s="54"/>
      <c r="N161" s="54"/>
      <c r="O161" s="54"/>
      <c r="P161" s="54"/>
      <c r="Q161" s="54"/>
      <c r="R161" s="54"/>
      <c r="S161" s="54"/>
      <c r="T161" s="54"/>
      <c r="AW161" s="156" t="s">
        <v>334</v>
      </c>
      <c r="AX161" s="126" t="s">
        <v>271</v>
      </c>
      <c r="AY161" s="172" t="n">
        <v>0.253</v>
      </c>
      <c r="AZ161" s="131" t="s">
        <v>72</v>
      </c>
      <c r="BA161" s="131" t="n">
        <v>0.0105416666666667</v>
      </c>
      <c r="BB161" s="131"/>
      <c r="BC161" s="131"/>
      <c r="BD161" s="131"/>
      <c r="BE161" s="131"/>
      <c r="BF161" s="132"/>
      <c r="BG161" s="126" t="s">
        <v>115</v>
      </c>
      <c r="BH161" s="131" t="n">
        <v>0.001</v>
      </c>
      <c r="BI161" s="159" t="n">
        <v>1.2E-011</v>
      </c>
      <c r="BJ161" s="159" t="n">
        <v>2E-011</v>
      </c>
      <c r="BK161" s="131" t="n">
        <v>0.001</v>
      </c>
      <c r="BL161" s="149" t="n">
        <v>3.7E-011</v>
      </c>
      <c r="BM161" s="133"/>
      <c r="BN161" s="134"/>
      <c r="BO161" s="175"/>
      <c r="BP161" s="114"/>
      <c r="BQ161" s="136"/>
      <c r="BR161" s="137"/>
      <c r="BS161" s="138"/>
      <c r="BT161" s="139"/>
      <c r="BU161" s="140"/>
      <c r="BV161" s="141"/>
      <c r="BW161" s="142"/>
    </row>
    <row r="162" customFormat="false" ht="12.75" hidden="false" customHeight="true" outlineLevel="0" collapsed="false">
      <c r="A162" s="63"/>
      <c r="B162" s="54"/>
      <c r="C162" s="54"/>
      <c r="D162" s="54"/>
      <c r="E162" s="54"/>
      <c r="F162" s="54"/>
      <c r="G162" s="54"/>
      <c r="H162" s="54"/>
      <c r="I162" s="54"/>
      <c r="J162" s="54"/>
      <c r="K162" s="54"/>
      <c r="L162" s="54"/>
      <c r="M162" s="54"/>
      <c r="N162" s="54"/>
      <c r="O162" s="54"/>
      <c r="P162" s="54"/>
      <c r="Q162" s="54"/>
      <c r="R162" s="54"/>
      <c r="S162" s="54"/>
      <c r="T162" s="54"/>
      <c r="AW162" s="156" t="s">
        <v>335</v>
      </c>
      <c r="AX162" s="126" t="s">
        <v>271</v>
      </c>
      <c r="AY162" s="172" t="n">
        <v>0.253</v>
      </c>
      <c r="AZ162" s="131" t="s">
        <v>72</v>
      </c>
      <c r="BA162" s="131" t="n">
        <v>0.0105416666666667</v>
      </c>
      <c r="BB162" s="131"/>
      <c r="BC162" s="131"/>
      <c r="BD162" s="131"/>
      <c r="BE162" s="131"/>
      <c r="BF162" s="132"/>
      <c r="BG162" s="126" t="s">
        <v>133</v>
      </c>
      <c r="BH162" s="131" t="n">
        <v>0.001</v>
      </c>
      <c r="BI162" s="159" t="n">
        <v>1.8E-011</v>
      </c>
      <c r="BJ162" s="159" t="n">
        <v>2.9E-011</v>
      </c>
      <c r="BK162" s="131"/>
      <c r="BL162" s="132"/>
      <c r="BM162" s="133"/>
      <c r="BN162" s="134"/>
      <c r="BO162" s="175"/>
      <c r="BP162" s="114"/>
      <c r="BQ162" s="136"/>
      <c r="BR162" s="137"/>
      <c r="BS162" s="138"/>
      <c r="BT162" s="139"/>
      <c r="BU162" s="140"/>
      <c r="BV162" s="141"/>
      <c r="BW162" s="142"/>
    </row>
    <row r="163" customFormat="false" ht="12.75" hidden="false" customHeight="true" outlineLevel="0" collapsed="false">
      <c r="A163" s="63"/>
      <c r="B163" s="54"/>
      <c r="C163" s="54"/>
      <c r="D163" s="54"/>
      <c r="E163" s="54"/>
      <c r="F163" s="54"/>
      <c r="G163" s="54"/>
      <c r="H163" s="54"/>
      <c r="I163" s="54"/>
      <c r="J163" s="54"/>
      <c r="K163" s="54"/>
      <c r="L163" s="54"/>
      <c r="M163" s="54"/>
      <c r="N163" s="54"/>
      <c r="O163" s="54"/>
      <c r="P163" s="54"/>
      <c r="Q163" s="54"/>
      <c r="R163" s="54"/>
      <c r="S163" s="54"/>
      <c r="T163" s="54"/>
      <c r="AW163" s="156" t="s">
        <v>336</v>
      </c>
      <c r="AX163" s="126" t="s">
        <v>272</v>
      </c>
      <c r="AY163" s="172" t="n">
        <v>9.4</v>
      </c>
      <c r="AZ163" s="131" t="s">
        <v>72</v>
      </c>
      <c r="BA163" s="131" t="n">
        <v>0.391666666666667</v>
      </c>
      <c r="BB163" s="131" t="n">
        <v>0.877</v>
      </c>
      <c r="BC163" s="131"/>
      <c r="BD163" s="131"/>
      <c r="BE163" s="131"/>
      <c r="BF163" s="132"/>
      <c r="BG163" s="126" t="s">
        <v>115</v>
      </c>
      <c r="BH163" s="131" t="n">
        <v>0.001</v>
      </c>
      <c r="BI163" s="159" t="n">
        <v>2.7E-010</v>
      </c>
      <c r="BJ163" s="159" t="n">
        <v>4.7E-010</v>
      </c>
      <c r="BK163" s="131" t="n">
        <v>0.001</v>
      </c>
      <c r="BL163" s="149" t="n">
        <v>1.2E-009</v>
      </c>
      <c r="BM163" s="133"/>
      <c r="BN163" s="134" t="n">
        <v>600</v>
      </c>
      <c r="BO163" s="175"/>
      <c r="BP163" s="114"/>
      <c r="BQ163" s="136"/>
      <c r="BR163" s="137"/>
      <c r="BS163" s="138"/>
      <c r="BT163" s="139"/>
      <c r="BU163" s="140"/>
      <c r="BV163" s="141"/>
      <c r="BW163" s="142"/>
    </row>
    <row r="164" customFormat="false" ht="12.75" hidden="false" customHeight="true" outlineLevel="0" collapsed="false">
      <c r="A164" s="63"/>
      <c r="B164" s="54"/>
      <c r="C164" s="54"/>
      <c r="D164" s="54"/>
      <c r="E164" s="54"/>
      <c r="F164" s="54"/>
      <c r="G164" s="54"/>
      <c r="H164" s="54"/>
      <c r="I164" s="54"/>
      <c r="J164" s="54"/>
      <c r="K164" s="54"/>
      <c r="L164" s="54"/>
      <c r="M164" s="54"/>
      <c r="N164" s="54"/>
      <c r="O164" s="54"/>
      <c r="P164" s="54"/>
      <c r="Q164" s="54"/>
      <c r="R164" s="54"/>
      <c r="S164" s="54"/>
      <c r="T164" s="54"/>
      <c r="AW164" s="156" t="s">
        <v>337</v>
      </c>
      <c r="AX164" s="126" t="s">
        <v>272</v>
      </c>
      <c r="AY164" s="172" t="n">
        <v>9.4</v>
      </c>
      <c r="AZ164" s="131" t="s">
        <v>72</v>
      </c>
      <c r="BA164" s="131" t="n">
        <v>0.391666666666667</v>
      </c>
      <c r="BB164" s="131"/>
      <c r="BC164" s="131"/>
      <c r="BD164" s="131"/>
      <c r="BE164" s="131"/>
      <c r="BF164" s="132"/>
      <c r="BG164" s="126" t="s">
        <v>133</v>
      </c>
      <c r="BH164" s="131" t="n">
        <v>0.001</v>
      </c>
      <c r="BI164" s="159" t="n">
        <v>4.6E-010</v>
      </c>
      <c r="BJ164" s="159" t="n">
        <v>7.1E-010</v>
      </c>
      <c r="BK164" s="131"/>
      <c r="BL164" s="132"/>
      <c r="BM164" s="133"/>
      <c r="BN164" s="134" t="n">
        <v>600</v>
      </c>
      <c r="BO164" s="175"/>
      <c r="BP164" s="114"/>
      <c r="BQ164" s="136"/>
      <c r="BR164" s="137"/>
      <c r="BS164" s="138"/>
      <c r="BT164" s="139"/>
      <c r="BU164" s="140"/>
      <c r="BV164" s="141"/>
      <c r="BW164" s="142"/>
    </row>
    <row r="165" customFormat="false" ht="12.75" hidden="false" customHeight="true" outlineLevel="0" collapsed="false">
      <c r="A165" s="63"/>
      <c r="B165" s="54"/>
      <c r="C165" s="54"/>
      <c r="D165" s="54"/>
      <c r="E165" s="54"/>
      <c r="F165" s="54"/>
      <c r="G165" s="54"/>
      <c r="H165" s="54"/>
      <c r="I165" s="54"/>
      <c r="J165" s="54"/>
      <c r="K165" s="54"/>
      <c r="L165" s="54"/>
      <c r="M165" s="54"/>
      <c r="N165" s="54"/>
      <c r="O165" s="54"/>
      <c r="P165" s="54"/>
      <c r="Q165" s="54"/>
      <c r="R165" s="54"/>
      <c r="S165" s="54"/>
      <c r="T165" s="54"/>
      <c r="AW165" s="156" t="s">
        <v>338</v>
      </c>
      <c r="AX165" s="126" t="s">
        <v>273</v>
      </c>
      <c r="AY165" s="172" t="n">
        <v>3.26</v>
      </c>
      <c r="AZ165" s="131" t="s">
        <v>132</v>
      </c>
      <c r="BA165" s="172" t="n">
        <v>3.26</v>
      </c>
      <c r="BB165" s="131" t="n">
        <v>0.025</v>
      </c>
      <c r="BC165" s="131"/>
      <c r="BD165" s="131"/>
      <c r="BE165" s="131"/>
      <c r="BF165" s="132"/>
      <c r="BG165" s="126" t="s">
        <v>115</v>
      </c>
      <c r="BH165" s="131" t="n">
        <v>0.001</v>
      </c>
      <c r="BI165" s="159" t="n">
        <v>6.8E-011</v>
      </c>
      <c r="BJ165" s="159" t="n">
        <v>1.1E-010</v>
      </c>
      <c r="BK165" s="131" t="n">
        <v>0.001</v>
      </c>
      <c r="BL165" s="149" t="n">
        <v>1.9E-010</v>
      </c>
      <c r="BM165" s="133" t="n">
        <v>0.013</v>
      </c>
      <c r="BN165" s="134" t="n">
        <v>30</v>
      </c>
      <c r="BO165" s="175"/>
      <c r="BP165" s="114" t="n">
        <v>1</v>
      </c>
      <c r="BQ165" s="136" t="n">
        <v>0.83</v>
      </c>
      <c r="BR165" s="137"/>
      <c r="BS165" s="138"/>
      <c r="BT165" s="139"/>
      <c r="BU165" s="140"/>
      <c r="BV165" s="141"/>
      <c r="BW165" s="142"/>
    </row>
    <row r="166" customFormat="false" ht="12.75" hidden="false" customHeight="true" outlineLevel="0" collapsed="false">
      <c r="A166" s="63"/>
      <c r="B166" s="54"/>
      <c r="C166" s="54"/>
      <c r="D166" s="54"/>
      <c r="E166" s="54"/>
      <c r="F166" s="54"/>
      <c r="G166" s="54"/>
      <c r="H166" s="54"/>
      <c r="I166" s="54"/>
      <c r="J166" s="54"/>
      <c r="K166" s="54"/>
      <c r="L166" s="54"/>
      <c r="M166" s="54"/>
      <c r="N166" s="54"/>
      <c r="O166" s="54"/>
      <c r="P166" s="54"/>
      <c r="Q166" s="54"/>
      <c r="R166" s="54"/>
      <c r="S166" s="54"/>
      <c r="T166" s="54"/>
      <c r="AW166" s="156" t="s">
        <v>339</v>
      </c>
      <c r="AX166" s="126" t="s">
        <v>273</v>
      </c>
      <c r="AY166" s="148" t="n">
        <v>3.26</v>
      </c>
      <c r="AZ166" s="131" t="s">
        <v>132</v>
      </c>
      <c r="BA166" s="131" t="n">
        <v>3.26</v>
      </c>
      <c r="BB166" s="131" t="n">
        <v>0.025</v>
      </c>
      <c r="BC166" s="131" t="n">
        <v>2.4E-010</v>
      </c>
      <c r="BD166" s="131" t="s">
        <v>133</v>
      </c>
      <c r="BE166" s="131"/>
      <c r="BF166" s="132" t="n">
        <v>1.9E-010</v>
      </c>
      <c r="BG166" s="126" t="s">
        <v>133</v>
      </c>
      <c r="BH166" s="131" t="n">
        <v>0.001</v>
      </c>
      <c r="BI166" s="159" t="n">
        <v>2.3E-010</v>
      </c>
      <c r="BJ166" s="159" t="n">
        <v>2.8E-010</v>
      </c>
      <c r="BK166" s="131"/>
      <c r="BL166" s="132"/>
      <c r="BM166" s="133" t="n">
        <v>0.013</v>
      </c>
      <c r="BN166" s="134" t="n">
        <v>30</v>
      </c>
      <c r="BO166" s="175"/>
      <c r="BP166" s="114" t="n">
        <v>1</v>
      </c>
      <c r="BQ166" s="136" t="n">
        <v>0.83</v>
      </c>
      <c r="BR166" s="137"/>
      <c r="BS166" s="138"/>
      <c r="BT166" s="139"/>
      <c r="BU166" s="140"/>
      <c r="BV166" s="141"/>
      <c r="BW166" s="142"/>
    </row>
    <row r="167" customFormat="false" ht="12.75" hidden="false" customHeight="true" outlineLevel="0" collapsed="false">
      <c r="A167" s="63"/>
      <c r="B167" s="54"/>
      <c r="C167" s="54"/>
      <c r="D167" s="54"/>
      <c r="E167" s="54"/>
      <c r="F167" s="54"/>
      <c r="G167" s="54"/>
      <c r="H167" s="54"/>
      <c r="I167" s="54"/>
      <c r="J167" s="54"/>
      <c r="K167" s="54"/>
      <c r="L167" s="54"/>
      <c r="M167" s="54"/>
      <c r="N167" s="54"/>
      <c r="O167" s="54"/>
      <c r="P167" s="54"/>
      <c r="Q167" s="54"/>
      <c r="R167" s="54"/>
      <c r="S167" s="54"/>
      <c r="T167" s="54"/>
      <c r="AW167" s="215" t="s">
        <v>340</v>
      </c>
      <c r="AX167" s="126" t="s">
        <v>274</v>
      </c>
      <c r="AY167" s="172" t="n">
        <v>1.13</v>
      </c>
      <c r="AZ167" s="131" t="s">
        <v>72</v>
      </c>
      <c r="BA167" s="131" t="n">
        <v>0.0470833333333333</v>
      </c>
      <c r="BB167" s="131" t="n">
        <v>0.16</v>
      </c>
      <c r="BC167" s="131"/>
      <c r="BD167" s="131"/>
      <c r="BE167" s="131"/>
      <c r="BF167" s="132"/>
      <c r="BG167" s="126" t="s">
        <v>115</v>
      </c>
      <c r="BH167" s="131" t="n">
        <v>0.001</v>
      </c>
      <c r="BI167" s="159" t="n">
        <v>2.8E-011</v>
      </c>
      <c r="BJ167" s="159" t="n">
        <v>4.9E-011</v>
      </c>
      <c r="BK167" s="131" t="n">
        <v>0.001</v>
      </c>
      <c r="BL167" s="149" t="n">
        <v>1E-010</v>
      </c>
      <c r="BM167" s="133"/>
      <c r="BN167" s="134"/>
      <c r="BO167" s="175"/>
      <c r="BP167" s="114" t="n">
        <v>5.2</v>
      </c>
      <c r="BQ167" s="136" t="n">
        <v>3.8</v>
      </c>
      <c r="BR167" s="137"/>
      <c r="BS167" s="138"/>
      <c r="BT167" s="139"/>
      <c r="BU167" s="140"/>
      <c r="BV167" s="141" t="n">
        <v>0.011</v>
      </c>
      <c r="BW167" s="142" t="n">
        <v>0.822</v>
      </c>
    </row>
    <row r="168" customFormat="false" ht="12.75" hidden="false" customHeight="true" outlineLevel="0" collapsed="false">
      <c r="A168" s="63"/>
      <c r="B168" s="54"/>
      <c r="C168" s="54"/>
      <c r="D168" s="54"/>
      <c r="E168" s="54"/>
      <c r="F168" s="54"/>
      <c r="G168" s="54"/>
      <c r="H168" s="54"/>
      <c r="I168" s="54"/>
      <c r="J168" s="54"/>
      <c r="K168" s="54"/>
      <c r="L168" s="54"/>
      <c r="M168" s="54"/>
      <c r="N168" s="54"/>
      <c r="O168" s="54"/>
      <c r="P168" s="54"/>
      <c r="Q168" s="54"/>
      <c r="R168" s="54"/>
      <c r="S168" s="54"/>
      <c r="T168" s="54"/>
      <c r="AW168" s="215" t="s">
        <v>341</v>
      </c>
      <c r="AX168" s="126" t="s">
        <v>274</v>
      </c>
      <c r="AY168" s="172" t="n">
        <v>1.13</v>
      </c>
      <c r="AZ168" s="131" t="s">
        <v>72</v>
      </c>
      <c r="BA168" s="131" t="n">
        <v>0.0470833333333333</v>
      </c>
      <c r="BB168" s="131" t="n">
        <v>0.16</v>
      </c>
      <c r="BC168" s="131"/>
      <c r="BD168" s="131"/>
      <c r="BE168" s="131"/>
      <c r="BF168" s="132"/>
      <c r="BG168" s="126" t="s">
        <v>133</v>
      </c>
      <c r="BH168" s="131" t="n">
        <v>0.001</v>
      </c>
      <c r="BI168" s="159" t="n">
        <v>5.1E-011</v>
      </c>
      <c r="BJ168" s="159" t="n">
        <v>8.1E-011</v>
      </c>
      <c r="BK168" s="131"/>
      <c r="BL168" s="132"/>
      <c r="BM168" s="133"/>
      <c r="BN168" s="134"/>
      <c r="BO168" s="175"/>
      <c r="BP168" s="114" t="n">
        <v>5.2</v>
      </c>
      <c r="BQ168" s="136" t="n">
        <v>3.8</v>
      </c>
      <c r="BR168" s="137"/>
      <c r="BS168" s="138"/>
      <c r="BT168" s="139"/>
      <c r="BU168" s="140"/>
      <c r="BV168" s="141" t="n">
        <v>0.011</v>
      </c>
      <c r="BW168" s="142" t="n">
        <v>0.822</v>
      </c>
    </row>
    <row r="169" customFormat="false" ht="12.75" hidden="false" customHeight="true" outlineLevel="0" collapsed="false">
      <c r="A169" s="63"/>
      <c r="B169" s="54"/>
      <c r="C169" s="54"/>
      <c r="D169" s="54"/>
      <c r="E169" s="54"/>
      <c r="F169" s="54"/>
      <c r="G169" s="54"/>
      <c r="H169" s="54"/>
      <c r="I169" s="54"/>
      <c r="J169" s="54"/>
      <c r="K169" s="54"/>
      <c r="L169" s="54"/>
      <c r="M169" s="54"/>
      <c r="N169" s="54"/>
      <c r="O169" s="54"/>
      <c r="P169" s="54"/>
      <c r="Q169" s="54"/>
      <c r="R169" s="54"/>
      <c r="S169" s="54"/>
      <c r="T169" s="54"/>
      <c r="AW169" s="156" t="s">
        <v>342</v>
      </c>
      <c r="AX169" s="126" t="s">
        <v>275</v>
      </c>
      <c r="AY169" s="172" t="n">
        <v>0.353</v>
      </c>
      <c r="AZ169" s="131" t="s">
        <v>72</v>
      </c>
      <c r="BA169" s="131" t="n">
        <v>0.0147083333333333</v>
      </c>
      <c r="BB169" s="131"/>
      <c r="BC169" s="131"/>
      <c r="BD169" s="131"/>
      <c r="BE169" s="131"/>
      <c r="BF169" s="132"/>
      <c r="BG169" s="126" t="s">
        <v>115</v>
      </c>
      <c r="BH169" s="131" t="n">
        <v>0.001</v>
      </c>
      <c r="BI169" s="159" t="n">
        <v>9.3E-012</v>
      </c>
      <c r="BJ169" s="159" t="n">
        <v>1.6E-011</v>
      </c>
      <c r="BK169" s="131" t="n">
        <v>0.001</v>
      </c>
      <c r="BL169" s="149" t="n">
        <v>3.1E-011</v>
      </c>
      <c r="BM169" s="133"/>
      <c r="BN169" s="134"/>
      <c r="BO169" s="175"/>
      <c r="BP169" s="114"/>
      <c r="BQ169" s="136"/>
      <c r="BR169" s="137"/>
      <c r="BS169" s="138"/>
      <c r="BT169" s="139"/>
      <c r="BU169" s="140"/>
      <c r="BV169" s="141"/>
      <c r="BW169" s="142"/>
    </row>
    <row r="170" customFormat="false" ht="12.75" hidden="false" customHeight="true" outlineLevel="0" collapsed="false">
      <c r="A170" s="63"/>
      <c r="B170" s="54"/>
      <c r="C170" s="54"/>
      <c r="D170" s="54"/>
      <c r="E170" s="54"/>
      <c r="F170" s="54"/>
      <c r="G170" s="54"/>
      <c r="H170" s="54"/>
      <c r="I170" s="54"/>
      <c r="J170" s="54"/>
      <c r="K170" s="54"/>
      <c r="L170" s="54"/>
      <c r="M170" s="54"/>
      <c r="N170" s="54"/>
      <c r="O170" s="54"/>
      <c r="P170" s="54"/>
      <c r="Q170" s="54"/>
      <c r="R170" s="54"/>
      <c r="S170" s="54"/>
      <c r="T170" s="54"/>
      <c r="AW170" s="156" t="s">
        <v>343</v>
      </c>
      <c r="AX170" s="126" t="s">
        <v>275</v>
      </c>
      <c r="AY170" s="172" t="n">
        <v>0.353</v>
      </c>
      <c r="AZ170" s="131" t="s">
        <v>72</v>
      </c>
      <c r="BA170" s="131" t="n">
        <v>0.0147083333333333</v>
      </c>
      <c r="BB170" s="131"/>
      <c r="BC170" s="131"/>
      <c r="BD170" s="131"/>
      <c r="BE170" s="131"/>
      <c r="BF170" s="132"/>
      <c r="BG170" s="126" t="s">
        <v>133</v>
      </c>
      <c r="BH170" s="131" t="n">
        <v>0.001</v>
      </c>
      <c r="BI170" s="159" t="n">
        <v>1.6E-011</v>
      </c>
      <c r="BJ170" s="159" t="n">
        <v>2.6E-011</v>
      </c>
      <c r="BK170" s="131"/>
      <c r="BL170" s="132"/>
      <c r="BM170" s="133"/>
      <c r="BN170" s="134"/>
      <c r="BO170" s="175"/>
      <c r="BP170" s="114"/>
      <c r="BQ170" s="136"/>
      <c r="BR170" s="137"/>
      <c r="BS170" s="138"/>
      <c r="BT170" s="139"/>
      <c r="BU170" s="140"/>
      <c r="BV170" s="141"/>
      <c r="BW170" s="142"/>
    </row>
    <row r="171" customFormat="false" ht="12.75" hidden="false" customHeight="true" outlineLevel="0" collapsed="false">
      <c r="A171" s="63"/>
      <c r="B171" s="54"/>
      <c r="C171" s="54"/>
      <c r="D171" s="54"/>
      <c r="E171" s="54"/>
      <c r="F171" s="54"/>
      <c r="G171" s="54"/>
      <c r="H171" s="54"/>
      <c r="I171" s="54"/>
      <c r="J171" s="54"/>
      <c r="K171" s="54"/>
      <c r="L171" s="54"/>
      <c r="M171" s="54"/>
      <c r="N171" s="54"/>
      <c r="O171" s="54"/>
      <c r="P171" s="54"/>
      <c r="Q171" s="54"/>
      <c r="R171" s="54"/>
      <c r="S171" s="54"/>
      <c r="T171" s="54"/>
      <c r="AW171" s="156" t="s">
        <v>344</v>
      </c>
      <c r="AX171" s="126" t="s">
        <v>276</v>
      </c>
      <c r="AY171" s="172" t="n">
        <v>14.1</v>
      </c>
      <c r="AZ171" s="131" t="s">
        <v>72</v>
      </c>
      <c r="BA171" s="131" t="n">
        <v>0.5875</v>
      </c>
      <c r="BB171" s="131"/>
      <c r="BC171" s="131"/>
      <c r="BD171" s="131"/>
      <c r="BE171" s="131"/>
      <c r="BF171" s="132"/>
      <c r="BG171" s="126" t="s">
        <v>115</v>
      </c>
      <c r="BH171" s="131" t="n">
        <v>0.001</v>
      </c>
      <c r="BI171" s="159" t="n">
        <v>3.1E-010</v>
      </c>
      <c r="BJ171" s="159" t="n">
        <v>5.6E-010</v>
      </c>
      <c r="BK171" s="131" t="n">
        <v>0.001</v>
      </c>
      <c r="BL171" s="149" t="n">
        <v>1.1E-009</v>
      </c>
      <c r="BM171" s="133"/>
      <c r="BN171" s="134"/>
      <c r="BO171" s="175"/>
      <c r="BP171" s="114"/>
      <c r="BQ171" s="136"/>
      <c r="BR171" s="137"/>
      <c r="BS171" s="138"/>
      <c r="BT171" s="139"/>
      <c r="BU171" s="140"/>
      <c r="BV171" s="141"/>
      <c r="BW171" s="142"/>
    </row>
    <row r="172" customFormat="false" ht="12.75" hidden="false" customHeight="true" outlineLevel="0" collapsed="false">
      <c r="A172" s="63"/>
      <c r="B172" s="54"/>
      <c r="C172" s="54"/>
      <c r="D172" s="54"/>
      <c r="E172" s="54"/>
      <c r="F172" s="54"/>
      <c r="G172" s="54"/>
      <c r="H172" s="54"/>
      <c r="I172" s="54"/>
      <c r="J172" s="54"/>
      <c r="K172" s="54"/>
      <c r="L172" s="54"/>
      <c r="M172" s="54"/>
      <c r="N172" s="54"/>
      <c r="O172" s="54"/>
      <c r="P172" s="54"/>
      <c r="Q172" s="54"/>
      <c r="R172" s="54"/>
      <c r="S172" s="54"/>
      <c r="T172" s="54"/>
      <c r="AW172" s="156" t="s">
        <v>345</v>
      </c>
      <c r="AX172" s="126" t="s">
        <v>276</v>
      </c>
      <c r="AY172" s="172" t="n">
        <v>14.1</v>
      </c>
      <c r="AZ172" s="131" t="s">
        <v>72</v>
      </c>
      <c r="BA172" s="131" t="n">
        <v>0.5875</v>
      </c>
      <c r="BB172" s="131"/>
      <c r="BC172" s="131"/>
      <c r="BD172" s="131"/>
      <c r="BE172" s="131"/>
      <c r="BF172" s="132"/>
      <c r="BG172" s="126" t="s">
        <v>133</v>
      </c>
      <c r="BH172" s="131" t="n">
        <v>0.001</v>
      </c>
      <c r="BI172" s="159" t="n">
        <v>5.5E-010</v>
      </c>
      <c r="BJ172" s="159" t="n">
        <v>8.4E-010</v>
      </c>
      <c r="BK172" s="131"/>
      <c r="BL172" s="132"/>
      <c r="BM172" s="133"/>
      <c r="BN172" s="134"/>
      <c r="BO172" s="175"/>
      <c r="BP172" s="114"/>
      <c r="BQ172" s="136"/>
      <c r="BR172" s="137"/>
      <c r="BS172" s="138"/>
      <c r="BT172" s="139"/>
      <c r="BU172" s="140"/>
      <c r="BV172" s="141"/>
      <c r="BW172" s="142"/>
    </row>
    <row r="173" customFormat="false" ht="12.75" hidden="false" customHeight="true" outlineLevel="0" collapsed="false">
      <c r="A173" s="63"/>
      <c r="B173" s="54"/>
      <c r="C173" s="54"/>
      <c r="D173" s="54"/>
      <c r="E173" s="54"/>
      <c r="F173" s="54"/>
      <c r="G173" s="54"/>
      <c r="H173" s="54"/>
      <c r="I173" s="54"/>
      <c r="J173" s="54"/>
      <c r="K173" s="54"/>
      <c r="L173" s="54"/>
      <c r="M173" s="54"/>
      <c r="N173" s="54"/>
      <c r="O173" s="54"/>
      <c r="P173" s="54"/>
      <c r="Q173" s="54"/>
      <c r="R173" s="54"/>
      <c r="S173" s="54"/>
      <c r="T173" s="54"/>
      <c r="AW173" s="156" t="s">
        <v>346</v>
      </c>
      <c r="AX173" s="126" t="s">
        <v>277</v>
      </c>
      <c r="AY173" s="172" t="n">
        <v>4.91</v>
      </c>
      <c r="AZ173" s="131" t="s">
        <v>72</v>
      </c>
      <c r="BA173" s="131" t="n">
        <v>0.204583333333333</v>
      </c>
      <c r="BB173" s="131"/>
      <c r="BC173" s="131"/>
      <c r="BD173" s="131"/>
      <c r="BE173" s="131"/>
      <c r="BF173" s="132"/>
      <c r="BG173" s="126" t="s">
        <v>115</v>
      </c>
      <c r="BH173" s="131" t="n">
        <v>0.001</v>
      </c>
      <c r="BI173" s="159" t="n">
        <v>5.8E-011</v>
      </c>
      <c r="BJ173" s="159" t="n">
        <v>1E-010</v>
      </c>
      <c r="BK173" s="131" t="n">
        <v>0.001</v>
      </c>
      <c r="BL173" s="149" t="n">
        <v>2.6E-010</v>
      </c>
      <c r="BM173" s="133"/>
      <c r="BN173" s="134"/>
      <c r="BO173" s="175"/>
      <c r="BP173" s="114"/>
      <c r="BQ173" s="136"/>
      <c r="BR173" s="137"/>
      <c r="BS173" s="138"/>
      <c r="BT173" s="139"/>
      <c r="BU173" s="140"/>
      <c r="BV173" s="141"/>
      <c r="BW173" s="142"/>
    </row>
    <row r="174" customFormat="false" ht="12.75" hidden="false" customHeight="true" outlineLevel="0" collapsed="false">
      <c r="A174" s="63"/>
      <c r="B174" s="54"/>
      <c r="C174" s="54"/>
      <c r="D174" s="54"/>
      <c r="E174" s="54"/>
      <c r="F174" s="54"/>
      <c r="G174" s="54"/>
      <c r="H174" s="54"/>
      <c r="I174" s="54"/>
      <c r="J174" s="54"/>
      <c r="K174" s="54"/>
      <c r="L174" s="54"/>
      <c r="M174" s="54"/>
      <c r="N174" s="54"/>
      <c r="O174" s="54"/>
      <c r="P174" s="54"/>
      <c r="Q174" s="54"/>
      <c r="R174" s="54"/>
      <c r="S174" s="54"/>
      <c r="T174" s="54"/>
      <c r="AW174" s="156" t="s">
        <v>347</v>
      </c>
      <c r="AX174" s="126" t="s">
        <v>277</v>
      </c>
      <c r="AY174" s="172" t="n">
        <v>4.91</v>
      </c>
      <c r="AZ174" s="131" t="s">
        <v>72</v>
      </c>
      <c r="BA174" s="131" t="n">
        <v>0.204583333333333</v>
      </c>
      <c r="BB174" s="131"/>
      <c r="BC174" s="131"/>
      <c r="BD174" s="131"/>
      <c r="BE174" s="131"/>
      <c r="BF174" s="132"/>
      <c r="BG174" s="126" t="s">
        <v>133</v>
      </c>
      <c r="BH174" s="131" t="n">
        <v>0.001</v>
      </c>
      <c r="BI174" s="159" t="n">
        <v>1.5E-010</v>
      </c>
      <c r="BJ174" s="159" t="n">
        <v>2E-010</v>
      </c>
      <c r="BK174" s="131"/>
      <c r="BL174" s="132"/>
      <c r="BM174" s="133"/>
      <c r="BN174" s="134"/>
      <c r="BO174" s="175"/>
      <c r="BP174" s="114"/>
      <c r="BQ174" s="136"/>
      <c r="BR174" s="137"/>
      <c r="BS174" s="138"/>
      <c r="BT174" s="139"/>
      <c r="BU174" s="140"/>
      <c r="BV174" s="141"/>
      <c r="BW174" s="142"/>
    </row>
    <row r="175" customFormat="false" ht="12.75" hidden="false" customHeight="true" outlineLevel="0" collapsed="false">
      <c r="A175" s="63"/>
      <c r="B175" s="54"/>
      <c r="C175" s="54"/>
      <c r="D175" s="54"/>
      <c r="E175" s="54"/>
      <c r="F175" s="54"/>
      <c r="G175" s="54"/>
      <c r="H175" s="54"/>
      <c r="I175" s="54"/>
      <c r="J175" s="54"/>
      <c r="K175" s="54"/>
      <c r="L175" s="54"/>
      <c r="M175" s="54"/>
      <c r="N175" s="54"/>
      <c r="O175" s="54"/>
      <c r="P175" s="54"/>
      <c r="Q175" s="54"/>
      <c r="R175" s="54"/>
      <c r="S175" s="54"/>
      <c r="T175" s="54"/>
      <c r="AW175" s="215" t="s">
        <v>348</v>
      </c>
      <c r="AX175" s="126" t="s">
        <v>278</v>
      </c>
      <c r="AY175" s="172" t="n">
        <v>2.27</v>
      </c>
      <c r="AZ175" s="131" t="s">
        <v>72</v>
      </c>
      <c r="BA175" s="131" t="n">
        <v>0.0945833333333333</v>
      </c>
      <c r="BB175" s="131"/>
      <c r="BC175" s="131"/>
      <c r="BD175" s="131"/>
      <c r="BE175" s="131"/>
      <c r="BF175" s="132"/>
      <c r="BG175" s="126" t="s">
        <v>115</v>
      </c>
      <c r="BH175" s="131" t="n">
        <v>1</v>
      </c>
      <c r="BI175" s="159" t="n">
        <v>5.7E-011</v>
      </c>
      <c r="BJ175" s="159" t="n">
        <v>9.9E-011</v>
      </c>
      <c r="BK175" s="131" t="n">
        <v>1</v>
      </c>
      <c r="BL175" s="149" t="n">
        <v>1E-010</v>
      </c>
      <c r="BM175" s="133"/>
      <c r="BN175" s="134"/>
      <c r="BO175" s="175"/>
      <c r="BP175" s="114"/>
      <c r="BQ175" s="136"/>
      <c r="BR175" s="137"/>
      <c r="BS175" s="138"/>
      <c r="BT175" s="139"/>
      <c r="BU175" s="140"/>
      <c r="BV175" s="141"/>
      <c r="BW175" s="142"/>
    </row>
    <row r="176" customFormat="false" ht="12.75" hidden="false" customHeight="true" outlineLevel="0" collapsed="false">
      <c r="A176" s="63"/>
      <c r="B176" s="54"/>
      <c r="C176" s="54"/>
      <c r="D176" s="54"/>
      <c r="E176" s="54"/>
      <c r="F176" s="54"/>
      <c r="G176" s="54"/>
      <c r="H176" s="54"/>
      <c r="I176" s="54"/>
      <c r="J176" s="54"/>
      <c r="K176" s="54"/>
      <c r="L176" s="54"/>
      <c r="M176" s="54"/>
      <c r="N176" s="54"/>
      <c r="O176" s="54"/>
      <c r="P176" s="54"/>
      <c r="Q176" s="54"/>
      <c r="R176" s="54"/>
      <c r="S176" s="54"/>
      <c r="T176" s="54"/>
      <c r="AW176" s="156" t="s">
        <v>349</v>
      </c>
      <c r="AX176" s="126" t="s">
        <v>278</v>
      </c>
      <c r="AY176" s="172" t="n">
        <v>2.27</v>
      </c>
      <c r="AZ176" s="131" t="s">
        <v>72</v>
      </c>
      <c r="BA176" s="131" t="n">
        <v>0.0945833333333333</v>
      </c>
      <c r="BB176" s="131"/>
      <c r="BC176" s="131"/>
      <c r="BD176" s="131"/>
      <c r="BE176" s="131"/>
      <c r="BF176" s="132"/>
      <c r="BG176" s="126" t="s">
        <v>133</v>
      </c>
      <c r="BH176" s="131" t="n">
        <v>1</v>
      </c>
      <c r="BI176" s="159" t="n">
        <v>9.2E-011</v>
      </c>
      <c r="BJ176" s="159" t="n">
        <v>1.3E-010</v>
      </c>
      <c r="BK176" s="131"/>
      <c r="BL176" s="132"/>
      <c r="BM176" s="133"/>
      <c r="BN176" s="134"/>
      <c r="BO176" s="175"/>
      <c r="BP176" s="114"/>
      <c r="BQ176" s="136"/>
      <c r="BR176" s="137"/>
      <c r="BS176" s="138"/>
      <c r="BT176" s="139"/>
      <c r="BU176" s="140"/>
      <c r="BV176" s="141"/>
      <c r="BW176" s="142"/>
    </row>
    <row r="177" customFormat="false" ht="12.75" hidden="false" customHeight="true" outlineLevel="0" collapsed="false">
      <c r="A177" s="63"/>
      <c r="B177" s="54"/>
      <c r="C177" s="54"/>
      <c r="D177" s="54"/>
      <c r="E177" s="54"/>
      <c r="F177" s="54"/>
      <c r="G177" s="54"/>
      <c r="H177" s="54"/>
      <c r="I177" s="54"/>
      <c r="J177" s="54"/>
      <c r="K177" s="54"/>
      <c r="L177" s="54"/>
      <c r="M177" s="54"/>
      <c r="N177" s="54"/>
      <c r="O177" s="54"/>
      <c r="P177" s="54"/>
      <c r="Q177" s="54"/>
      <c r="R177" s="54"/>
      <c r="S177" s="54"/>
      <c r="T177" s="54"/>
      <c r="AW177" s="156" t="s">
        <v>350</v>
      </c>
      <c r="AX177" s="126" t="s">
        <v>279</v>
      </c>
      <c r="AY177" s="172" t="n">
        <v>0.312</v>
      </c>
      <c r="AZ177" s="131" t="s">
        <v>72</v>
      </c>
      <c r="BA177" s="131" t="n">
        <v>0.013</v>
      </c>
      <c r="BB177" s="131"/>
      <c r="BC177" s="131"/>
      <c r="BD177" s="131"/>
      <c r="BE177" s="131"/>
      <c r="BF177" s="132"/>
      <c r="BG177" s="126" t="s">
        <v>115</v>
      </c>
      <c r="BH177" s="131" t="n">
        <v>1</v>
      </c>
      <c r="BI177" s="159" t="n">
        <v>1.6E-011</v>
      </c>
      <c r="BJ177" s="159" t="n">
        <v>2.8E-011</v>
      </c>
      <c r="BK177" s="131" t="n">
        <v>1</v>
      </c>
      <c r="BL177" s="149" t="n">
        <v>6.5E-011</v>
      </c>
      <c r="BM177" s="133"/>
      <c r="BN177" s="134"/>
      <c r="BO177" s="175"/>
      <c r="BP177" s="114"/>
      <c r="BQ177" s="136"/>
      <c r="BR177" s="137"/>
      <c r="BS177" s="138"/>
      <c r="BT177" s="139"/>
      <c r="BU177" s="140"/>
      <c r="BV177" s="141"/>
      <c r="BW177" s="142"/>
    </row>
    <row r="178" customFormat="false" ht="12.75" hidden="false" customHeight="true" outlineLevel="0" collapsed="false">
      <c r="A178" s="63"/>
      <c r="B178" s="54"/>
      <c r="C178" s="54"/>
      <c r="D178" s="54"/>
      <c r="E178" s="54"/>
      <c r="F178" s="54"/>
      <c r="G178" s="54"/>
      <c r="H178" s="54"/>
      <c r="I178" s="54"/>
      <c r="J178" s="54"/>
      <c r="K178" s="54"/>
      <c r="L178" s="54"/>
      <c r="M178" s="54"/>
      <c r="N178" s="54"/>
      <c r="O178" s="54"/>
      <c r="P178" s="54"/>
      <c r="Q178" s="54"/>
      <c r="R178" s="54"/>
      <c r="S178" s="54"/>
      <c r="T178" s="54"/>
      <c r="AW178" s="156" t="s">
        <v>351</v>
      </c>
      <c r="AX178" s="126" t="s">
        <v>279</v>
      </c>
      <c r="AY178" s="172" t="n">
        <v>0.312</v>
      </c>
      <c r="AZ178" s="131" t="s">
        <v>72</v>
      </c>
      <c r="BA178" s="131" t="n">
        <v>0.013</v>
      </c>
      <c r="BB178" s="131"/>
      <c r="BC178" s="131"/>
      <c r="BD178" s="131"/>
      <c r="BE178" s="131"/>
      <c r="BF178" s="132"/>
      <c r="BG178" s="126" t="s">
        <v>133</v>
      </c>
      <c r="BH178" s="131" t="n">
        <v>1</v>
      </c>
      <c r="BI178" s="159" t="n">
        <v>2.6E-011</v>
      </c>
      <c r="BJ178" s="159" t="n">
        <v>4.2E-011</v>
      </c>
      <c r="BK178" s="131"/>
      <c r="BL178" s="132"/>
      <c r="BM178" s="133"/>
      <c r="BN178" s="134"/>
      <c r="BO178" s="175"/>
      <c r="BP178" s="114"/>
      <c r="BQ178" s="136"/>
      <c r="BR178" s="137"/>
      <c r="BS178" s="138"/>
      <c r="BT178" s="139"/>
      <c r="BU178" s="140"/>
      <c r="BV178" s="141"/>
      <c r="BW178" s="142"/>
    </row>
    <row r="179" customFormat="false" ht="12.75" hidden="false" customHeight="true" outlineLevel="0" collapsed="false">
      <c r="A179" s="63"/>
      <c r="B179" s="54"/>
      <c r="C179" s="54"/>
      <c r="D179" s="54"/>
      <c r="E179" s="54"/>
      <c r="F179" s="54"/>
      <c r="G179" s="54"/>
      <c r="H179" s="54"/>
      <c r="I179" s="54"/>
      <c r="J179" s="54"/>
      <c r="K179" s="54"/>
      <c r="L179" s="54"/>
      <c r="M179" s="54"/>
      <c r="N179" s="54"/>
      <c r="O179" s="54"/>
      <c r="P179" s="54"/>
      <c r="Q179" s="54"/>
      <c r="R179" s="54"/>
      <c r="S179" s="54"/>
      <c r="T179" s="54"/>
      <c r="AW179" s="156" t="s">
        <v>352</v>
      </c>
      <c r="AX179" s="126" t="s">
        <v>280</v>
      </c>
      <c r="AY179" s="172" t="n">
        <v>288</v>
      </c>
      <c r="AZ179" s="131" t="s">
        <v>132</v>
      </c>
      <c r="BA179" s="172" t="n">
        <v>288</v>
      </c>
      <c r="BB179" s="131" t="n">
        <v>0.0003</v>
      </c>
      <c r="BC179" s="131"/>
      <c r="BD179" s="131"/>
      <c r="BE179" s="131"/>
      <c r="BF179" s="132"/>
      <c r="BG179" s="126" t="s">
        <v>115</v>
      </c>
      <c r="BH179" s="131" t="n">
        <v>1</v>
      </c>
      <c r="BI179" s="159" t="n">
        <v>5.4E-010</v>
      </c>
      <c r="BJ179" s="159" t="n">
        <v>8.3E-010</v>
      </c>
      <c r="BK179" s="131" t="n">
        <v>1</v>
      </c>
      <c r="BL179" s="149" t="n">
        <v>1.3E-009</v>
      </c>
      <c r="BM179" s="133"/>
      <c r="BN179" s="134" t="n">
        <v>10</v>
      </c>
      <c r="BO179" s="175"/>
      <c r="BP179" s="114"/>
      <c r="BQ179" s="136"/>
      <c r="BR179" s="137"/>
      <c r="BS179" s="138"/>
      <c r="BT179" s="139"/>
      <c r="BU179" s="140"/>
      <c r="BV179" s="141"/>
      <c r="BW179" s="142"/>
    </row>
    <row r="180" customFormat="false" ht="12.75" hidden="false" customHeight="true" outlineLevel="0" collapsed="false">
      <c r="A180" s="63"/>
      <c r="B180" s="54"/>
      <c r="C180" s="54"/>
      <c r="D180" s="54"/>
      <c r="E180" s="54"/>
      <c r="F180" s="54"/>
      <c r="G180" s="54"/>
      <c r="H180" s="54"/>
      <c r="I180" s="54"/>
      <c r="J180" s="54"/>
      <c r="K180" s="54"/>
      <c r="L180" s="54"/>
      <c r="M180" s="54"/>
      <c r="N180" s="54"/>
      <c r="O180" s="54"/>
      <c r="P180" s="54"/>
      <c r="Q180" s="54"/>
      <c r="R180" s="54"/>
      <c r="S180" s="54"/>
      <c r="T180" s="54"/>
      <c r="AW180" s="156" t="s">
        <v>353</v>
      </c>
      <c r="AX180" s="126" t="s">
        <v>280</v>
      </c>
      <c r="AY180" s="172" t="n">
        <v>288</v>
      </c>
      <c r="AZ180" s="131" t="s">
        <v>132</v>
      </c>
      <c r="BA180" s="172" t="n">
        <v>288</v>
      </c>
      <c r="BB180" s="131" t="n">
        <v>0.0003</v>
      </c>
      <c r="BC180" s="131"/>
      <c r="BD180" s="131"/>
      <c r="BE180" s="131"/>
      <c r="BF180" s="132"/>
      <c r="BG180" s="126" t="s">
        <v>133</v>
      </c>
      <c r="BH180" s="131" t="n">
        <v>1</v>
      </c>
      <c r="BI180" s="159" t="n">
        <v>1.3E-008</v>
      </c>
      <c r="BJ180" s="159" t="n">
        <v>7.9E-009</v>
      </c>
      <c r="BK180" s="131"/>
      <c r="BL180" s="132"/>
      <c r="BM180" s="133"/>
      <c r="BN180" s="134" t="n">
        <v>10</v>
      </c>
      <c r="BO180" s="175"/>
      <c r="BP180" s="114"/>
      <c r="BQ180" s="136"/>
      <c r="BR180" s="137"/>
      <c r="BS180" s="138"/>
      <c r="BT180" s="139"/>
      <c r="BU180" s="140"/>
      <c r="BV180" s="141"/>
      <c r="BW180" s="142"/>
    </row>
    <row r="181" customFormat="false" ht="12.75" hidden="false" customHeight="true" outlineLevel="0" collapsed="false">
      <c r="A181" s="63"/>
      <c r="B181" s="54"/>
      <c r="C181" s="54"/>
      <c r="D181" s="54"/>
      <c r="E181" s="54"/>
      <c r="F181" s="54"/>
      <c r="G181" s="54"/>
      <c r="H181" s="54"/>
      <c r="I181" s="54"/>
      <c r="J181" s="54"/>
      <c r="K181" s="54"/>
      <c r="L181" s="54"/>
      <c r="M181" s="54"/>
      <c r="N181" s="54"/>
      <c r="O181" s="54"/>
      <c r="P181" s="54"/>
      <c r="Q181" s="54"/>
      <c r="R181" s="54"/>
      <c r="S181" s="54"/>
      <c r="T181" s="54"/>
      <c r="AW181" s="156" t="s">
        <v>354</v>
      </c>
      <c r="AX181" s="126" t="s">
        <v>281</v>
      </c>
      <c r="AY181" s="172" t="n">
        <v>1.63</v>
      </c>
      <c r="AZ181" s="131" t="s">
        <v>132</v>
      </c>
      <c r="BA181" s="172" t="n">
        <v>1.63</v>
      </c>
      <c r="BB181" s="131"/>
      <c r="BC181" s="131"/>
      <c r="BD181" s="131"/>
      <c r="BE181" s="131"/>
      <c r="BF181" s="132"/>
      <c r="BG181" s="126" t="s">
        <v>115</v>
      </c>
      <c r="BH181" s="131" t="n">
        <v>1</v>
      </c>
      <c r="BI181" s="159" t="n">
        <v>1.4E-010</v>
      </c>
      <c r="BJ181" s="159" t="n">
        <v>2.5E-010</v>
      </c>
      <c r="BK181" s="131" t="n">
        <v>1</v>
      </c>
      <c r="BL181" s="149" t="n">
        <v>2.4E-010</v>
      </c>
      <c r="BM181" s="133"/>
      <c r="BN181" s="134"/>
      <c r="BO181" s="175"/>
      <c r="BP181" s="114"/>
      <c r="BQ181" s="136"/>
      <c r="BR181" s="137"/>
      <c r="BS181" s="138"/>
      <c r="BT181" s="139"/>
      <c r="BU181" s="140"/>
      <c r="BV181" s="141"/>
      <c r="BW181" s="142"/>
    </row>
    <row r="182" customFormat="false" ht="12.75" hidden="false" customHeight="true" outlineLevel="0" collapsed="false">
      <c r="A182" s="63"/>
      <c r="B182" s="54"/>
      <c r="C182" s="54"/>
      <c r="D182" s="54"/>
      <c r="E182" s="54"/>
      <c r="F182" s="54"/>
      <c r="G182" s="54"/>
      <c r="H182" s="54"/>
      <c r="I182" s="54"/>
      <c r="J182" s="54"/>
      <c r="K182" s="54"/>
      <c r="L182" s="54"/>
      <c r="M182" s="54"/>
      <c r="N182" s="54"/>
      <c r="O182" s="54"/>
      <c r="P182" s="54"/>
      <c r="Q182" s="54"/>
      <c r="R182" s="54"/>
      <c r="S182" s="54"/>
      <c r="T182" s="54"/>
      <c r="AW182" s="156" t="s">
        <v>355</v>
      </c>
      <c r="AX182" s="126" t="s">
        <v>281</v>
      </c>
      <c r="AY182" s="172" t="n">
        <v>1.63</v>
      </c>
      <c r="AZ182" s="131" t="s">
        <v>132</v>
      </c>
      <c r="BA182" s="172" t="n">
        <v>1.63</v>
      </c>
      <c r="BB182" s="131"/>
      <c r="BC182" s="131"/>
      <c r="BD182" s="131"/>
      <c r="BE182" s="131"/>
      <c r="BF182" s="132"/>
      <c r="BG182" s="126" t="s">
        <v>133</v>
      </c>
      <c r="BH182" s="131" t="n">
        <v>1</v>
      </c>
      <c r="BI182" s="159" t="n">
        <v>2.9E-010</v>
      </c>
      <c r="BJ182" s="159" t="n">
        <v>3.7E-010</v>
      </c>
      <c r="BK182" s="131"/>
      <c r="BL182" s="132"/>
      <c r="BM182" s="133"/>
      <c r="BN182" s="134"/>
      <c r="BO182" s="175"/>
      <c r="BP182" s="114"/>
      <c r="BQ182" s="136"/>
      <c r="BR182" s="137"/>
      <c r="BS182" s="138"/>
      <c r="BT182" s="139"/>
      <c r="BU182" s="140"/>
      <c r="BV182" s="141"/>
      <c r="BW182" s="142"/>
    </row>
    <row r="183" customFormat="false" ht="12.75" hidden="false" customHeight="true" outlineLevel="0" collapsed="false">
      <c r="A183" s="63"/>
      <c r="B183" s="54"/>
      <c r="C183" s="54"/>
      <c r="D183" s="54"/>
      <c r="E183" s="54"/>
      <c r="F183" s="54"/>
      <c r="G183" s="54"/>
      <c r="H183" s="54"/>
      <c r="I183" s="54"/>
      <c r="J183" s="54"/>
      <c r="K183" s="54"/>
      <c r="L183" s="54"/>
      <c r="M183" s="54"/>
      <c r="N183" s="54"/>
      <c r="O183" s="54"/>
      <c r="P183" s="54"/>
      <c r="Q183" s="54"/>
      <c r="R183" s="54"/>
      <c r="S183" s="54"/>
      <c r="T183" s="54"/>
      <c r="AW183" s="156" t="s">
        <v>356</v>
      </c>
      <c r="AX183" s="126" t="s">
        <v>282</v>
      </c>
      <c r="AY183" s="172" t="n">
        <v>11.8</v>
      </c>
      <c r="AZ183" s="131" t="s">
        <v>132</v>
      </c>
      <c r="BA183" s="172" t="n">
        <v>11.8</v>
      </c>
      <c r="BB183" s="131"/>
      <c r="BC183" s="131"/>
      <c r="BD183" s="131"/>
      <c r="BE183" s="131"/>
      <c r="BF183" s="132"/>
      <c r="BG183" s="126" t="s">
        <v>115</v>
      </c>
      <c r="BH183" s="131" t="n">
        <v>1</v>
      </c>
      <c r="BI183" s="159" t="n">
        <v>5E-012</v>
      </c>
      <c r="BJ183" s="159" t="n">
        <v>7.8E-012</v>
      </c>
      <c r="BK183" s="131" t="n">
        <v>1</v>
      </c>
      <c r="BL183" s="149" t="n">
        <v>1.2E-011</v>
      </c>
      <c r="BM183" s="133"/>
      <c r="BN183" s="134"/>
      <c r="BO183" s="175"/>
      <c r="BP183" s="114"/>
      <c r="BQ183" s="136"/>
      <c r="BR183" s="137"/>
      <c r="BS183" s="138"/>
      <c r="BT183" s="139"/>
      <c r="BU183" s="140"/>
      <c r="BV183" s="141"/>
      <c r="BW183" s="142"/>
    </row>
    <row r="184" customFormat="false" ht="12.75" hidden="false" customHeight="true" outlineLevel="0" collapsed="false">
      <c r="A184" s="63"/>
      <c r="B184" s="54"/>
      <c r="C184" s="54"/>
      <c r="D184" s="54"/>
      <c r="E184" s="54"/>
      <c r="F184" s="54"/>
      <c r="G184" s="54"/>
      <c r="H184" s="54"/>
      <c r="I184" s="54"/>
      <c r="J184" s="54"/>
      <c r="K184" s="54"/>
      <c r="L184" s="54"/>
      <c r="M184" s="54"/>
      <c r="N184" s="54"/>
      <c r="O184" s="54"/>
      <c r="P184" s="54"/>
      <c r="Q184" s="54"/>
      <c r="R184" s="54"/>
      <c r="S184" s="54"/>
      <c r="T184" s="54"/>
      <c r="AW184" s="156" t="s">
        <v>357</v>
      </c>
      <c r="AX184" s="126" t="s">
        <v>282</v>
      </c>
      <c r="AY184" s="172" t="n">
        <v>11.8</v>
      </c>
      <c r="AZ184" s="131" t="s">
        <v>132</v>
      </c>
      <c r="BA184" s="172" t="n">
        <v>11.8</v>
      </c>
      <c r="BB184" s="131"/>
      <c r="BC184" s="131"/>
      <c r="BD184" s="131"/>
      <c r="BE184" s="131"/>
      <c r="BF184" s="132"/>
      <c r="BG184" s="126" t="s">
        <v>133</v>
      </c>
      <c r="BH184" s="131" t="n">
        <v>1</v>
      </c>
      <c r="BI184" s="159" t="n">
        <v>1E-011</v>
      </c>
      <c r="BJ184" s="159" t="n">
        <v>1.1E-011</v>
      </c>
      <c r="BK184" s="131"/>
      <c r="BL184" s="132"/>
      <c r="BM184" s="133"/>
      <c r="BN184" s="134"/>
      <c r="BO184" s="175"/>
      <c r="BP184" s="114"/>
      <c r="BQ184" s="136"/>
      <c r="BR184" s="137"/>
      <c r="BS184" s="138"/>
      <c r="BT184" s="139"/>
      <c r="BU184" s="140"/>
      <c r="BV184" s="141"/>
      <c r="BW184" s="142"/>
    </row>
    <row r="185" customFormat="false" ht="12.75" hidden="false" customHeight="true" outlineLevel="0" collapsed="false">
      <c r="A185" s="63"/>
      <c r="B185" s="54"/>
      <c r="C185" s="54"/>
      <c r="D185" s="54"/>
      <c r="E185" s="54"/>
      <c r="F185" s="54"/>
      <c r="G185" s="54"/>
      <c r="H185" s="54"/>
      <c r="I185" s="54"/>
      <c r="J185" s="54"/>
      <c r="K185" s="54"/>
      <c r="L185" s="54"/>
      <c r="M185" s="54"/>
      <c r="N185" s="54"/>
      <c r="O185" s="54"/>
      <c r="P185" s="54"/>
      <c r="Q185" s="54"/>
      <c r="R185" s="54"/>
      <c r="S185" s="54"/>
      <c r="T185" s="54"/>
      <c r="AW185" s="216" t="s">
        <v>358</v>
      </c>
      <c r="AX185" s="126" t="s">
        <v>283</v>
      </c>
      <c r="AY185" s="172" t="n">
        <v>1.38</v>
      </c>
      <c r="AZ185" s="131" t="s">
        <v>72</v>
      </c>
      <c r="BA185" s="131" t="n">
        <v>0.0575</v>
      </c>
      <c r="BB185" s="131"/>
      <c r="BC185" s="131"/>
      <c r="BD185" s="131"/>
      <c r="BE185" s="131"/>
      <c r="BF185" s="132"/>
      <c r="BG185" s="126" t="s">
        <v>115</v>
      </c>
      <c r="BH185" s="131" t="n">
        <v>1</v>
      </c>
      <c r="BI185" s="159" t="n">
        <v>1.6E-011</v>
      </c>
      <c r="BJ185" s="159" t="n">
        <v>2.7E-011</v>
      </c>
      <c r="BK185" s="131" t="n">
        <v>1</v>
      </c>
      <c r="BL185" s="149" t="n">
        <v>4.6E-011</v>
      </c>
      <c r="BM185" s="133"/>
      <c r="BN185" s="134"/>
      <c r="BO185" s="175"/>
      <c r="BP185" s="114"/>
      <c r="BQ185" s="136"/>
      <c r="BR185" s="137"/>
      <c r="BS185" s="138"/>
      <c r="BT185" s="139"/>
      <c r="BU185" s="140"/>
      <c r="BV185" s="141"/>
      <c r="BW185" s="142"/>
    </row>
    <row r="186" customFormat="false" ht="12.75" hidden="false" customHeight="true" outlineLevel="0" collapsed="false">
      <c r="A186" s="63"/>
      <c r="B186" s="54"/>
      <c r="C186" s="54"/>
      <c r="D186" s="54"/>
      <c r="E186" s="54"/>
      <c r="F186" s="54"/>
      <c r="G186" s="54"/>
      <c r="H186" s="54"/>
      <c r="I186" s="54"/>
      <c r="J186" s="54"/>
      <c r="K186" s="54"/>
      <c r="L186" s="54"/>
      <c r="M186" s="54"/>
      <c r="N186" s="54"/>
      <c r="O186" s="54"/>
      <c r="P186" s="54"/>
      <c r="Q186" s="54"/>
      <c r="R186" s="54"/>
      <c r="S186" s="54"/>
      <c r="T186" s="54"/>
      <c r="AW186" s="156" t="s">
        <v>359</v>
      </c>
      <c r="AX186" s="126" t="s">
        <v>283</v>
      </c>
      <c r="AY186" s="172" t="n">
        <v>1.38</v>
      </c>
      <c r="AZ186" s="131" t="s">
        <v>72</v>
      </c>
      <c r="BA186" s="131" t="n">
        <v>0.0575</v>
      </c>
      <c r="BB186" s="131"/>
      <c r="BC186" s="131"/>
      <c r="BD186" s="131"/>
      <c r="BE186" s="131"/>
      <c r="BF186" s="132"/>
      <c r="BG186" s="126" t="s">
        <v>133</v>
      </c>
      <c r="BH186" s="131" t="n">
        <v>1</v>
      </c>
      <c r="BI186" s="159" t="n">
        <v>3.7E-011</v>
      </c>
      <c r="BJ186" s="159" t="n">
        <v>5.4E-011</v>
      </c>
      <c r="BK186" s="131"/>
      <c r="BL186" s="132"/>
      <c r="BM186" s="133"/>
      <c r="BN186" s="134"/>
      <c r="BO186" s="175"/>
      <c r="BP186" s="114"/>
      <c r="BQ186" s="136"/>
      <c r="BR186" s="137"/>
      <c r="BS186" s="138"/>
      <c r="BT186" s="139"/>
      <c r="BU186" s="140"/>
      <c r="BV186" s="141"/>
      <c r="BW186" s="142"/>
    </row>
    <row r="187" customFormat="false" ht="12.75" hidden="false" customHeight="true" outlineLevel="0" collapsed="false">
      <c r="A187" s="63"/>
      <c r="B187" s="54"/>
      <c r="C187" s="54"/>
      <c r="D187" s="54"/>
      <c r="E187" s="54"/>
      <c r="F187" s="54"/>
      <c r="G187" s="54"/>
      <c r="H187" s="54"/>
      <c r="I187" s="54"/>
      <c r="J187" s="54"/>
      <c r="K187" s="54"/>
      <c r="L187" s="54"/>
      <c r="M187" s="54"/>
      <c r="N187" s="54"/>
      <c r="O187" s="54"/>
      <c r="P187" s="54"/>
      <c r="Q187" s="54"/>
      <c r="R187" s="54"/>
      <c r="S187" s="54"/>
      <c r="T187" s="54"/>
      <c r="AW187" s="156" t="s">
        <v>360</v>
      </c>
      <c r="AX187" s="126" t="s">
        <v>284</v>
      </c>
      <c r="AY187" s="172" t="n">
        <v>11.3</v>
      </c>
      <c r="AZ187" s="131" t="s">
        <v>72</v>
      </c>
      <c r="BA187" s="131" t="n">
        <v>0.470833333333333</v>
      </c>
      <c r="BB187" s="131"/>
      <c r="BC187" s="131"/>
      <c r="BD187" s="131"/>
      <c r="BE187" s="131"/>
      <c r="BF187" s="132"/>
      <c r="BG187" s="126" t="s">
        <v>115</v>
      </c>
      <c r="BH187" s="131" t="n">
        <v>1</v>
      </c>
      <c r="BI187" s="159" t="n">
        <v>1.5E-010</v>
      </c>
      <c r="BJ187" s="159" t="n">
        <v>2.5E-010</v>
      </c>
      <c r="BK187" s="131" t="n">
        <v>1</v>
      </c>
      <c r="BL187" s="149" t="n">
        <v>3.3E-010</v>
      </c>
      <c r="BM187" s="133"/>
      <c r="BN187" s="134"/>
      <c r="BO187" s="175"/>
      <c r="BP187" s="114"/>
      <c r="BQ187" s="136"/>
      <c r="BR187" s="137"/>
      <c r="BS187" s="138"/>
      <c r="BT187" s="139"/>
      <c r="BU187" s="140"/>
      <c r="BV187" s="141"/>
      <c r="BW187" s="142"/>
    </row>
    <row r="188" customFormat="false" ht="12.75" hidden="false" customHeight="true" outlineLevel="0" collapsed="false">
      <c r="A188" s="63"/>
      <c r="B188" s="54"/>
      <c r="C188" s="54"/>
      <c r="D188" s="54"/>
      <c r="E188" s="54"/>
      <c r="F188" s="54"/>
      <c r="G188" s="54"/>
      <c r="H188" s="54"/>
      <c r="I188" s="54"/>
      <c r="J188" s="54"/>
      <c r="K188" s="54"/>
      <c r="L188" s="54"/>
      <c r="M188" s="54"/>
      <c r="N188" s="54"/>
      <c r="O188" s="54"/>
      <c r="P188" s="54"/>
      <c r="Q188" s="54"/>
      <c r="R188" s="54"/>
      <c r="S188" s="54"/>
      <c r="T188" s="54"/>
      <c r="AW188" s="156" t="s">
        <v>361</v>
      </c>
      <c r="AX188" s="126" t="s">
        <v>284</v>
      </c>
      <c r="AY188" s="172" t="n">
        <v>11.3</v>
      </c>
      <c r="AZ188" s="131" t="s">
        <v>72</v>
      </c>
      <c r="BA188" s="131" t="n">
        <v>0.470833333333333</v>
      </c>
      <c r="BB188" s="131"/>
      <c r="BC188" s="131"/>
      <c r="BD188" s="131"/>
      <c r="BE188" s="131"/>
      <c r="BF188" s="132"/>
      <c r="BG188" s="126" t="s">
        <v>133</v>
      </c>
      <c r="BH188" s="131" t="n">
        <v>1</v>
      </c>
      <c r="BI188" s="159" t="n">
        <v>3.6E-010</v>
      </c>
      <c r="BJ188" s="159" t="n">
        <v>4.5E-010</v>
      </c>
      <c r="BK188" s="131"/>
      <c r="BL188" s="132"/>
      <c r="BM188" s="133"/>
      <c r="BN188" s="134"/>
      <c r="BO188" s="175"/>
      <c r="BP188" s="114"/>
      <c r="BQ188" s="136"/>
      <c r="BR188" s="137"/>
      <c r="BS188" s="138"/>
      <c r="BT188" s="139"/>
      <c r="BU188" s="140"/>
      <c r="BV188" s="141"/>
      <c r="BW188" s="142"/>
    </row>
    <row r="189" customFormat="false" ht="12.75" hidden="false" customHeight="true" outlineLevel="0" collapsed="false">
      <c r="A189" s="63"/>
      <c r="B189" s="54"/>
      <c r="C189" s="54"/>
      <c r="D189" s="54"/>
      <c r="E189" s="54"/>
      <c r="F189" s="54"/>
      <c r="G189" s="54"/>
      <c r="H189" s="54"/>
      <c r="I189" s="54"/>
      <c r="J189" s="54"/>
      <c r="K189" s="54"/>
      <c r="L189" s="54"/>
      <c r="M189" s="54"/>
      <c r="N189" s="54"/>
      <c r="O189" s="54"/>
      <c r="P189" s="54"/>
      <c r="Q189" s="54"/>
      <c r="R189" s="54"/>
      <c r="S189" s="54"/>
      <c r="T189" s="54"/>
      <c r="AW189" s="156" t="s">
        <v>362</v>
      </c>
      <c r="AX189" s="126" t="s">
        <v>285</v>
      </c>
      <c r="AY189" s="172" t="n">
        <v>1.45</v>
      </c>
      <c r="AZ189" s="131" t="s">
        <v>72</v>
      </c>
      <c r="BA189" s="131" t="n">
        <v>0.0604166666666667</v>
      </c>
      <c r="BB189" s="131"/>
      <c r="BC189" s="131"/>
      <c r="BD189" s="131"/>
      <c r="BE189" s="131"/>
      <c r="BF189" s="132"/>
      <c r="BG189" s="126" t="s">
        <v>115</v>
      </c>
      <c r="BH189" s="131" t="n">
        <v>1</v>
      </c>
      <c r="BI189" s="159" t="n">
        <v>4.8E-011</v>
      </c>
      <c r="BJ189" s="159" t="n">
        <v>8.1E-011</v>
      </c>
      <c r="BK189" s="131" t="n">
        <v>1</v>
      </c>
      <c r="BL189" s="149" t="n">
        <v>1.2E-010</v>
      </c>
      <c r="BM189" s="133"/>
      <c r="BN189" s="134"/>
      <c r="BO189" s="175"/>
      <c r="BP189" s="114"/>
      <c r="BQ189" s="136"/>
      <c r="BR189" s="137"/>
      <c r="BS189" s="138"/>
      <c r="BT189" s="139"/>
      <c r="BU189" s="140"/>
      <c r="BV189" s="141"/>
      <c r="BW189" s="142"/>
    </row>
    <row r="190" customFormat="false" ht="12.75" hidden="false" customHeight="true" outlineLevel="0" collapsed="false">
      <c r="A190" s="63"/>
      <c r="B190" s="54"/>
      <c r="C190" s="54"/>
      <c r="D190" s="54"/>
      <c r="E190" s="54"/>
      <c r="F190" s="54"/>
      <c r="G190" s="54"/>
      <c r="H190" s="54"/>
      <c r="I190" s="54"/>
      <c r="J190" s="54"/>
      <c r="K190" s="54"/>
      <c r="L190" s="54"/>
      <c r="M190" s="54"/>
      <c r="N190" s="54"/>
      <c r="O190" s="54"/>
      <c r="P190" s="54"/>
      <c r="Q190" s="54"/>
      <c r="R190" s="54"/>
      <c r="S190" s="54"/>
      <c r="T190" s="54"/>
      <c r="AW190" s="156" t="s">
        <v>363</v>
      </c>
      <c r="AX190" s="126" t="s">
        <v>285</v>
      </c>
      <c r="AY190" s="172" t="n">
        <v>1.45</v>
      </c>
      <c r="AZ190" s="131" t="s">
        <v>72</v>
      </c>
      <c r="BA190" s="131" t="n">
        <v>0.0604166666666667</v>
      </c>
      <c r="BB190" s="131"/>
      <c r="BC190" s="131"/>
      <c r="BD190" s="131"/>
      <c r="BE190" s="131"/>
      <c r="BF190" s="132"/>
      <c r="BG190" s="126" t="s">
        <v>133</v>
      </c>
      <c r="BH190" s="131" t="n">
        <v>1</v>
      </c>
      <c r="BI190" s="159" t="n">
        <v>9.7E-011</v>
      </c>
      <c r="BJ190" s="159" t="n">
        <v>1.4E-010</v>
      </c>
      <c r="BK190" s="131"/>
      <c r="BL190" s="132"/>
      <c r="BM190" s="133"/>
      <c r="BN190" s="134"/>
      <c r="BO190" s="175"/>
      <c r="BP190" s="114"/>
      <c r="BQ190" s="136"/>
      <c r="BR190" s="137"/>
      <c r="BS190" s="138"/>
      <c r="BT190" s="139"/>
      <c r="BU190" s="140"/>
      <c r="BV190" s="141"/>
      <c r="BW190" s="142"/>
    </row>
    <row r="191" customFormat="false" ht="12.75" hidden="false" customHeight="true" outlineLevel="0" collapsed="false">
      <c r="A191" s="63"/>
      <c r="B191" s="54"/>
      <c r="C191" s="54"/>
      <c r="D191" s="54"/>
      <c r="E191" s="54"/>
      <c r="F191" s="54"/>
      <c r="G191" s="54"/>
      <c r="H191" s="54"/>
      <c r="I191" s="54"/>
      <c r="J191" s="54"/>
      <c r="K191" s="54"/>
      <c r="L191" s="54"/>
      <c r="M191" s="54"/>
      <c r="N191" s="54"/>
      <c r="O191" s="54"/>
      <c r="P191" s="54"/>
      <c r="Q191" s="54"/>
      <c r="R191" s="54"/>
      <c r="S191" s="54"/>
      <c r="T191" s="54"/>
      <c r="AW191" s="156" t="s">
        <v>364</v>
      </c>
      <c r="AX191" s="126" t="s">
        <v>286</v>
      </c>
      <c r="AY191" s="172" t="n">
        <v>0.253</v>
      </c>
      <c r="AZ191" s="131" t="s">
        <v>72</v>
      </c>
      <c r="BA191" s="131" t="n">
        <v>0.0105416666666667</v>
      </c>
      <c r="BB191" s="131"/>
      <c r="BC191" s="131"/>
      <c r="BD191" s="131"/>
      <c r="BE191" s="131"/>
      <c r="BF191" s="132"/>
      <c r="BG191" s="126" t="s">
        <v>133</v>
      </c>
      <c r="BH191" s="131" t="n">
        <v>0.5</v>
      </c>
      <c r="BI191" s="159" t="n">
        <v>2.2E-011</v>
      </c>
      <c r="BJ191" s="159" t="n">
        <v>3.5E-011</v>
      </c>
      <c r="BK191" s="131" t="n">
        <v>0.5</v>
      </c>
      <c r="BL191" s="149" t="n">
        <v>5.7E-011</v>
      </c>
      <c r="BM191" s="133"/>
      <c r="BN191" s="134"/>
      <c r="BO191" s="175"/>
      <c r="BP191" s="114"/>
      <c r="BQ191" s="136"/>
      <c r="BR191" s="137"/>
      <c r="BS191" s="138"/>
      <c r="BT191" s="139"/>
      <c r="BU191" s="140"/>
      <c r="BV191" s="141"/>
      <c r="BW191" s="142"/>
    </row>
    <row r="192" customFormat="false" ht="12.75" hidden="false" customHeight="true" outlineLevel="0" collapsed="false">
      <c r="A192" s="63"/>
      <c r="B192" s="54"/>
      <c r="C192" s="54"/>
      <c r="D192" s="54"/>
      <c r="E192" s="54"/>
      <c r="F192" s="54"/>
      <c r="G192" s="54"/>
      <c r="H192" s="54"/>
      <c r="I192" s="54"/>
      <c r="J192" s="54"/>
      <c r="K192" s="54"/>
      <c r="L192" s="54"/>
      <c r="M192" s="54"/>
      <c r="N192" s="54"/>
      <c r="O192" s="54"/>
      <c r="P192" s="54"/>
      <c r="Q192" s="54"/>
      <c r="R192" s="54"/>
      <c r="S192" s="54"/>
      <c r="T192" s="54"/>
      <c r="AW192" s="156" t="s">
        <v>365</v>
      </c>
      <c r="AX192" s="126" t="s">
        <v>287</v>
      </c>
      <c r="AY192" s="172" t="n">
        <v>0.876</v>
      </c>
      <c r="AZ192" s="131" t="s">
        <v>72</v>
      </c>
      <c r="BA192" s="131" t="n">
        <v>0.0365</v>
      </c>
      <c r="BB192" s="131"/>
      <c r="BC192" s="131"/>
      <c r="BD192" s="131"/>
      <c r="BE192" s="131"/>
      <c r="BF192" s="132"/>
      <c r="BG192" s="126" t="s">
        <v>133</v>
      </c>
      <c r="BH192" s="131" t="n">
        <v>0.5</v>
      </c>
      <c r="BI192" s="159" t="n">
        <v>7.2E-011</v>
      </c>
      <c r="BJ192" s="159" t="n">
        <v>1.2E-010</v>
      </c>
      <c r="BK192" s="131" t="n">
        <v>0.5</v>
      </c>
      <c r="BL192" s="149" t="n">
        <v>1.3E-010</v>
      </c>
      <c r="BM192" s="133"/>
      <c r="BN192" s="134"/>
      <c r="BO192" s="175"/>
      <c r="BP192" s="114"/>
      <c r="BQ192" s="136"/>
      <c r="BR192" s="137"/>
      <c r="BS192" s="138"/>
      <c r="BT192" s="139"/>
      <c r="BU192" s="140"/>
      <c r="BV192" s="141"/>
      <c r="BW192" s="142"/>
    </row>
    <row r="193" customFormat="false" ht="12.75" hidden="false" customHeight="true" outlineLevel="0" collapsed="false">
      <c r="A193" s="63"/>
      <c r="B193" s="54"/>
      <c r="C193" s="54"/>
      <c r="D193" s="54"/>
      <c r="E193" s="54"/>
      <c r="F193" s="54"/>
      <c r="G193" s="54"/>
      <c r="H193" s="54"/>
      <c r="I193" s="54"/>
      <c r="J193" s="54"/>
      <c r="K193" s="54"/>
      <c r="L193" s="54"/>
      <c r="M193" s="54"/>
      <c r="N193" s="54"/>
      <c r="O193" s="54"/>
      <c r="P193" s="54"/>
      <c r="Q193" s="54"/>
      <c r="R193" s="54"/>
      <c r="S193" s="54"/>
      <c r="T193" s="54"/>
      <c r="AW193" s="156" t="s">
        <v>366</v>
      </c>
      <c r="AX193" s="126" t="s">
        <v>288</v>
      </c>
      <c r="AY193" s="172" t="n">
        <v>2.7</v>
      </c>
      <c r="AZ193" s="131" t="s">
        <v>132</v>
      </c>
      <c r="BA193" s="172" t="n">
        <v>2.7</v>
      </c>
      <c r="BB193" s="131"/>
      <c r="BC193" s="131"/>
      <c r="BD193" s="131"/>
      <c r="BE193" s="131"/>
      <c r="BF193" s="132"/>
      <c r="BG193" s="126" t="s">
        <v>133</v>
      </c>
      <c r="BH193" s="131" t="n">
        <v>0.5</v>
      </c>
      <c r="BI193" s="159" t="n">
        <v>4E-010</v>
      </c>
      <c r="BJ193" s="159" t="n">
        <v>5E-010</v>
      </c>
      <c r="BK193" s="131" t="n">
        <v>0.5</v>
      </c>
      <c r="BL193" s="149" t="n">
        <v>4.6E-010</v>
      </c>
      <c r="BM193" s="133"/>
      <c r="BN193" s="134"/>
      <c r="BO193" s="175"/>
      <c r="BP193" s="114"/>
      <c r="BQ193" s="136"/>
      <c r="BR193" s="137"/>
      <c r="BS193" s="138"/>
      <c r="BT193" s="139"/>
      <c r="BU193" s="140"/>
      <c r="BV193" s="141"/>
      <c r="BW193" s="142"/>
    </row>
    <row r="194" customFormat="false" ht="12.75" hidden="false" customHeight="true" outlineLevel="0" collapsed="false">
      <c r="A194" s="63"/>
      <c r="B194" s="54"/>
      <c r="C194" s="54"/>
      <c r="D194" s="54"/>
      <c r="E194" s="54"/>
      <c r="F194" s="54"/>
      <c r="G194" s="54"/>
      <c r="H194" s="54"/>
      <c r="I194" s="54"/>
      <c r="J194" s="54"/>
      <c r="K194" s="54"/>
      <c r="L194" s="54"/>
      <c r="M194" s="54"/>
      <c r="N194" s="54"/>
      <c r="O194" s="54"/>
      <c r="P194" s="54"/>
      <c r="Q194" s="54"/>
      <c r="R194" s="54"/>
      <c r="S194" s="54"/>
      <c r="T194" s="54"/>
      <c r="AW194" s="156" t="s">
        <v>367</v>
      </c>
      <c r="AX194" s="126" t="s">
        <v>289</v>
      </c>
      <c r="AY194" s="172" t="n">
        <v>1.08</v>
      </c>
      <c r="AZ194" s="131" t="s">
        <v>132</v>
      </c>
      <c r="BA194" s="172" t="n">
        <v>1.08</v>
      </c>
      <c r="BB194" s="131"/>
      <c r="BC194" s="131"/>
      <c r="BD194" s="131"/>
      <c r="BE194" s="131"/>
      <c r="BF194" s="132"/>
      <c r="BG194" s="126" t="s">
        <v>133</v>
      </c>
      <c r="BH194" s="131" t="n">
        <v>0.5</v>
      </c>
      <c r="BI194" s="159" t="n">
        <v>9.2E-010</v>
      </c>
      <c r="BJ194" s="159" t="n">
        <v>1.3E-009</v>
      </c>
      <c r="BK194" s="131" t="n">
        <v>0.5</v>
      </c>
      <c r="BL194" s="149" t="n">
        <v>1.8E-009</v>
      </c>
      <c r="BM194" s="133"/>
      <c r="BN194" s="134"/>
      <c r="BO194" s="175"/>
      <c r="BP194" s="114"/>
      <c r="BQ194" s="136"/>
      <c r="BR194" s="137"/>
      <c r="BS194" s="138"/>
      <c r="BT194" s="139"/>
      <c r="BU194" s="140"/>
      <c r="BV194" s="141"/>
      <c r="BW194" s="142"/>
    </row>
    <row r="195" customFormat="false" ht="12.75" hidden="false" customHeight="true" outlineLevel="0" collapsed="false">
      <c r="A195" s="63"/>
      <c r="B195" s="54"/>
      <c r="C195" s="54"/>
      <c r="D195" s="54"/>
      <c r="E195" s="54"/>
      <c r="F195" s="54"/>
      <c r="G195" s="54"/>
      <c r="H195" s="54"/>
      <c r="I195" s="54"/>
      <c r="J195" s="54"/>
      <c r="K195" s="54"/>
      <c r="L195" s="54"/>
      <c r="M195" s="54"/>
      <c r="N195" s="54"/>
      <c r="O195" s="54"/>
      <c r="P195" s="54"/>
      <c r="Q195" s="54"/>
      <c r="R195" s="54"/>
      <c r="S195" s="54"/>
      <c r="T195" s="54"/>
      <c r="AW195" s="156" t="s">
        <v>368</v>
      </c>
      <c r="AX195" s="126" t="s">
        <v>290</v>
      </c>
      <c r="AY195" s="172" t="n">
        <v>80.3</v>
      </c>
      <c r="AZ195" s="131" t="s">
        <v>132</v>
      </c>
      <c r="BA195" s="172" t="n">
        <v>80.3</v>
      </c>
      <c r="BB195" s="131"/>
      <c r="BC195" s="131"/>
      <c r="BD195" s="131"/>
      <c r="BE195" s="131"/>
      <c r="BF195" s="132"/>
      <c r="BG195" s="126" t="s">
        <v>133</v>
      </c>
      <c r="BH195" s="131" t="n">
        <v>0.5</v>
      </c>
      <c r="BI195" s="159" t="n">
        <v>9.3E-010</v>
      </c>
      <c r="BJ195" s="159" t="n">
        <v>6.5E-010</v>
      </c>
      <c r="BK195" s="131" t="n">
        <v>0.5</v>
      </c>
      <c r="BL195" s="149" t="n">
        <v>2.6E-010</v>
      </c>
      <c r="BM195" s="133"/>
      <c r="BN195" s="134"/>
      <c r="BO195" s="175"/>
      <c r="BP195" s="114"/>
      <c r="BQ195" s="136"/>
      <c r="BR195" s="137"/>
      <c r="BS195" s="138"/>
      <c r="BT195" s="139"/>
      <c r="BU195" s="140"/>
      <c r="BV195" s="141"/>
      <c r="BW195" s="142"/>
    </row>
    <row r="196" customFormat="false" ht="12.75" hidden="false" customHeight="true" outlineLevel="0" collapsed="false">
      <c r="A196" s="63"/>
      <c r="B196" s="54"/>
      <c r="C196" s="54"/>
      <c r="D196" s="54"/>
      <c r="E196" s="54"/>
      <c r="F196" s="54"/>
      <c r="G196" s="54"/>
      <c r="H196" s="54"/>
      <c r="I196" s="54"/>
      <c r="J196" s="54"/>
      <c r="K196" s="54"/>
      <c r="L196" s="54"/>
      <c r="M196" s="54"/>
      <c r="N196" s="54"/>
      <c r="O196" s="54"/>
      <c r="P196" s="54"/>
      <c r="Q196" s="54"/>
      <c r="R196" s="54"/>
      <c r="S196" s="54"/>
      <c r="T196" s="54"/>
      <c r="AW196" s="156" t="s">
        <v>369</v>
      </c>
      <c r="AX196" s="126" t="s">
        <v>291</v>
      </c>
      <c r="AY196" s="172" t="n">
        <v>17.8</v>
      </c>
      <c r="AZ196" s="131" t="s">
        <v>132</v>
      </c>
      <c r="BA196" s="172" t="n">
        <v>17.8</v>
      </c>
      <c r="BB196" s="131"/>
      <c r="BC196" s="131"/>
      <c r="BD196" s="131"/>
      <c r="BE196" s="131"/>
      <c r="BF196" s="132"/>
      <c r="BG196" s="126" t="s">
        <v>133</v>
      </c>
      <c r="BH196" s="131" t="n">
        <v>0.5</v>
      </c>
      <c r="BI196" s="159" t="n">
        <v>2.1E-009</v>
      </c>
      <c r="BJ196" s="159" t="n">
        <v>1.8E-009</v>
      </c>
      <c r="BK196" s="131" t="n">
        <v>0.5</v>
      </c>
      <c r="BL196" s="149" t="n">
        <v>1.3E-009</v>
      </c>
      <c r="BM196" s="133"/>
      <c r="BN196" s="134"/>
      <c r="BO196" s="175"/>
      <c r="BP196" s="114"/>
      <c r="BQ196" s="136"/>
      <c r="BR196" s="137"/>
      <c r="BS196" s="138"/>
      <c r="BT196" s="139"/>
      <c r="BU196" s="140"/>
      <c r="BV196" s="141" t="n">
        <v>0.188</v>
      </c>
      <c r="BW196" s="142" t="n">
        <v>1.353</v>
      </c>
    </row>
    <row r="197" customFormat="false" ht="12.75" hidden="false" customHeight="true" outlineLevel="0" collapsed="false">
      <c r="A197" s="63"/>
      <c r="B197" s="54"/>
      <c r="C197" s="54"/>
      <c r="D197" s="54"/>
      <c r="E197" s="54"/>
      <c r="F197" s="54"/>
      <c r="G197" s="54"/>
      <c r="H197" s="54"/>
      <c r="I197" s="54"/>
      <c r="J197" s="54"/>
      <c r="K197" s="54"/>
      <c r="L197" s="54"/>
      <c r="M197" s="54"/>
      <c r="N197" s="54"/>
      <c r="O197" s="54"/>
      <c r="P197" s="54"/>
      <c r="Q197" s="54"/>
      <c r="R197" s="54"/>
      <c r="S197" s="54"/>
      <c r="T197" s="54"/>
      <c r="AW197" s="156" t="s">
        <v>370</v>
      </c>
      <c r="AX197" s="126" t="s">
        <v>292</v>
      </c>
      <c r="AY197" s="172" t="n">
        <v>1.1</v>
      </c>
      <c r="AZ197" s="131" t="s">
        <v>132</v>
      </c>
      <c r="BA197" s="172" t="n">
        <v>1.1</v>
      </c>
      <c r="BB197" s="131"/>
      <c r="BC197" s="131"/>
      <c r="BD197" s="131"/>
      <c r="BE197" s="131"/>
      <c r="BF197" s="132"/>
      <c r="BG197" s="126" t="s">
        <v>133</v>
      </c>
      <c r="BH197" s="131" t="n">
        <v>0.5</v>
      </c>
      <c r="BI197" s="159" t="n">
        <v>7.4E-010</v>
      </c>
      <c r="BJ197" s="159" t="n">
        <v>9.2E-010</v>
      </c>
      <c r="BK197" s="131" t="n">
        <v>0.5</v>
      </c>
      <c r="BL197" s="149" t="n">
        <v>1.6E-009</v>
      </c>
      <c r="BM197" s="133"/>
      <c r="BN197" s="134"/>
      <c r="BO197" s="175"/>
      <c r="BP197" s="114"/>
      <c r="BQ197" s="136"/>
      <c r="BR197" s="137"/>
      <c r="BS197" s="138"/>
      <c r="BT197" s="139"/>
      <c r="BU197" s="140"/>
      <c r="BV197" s="141"/>
      <c r="BW197" s="142"/>
    </row>
    <row r="198" customFormat="false" ht="12.75" hidden="false" customHeight="true" outlineLevel="0" collapsed="false">
      <c r="A198" s="63"/>
      <c r="B198" s="54"/>
      <c r="C198" s="54"/>
      <c r="D198" s="54"/>
      <c r="E198" s="54"/>
      <c r="F198" s="54"/>
      <c r="G198" s="54"/>
      <c r="H198" s="54"/>
      <c r="I198" s="54"/>
      <c r="J198" s="54"/>
      <c r="K198" s="54"/>
      <c r="L198" s="54"/>
      <c r="M198" s="54"/>
      <c r="N198" s="54"/>
      <c r="O198" s="54"/>
      <c r="P198" s="54"/>
      <c r="Q198" s="54"/>
      <c r="R198" s="54"/>
      <c r="S198" s="54"/>
      <c r="T198" s="54"/>
      <c r="AW198" s="156" t="s">
        <v>371</v>
      </c>
      <c r="AX198" s="126" t="s">
        <v>293</v>
      </c>
      <c r="AY198" s="172" t="n">
        <v>1.62</v>
      </c>
      <c r="AZ198" s="131" t="s">
        <v>132</v>
      </c>
      <c r="BA198" s="172" t="n">
        <v>1.62</v>
      </c>
      <c r="BB198" s="131"/>
      <c r="BC198" s="131"/>
      <c r="BD198" s="131"/>
      <c r="BE198" s="131"/>
      <c r="BF198" s="132"/>
      <c r="BG198" s="126" t="s">
        <v>133</v>
      </c>
      <c r="BH198" s="131" t="n">
        <v>0.5</v>
      </c>
      <c r="BI198" s="159" t="n">
        <v>3.8E-010</v>
      </c>
      <c r="BJ198" s="159" t="n">
        <v>4.2E-010</v>
      </c>
      <c r="BK198" s="131" t="n">
        <v>0.5</v>
      </c>
      <c r="BL198" s="149" t="n">
        <v>4E-010</v>
      </c>
      <c r="BM198" s="133"/>
      <c r="BN198" s="134"/>
      <c r="BO198" s="175"/>
      <c r="BP198" s="114"/>
      <c r="BQ198" s="136"/>
      <c r="BR198" s="137"/>
      <c r="BS198" s="138"/>
      <c r="BT198" s="139"/>
      <c r="BU198" s="140"/>
      <c r="BV198" s="141"/>
      <c r="BW198" s="142"/>
    </row>
    <row r="199" customFormat="false" ht="12.75" hidden="false" customHeight="true" outlineLevel="0" collapsed="false">
      <c r="A199" s="63"/>
      <c r="B199" s="54"/>
      <c r="C199" s="54"/>
      <c r="D199" s="54"/>
      <c r="E199" s="54"/>
      <c r="F199" s="54"/>
      <c r="G199" s="54"/>
      <c r="H199" s="54"/>
      <c r="I199" s="54"/>
      <c r="J199" s="54"/>
      <c r="K199" s="54"/>
      <c r="L199" s="54"/>
      <c r="M199" s="54"/>
      <c r="N199" s="54"/>
      <c r="O199" s="54"/>
      <c r="P199" s="54"/>
      <c r="Q199" s="54"/>
      <c r="R199" s="54"/>
      <c r="S199" s="54"/>
      <c r="T199" s="54"/>
      <c r="AW199" s="156" t="s">
        <v>372</v>
      </c>
      <c r="AX199" s="126" t="s">
        <v>294</v>
      </c>
      <c r="AY199" s="172" t="n">
        <v>1.51</v>
      </c>
      <c r="AZ199" s="131" t="s">
        <v>72</v>
      </c>
      <c r="BA199" s="131" t="n">
        <v>0.0629166666666667</v>
      </c>
      <c r="BB199" s="131"/>
      <c r="BC199" s="131"/>
      <c r="BD199" s="131"/>
      <c r="BE199" s="131"/>
      <c r="BF199" s="132"/>
      <c r="BG199" s="126" t="s">
        <v>133</v>
      </c>
      <c r="BH199" s="131" t="n">
        <v>0.5</v>
      </c>
      <c r="BI199" s="159" t="n">
        <v>9.2E-011</v>
      </c>
      <c r="BJ199" s="159" t="n">
        <v>1.4E-010</v>
      </c>
      <c r="BK199" s="131" t="n">
        <v>0.5</v>
      </c>
      <c r="BL199" s="149" t="n">
        <v>2.1E-010</v>
      </c>
      <c r="BM199" s="133"/>
      <c r="BN199" s="134"/>
      <c r="BO199" s="175"/>
      <c r="BP199" s="114"/>
      <c r="BQ199" s="136"/>
      <c r="BR199" s="137"/>
      <c r="BS199" s="138"/>
      <c r="BT199" s="139"/>
      <c r="BU199" s="140"/>
      <c r="BV199" s="141"/>
      <c r="BW199" s="142"/>
    </row>
    <row r="200" customFormat="false" ht="12.75" hidden="false" customHeight="true" outlineLevel="0" collapsed="false">
      <c r="A200" s="63"/>
      <c r="B200" s="54"/>
      <c r="C200" s="54"/>
      <c r="D200" s="54"/>
      <c r="E200" s="54"/>
      <c r="F200" s="54"/>
      <c r="G200" s="54"/>
      <c r="H200" s="54"/>
      <c r="I200" s="54"/>
      <c r="J200" s="54"/>
      <c r="K200" s="54"/>
      <c r="L200" s="54"/>
      <c r="M200" s="54"/>
      <c r="N200" s="54"/>
      <c r="O200" s="54"/>
      <c r="P200" s="54"/>
      <c r="Q200" s="54"/>
      <c r="R200" s="54"/>
      <c r="S200" s="54"/>
      <c r="T200" s="54"/>
      <c r="AW200" s="156" t="s">
        <v>373</v>
      </c>
      <c r="AX200" s="126" t="s">
        <v>295</v>
      </c>
      <c r="AY200" s="172" t="n">
        <v>0.683</v>
      </c>
      <c r="AZ200" s="131" t="s">
        <v>72</v>
      </c>
      <c r="BA200" s="131" t="n">
        <v>0.0284583333333333</v>
      </c>
      <c r="BB200" s="131"/>
      <c r="BC200" s="131"/>
      <c r="BD200" s="131"/>
      <c r="BE200" s="131"/>
      <c r="BF200" s="132"/>
      <c r="BG200" s="126" t="s">
        <v>115</v>
      </c>
      <c r="BH200" s="131" t="n">
        <v>0.8</v>
      </c>
      <c r="BI200" s="159" t="n">
        <v>4.5E-011</v>
      </c>
      <c r="BJ200" s="159" t="n">
        <v>8.2E-011</v>
      </c>
      <c r="BK200" s="131" t="n">
        <v>0.8</v>
      </c>
      <c r="BL200" s="149" t="n">
        <v>1.2E-010</v>
      </c>
      <c r="BM200" s="133"/>
      <c r="BN200" s="134"/>
      <c r="BO200" s="175"/>
      <c r="BP200" s="114"/>
      <c r="BQ200" s="136"/>
      <c r="BR200" s="137"/>
      <c r="BS200" s="138"/>
      <c r="BT200" s="139"/>
      <c r="BU200" s="140"/>
      <c r="BV200" s="141"/>
      <c r="BW200" s="142"/>
    </row>
    <row r="201" customFormat="false" ht="12.75" hidden="false" customHeight="true" outlineLevel="0" collapsed="false">
      <c r="A201" s="63"/>
      <c r="B201" s="54"/>
      <c r="C201" s="54"/>
      <c r="D201" s="54"/>
      <c r="E201" s="54"/>
      <c r="F201" s="54"/>
      <c r="G201" s="54"/>
      <c r="H201" s="54"/>
      <c r="I201" s="54"/>
      <c r="J201" s="54"/>
      <c r="K201" s="54"/>
      <c r="L201" s="54"/>
      <c r="M201" s="54"/>
      <c r="N201" s="54"/>
      <c r="O201" s="54"/>
      <c r="P201" s="54"/>
      <c r="Q201" s="54"/>
      <c r="R201" s="54"/>
      <c r="S201" s="54"/>
      <c r="T201" s="54"/>
      <c r="AW201" s="156" t="s">
        <v>374</v>
      </c>
      <c r="AX201" s="126" t="s">
        <v>295</v>
      </c>
      <c r="AY201" s="172" t="n">
        <v>0.683</v>
      </c>
      <c r="AZ201" s="131" t="s">
        <v>72</v>
      </c>
      <c r="BA201" s="131" t="n">
        <v>0.0284583333333333</v>
      </c>
      <c r="BB201" s="131"/>
      <c r="BC201" s="131"/>
      <c r="BD201" s="131"/>
      <c r="BE201" s="131"/>
      <c r="BF201" s="132"/>
      <c r="BG201" s="126" t="s">
        <v>133</v>
      </c>
      <c r="BH201" s="131" t="n">
        <v>0.8</v>
      </c>
      <c r="BI201" s="159" t="n">
        <v>7.3E-011</v>
      </c>
      <c r="BJ201" s="159" t="n">
        <v>1.2E-010</v>
      </c>
      <c r="BK201" s="131" t="n">
        <v>0.05</v>
      </c>
      <c r="BL201" s="149" t="n">
        <v>1.4E-010</v>
      </c>
      <c r="BM201" s="133"/>
      <c r="BN201" s="134"/>
      <c r="BO201" s="175"/>
      <c r="BP201" s="114"/>
      <c r="BQ201" s="136"/>
      <c r="BR201" s="137"/>
      <c r="BS201" s="138"/>
      <c r="BT201" s="139"/>
      <c r="BU201" s="140"/>
      <c r="BV201" s="141"/>
      <c r="BW201" s="142"/>
    </row>
    <row r="202" customFormat="false" ht="12.75" hidden="false" customHeight="true" outlineLevel="0" collapsed="false">
      <c r="A202" s="63"/>
      <c r="B202" s="54"/>
      <c r="C202" s="54"/>
      <c r="D202" s="54"/>
      <c r="E202" s="54"/>
      <c r="F202" s="54"/>
      <c r="G202" s="54"/>
      <c r="H202" s="54"/>
      <c r="I202" s="54"/>
      <c r="J202" s="54"/>
      <c r="K202" s="54"/>
      <c r="L202" s="54"/>
      <c r="M202" s="54"/>
      <c r="N202" s="54"/>
      <c r="O202" s="54"/>
      <c r="P202" s="54"/>
      <c r="Q202" s="54"/>
      <c r="R202" s="54"/>
      <c r="S202" s="54"/>
      <c r="T202" s="54"/>
      <c r="AW202" s="156" t="s">
        <v>375</v>
      </c>
      <c r="AX202" s="126" t="s">
        <v>296</v>
      </c>
      <c r="AY202" s="172" t="n">
        <v>7.15</v>
      </c>
      <c r="AZ202" s="131" t="s">
        <v>72</v>
      </c>
      <c r="BA202" s="131" t="n">
        <v>0.297916666666667</v>
      </c>
      <c r="BB202" s="131"/>
      <c r="BC202" s="131"/>
      <c r="BD202" s="131"/>
      <c r="BE202" s="131"/>
      <c r="BF202" s="132"/>
      <c r="BG202" s="126" t="s">
        <v>115</v>
      </c>
      <c r="BH202" s="131" t="n">
        <v>0.8</v>
      </c>
      <c r="BI202" s="159" t="n">
        <v>8.6E-011</v>
      </c>
      <c r="BJ202" s="159" t="n">
        <v>1.5E-010</v>
      </c>
      <c r="BK202" s="131" t="n">
        <v>0.8</v>
      </c>
      <c r="BL202" s="149" t="n">
        <v>2.1E-010</v>
      </c>
      <c r="BM202" s="133"/>
      <c r="BN202" s="134"/>
      <c r="BO202" s="175"/>
      <c r="BP202" s="114"/>
      <c r="BQ202" s="136"/>
      <c r="BR202" s="137"/>
      <c r="BS202" s="138"/>
      <c r="BT202" s="139"/>
      <c r="BU202" s="140"/>
      <c r="BV202" s="141"/>
      <c r="BW202" s="142"/>
    </row>
    <row r="203" customFormat="false" ht="12.75" hidden="false" customHeight="true" outlineLevel="0" collapsed="false">
      <c r="A203" s="63"/>
      <c r="B203" s="54"/>
      <c r="C203" s="54"/>
      <c r="D203" s="54"/>
      <c r="E203" s="54"/>
      <c r="F203" s="54"/>
      <c r="G203" s="54"/>
      <c r="H203" s="54"/>
      <c r="I203" s="54"/>
      <c r="J203" s="54"/>
      <c r="K203" s="54"/>
      <c r="L203" s="54"/>
      <c r="M203" s="54"/>
      <c r="N203" s="54"/>
      <c r="O203" s="54"/>
      <c r="P203" s="54"/>
      <c r="Q203" s="54"/>
      <c r="R203" s="54"/>
      <c r="S203" s="54"/>
      <c r="T203" s="54"/>
      <c r="AW203" s="156" t="s">
        <v>376</v>
      </c>
      <c r="AX203" s="126" t="s">
        <v>296</v>
      </c>
      <c r="AY203" s="172" t="n">
        <v>7.15</v>
      </c>
      <c r="AZ203" s="131" t="s">
        <v>72</v>
      </c>
      <c r="BA203" s="131" t="n">
        <v>0.297916666666667</v>
      </c>
      <c r="BB203" s="131"/>
      <c r="BC203" s="131"/>
      <c r="BD203" s="131"/>
      <c r="BE203" s="131"/>
      <c r="BF203" s="132"/>
      <c r="BG203" s="126" t="s">
        <v>133</v>
      </c>
      <c r="BH203" s="131" t="n">
        <v>0.8</v>
      </c>
      <c r="BI203" s="159" t="n">
        <v>1.6E-010</v>
      </c>
      <c r="BJ203" s="159" t="n">
        <v>2.4E-010</v>
      </c>
      <c r="BK203" s="131" t="n">
        <v>0.05</v>
      </c>
      <c r="BL203" s="149" t="n">
        <v>3.9E-010</v>
      </c>
      <c r="BM203" s="133"/>
      <c r="BN203" s="134"/>
      <c r="BO203" s="175"/>
      <c r="BP203" s="114"/>
      <c r="BQ203" s="136"/>
      <c r="BR203" s="137"/>
      <c r="BS203" s="138"/>
      <c r="BT203" s="139"/>
      <c r="BU203" s="140"/>
      <c r="BV203" s="141"/>
      <c r="BW203" s="142"/>
    </row>
    <row r="204" customFormat="false" ht="12.75" hidden="false" customHeight="true" outlineLevel="0" collapsed="false">
      <c r="A204" s="63"/>
      <c r="B204" s="54"/>
      <c r="C204" s="54"/>
      <c r="D204" s="54"/>
      <c r="E204" s="54"/>
      <c r="F204" s="54"/>
      <c r="G204" s="54"/>
      <c r="H204" s="54"/>
      <c r="I204" s="54"/>
      <c r="J204" s="54"/>
      <c r="K204" s="54"/>
      <c r="L204" s="54"/>
      <c r="M204" s="54"/>
      <c r="N204" s="54"/>
      <c r="O204" s="54"/>
      <c r="P204" s="54"/>
      <c r="Q204" s="54"/>
      <c r="R204" s="54"/>
      <c r="S204" s="54"/>
      <c r="T204" s="54"/>
      <c r="AW204" s="156" t="s">
        <v>377</v>
      </c>
      <c r="AX204" s="126" t="s">
        <v>297</v>
      </c>
      <c r="AY204" s="172" t="n">
        <v>0.65</v>
      </c>
      <c r="AZ204" s="131" t="s">
        <v>72</v>
      </c>
      <c r="BA204" s="131" t="n">
        <v>0.0270833333333333</v>
      </c>
      <c r="BB204" s="131"/>
      <c r="BC204" s="131"/>
      <c r="BD204" s="131"/>
      <c r="BE204" s="131"/>
      <c r="BF204" s="132"/>
      <c r="BG204" s="126" t="s">
        <v>115</v>
      </c>
      <c r="BH204" s="131" t="n">
        <v>0.8</v>
      </c>
      <c r="BI204" s="159" t="n">
        <v>9.9E-012</v>
      </c>
      <c r="BJ204" s="159" t="n">
        <v>1.7E-011</v>
      </c>
      <c r="BK204" s="131" t="n">
        <v>0.8</v>
      </c>
      <c r="BL204" s="149" t="n">
        <v>2.8E-011</v>
      </c>
      <c r="BM204" s="133"/>
      <c r="BN204" s="134"/>
      <c r="BO204" s="175"/>
      <c r="BP204" s="114"/>
      <c r="BQ204" s="136"/>
      <c r="BR204" s="137"/>
      <c r="BS204" s="138"/>
      <c r="BT204" s="139"/>
      <c r="BU204" s="140"/>
      <c r="BV204" s="141"/>
      <c r="BW204" s="142"/>
    </row>
    <row r="205" customFormat="false" ht="12.75" hidden="false" customHeight="true" outlineLevel="0" collapsed="false">
      <c r="A205" s="63"/>
      <c r="B205" s="54"/>
      <c r="C205" s="54"/>
      <c r="D205" s="54"/>
      <c r="E205" s="54"/>
      <c r="F205" s="54"/>
      <c r="G205" s="54"/>
      <c r="H205" s="54"/>
      <c r="I205" s="54"/>
      <c r="J205" s="54"/>
      <c r="K205" s="54"/>
      <c r="L205" s="54"/>
      <c r="M205" s="54"/>
      <c r="N205" s="54"/>
      <c r="O205" s="54"/>
      <c r="P205" s="54"/>
      <c r="Q205" s="54"/>
      <c r="R205" s="54"/>
      <c r="S205" s="54"/>
      <c r="T205" s="54"/>
      <c r="AW205" s="156" t="s">
        <v>378</v>
      </c>
      <c r="AX205" s="126" t="s">
        <v>297</v>
      </c>
      <c r="AY205" s="172" t="n">
        <v>0.65</v>
      </c>
      <c r="AZ205" s="131" t="s">
        <v>72</v>
      </c>
      <c r="BA205" s="131" t="n">
        <v>0.0270833333333333</v>
      </c>
      <c r="BB205" s="131"/>
      <c r="BC205" s="131"/>
      <c r="BD205" s="131"/>
      <c r="BE205" s="131"/>
      <c r="BF205" s="132"/>
      <c r="BG205" s="126" t="s">
        <v>133</v>
      </c>
      <c r="BH205" s="131" t="n">
        <v>0.8</v>
      </c>
      <c r="BI205" s="159" t="n">
        <v>1.8E-011</v>
      </c>
      <c r="BJ205" s="159" t="n">
        <v>2.7E-011</v>
      </c>
      <c r="BK205" s="131" t="n">
        <v>0.05</v>
      </c>
      <c r="BL205" s="149" t="n">
        <v>4.1E-011</v>
      </c>
      <c r="BM205" s="133"/>
      <c r="BN205" s="134"/>
      <c r="BO205" s="175"/>
      <c r="BP205" s="114"/>
      <c r="BQ205" s="136"/>
      <c r="BR205" s="137"/>
      <c r="BS205" s="138"/>
      <c r="BT205" s="139"/>
      <c r="BU205" s="140"/>
      <c r="BV205" s="141"/>
      <c r="BW205" s="142"/>
    </row>
    <row r="206" customFormat="false" ht="12.75" hidden="false" customHeight="true" outlineLevel="0" collapsed="false">
      <c r="A206" s="63"/>
      <c r="B206" s="54"/>
      <c r="C206" s="54"/>
      <c r="D206" s="54"/>
      <c r="E206" s="54"/>
      <c r="F206" s="54"/>
      <c r="G206" s="54"/>
      <c r="H206" s="54"/>
      <c r="I206" s="54"/>
      <c r="J206" s="54"/>
      <c r="K206" s="54"/>
      <c r="L206" s="54"/>
      <c r="M206" s="54"/>
      <c r="N206" s="54"/>
      <c r="O206" s="54"/>
      <c r="P206" s="54"/>
      <c r="Q206" s="54"/>
      <c r="R206" s="54"/>
      <c r="S206" s="54"/>
      <c r="T206" s="54"/>
      <c r="AW206" s="156" t="s">
        <v>379</v>
      </c>
      <c r="AX206" s="126" t="s">
        <v>298</v>
      </c>
      <c r="AY206" s="172" t="n">
        <v>120</v>
      </c>
      <c r="AZ206" s="131" t="s">
        <v>132</v>
      </c>
      <c r="BA206" s="172" t="n">
        <v>120</v>
      </c>
      <c r="BB206" s="131"/>
      <c r="BC206" s="131"/>
      <c r="BD206" s="131"/>
      <c r="BE206" s="131"/>
      <c r="BF206" s="132"/>
      <c r="BG206" s="126" t="s">
        <v>115</v>
      </c>
      <c r="BH206" s="131" t="n">
        <v>0.8</v>
      </c>
      <c r="BI206" s="159" t="n">
        <v>1E-009</v>
      </c>
      <c r="BJ206" s="159" t="n">
        <v>1.4E-009</v>
      </c>
      <c r="BK206" s="131" t="n">
        <v>0.8</v>
      </c>
      <c r="BL206" s="149" t="n">
        <v>2.6E-009</v>
      </c>
      <c r="BM206" s="133"/>
      <c r="BN206" s="134"/>
      <c r="BO206" s="175"/>
      <c r="BP206" s="114"/>
      <c r="BQ206" s="136"/>
      <c r="BR206" s="137"/>
      <c r="BS206" s="138"/>
      <c r="BT206" s="139"/>
      <c r="BU206" s="140"/>
      <c r="BV206" s="141"/>
      <c r="BW206" s="142"/>
    </row>
    <row r="207" customFormat="false" ht="12.75" hidden="false" customHeight="true" outlineLevel="0" collapsed="false">
      <c r="A207" s="63"/>
      <c r="B207" s="54"/>
      <c r="C207" s="54"/>
      <c r="D207" s="54"/>
      <c r="E207" s="54"/>
      <c r="F207" s="54"/>
      <c r="G207" s="54"/>
      <c r="H207" s="54"/>
      <c r="I207" s="54"/>
      <c r="J207" s="54"/>
      <c r="K207" s="54"/>
      <c r="L207" s="54"/>
      <c r="M207" s="54"/>
      <c r="N207" s="54"/>
      <c r="O207" s="54"/>
      <c r="P207" s="54"/>
      <c r="Q207" s="54"/>
      <c r="R207" s="54"/>
      <c r="S207" s="54"/>
      <c r="T207" s="54"/>
      <c r="AW207" s="156" t="s">
        <v>380</v>
      </c>
      <c r="AX207" s="126" t="s">
        <v>298</v>
      </c>
      <c r="AY207" s="172" t="n">
        <v>120</v>
      </c>
      <c r="AZ207" s="131" t="s">
        <v>132</v>
      </c>
      <c r="BA207" s="172" t="n">
        <v>120</v>
      </c>
      <c r="BB207" s="131"/>
      <c r="BC207" s="131"/>
      <c r="BD207" s="131"/>
      <c r="BE207" s="131"/>
      <c r="BF207" s="132"/>
      <c r="BG207" s="126" t="s">
        <v>133</v>
      </c>
      <c r="BH207" s="131" t="n">
        <v>0.8</v>
      </c>
      <c r="BI207" s="159" t="n">
        <v>1.4E-009</v>
      </c>
      <c r="BJ207" s="159" t="n">
        <v>1.7E-009</v>
      </c>
      <c r="BK207" s="131" t="n">
        <v>0.05</v>
      </c>
      <c r="BL207" s="149" t="n">
        <v>4.1E-010</v>
      </c>
      <c r="BM207" s="133"/>
      <c r="BN207" s="134"/>
      <c r="BO207" s="175"/>
      <c r="BP207" s="114"/>
      <c r="BQ207" s="136"/>
      <c r="BR207" s="137"/>
      <c r="BS207" s="138"/>
      <c r="BT207" s="139"/>
      <c r="BU207" s="140"/>
      <c r="BV207" s="141"/>
      <c r="BW207" s="142"/>
    </row>
    <row r="208" customFormat="false" ht="12.75" hidden="false" customHeight="true" outlineLevel="0" collapsed="false">
      <c r="A208" s="63"/>
      <c r="B208" s="54"/>
      <c r="C208" s="54"/>
      <c r="D208" s="54"/>
      <c r="E208" s="54"/>
      <c r="F208" s="54"/>
      <c r="G208" s="54"/>
      <c r="H208" s="54"/>
      <c r="I208" s="54"/>
      <c r="J208" s="54"/>
      <c r="K208" s="54"/>
      <c r="L208" s="54"/>
      <c r="M208" s="54"/>
      <c r="N208" s="54"/>
      <c r="O208" s="54"/>
      <c r="P208" s="54"/>
      <c r="Q208" s="54"/>
      <c r="R208" s="54"/>
      <c r="S208" s="54"/>
      <c r="T208" s="54"/>
      <c r="AW208" s="156" t="s">
        <v>381</v>
      </c>
      <c r="AX208" s="126" t="s">
        <v>299</v>
      </c>
      <c r="AY208" s="159" t="n">
        <v>65000</v>
      </c>
      <c r="AZ208" s="131" t="s">
        <v>114</v>
      </c>
      <c r="BA208" s="131" t="n">
        <v>23741250</v>
      </c>
      <c r="BB208" s="131"/>
      <c r="BC208" s="131"/>
      <c r="BD208" s="131"/>
      <c r="BE208" s="131"/>
      <c r="BF208" s="132"/>
      <c r="BG208" s="126" t="s">
        <v>115</v>
      </c>
      <c r="BH208" s="131" t="n">
        <v>0.8</v>
      </c>
      <c r="BI208" s="159" t="n">
        <v>1.2E-009</v>
      </c>
      <c r="BJ208" s="159" t="n">
        <v>1.6E-009</v>
      </c>
      <c r="BK208" s="131" t="n">
        <v>0.8</v>
      </c>
      <c r="BL208" s="149" t="n">
        <v>2.9E-009</v>
      </c>
      <c r="BM208" s="133"/>
      <c r="BN208" s="134"/>
      <c r="BO208" s="175"/>
      <c r="BP208" s="114"/>
      <c r="BQ208" s="136"/>
      <c r="BR208" s="137"/>
      <c r="BS208" s="138"/>
      <c r="BT208" s="139"/>
      <c r="BU208" s="140"/>
      <c r="BV208" s="141"/>
      <c r="BW208" s="142"/>
    </row>
    <row r="209" customFormat="false" ht="12.75" hidden="false" customHeight="true" outlineLevel="0" collapsed="false">
      <c r="A209" s="63"/>
      <c r="B209" s="54"/>
      <c r="C209" s="54"/>
      <c r="D209" s="54"/>
      <c r="E209" s="54"/>
      <c r="F209" s="54"/>
      <c r="G209" s="54"/>
      <c r="H209" s="54"/>
      <c r="I209" s="54"/>
      <c r="J209" s="54"/>
      <c r="K209" s="54"/>
      <c r="L209" s="54"/>
      <c r="M209" s="54"/>
      <c r="N209" s="54"/>
      <c r="O209" s="54"/>
      <c r="P209" s="54"/>
      <c r="Q209" s="54"/>
      <c r="R209" s="54"/>
      <c r="S209" s="54"/>
      <c r="T209" s="54"/>
      <c r="AW209" s="156" t="s">
        <v>382</v>
      </c>
      <c r="AX209" s="126" t="s">
        <v>299</v>
      </c>
      <c r="AY209" s="159" t="n">
        <v>65000</v>
      </c>
      <c r="AZ209" s="131" t="s">
        <v>114</v>
      </c>
      <c r="BA209" s="131" t="n">
        <v>23741250</v>
      </c>
      <c r="BB209" s="131"/>
      <c r="BC209" s="131"/>
      <c r="BD209" s="131"/>
      <c r="BE209" s="131"/>
      <c r="BF209" s="132"/>
      <c r="BG209" s="126" t="s">
        <v>133</v>
      </c>
      <c r="BH209" s="131" t="n">
        <v>0.8</v>
      </c>
      <c r="BI209" s="159" t="n">
        <v>2.9E-009</v>
      </c>
      <c r="BJ209" s="159" t="n">
        <v>3.1E-009</v>
      </c>
      <c r="BK209" s="131" t="n">
        <v>0.05</v>
      </c>
      <c r="BL209" s="149" t="n">
        <v>3.9E-010</v>
      </c>
      <c r="BM209" s="133"/>
      <c r="BN209" s="134"/>
      <c r="BO209" s="175"/>
      <c r="BP209" s="114"/>
      <c r="BQ209" s="136"/>
      <c r="BR209" s="137"/>
      <c r="BS209" s="138"/>
      <c r="BT209" s="139"/>
      <c r="BU209" s="140"/>
      <c r="BV209" s="141"/>
      <c r="BW209" s="142"/>
    </row>
    <row r="210" customFormat="false" ht="12.75" hidden="false" customHeight="true" outlineLevel="0" collapsed="false">
      <c r="A210" s="63"/>
      <c r="B210" s="54"/>
      <c r="C210" s="54"/>
      <c r="D210" s="54"/>
      <c r="E210" s="54"/>
      <c r="F210" s="54"/>
      <c r="G210" s="54"/>
      <c r="H210" s="54"/>
      <c r="I210" s="54"/>
      <c r="J210" s="54"/>
      <c r="K210" s="54"/>
      <c r="L210" s="54"/>
      <c r="M210" s="54"/>
      <c r="N210" s="54"/>
      <c r="O210" s="54"/>
      <c r="P210" s="54"/>
      <c r="Q210" s="54"/>
      <c r="R210" s="54"/>
      <c r="S210" s="54"/>
      <c r="T210" s="54"/>
      <c r="AW210" s="156" t="s">
        <v>383</v>
      </c>
      <c r="AX210" s="126" t="s">
        <v>300</v>
      </c>
      <c r="AY210" s="172" t="n">
        <v>0.308</v>
      </c>
      <c r="AZ210" s="131" t="s">
        <v>72</v>
      </c>
      <c r="BA210" s="131" t="n">
        <v>0.0128333333333333</v>
      </c>
      <c r="BB210" s="131"/>
      <c r="BC210" s="131"/>
      <c r="BD210" s="131"/>
      <c r="BE210" s="131"/>
      <c r="BF210" s="132"/>
      <c r="BG210" s="126" t="s">
        <v>115</v>
      </c>
      <c r="BH210" s="131" t="n">
        <v>0.8</v>
      </c>
      <c r="BI210" s="159" t="n">
        <v>8.6E-012</v>
      </c>
      <c r="BJ210" s="159" t="n">
        <v>1.4E-011</v>
      </c>
      <c r="BK210" s="131" t="n">
        <v>0.8</v>
      </c>
      <c r="BL210" s="149" t="n">
        <v>2.7E-011</v>
      </c>
      <c r="BM210" s="133"/>
      <c r="BN210" s="134"/>
      <c r="BO210" s="175"/>
      <c r="BP210" s="114"/>
      <c r="BQ210" s="136"/>
      <c r="BR210" s="137"/>
      <c r="BS210" s="138"/>
      <c r="BT210" s="139"/>
      <c r="BU210" s="140"/>
      <c r="BV210" s="141"/>
      <c r="BW210" s="142"/>
    </row>
    <row r="211" customFormat="false" ht="12.75" hidden="false" customHeight="true" outlineLevel="0" collapsed="false">
      <c r="A211" s="63"/>
      <c r="B211" s="54"/>
      <c r="C211" s="54"/>
      <c r="D211" s="54"/>
      <c r="E211" s="54"/>
      <c r="F211" s="54"/>
      <c r="G211" s="54"/>
      <c r="H211" s="54"/>
      <c r="I211" s="54"/>
      <c r="J211" s="54"/>
      <c r="K211" s="54"/>
      <c r="L211" s="54"/>
      <c r="M211" s="54"/>
      <c r="N211" s="54"/>
      <c r="O211" s="54"/>
      <c r="P211" s="54"/>
      <c r="Q211" s="54"/>
      <c r="R211" s="54"/>
      <c r="S211" s="54"/>
      <c r="T211" s="54"/>
      <c r="AW211" s="156" t="s">
        <v>384</v>
      </c>
      <c r="AX211" s="126" t="s">
        <v>300</v>
      </c>
      <c r="AY211" s="172" t="n">
        <v>0.308</v>
      </c>
      <c r="AZ211" s="131" t="s">
        <v>72</v>
      </c>
      <c r="BA211" s="131" t="n">
        <v>0.0128333333333333</v>
      </c>
      <c r="BB211" s="131"/>
      <c r="BC211" s="131"/>
      <c r="BD211" s="131"/>
      <c r="BE211" s="131"/>
      <c r="BF211" s="132"/>
      <c r="BG211" s="126" t="s">
        <v>133</v>
      </c>
      <c r="BH211" s="131" t="n">
        <v>0.8</v>
      </c>
      <c r="BI211" s="159" t="n">
        <v>1.5E-011</v>
      </c>
      <c r="BJ211" s="159" t="n">
        <v>2.4E-011</v>
      </c>
      <c r="BK211" s="131" t="n">
        <v>0.05</v>
      </c>
      <c r="BL211" s="149" t="n">
        <v>2.7E-011</v>
      </c>
      <c r="BM211" s="133"/>
      <c r="BN211" s="134"/>
      <c r="BO211" s="175"/>
      <c r="BP211" s="114"/>
      <c r="BQ211" s="136"/>
      <c r="BR211" s="137"/>
      <c r="BS211" s="138"/>
      <c r="BT211" s="139"/>
      <c r="BU211" s="140"/>
      <c r="BV211" s="141"/>
      <c r="BW211" s="142"/>
    </row>
    <row r="212" customFormat="false" ht="12.75" hidden="false" customHeight="true" outlineLevel="0" collapsed="false">
      <c r="A212" s="63"/>
      <c r="B212" s="54"/>
      <c r="C212" s="54"/>
      <c r="D212" s="54"/>
      <c r="E212" s="54"/>
      <c r="F212" s="54"/>
      <c r="G212" s="54"/>
      <c r="H212" s="54"/>
      <c r="I212" s="54"/>
      <c r="J212" s="54"/>
      <c r="K212" s="54"/>
      <c r="L212" s="54"/>
      <c r="M212" s="54"/>
      <c r="N212" s="54"/>
      <c r="O212" s="54"/>
      <c r="P212" s="54"/>
      <c r="Q212" s="54"/>
      <c r="R212" s="54"/>
      <c r="S212" s="54"/>
      <c r="T212" s="54"/>
      <c r="AW212" s="156" t="s">
        <v>385</v>
      </c>
      <c r="AX212" s="126" t="s">
        <v>301</v>
      </c>
      <c r="AY212" s="172" t="n">
        <v>0.954</v>
      </c>
      <c r="AZ212" s="131" t="s">
        <v>72</v>
      </c>
      <c r="BA212" s="131" t="n">
        <v>0.03975</v>
      </c>
      <c r="BB212" s="131"/>
      <c r="BC212" s="131"/>
      <c r="BD212" s="131"/>
      <c r="BE212" s="131"/>
      <c r="BF212" s="132"/>
      <c r="BG212" s="126" t="s">
        <v>115</v>
      </c>
      <c r="BH212" s="131" t="n">
        <v>0.8</v>
      </c>
      <c r="BI212" s="159" t="n">
        <v>1.7E-011</v>
      </c>
      <c r="BJ212" s="159" t="n">
        <v>3E-011</v>
      </c>
      <c r="BK212" s="131" t="n">
        <v>0.8</v>
      </c>
      <c r="BL212" s="149" t="n">
        <v>5.3E-011</v>
      </c>
      <c r="BM212" s="133"/>
      <c r="BN212" s="134"/>
      <c r="BO212" s="175"/>
      <c r="BP212" s="114"/>
      <c r="BQ212" s="136"/>
      <c r="BR212" s="137"/>
      <c r="BS212" s="138"/>
      <c r="BT212" s="139"/>
      <c r="BU212" s="140"/>
      <c r="BV212" s="141"/>
      <c r="BW212" s="142"/>
    </row>
    <row r="213" customFormat="false" ht="12.75" hidden="false" customHeight="true" outlineLevel="0" collapsed="false">
      <c r="A213" s="63"/>
      <c r="B213" s="54"/>
      <c r="C213" s="54"/>
      <c r="D213" s="54"/>
      <c r="E213" s="54"/>
      <c r="F213" s="54"/>
      <c r="G213" s="54"/>
      <c r="H213" s="54"/>
      <c r="I213" s="54"/>
      <c r="J213" s="54"/>
      <c r="K213" s="54"/>
      <c r="L213" s="54"/>
      <c r="M213" s="54"/>
      <c r="N213" s="54"/>
      <c r="O213" s="54"/>
      <c r="P213" s="54"/>
      <c r="Q213" s="54"/>
      <c r="R213" s="54"/>
      <c r="S213" s="54"/>
      <c r="T213" s="54"/>
      <c r="AW213" s="156" t="s">
        <v>386</v>
      </c>
      <c r="AX213" s="126" t="s">
        <v>301</v>
      </c>
      <c r="AY213" s="172" t="n">
        <v>0.954</v>
      </c>
      <c r="AZ213" s="131" t="s">
        <v>72</v>
      </c>
      <c r="BA213" s="131" t="n">
        <v>0.03975</v>
      </c>
      <c r="BB213" s="131"/>
      <c r="BC213" s="131"/>
      <c r="BD213" s="131"/>
      <c r="BE213" s="131"/>
      <c r="BF213" s="132"/>
      <c r="BG213" s="126" t="s">
        <v>133</v>
      </c>
      <c r="BH213" s="131" t="n">
        <v>0.8</v>
      </c>
      <c r="BI213" s="159" t="n">
        <v>4.7E-011</v>
      </c>
      <c r="BJ213" s="159" t="n">
        <v>6.8E-011</v>
      </c>
      <c r="BK213" s="131" t="n">
        <v>0.05</v>
      </c>
      <c r="BL213" s="149" t="n">
        <v>5.9E-011</v>
      </c>
      <c r="BM213" s="133"/>
      <c r="BN213" s="134"/>
      <c r="BO213" s="175"/>
      <c r="BP213" s="114"/>
      <c r="BQ213" s="136"/>
      <c r="BR213" s="137"/>
      <c r="BS213" s="138"/>
      <c r="BT213" s="139"/>
      <c r="BU213" s="140"/>
      <c r="BV213" s="141"/>
      <c r="BW213" s="142"/>
    </row>
    <row r="214" customFormat="false" ht="12.75" hidden="false" customHeight="true" outlineLevel="0" collapsed="false">
      <c r="A214" s="63"/>
      <c r="B214" s="54"/>
      <c r="C214" s="54"/>
      <c r="D214" s="54"/>
      <c r="E214" s="54"/>
      <c r="F214" s="54"/>
      <c r="G214" s="54"/>
      <c r="H214" s="54"/>
      <c r="I214" s="54"/>
      <c r="J214" s="54"/>
      <c r="K214" s="54"/>
      <c r="L214" s="54"/>
      <c r="M214" s="54"/>
      <c r="N214" s="54"/>
      <c r="O214" s="54"/>
      <c r="P214" s="54"/>
      <c r="Q214" s="54"/>
      <c r="R214" s="54"/>
      <c r="S214" s="54"/>
      <c r="T214" s="54"/>
      <c r="AW214" s="156" t="s">
        <v>387</v>
      </c>
      <c r="AX214" s="126" t="s">
        <v>302</v>
      </c>
      <c r="AY214" s="172" t="n">
        <v>0.375</v>
      </c>
      <c r="AZ214" s="131" t="s">
        <v>72</v>
      </c>
      <c r="BA214" s="131" t="n">
        <v>0.015625</v>
      </c>
      <c r="BB214" s="131"/>
      <c r="BC214" s="131"/>
      <c r="BD214" s="131"/>
      <c r="BE214" s="131"/>
      <c r="BF214" s="132"/>
      <c r="BG214" s="126" t="s">
        <v>115</v>
      </c>
      <c r="BH214" s="131" t="n">
        <v>0.8</v>
      </c>
      <c r="BI214" s="159" t="n">
        <v>1.9E-011</v>
      </c>
      <c r="BJ214" s="159" t="n">
        <v>3.4E-011</v>
      </c>
      <c r="BK214" s="131" t="n">
        <v>0.8</v>
      </c>
      <c r="BL214" s="149" t="n">
        <v>4.7E-011</v>
      </c>
      <c r="BM214" s="133"/>
      <c r="BN214" s="134"/>
      <c r="BO214" s="175"/>
      <c r="BP214" s="114"/>
      <c r="BQ214" s="136"/>
      <c r="BR214" s="137"/>
      <c r="BS214" s="138"/>
      <c r="BT214" s="139"/>
      <c r="BU214" s="140"/>
      <c r="BV214" s="141"/>
      <c r="BW214" s="142"/>
    </row>
    <row r="215" customFormat="false" ht="12.75" hidden="false" customHeight="true" outlineLevel="0" collapsed="false">
      <c r="A215" s="63"/>
      <c r="B215" s="54"/>
      <c r="C215" s="54"/>
      <c r="D215" s="54"/>
      <c r="E215" s="54"/>
      <c r="F215" s="54"/>
      <c r="G215" s="54"/>
      <c r="H215" s="54"/>
      <c r="I215" s="54"/>
      <c r="J215" s="54"/>
      <c r="K215" s="54"/>
      <c r="L215" s="54"/>
      <c r="M215" s="54"/>
      <c r="N215" s="54"/>
      <c r="O215" s="54"/>
      <c r="P215" s="54"/>
      <c r="Q215" s="54"/>
      <c r="R215" s="54"/>
      <c r="S215" s="54"/>
      <c r="T215" s="54"/>
      <c r="AW215" s="156" t="s">
        <v>388</v>
      </c>
      <c r="AX215" s="126" t="s">
        <v>302</v>
      </c>
      <c r="AY215" s="172" t="n">
        <v>0.375</v>
      </c>
      <c r="AZ215" s="131" t="s">
        <v>72</v>
      </c>
      <c r="BA215" s="131" t="n">
        <v>0.015625</v>
      </c>
      <c r="BB215" s="131"/>
      <c r="BC215" s="131"/>
      <c r="BD215" s="131"/>
      <c r="BE215" s="131"/>
      <c r="BF215" s="132"/>
      <c r="BG215" s="126" t="s">
        <v>133</v>
      </c>
      <c r="BH215" s="131" t="n">
        <v>0.8</v>
      </c>
      <c r="BI215" s="159" t="n">
        <v>3.3E-011</v>
      </c>
      <c r="BJ215" s="159" t="n">
        <v>5.3E-011</v>
      </c>
      <c r="BK215" s="131" t="n">
        <v>0.05</v>
      </c>
      <c r="BL215" s="149" t="n">
        <v>5.1E-011</v>
      </c>
      <c r="BM215" s="133"/>
      <c r="BN215" s="134"/>
      <c r="BO215" s="175"/>
      <c r="BP215" s="114"/>
      <c r="BQ215" s="136"/>
      <c r="BR215" s="137"/>
      <c r="BS215" s="138"/>
      <c r="BT215" s="139"/>
      <c r="BU215" s="140"/>
      <c r="BV215" s="141"/>
      <c r="BW215" s="142"/>
    </row>
    <row r="216" customFormat="false" ht="12.75" hidden="false" customHeight="true" outlineLevel="0" collapsed="false">
      <c r="A216" s="63"/>
      <c r="B216" s="54"/>
      <c r="C216" s="54"/>
      <c r="D216" s="54"/>
      <c r="E216" s="54"/>
      <c r="F216" s="54"/>
      <c r="G216" s="54"/>
      <c r="H216" s="54"/>
      <c r="I216" s="54"/>
      <c r="J216" s="54"/>
      <c r="K216" s="54"/>
      <c r="L216" s="54"/>
      <c r="M216" s="54"/>
      <c r="N216" s="54"/>
      <c r="O216" s="54"/>
      <c r="P216" s="54"/>
      <c r="Q216" s="54"/>
      <c r="R216" s="54"/>
      <c r="S216" s="54"/>
      <c r="T216" s="54"/>
      <c r="AW216" s="156" t="s">
        <v>389</v>
      </c>
      <c r="AX216" s="126" t="s">
        <v>303</v>
      </c>
      <c r="AY216" s="172" t="n">
        <v>0.422</v>
      </c>
      <c r="AZ216" s="131" t="s">
        <v>72</v>
      </c>
      <c r="BA216" s="131" t="n">
        <v>0.0175833333333333</v>
      </c>
      <c r="BB216" s="131"/>
      <c r="BC216" s="131"/>
      <c r="BD216" s="131"/>
      <c r="BE216" s="131"/>
      <c r="BF216" s="132"/>
      <c r="BG216" s="126" t="s">
        <v>115</v>
      </c>
      <c r="BH216" s="131" t="n">
        <v>1</v>
      </c>
      <c r="BI216" s="159" t="n">
        <v>2.8E-011</v>
      </c>
      <c r="BJ216" s="159" t="n">
        <v>5E-011</v>
      </c>
      <c r="BK216" s="131" t="n">
        <v>1</v>
      </c>
      <c r="BL216" s="149" t="n">
        <v>8.4E-011</v>
      </c>
      <c r="BM216" s="133"/>
      <c r="BN216" s="134"/>
      <c r="BO216" s="175"/>
      <c r="BP216" s="114"/>
      <c r="BQ216" s="136"/>
      <c r="BR216" s="137"/>
      <c r="BS216" s="138"/>
      <c r="BT216" s="139"/>
      <c r="BU216" s="140"/>
      <c r="BV216" s="141"/>
      <c r="BW216" s="142"/>
    </row>
    <row r="217" customFormat="false" ht="12.75" hidden="false" customHeight="true" outlineLevel="0" collapsed="false">
      <c r="A217" s="63"/>
      <c r="B217" s="54"/>
      <c r="C217" s="54"/>
      <c r="D217" s="54"/>
      <c r="E217" s="54"/>
      <c r="F217" s="54"/>
      <c r="G217" s="54"/>
      <c r="H217" s="54"/>
      <c r="I217" s="54"/>
      <c r="J217" s="54"/>
      <c r="K217" s="54"/>
      <c r="L217" s="54"/>
      <c r="M217" s="54"/>
      <c r="N217" s="54"/>
      <c r="O217" s="54"/>
      <c r="P217" s="54"/>
      <c r="Q217" s="54"/>
      <c r="R217" s="54"/>
      <c r="S217" s="54"/>
      <c r="T217" s="54"/>
      <c r="AW217" s="156" t="s">
        <v>390</v>
      </c>
      <c r="AX217" s="126" t="s">
        <v>303</v>
      </c>
      <c r="AY217" s="172" t="n">
        <v>0.422</v>
      </c>
      <c r="AZ217" s="131" t="s">
        <v>72</v>
      </c>
      <c r="BA217" s="131" t="n">
        <v>0.0175833333333333</v>
      </c>
      <c r="BB217" s="131"/>
      <c r="BC217" s="131"/>
      <c r="BD217" s="131"/>
      <c r="BE217" s="131"/>
      <c r="BF217" s="132"/>
      <c r="BG217" s="126" t="s">
        <v>133</v>
      </c>
      <c r="BH217" s="131" t="n">
        <v>1</v>
      </c>
      <c r="BI217" s="159" t="n">
        <v>4.1E-011</v>
      </c>
      <c r="BJ217" s="159" t="n">
        <v>6.8E-011</v>
      </c>
      <c r="BK217" s="131"/>
      <c r="BL217" s="132"/>
      <c r="BM217" s="133"/>
      <c r="BN217" s="134"/>
      <c r="BO217" s="175"/>
      <c r="BP217" s="114"/>
      <c r="BQ217" s="136"/>
      <c r="BR217" s="137"/>
      <c r="BS217" s="138"/>
      <c r="BT217" s="139"/>
      <c r="BU217" s="140"/>
      <c r="BV217" s="141"/>
      <c r="BW217" s="142"/>
    </row>
    <row r="218" customFormat="false" ht="12.75" hidden="false" customHeight="true" outlineLevel="0" collapsed="false">
      <c r="A218" s="63"/>
      <c r="B218" s="54"/>
      <c r="C218" s="54"/>
      <c r="D218" s="54"/>
      <c r="E218" s="54"/>
      <c r="F218" s="54"/>
      <c r="G218" s="54"/>
      <c r="H218" s="54"/>
      <c r="I218" s="54"/>
      <c r="J218" s="54"/>
      <c r="K218" s="54"/>
      <c r="L218" s="54"/>
      <c r="M218" s="54"/>
      <c r="N218" s="54"/>
      <c r="O218" s="54"/>
      <c r="P218" s="54"/>
      <c r="Q218" s="54"/>
      <c r="R218" s="54"/>
      <c r="S218" s="54"/>
      <c r="T218" s="54"/>
      <c r="AW218" s="156" t="s">
        <v>391</v>
      </c>
      <c r="AX218" s="126" t="s">
        <v>304</v>
      </c>
      <c r="AY218" s="172" t="n">
        <v>0.691</v>
      </c>
      <c r="AZ218" s="131" t="s">
        <v>72</v>
      </c>
      <c r="BA218" s="131" t="n">
        <v>0.0287916666666667</v>
      </c>
      <c r="BB218" s="131"/>
      <c r="BC218" s="131"/>
      <c r="BD218" s="131"/>
      <c r="BE218" s="131"/>
      <c r="BF218" s="132"/>
      <c r="BG218" s="126" t="s">
        <v>115</v>
      </c>
      <c r="BH218" s="131" t="n">
        <v>1</v>
      </c>
      <c r="BI218" s="159" t="n">
        <v>4.2E-011</v>
      </c>
      <c r="BJ218" s="159" t="n">
        <v>7.5E-011</v>
      </c>
      <c r="BK218" s="131" t="n">
        <v>1</v>
      </c>
      <c r="BL218" s="149" t="n">
        <v>1.4E-010</v>
      </c>
      <c r="BM218" s="133"/>
      <c r="BN218" s="134"/>
      <c r="BO218" s="175"/>
      <c r="BP218" s="114"/>
      <c r="BQ218" s="136"/>
      <c r="BR218" s="137"/>
      <c r="BS218" s="138"/>
      <c r="BT218" s="139"/>
      <c r="BU218" s="140"/>
      <c r="BV218" s="141"/>
      <c r="BW218" s="142"/>
    </row>
    <row r="219" customFormat="false" ht="12.75" hidden="false" customHeight="true" outlineLevel="0" collapsed="false">
      <c r="A219" s="63"/>
      <c r="B219" s="54"/>
      <c r="C219" s="54"/>
      <c r="D219" s="54"/>
      <c r="E219" s="54"/>
      <c r="F219" s="54"/>
      <c r="G219" s="54"/>
      <c r="H219" s="54"/>
      <c r="I219" s="54"/>
      <c r="J219" s="54"/>
      <c r="K219" s="54"/>
      <c r="L219" s="54"/>
      <c r="M219" s="54"/>
      <c r="N219" s="54"/>
      <c r="O219" s="54"/>
      <c r="P219" s="54"/>
      <c r="Q219" s="54"/>
      <c r="R219" s="54"/>
      <c r="S219" s="54"/>
      <c r="T219" s="54"/>
      <c r="AW219" s="156" t="s">
        <v>392</v>
      </c>
      <c r="AX219" s="126" t="s">
        <v>304</v>
      </c>
      <c r="AY219" s="172" t="n">
        <v>0.691</v>
      </c>
      <c r="AZ219" s="131" t="s">
        <v>72</v>
      </c>
      <c r="BA219" s="131" t="n">
        <v>0.0287916666666667</v>
      </c>
      <c r="BB219" s="131"/>
      <c r="BC219" s="131"/>
      <c r="BD219" s="131"/>
      <c r="BE219" s="131"/>
      <c r="BF219" s="132"/>
      <c r="BG219" s="126" t="s">
        <v>133</v>
      </c>
      <c r="BH219" s="131" t="n">
        <v>1</v>
      </c>
      <c r="BI219" s="159" t="n">
        <v>6.5E-011</v>
      </c>
      <c r="BJ219" s="159" t="n">
        <v>1.1E-010</v>
      </c>
      <c r="BK219" s="131"/>
      <c r="BL219" s="132"/>
      <c r="BM219" s="133"/>
      <c r="BN219" s="134"/>
      <c r="BO219" s="175"/>
      <c r="BP219" s="114"/>
      <c r="BQ219" s="136"/>
      <c r="BR219" s="137"/>
      <c r="BS219" s="138"/>
      <c r="BT219" s="139"/>
      <c r="BU219" s="140"/>
      <c r="BV219" s="141"/>
      <c r="BW219" s="142"/>
    </row>
    <row r="220" customFormat="false" ht="12.75" hidden="false" customHeight="true" outlineLevel="0" collapsed="false">
      <c r="A220" s="63"/>
      <c r="B220" s="54"/>
      <c r="C220" s="54"/>
      <c r="D220" s="54"/>
      <c r="E220" s="54"/>
      <c r="F220" s="54"/>
      <c r="G220" s="54"/>
      <c r="H220" s="54"/>
      <c r="I220" s="54"/>
      <c r="J220" s="54"/>
      <c r="K220" s="54"/>
      <c r="L220" s="54"/>
      <c r="M220" s="54"/>
      <c r="N220" s="54"/>
      <c r="O220" s="54"/>
      <c r="P220" s="54"/>
      <c r="Q220" s="54"/>
      <c r="R220" s="54"/>
      <c r="S220" s="54"/>
      <c r="T220" s="54"/>
      <c r="AW220" s="156" t="s">
        <v>393</v>
      </c>
      <c r="AX220" s="126" t="s">
        <v>305</v>
      </c>
      <c r="AY220" s="172" t="n">
        <v>1.63</v>
      </c>
      <c r="AZ220" s="131" t="s">
        <v>72</v>
      </c>
      <c r="BA220" s="131" t="n">
        <v>0.0679166666666667</v>
      </c>
      <c r="BB220" s="131"/>
      <c r="BC220" s="131"/>
      <c r="BD220" s="131"/>
      <c r="BE220" s="131"/>
      <c r="BF220" s="132"/>
      <c r="BG220" s="126" t="s">
        <v>115</v>
      </c>
      <c r="BH220" s="131" t="n">
        <v>1</v>
      </c>
      <c r="BI220" s="159" t="n">
        <v>3.1E-011</v>
      </c>
      <c r="BJ220" s="159" t="n">
        <v>5.6E-011</v>
      </c>
      <c r="BK220" s="131" t="n">
        <v>1</v>
      </c>
      <c r="BL220" s="149" t="n">
        <v>7.9E-011</v>
      </c>
      <c r="BM220" s="133"/>
      <c r="BN220" s="134"/>
      <c r="BO220" s="175"/>
      <c r="BP220" s="114"/>
      <c r="BQ220" s="136"/>
      <c r="BR220" s="137"/>
      <c r="BS220" s="138"/>
      <c r="BT220" s="139"/>
      <c r="BU220" s="140"/>
      <c r="BV220" s="141"/>
      <c r="BW220" s="142"/>
    </row>
    <row r="221" customFormat="false" ht="12.75" hidden="false" customHeight="true" outlineLevel="0" collapsed="false">
      <c r="A221" s="63"/>
      <c r="B221" s="54"/>
      <c r="C221" s="54"/>
      <c r="D221" s="54"/>
      <c r="E221" s="54"/>
      <c r="F221" s="54"/>
      <c r="G221" s="54"/>
      <c r="H221" s="54"/>
      <c r="I221" s="54"/>
      <c r="J221" s="54"/>
      <c r="K221" s="54"/>
      <c r="L221" s="54"/>
      <c r="M221" s="54"/>
      <c r="N221" s="54"/>
      <c r="O221" s="54"/>
      <c r="P221" s="54"/>
      <c r="Q221" s="54"/>
      <c r="R221" s="54"/>
      <c r="S221" s="54"/>
      <c r="T221" s="54"/>
      <c r="AW221" s="156" t="s">
        <v>394</v>
      </c>
      <c r="AX221" s="126" t="s">
        <v>305</v>
      </c>
      <c r="AY221" s="172" t="n">
        <v>1.63</v>
      </c>
      <c r="AZ221" s="131" t="s">
        <v>72</v>
      </c>
      <c r="BA221" s="131" t="n">
        <v>0.0679166666666667</v>
      </c>
      <c r="BB221" s="131"/>
      <c r="BC221" s="131"/>
      <c r="BD221" s="131"/>
      <c r="BE221" s="131"/>
      <c r="BF221" s="132"/>
      <c r="BG221" s="126" t="s">
        <v>133</v>
      </c>
      <c r="BH221" s="131" t="n">
        <v>1</v>
      </c>
      <c r="BI221" s="159" t="n">
        <v>5.5E-011</v>
      </c>
      <c r="BJ221" s="159" t="n">
        <v>8.5E-011</v>
      </c>
      <c r="BK221" s="131"/>
      <c r="BL221" s="132"/>
      <c r="BM221" s="133"/>
      <c r="BN221" s="134"/>
      <c r="BO221" s="175"/>
      <c r="BP221" s="114"/>
      <c r="BQ221" s="136"/>
      <c r="BR221" s="137"/>
      <c r="BS221" s="138"/>
      <c r="BT221" s="139"/>
      <c r="BU221" s="140"/>
      <c r="BV221" s="141"/>
      <c r="BW221" s="142"/>
    </row>
    <row r="222" customFormat="false" ht="12.75" hidden="false" customHeight="true" outlineLevel="0" collapsed="false">
      <c r="A222" s="63"/>
      <c r="B222" s="54"/>
      <c r="C222" s="54"/>
      <c r="D222" s="54"/>
      <c r="E222" s="54"/>
      <c r="F222" s="54"/>
      <c r="G222" s="54"/>
      <c r="H222" s="54"/>
      <c r="I222" s="54"/>
      <c r="J222" s="54"/>
      <c r="K222" s="54"/>
      <c r="L222" s="54"/>
      <c r="M222" s="54"/>
      <c r="N222" s="54"/>
      <c r="O222" s="54"/>
      <c r="P222" s="54"/>
      <c r="Q222" s="54"/>
      <c r="R222" s="54"/>
      <c r="S222" s="54"/>
      <c r="T222" s="54"/>
      <c r="AW222" s="156" t="s">
        <v>395</v>
      </c>
      <c r="AX222" s="126" t="s">
        <v>306</v>
      </c>
      <c r="AY222" s="172" t="n">
        <v>16.2</v>
      </c>
      <c r="AZ222" s="131" t="s">
        <v>72</v>
      </c>
      <c r="BA222" s="131" t="n">
        <v>0.675</v>
      </c>
      <c r="BB222" s="131"/>
      <c r="BC222" s="131"/>
      <c r="BD222" s="131"/>
      <c r="BE222" s="131"/>
      <c r="BF222" s="132"/>
      <c r="BG222" s="126" t="s">
        <v>115</v>
      </c>
      <c r="BH222" s="131" t="n">
        <v>1</v>
      </c>
      <c r="BI222" s="159" t="n">
        <v>2.6E-010</v>
      </c>
      <c r="BJ222" s="159" t="n">
        <v>4.5E-010</v>
      </c>
      <c r="BK222" s="131" t="n">
        <v>1</v>
      </c>
      <c r="BL222" s="149" t="n">
        <v>4.6E-010</v>
      </c>
      <c r="BM222" s="133"/>
      <c r="BN222" s="134"/>
      <c r="BO222" s="175"/>
      <c r="BP222" s="114"/>
      <c r="BQ222" s="136"/>
      <c r="BR222" s="137"/>
      <c r="BS222" s="138"/>
      <c r="BT222" s="139"/>
      <c r="BU222" s="140"/>
      <c r="BV222" s="141"/>
      <c r="BW222" s="142"/>
    </row>
    <row r="223" customFormat="false" ht="12.75" hidden="false" customHeight="true" outlineLevel="0" collapsed="false">
      <c r="A223" s="63"/>
      <c r="B223" s="54"/>
      <c r="C223" s="54"/>
      <c r="D223" s="54"/>
      <c r="E223" s="54"/>
      <c r="F223" s="54"/>
      <c r="G223" s="54"/>
      <c r="H223" s="54"/>
      <c r="I223" s="54"/>
      <c r="J223" s="54"/>
      <c r="K223" s="54"/>
      <c r="L223" s="54"/>
      <c r="M223" s="54"/>
      <c r="N223" s="54"/>
      <c r="O223" s="54"/>
      <c r="P223" s="54"/>
      <c r="Q223" s="54"/>
      <c r="R223" s="54"/>
      <c r="S223" s="54"/>
      <c r="T223" s="54"/>
      <c r="AW223" s="156" t="s">
        <v>396</v>
      </c>
      <c r="AX223" s="126" t="s">
        <v>306</v>
      </c>
      <c r="AY223" s="172" t="n">
        <v>16.2</v>
      </c>
      <c r="AZ223" s="131" t="s">
        <v>72</v>
      </c>
      <c r="BA223" s="131" t="n">
        <v>0.675</v>
      </c>
      <c r="BB223" s="131"/>
      <c r="BC223" s="131"/>
      <c r="BD223" s="131"/>
      <c r="BE223" s="131"/>
      <c r="BF223" s="132"/>
      <c r="BG223" s="126" t="s">
        <v>133</v>
      </c>
      <c r="BH223" s="131" t="n">
        <v>1</v>
      </c>
      <c r="BI223" s="159" t="n">
        <v>4.2E-010</v>
      </c>
      <c r="BJ223" s="159" t="n">
        <v>5.8E-010</v>
      </c>
      <c r="BK223" s="131"/>
      <c r="BL223" s="132"/>
      <c r="BM223" s="133"/>
      <c r="BN223" s="134"/>
      <c r="BO223" s="175"/>
      <c r="BP223" s="114"/>
      <c r="BQ223" s="136"/>
      <c r="BR223" s="137"/>
      <c r="BS223" s="138"/>
      <c r="BT223" s="139"/>
      <c r="BU223" s="140"/>
      <c r="BV223" s="141"/>
      <c r="BW223" s="142"/>
    </row>
    <row r="224" customFormat="false" ht="12.75" hidden="false" customHeight="true" outlineLevel="0" collapsed="false">
      <c r="A224" s="63"/>
      <c r="B224" s="54"/>
      <c r="C224" s="54"/>
      <c r="D224" s="54"/>
      <c r="E224" s="54"/>
      <c r="F224" s="54"/>
      <c r="G224" s="54"/>
      <c r="H224" s="54"/>
      <c r="I224" s="54"/>
      <c r="J224" s="54"/>
      <c r="K224" s="54"/>
      <c r="L224" s="54"/>
      <c r="M224" s="54"/>
      <c r="N224" s="54"/>
      <c r="O224" s="54"/>
      <c r="P224" s="54"/>
      <c r="Q224" s="54"/>
      <c r="R224" s="54"/>
      <c r="S224" s="54"/>
      <c r="T224" s="54"/>
      <c r="AW224" s="156" t="s">
        <v>397</v>
      </c>
      <c r="AX224" s="126" t="s">
        <v>307</v>
      </c>
      <c r="AY224" s="172" t="n">
        <v>2.33</v>
      </c>
      <c r="AZ224" s="131" t="s">
        <v>132</v>
      </c>
      <c r="BA224" s="172" t="n">
        <v>2.33</v>
      </c>
      <c r="BB224" s="131"/>
      <c r="BC224" s="131"/>
      <c r="BD224" s="131"/>
      <c r="BE224" s="131"/>
      <c r="BF224" s="132"/>
      <c r="BG224" s="126" t="s">
        <v>115</v>
      </c>
      <c r="BH224" s="131" t="n">
        <v>1</v>
      </c>
      <c r="BI224" s="159" t="n">
        <v>6.7E-011</v>
      </c>
      <c r="BJ224" s="159" t="n">
        <v>1.2E-010</v>
      </c>
      <c r="BK224" s="131" t="n">
        <v>1</v>
      </c>
      <c r="BL224" s="149" t="n">
        <v>9.6E-011</v>
      </c>
      <c r="BM224" s="133"/>
      <c r="BN224" s="134"/>
      <c r="BO224" s="175"/>
      <c r="BP224" s="114"/>
      <c r="BQ224" s="136"/>
      <c r="BR224" s="137"/>
      <c r="BS224" s="138"/>
      <c r="BT224" s="139"/>
      <c r="BU224" s="140"/>
      <c r="BV224" s="141"/>
      <c r="BW224" s="142"/>
    </row>
    <row r="225" customFormat="false" ht="12.75" hidden="false" customHeight="true" outlineLevel="0" collapsed="false">
      <c r="A225" s="63"/>
      <c r="B225" s="54"/>
      <c r="C225" s="54"/>
      <c r="D225" s="54"/>
      <c r="E225" s="54"/>
      <c r="F225" s="54"/>
      <c r="G225" s="54"/>
      <c r="H225" s="54"/>
      <c r="I225" s="54"/>
      <c r="J225" s="54"/>
      <c r="K225" s="54"/>
      <c r="L225" s="54"/>
      <c r="M225" s="54"/>
      <c r="N225" s="54"/>
      <c r="O225" s="54"/>
      <c r="P225" s="54"/>
      <c r="Q225" s="54"/>
      <c r="R225" s="54"/>
      <c r="S225" s="54"/>
      <c r="T225" s="54"/>
      <c r="AW225" s="156" t="s">
        <v>398</v>
      </c>
      <c r="AX225" s="126" t="s">
        <v>307</v>
      </c>
      <c r="AY225" s="172" t="n">
        <v>2.33</v>
      </c>
      <c r="AZ225" s="131" t="s">
        <v>132</v>
      </c>
      <c r="BA225" s="172" t="n">
        <v>2.33</v>
      </c>
      <c r="BB225" s="131"/>
      <c r="BC225" s="131"/>
      <c r="BD225" s="131"/>
      <c r="BE225" s="131"/>
      <c r="BF225" s="132"/>
      <c r="BG225" s="126" t="s">
        <v>133</v>
      </c>
      <c r="BH225" s="131" t="n">
        <v>1</v>
      </c>
      <c r="BI225" s="159" t="n">
        <v>8.7E-011</v>
      </c>
      <c r="BJ225" s="159" t="n">
        <v>1.3E-010</v>
      </c>
      <c r="BK225" s="131"/>
      <c r="BL225" s="132"/>
      <c r="BM225" s="133"/>
      <c r="BN225" s="134"/>
      <c r="BO225" s="175"/>
      <c r="BP225" s="114"/>
      <c r="BQ225" s="136"/>
      <c r="BR225" s="137"/>
      <c r="BS225" s="138"/>
      <c r="BT225" s="139"/>
      <c r="BU225" s="140"/>
      <c r="BV225" s="141"/>
      <c r="BW225" s="142"/>
    </row>
    <row r="226" customFormat="false" ht="12.75" hidden="false" customHeight="true" outlineLevel="0" collapsed="false">
      <c r="A226" s="63"/>
      <c r="B226" s="54"/>
      <c r="C226" s="54"/>
      <c r="D226" s="54"/>
      <c r="E226" s="54"/>
      <c r="F226" s="54"/>
      <c r="G226" s="54"/>
      <c r="H226" s="54"/>
      <c r="I226" s="54"/>
      <c r="J226" s="54"/>
      <c r="K226" s="54"/>
      <c r="L226" s="54"/>
      <c r="M226" s="54"/>
      <c r="N226" s="54"/>
      <c r="O226" s="54"/>
      <c r="P226" s="54"/>
      <c r="Q226" s="54"/>
      <c r="R226" s="54"/>
      <c r="S226" s="54"/>
      <c r="T226" s="54"/>
      <c r="AW226" s="156" t="s">
        <v>399</v>
      </c>
      <c r="AX226" s="126" t="s">
        <v>308</v>
      </c>
      <c r="AY226" s="172" t="n">
        <v>0.29</v>
      </c>
      <c r="AZ226" s="131" t="s">
        <v>72</v>
      </c>
      <c r="BA226" s="131" t="n">
        <v>0.0120833333333333</v>
      </c>
      <c r="BB226" s="131"/>
      <c r="BC226" s="131"/>
      <c r="BD226" s="131"/>
      <c r="BE226" s="131"/>
      <c r="BF226" s="132"/>
      <c r="BG226" s="126" t="s">
        <v>115</v>
      </c>
      <c r="BH226" s="131" t="n">
        <v>1</v>
      </c>
      <c r="BI226" s="159" t="n">
        <v>6.3E-012</v>
      </c>
      <c r="BJ226" s="159" t="n">
        <v>1.1E-011</v>
      </c>
      <c r="BK226" s="131" t="n">
        <v>1</v>
      </c>
      <c r="BL226" s="149" t="n">
        <v>3.1E-011</v>
      </c>
      <c r="BM226" s="133"/>
      <c r="BN226" s="134"/>
      <c r="BO226" s="175"/>
      <c r="BP226" s="114"/>
      <c r="BQ226" s="136"/>
      <c r="BR226" s="137"/>
      <c r="BS226" s="138"/>
      <c r="BT226" s="139"/>
      <c r="BU226" s="140"/>
      <c r="BV226" s="141"/>
      <c r="BW226" s="142"/>
    </row>
    <row r="227" customFormat="false" ht="12.75" hidden="false" customHeight="true" outlineLevel="0" collapsed="false">
      <c r="A227" s="63"/>
      <c r="B227" s="54"/>
      <c r="C227" s="54"/>
      <c r="D227" s="54"/>
      <c r="E227" s="54"/>
      <c r="F227" s="54"/>
      <c r="G227" s="54"/>
      <c r="H227" s="54"/>
      <c r="I227" s="54"/>
      <c r="J227" s="54"/>
      <c r="K227" s="54"/>
      <c r="L227" s="54"/>
      <c r="M227" s="54"/>
      <c r="N227" s="54"/>
      <c r="O227" s="54"/>
      <c r="P227" s="54"/>
      <c r="Q227" s="54"/>
      <c r="R227" s="54"/>
      <c r="S227" s="54"/>
      <c r="T227" s="54"/>
      <c r="AW227" s="156" t="s">
        <v>400</v>
      </c>
      <c r="AX227" s="126" t="s">
        <v>308</v>
      </c>
      <c r="AY227" s="172" t="n">
        <v>0.29</v>
      </c>
      <c r="AZ227" s="131" t="s">
        <v>72</v>
      </c>
      <c r="BA227" s="131" t="n">
        <v>0.0120833333333333</v>
      </c>
      <c r="BB227" s="131"/>
      <c r="BC227" s="131"/>
      <c r="BD227" s="131"/>
      <c r="BE227" s="131"/>
      <c r="BF227" s="132"/>
      <c r="BG227" s="126" t="s">
        <v>133</v>
      </c>
      <c r="BH227" s="131" t="n">
        <v>1</v>
      </c>
      <c r="BI227" s="159" t="n">
        <v>1E-011</v>
      </c>
      <c r="BJ227" s="159" t="n">
        <v>1.7E-011</v>
      </c>
      <c r="BK227" s="131"/>
      <c r="BL227" s="132"/>
      <c r="BM227" s="133"/>
      <c r="BN227" s="134"/>
      <c r="BO227" s="175"/>
      <c r="BP227" s="114"/>
      <c r="BQ227" s="136"/>
      <c r="BR227" s="137"/>
      <c r="BS227" s="138"/>
      <c r="BT227" s="139"/>
      <c r="BU227" s="140"/>
      <c r="BV227" s="141"/>
      <c r="BW227" s="142"/>
    </row>
    <row r="228" customFormat="false" ht="12.75" hidden="false" customHeight="true" outlineLevel="0" collapsed="false">
      <c r="A228" s="63"/>
      <c r="B228" s="54"/>
      <c r="C228" s="54"/>
      <c r="D228" s="54"/>
      <c r="E228" s="54"/>
      <c r="F228" s="54"/>
      <c r="G228" s="54"/>
      <c r="H228" s="54"/>
      <c r="I228" s="54"/>
      <c r="J228" s="54"/>
      <c r="K228" s="54"/>
      <c r="L228" s="54"/>
      <c r="M228" s="54"/>
      <c r="N228" s="54"/>
      <c r="O228" s="54"/>
      <c r="P228" s="54"/>
      <c r="Q228" s="54"/>
      <c r="R228" s="54"/>
      <c r="S228" s="54"/>
      <c r="T228" s="54"/>
      <c r="AW228" s="156" t="s">
        <v>401</v>
      </c>
      <c r="AX228" s="126" t="s">
        <v>309</v>
      </c>
      <c r="AY228" s="172" t="n">
        <v>4.42</v>
      </c>
      <c r="AZ228" s="131" t="s">
        <v>72</v>
      </c>
      <c r="BA228" s="131" t="n">
        <v>0.184166666666667</v>
      </c>
      <c r="BB228" s="131"/>
      <c r="BC228" s="131"/>
      <c r="BD228" s="131"/>
      <c r="BE228" s="131"/>
      <c r="BF228" s="132"/>
      <c r="BG228" s="126" t="s">
        <v>115</v>
      </c>
      <c r="BH228" s="131" t="n">
        <v>1</v>
      </c>
      <c r="BI228" s="159" t="n">
        <v>3.5E-011</v>
      </c>
      <c r="BJ228" s="159" t="n">
        <v>5.8E-011</v>
      </c>
      <c r="BK228" s="131" t="n">
        <v>1</v>
      </c>
      <c r="BL228" s="149" t="n">
        <v>1.1E-010</v>
      </c>
      <c r="BM228" s="133"/>
      <c r="BN228" s="134"/>
      <c r="BO228" s="175"/>
      <c r="BP228" s="114"/>
      <c r="BQ228" s="136"/>
      <c r="BR228" s="137"/>
      <c r="BS228" s="138"/>
      <c r="BT228" s="139"/>
      <c r="BU228" s="140"/>
      <c r="BV228" s="141"/>
      <c r="BW228" s="142"/>
    </row>
    <row r="229" customFormat="false" ht="12.75" hidden="false" customHeight="true" outlineLevel="0" collapsed="false">
      <c r="A229" s="63"/>
      <c r="B229" s="54"/>
      <c r="C229" s="54"/>
      <c r="D229" s="54"/>
      <c r="E229" s="54"/>
      <c r="F229" s="54"/>
      <c r="G229" s="54"/>
      <c r="H229" s="54"/>
      <c r="I229" s="54"/>
      <c r="J229" s="54"/>
      <c r="K229" s="54"/>
      <c r="L229" s="54"/>
      <c r="M229" s="54"/>
      <c r="N229" s="54"/>
      <c r="O229" s="54"/>
      <c r="P229" s="54"/>
      <c r="Q229" s="54"/>
      <c r="R229" s="54"/>
      <c r="S229" s="54"/>
      <c r="T229" s="54"/>
      <c r="AW229" s="156" t="s">
        <v>402</v>
      </c>
      <c r="AX229" s="126" t="s">
        <v>309</v>
      </c>
      <c r="AY229" s="172" t="n">
        <v>4.42</v>
      </c>
      <c r="AZ229" s="131" t="s">
        <v>72</v>
      </c>
      <c r="BA229" s="131" t="n">
        <v>0.184166666666667</v>
      </c>
      <c r="BB229" s="131"/>
      <c r="BC229" s="131"/>
      <c r="BD229" s="131"/>
      <c r="BE229" s="131"/>
      <c r="BF229" s="132"/>
      <c r="BG229" s="126" t="s">
        <v>133</v>
      </c>
      <c r="BH229" s="131" t="n">
        <v>1</v>
      </c>
      <c r="BI229" s="159" t="n">
        <v>7.6E-011</v>
      </c>
      <c r="BJ229" s="159" t="n">
        <v>1E-010</v>
      </c>
      <c r="BK229" s="131"/>
      <c r="BL229" s="132"/>
      <c r="BM229" s="133"/>
      <c r="BN229" s="134"/>
      <c r="BO229" s="175"/>
      <c r="BP229" s="114"/>
      <c r="BQ229" s="136"/>
      <c r="BR229" s="137"/>
      <c r="BS229" s="138"/>
      <c r="BT229" s="139"/>
      <c r="BU229" s="140"/>
      <c r="BV229" s="141"/>
      <c r="BW229" s="142"/>
    </row>
    <row r="230" customFormat="false" ht="12.75" hidden="false" customHeight="true" outlineLevel="0" collapsed="false">
      <c r="A230" s="63"/>
      <c r="B230" s="54"/>
      <c r="C230" s="54"/>
      <c r="D230" s="54"/>
      <c r="E230" s="54"/>
      <c r="F230" s="54"/>
      <c r="G230" s="54"/>
      <c r="H230" s="54"/>
      <c r="I230" s="54"/>
      <c r="J230" s="54"/>
      <c r="K230" s="54"/>
      <c r="L230" s="54"/>
      <c r="M230" s="54"/>
      <c r="N230" s="54"/>
      <c r="O230" s="54"/>
      <c r="P230" s="54"/>
      <c r="Q230" s="54"/>
      <c r="R230" s="54"/>
      <c r="S230" s="54"/>
      <c r="T230" s="54"/>
      <c r="AW230" s="156" t="s">
        <v>403</v>
      </c>
      <c r="AX230" s="126" t="s">
        <v>310</v>
      </c>
      <c r="AY230" s="172" t="n">
        <v>1.47</v>
      </c>
      <c r="AZ230" s="131" t="s">
        <v>132</v>
      </c>
      <c r="BA230" s="172" t="n">
        <v>1.47</v>
      </c>
      <c r="BB230" s="131"/>
      <c r="BC230" s="131"/>
      <c r="BD230" s="131"/>
      <c r="BE230" s="131"/>
      <c r="BF230" s="132"/>
      <c r="BG230" s="126" t="s">
        <v>115</v>
      </c>
      <c r="BH230" s="131" t="n">
        <v>1</v>
      </c>
      <c r="BI230" s="159" t="n">
        <v>3.7E-010</v>
      </c>
      <c r="BJ230" s="159" t="n">
        <v>6.4E-010</v>
      </c>
      <c r="BK230" s="131" t="n">
        <v>1</v>
      </c>
      <c r="BL230" s="149" t="n">
        <v>5.4E-010</v>
      </c>
      <c r="BM230" s="133"/>
      <c r="BN230" s="134"/>
      <c r="BO230" s="175"/>
      <c r="BP230" s="114"/>
      <c r="BQ230" s="136"/>
      <c r="BR230" s="137"/>
      <c r="BS230" s="138"/>
      <c r="BT230" s="139"/>
      <c r="BU230" s="140"/>
      <c r="BV230" s="141"/>
      <c r="BW230" s="142"/>
    </row>
    <row r="231" customFormat="false" ht="12.75" hidden="false" customHeight="true" outlineLevel="0" collapsed="false">
      <c r="A231" s="63"/>
      <c r="B231" s="54"/>
      <c r="C231" s="54"/>
      <c r="D231" s="54"/>
      <c r="E231" s="54"/>
      <c r="F231" s="54"/>
      <c r="G231" s="54"/>
      <c r="H231" s="54"/>
      <c r="I231" s="54"/>
      <c r="J231" s="54"/>
      <c r="K231" s="54"/>
      <c r="L231" s="54"/>
      <c r="M231" s="54"/>
      <c r="N231" s="54"/>
      <c r="O231" s="54"/>
      <c r="P231" s="54"/>
      <c r="Q231" s="54"/>
      <c r="R231" s="54"/>
      <c r="S231" s="54"/>
      <c r="T231" s="54"/>
      <c r="AW231" s="156" t="s">
        <v>404</v>
      </c>
      <c r="AX231" s="126" t="s">
        <v>310</v>
      </c>
      <c r="AY231" s="172" t="n">
        <v>1.47</v>
      </c>
      <c r="AZ231" s="131" t="s">
        <v>132</v>
      </c>
      <c r="BA231" s="172" t="n">
        <v>1.47</v>
      </c>
      <c r="BB231" s="131"/>
      <c r="BC231" s="131"/>
      <c r="BD231" s="131"/>
      <c r="BE231" s="131"/>
      <c r="BF231" s="132"/>
      <c r="BG231" s="126" t="s">
        <v>133</v>
      </c>
      <c r="BH231" s="131" t="n">
        <v>1</v>
      </c>
      <c r="BI231" s="159" t="n">
        <v>6.4E-010</v>
      </c>
      <c r="BJ231" s="159" t="n">
        <v>8.8E-010</v>
      </c>
      <c r="BK231" s="131"/>
      <c r="BL231" s="132"/>
      <c r="BM231" s="133"/>
      <c r="BN231" s="134"/>
      <c r="BO231" s="175"/>
      <c r="BP231" s="114"/>
      <c r="BQ231" s="136"/>
      <c r="BR231" s="137"/>
      <c r="BS231" s="138"/>
      <c r="BT231" s="139"/>
      <c r="BU231" s="140"/>
      <c r="BV231" s="141"/>
      <c r="BW231" s="142"/>
    </row>
    <row r="232" customFormat="false" ht="12.75" hidden="false" customHeight="true" outlineLevel="0" collapsed="false">
      <c r="A232" s="63"/>
      <c r="B232" s="54"/>
      <c r="C232" s="54"/>
      <c r="D232" s="54"/>
      <c r="E232" s="54"/>
      <c r="F232" s="54"/>
      <c r="G232" s="54"/>
      <c r="H232" s="54"/>
      <c r="I232" s="54"/>
      <c r="J232" s="54"/>
      <c r="K232" s="54"/>
      <c r="L232" s="54"/>
      <c r="M232" s="54"/>
      <c r="N232" s="54"/>
      <c r="O232" s="54"/>
      <c r="P232" s="54"/>
      <c r="Q232" s="54"/>
      <c r="R232" s="54"/>
      <c r="S232" s="54"/>
      <c r="T232" s="54"/>
      <c r="AW232" s="156" t="s">
        <v>405</v>
      </c>
      <c r="AX232" s="126" t="s">
        <v>311</v>
      </c>
      <c r="AY232" s="172" t="n">
        <v>2.39</v>
      </c>
      <c r="AZ232" s="131" t="s">
        <v>72</v>
      </c>
      <c r="BA232" s="131" t="n">
        <v>0.0995833333333333</v>
      </c>
      <c r="BB232" s="131"/>
      <c r="BC232" s="131"/>
      <c r="BD232" s="131"/>
      <c r="BE232" s="131"/>
      <c r="BF232" s="132"/>
      <c r="BG232" s="126" t="s">
        <v>115</v>
      </c>
      <c r="BH232" s="131" t="n">
        <v>1</v>
      </c>
      <c r="BI232" s="159" t="n">
        <v>1.7E-011</v>
      </c>
      <c r="BJ232" s="159" t="n">
        <v>2.9E-011</v>
      </c>
      <c r="BK232" s="131" t="n">
        <v>1</v>
      </c>
      <c r="BL232" s="149" t="n">
        <v>4.3E-011</v>
      </c>
      <c r="BM232" s="133"/>
      <c r="BN232" s="134"/>
      <c r="BO232" s="175"/>
      <c r="BP232" s="114"/>
      <c r="BQ232" s="136"/>
      <c r="BR232" s="137"/>
      <c r="BS232" s="138"/>
      <c r="BT232" s="139"/>
      <c r="BU232" s="140"/>
      <c r="BV232" s="141"/>
      <c r="BW232" s="142"/>
    </row>
    <row r="233" customFormat="false" ht="12.75" hidden="false" customHeight="true" outlineLevel="0" collapsed="false">
      <c r="A233" s="63"/>
      <c r="B233" s="54"/>
      <c r="C233" s="54"/>
      <c r="D233" s="54"/>
      <c r="E233" s="54"/>
      <c r="F233" s="54"/>
      <c r="G233" s="54"/>
      <c r="H233" s="54"/>
      <c r="I233" s="54"/>
      <c r="J233" s="54"/>
      <c r="K233" s="54"/>
      <c r="L233" s="54"/>
      <c r="M233" s="54"/>
      <c r="N233" s="54"/>
      <c r="O233" s="54"/>
      <c r="P233" s="54"/>
      <c r="Q233" s="54"/>
      <c r="R233" s="54"/>
      <c r="S233" s="54"/>
      <c r="T233" s="54"/>
      <c r="AW233" s="156" t="s">
        <v>406</v>
      </c>
      <c r="AX233" s="126" t="s">
        <v>311</v>
      </c>
      <c r="AY233" s="172" t="n">
        <v>2.39</v>
      </c>
      <c r="AZ233" s="131" t="s">
        <v>72</v>
      </c>
      <c r="BA233" s="131" t="n">
        <v>0.0995833333333333</v>
      </c>
      <c r="BB233" s="131"/>
      <c r="BC233" s="131"/>
      <c r="BD233" s="131"/>
      <c r="BE233" s="131"/>
      <c r="BF233" s="132"/>
      <c r="BG233" s="126" t="s">
        <v>133</v>
      </c>
      <c r="BH233" s="131" t="n">
        <v>1</v>
      </c>
      <c r="BI233" s="159" t="n">
        <v>4.8E-011</v>
      </c>
      <c r="BJ233" s="159" t="n">
        <v>6.7E-011</v>
      </c>
      <c r="BK233" s="131"/>
      <c r="BL233" s="132"/>
      <c r="BM233" s="133"/>
      <c r="BN233" s="134"/>
      <c r="BO233" s="175"/>
      <c r="BP233" s="114"/>
      <c r="BQ233" s="136"/>
      <c r="BR233" s="137"/>
      <c r="BS233" s="138"/>
      <c r="BT233" s="139"/>
      <c r="BU233" s="140"/>
      <c r="BV233" s="141"/>
      <c r="BW233" s="142"/>
    </row>
    <row r="234" customFormat="false" ht="12.75" hidden="false" customHeight="true" outlineLevel="0" collapsed="false">
      <c r="A234" s="63"/>
      <c r="B234" s="54"/>
      <c r="C234" s="54"/>
      <c r="D234" s="54"/>
      <c r="E234" s="54"/>
      <c r="F234" s="54"/>
      <c r="G234" s="54"/>
      <c r="H234" s="54"/>
      <c r="I234" s="54"/>
      <c r="J234" s="54"/>
      <c r="K234" s="54"/>
      <c r="L234" s="54"/>
      <c r="M234" s="54"/>
      <c r="N234" s="54"/>
      <c r="O234" s="54"/>
      <c r="P234" s="54"/>
      <c r="Q234" s="54"/>
      <c r="R234" s="54"/>
      <c r="S234" s="54"/>
      <c r="T234" s="54"/>
      <c r="AW234" s="156" t="s">
        <v>407</v>
      </c>
      <c r="AX234" s="126" t="s">
        <v>312</v>
      </c>
      <c r="AY234" s="172" t="n">
        <v>0.53</v>
      </c>
      <c r="AZ234" s="131" t="s">
        <v>72</v>
      </c>
      <c r="BA234" s="131" t="n">
        <v>0.0220833333333333</v>
      </c>
      <c r="BB234" s="131"/>
      <c r="BC234" s="131"/>
      <c r="BD234" s="131"/>
      <c r="BE234" s="131"/>
      <c r="BF234" s="132"/>
      <c r="BG234" s="126" t="s">
        <v>115</v>
      </c>
      <c r="BH234" s="131" t="n">
        <v>1</v>
      </c>
      <c r="BI234" s="159" t="n">
        <v>2.3E-011</v>
      </c>
      <c r="BJ234" s="159" t="n">
        <v>4E-011</v>
      </c>
      <c r="BK234" s="131" t="n">
        <v>1</v>
      </c>
      <c r="BL234" s="149" t="n">
        <v>8.8E-011</v>
      </c>
      <c r="BM234" s="133"/>
      <c r="BN234" s="134"/>
      <c r="BO234" s="175"/>
      <c r="BP234" s="114"/>
      <c r="BQ234" s="136"/>
      <c r="BR234" s="137"/>
      <c r="BS234" s="138"/>
      <c r="BT234" s="139"/>
      <c r="BU234" s="140"/>
      <c r="BV234" s="141"/>
      <c r="BW234" s="142"/>
    </row>
    <row r="235" customFormat="false" ht="12.75" hidden="false" customHeight="true" outlineLevel="0" collapsed="false">
      <c r="A235" s="63"/>
      <c r="B235" s="54"/>
      <c r="C235" s="54"/>
      <c r="D235" s="54"/>
      <c r="E235" s="54"/>
      <c r="F235" s="54"/>
      <c r="G235" s="54"/>
      <c r="H235" s="54"/>
      <c r="I235" s="54"/>
      <c r="J235" s="54"/>
      <c r="K235" s="54"/>
      <c r="L235" s="54"/>
      <c r="M235" s="54"/>
      <c r="N235" s="54"/>
      <c r="O235" s="54"/>
      <c r="P235" s="54"/>
      <c r="Q235" s="54"/>
      <c r="R235" s="54"/>
      <c r="S235" s="54"/>
      <c r="T235" s="54"/>
      <c r="AW235" s="156" t="s">
        <v>408</v>
      </c>
      <c r="AX235" s="126" t="s">
        <v>312</v>
      </c>
      <c r="AY235" s="172" t="n">
        <v>0.53</v>
      </c>
      <c r="AZ235" s="131" t="s">
        <v>72</v>
      </c>
      <c r="BA235" s="131" t="n">
        <v>0.0220833333333333</v>
      </c>
      <c r="BB235" s="131"/>
      <c r="BC235" s="131"/>
      <c r="BD235" s="131"/>
      <c r="BE235" s="131"/>
      <c r="BF235" s="132"/>
      <c r="BG235" s="126" t="s">
        <v>133</v>
      </c>
      <c r="BH235" s="131" t="n">
        <v>1</v>
      </c>
      <c r="BI235" s="159" t="n">
        <v>3.9E-011</v>
      </c>
      <c r="BJ235" s="159" t="n">
        <v>6.2E-011</v>
      </c>
      <c r="BK235" s="131"/>
      <c r="BL235" s="132"/>
      <c r="BM235" s="133"/>
      <c r="BN235" s="134"/>
      <c r="BO235" s="175"/>
      <c r="BP235" s="114"/>
      <c r="BQ235" s="136"/>
      <c r="BR235" s="137"/>
      <c r="BS235" s="138"/>
      <c r="BT235" s="139"/>
      <c r="BU235" s="140"/>
      <c r="BV235" s="141"/>
      <c r="BW235" s="142"/>
    </row>
    <row r="236" customFormat="false" ht="12.75" hidden="false" customHeight="true" outlineLevel="0" collapsed="false">
      <c r="A236" s="63"/>
      <c r="B236" s="54"/>
      <c r="C236" s="54"/>
      <c r="D236" s="54"/>
      <c r="E236" s="54"/>
      <c r="F236" s="54"/>
      <c r="G236" s="54"/>
      <c r="H236" s="54"/>
      <c r="I236" s="54"/>
      <c r="J236" s="54"/>
      <c r="K236" s="54"/>
      <c r="L236" s="54"/>
      <c r="M236" s="54"/>
      <c r="N236" s="54"/>
      <c r="O236" s="54"/>
      <c r="P236" s="54"/>
      <c r="Q236" s="54"/>
      <c r="R236" s="54"/>
      <c r="S236" s="54"/>
      <c r="T236" s="54"/>
      <c r="AW236" s="156" t="s">
        <v>409</v>
      </c>
      <c r="AX236" s="126" t="s">
        <v>313</v>
      </c>
      <c r="AY236" s="172" t="n">
        <v>0.382</v>
      </c>
      <c r="AZ236" s="131" t="s">
        <v>72</v>
      </c>
      <c r="BA236" s="131" t="n">
        <v>0.0159166666666667</v>
      </c>
      <c r="BB236" s="131"/>
      <c r="BC236" s="131"/>
      <c r="BD236" s="131"/>
      <c r="BE236" s="131"/>
      <c r="BF236" s="132"/>
      <c r="BG236" s="126" t="s">
        <v>115</v>
      </c>
      <c r="BH236" s="131" t="n">
        <v>1</v>
      </c>
      <c r="BI236" s="159" t="n">
        <v>1.7E-011</v>
      </c>
      <c r="BJ236" s="159" t="n">
        <v>3E-011</v>
      </c>
      <c r="BK236" s="131" t="n">
        <v>1</v>
      </c>
      <c r="BL236" s="149" t="n">
        <v>5E-011</v>
      </c>
      <c r="BM236" s="133"/>
      <c r="BN236" s="134"/>
      <c r="BO236" s="175"/>
      <c r="BP236" s="114"/>
      <c r="BQ236" s="136"/>
      <c r="BR236" s="137"/>
      <c r="BS236" s="138"/>
      <c r="BT236" s="139"/>
      <c r="BU236" s="140"/>
      <c r="BV236" s="141"/>
      <c r="BW236" s="142"/>
    </row>
    <row r="237" customFormat="false" ht="12.75" hidden="false" customHeight="true" outlineLevel="0" collapsed="false">
      <c r="A237" s="63"/>
      <c r="B237" s="54"/>
      <c r="C237" s="54"/>
      <c r="D237" s="54"/>
      <c r="E237" s="54"/>
      <c r="F237" s="54"/>
      <c r="G237" s="54"/>
      <c r="H237" s="54"/>
      <c r="I237" s="54"/>
      <c r="J237" s="54"/>
      <c r="K237" s="54"/>
      <c r="L237" s="54"/>
      <c r="M237" s="54"/>
      <c r="N237" s="54"/>
      <c r="O237" s="54"/>
      <c r="P237" s="54"/>
      <c r="Q237" s="54"/>
      <c r="R237" s="54"/>
      <c r="S237" s="54"/>
      <c r="T237" s="54"/>
      <c r="AW237" s="156" t="s">
        <v>410</v>
      </c>
      <c r="AX237" s="126" t="s">
        <v>324</v>
      </c>
      <c r="AY237" s="172" t="n">
        <v>11.5</v>
      </c>
      <c r="AZ237" s="131" t="s">
        <v>411</v>
      </c>
      <c r="BA237" s="131" t="n">
        <f aca="false">11.5/24/60</f>
        <v>0.00798611111111111</v>
      </c>
      <c r="BB237" s="131"/>
      <c r="BC237" s="131"/>
      <c r="BD237" s="131"/>
      <c r="BE237" s="131"/>
      <c r="BF237" s="132"/>
      <c r="BG237" s="126" t="s">
        <v>215</v>
      </c>
      <c r="BH237" s="131"/>
      <c r="BI237" s="159"/>
      <c r="BJ237" s="159"/>
      <c r="BK237" s="131"/>
      <c r="BL237" s="149"/>
      <c r="BM237" s="133"/>
      <c r="BN237" s="134"/>
      <c r="BO237" s="175"/>
      <c r="BP237" s="114"/>
      <c r="BQ237" s="136"/>
      <c r="BR237" s="137"/>
      <c r="BS237" s="183" t="s">
        <v>324</v>
      </c>
      <c r="BT237" s="184" t="s">
        <v>412</v>
      </c>
      <c r="BU237" s="206" t="n">
        <v>4.5E-009</v>
      </c>
      <c r="BV237" s="207"/>
      <c r="BW237" s="208"/>
    </row>
    <row r="238" customFormat="false" ht="12.75" hidden="false" customHeight="true" outlineLevel="0" collapsed="false">
      <c r="A238" s="63"/>
      <c r="B238" s="54"/>
      <c r="C238" s="54"/>
      <c r="D238" s="54"/>
      <c r="E238" s="54"/>
      <c r="F238" s="54"/>
      <c r="G238" s="54"/>
      <c r="H238" s="54"/>
      <c r="I238" s="54"/>
      <c r="J238" s="54"/>
      <c r="K238" s="54"/>
      <c r="L238" s="54"/>
      <c r="M238" s="54"/>
      <c r="N238" s="54"/>
      <c r="O238" s="54"/>
      <c r="P238" s="54"/>
      <c r="Q238" s="54"/>
      <c r="R238" s="54"/>
      <c r="S238" s="54"/>
      <c r="T238" s="54"/>
      <c r="AW238" s="156" t="s">
        <v>413</v>
      </c>
      <c r="AX238" s="126" t="s">
        <v>325</v>
      </c>
      <c r="AY238" s="172" t="n">
        <v>14.8</v>
      </c>
      <c r="AZ238" s="131" t="s">
        <v>72</v>
      </c>
      <c r="BA238" s="131" t="n">
        <f aca="false">14.8/24</f>
        <v>0.616666666666667</v>
      </c>
      <c r="BB238" s="131"/>
      <c r="BC238" s="131"/>
      <c r="BD238" s="131"/>
      <c r="BE238" s="131"/>
      <c r="BF238" s="132"/>
      <c r="BG238" s="126" t="s">
        <v>215</v>
      </c>
      <c r="BH238" s="131"/>
      <c r="BI238" s="159"/>
      <c r="BJ238" s="159"/>
      <c r="BK238" s="131"/>
      <c r="BL238" s="149"/>
      <c r="BM238" s="133"/>
      <c r="BN238" s="134"/>
      <c r="BO238" s="175"/>
      <c r="BP238" s="114"/>
      <c r="BQ238" s="136"/>
      <c r="BR238" s="137"/>
      <c r="BS238" s="183" t="s">
        <v>325</v>
      </c>
      <c r="BT238" s="184" t="s">
        <v>414</v>
      </c>
      <c r="BU238" s="206" t="n">
        <v>1.6E-009</v>
      </c>
      <c r="BV238" s="207"/>
      <c r="BW238" s="208"/>
    </row>
    <row r="239" customFormat="false" ht="12.75" hidden="false" customHeight="true" outlineLevel="0" collapsed="false">
      <c r="A239" s="63"/>
      <c r="B239" s="54"/>
      <c r="C239" s="54"/>
      <c r="D239" s="54"/>
      <c r="E239" s="54"/>
      <c r="F239" s="54"/>
      <c r="G239" s="54"/>
      <c r="H239" s="54"/>
      <c r="I239" s="54"/>
      <c r="J239" s="54"/>
      <c r="K239" s="54"/>
      <c r="L239" s="54"/>
      <c r="M239" s="54"/>
      <c r="N239" s="54"/>
      <c r="O239" s="54"/>
      <c r="P239" s="54"/>
      <c r="Q239" s="54"/>
      <c r="R239" s="54"/>
      <c r="S239" s="54"/>
      <c r="T239" s="54"/>
      <c r="AW239" s="156" t="s">
        <v>415</v>
      </c>
      <c r="AX239" s="126" t="s">
        <v>326</v>
      </c>
      <c r="AY239" s="172" t="n">
        <v>74.7</v>
      </c>
      <c r="AZ239" s="131" t="s">
        <v>411</v>
      </c>
      <c r="BA239" s="131" t="n">
        <f aca="false">74.4/24/60</f>
        <v>0.0516666666666667</v>
      </c>
      <c r="BB239" s="131"/>
      <c r="BC239" s="131"/>
      <c r="BD239" s="131"/>
      <c r="BE239" s="131"/>
      <c r="BF239" s="132"/>
      <c r="BG239" s="126" t="s">
        <v>215</v>
      </c>
      <c r="BH239" s="131"/>
      <c r="BI239" s="159"/>
      <c r="BJ239" s="159"/>
      <c r="BK239" s="131"/>
      <c r="BL239" s="149"/>
      <c r="BM239" s="133"/>
      <c r="BN239" s="134"/>
      <c r="BO239" s="175"/>
      <c r="BP239" s="114"/>
      <c r="BQ239" s="136"/>
      <c r="BR239" s="137"/>
      <c r="BS239" s="183" t="s">
        <v>326</v>
      </c>
      <c r="BT239" s="184" t="s">
        <v>416</v>
      </c>
      <c r="BU239" s="206" t="n">
        <v>3.9E-009</v>
      </c>
      <c r="BV239" s="207"/>
      <c r="BW239" s="208"/>
    </row>
    <row r="240" customFormat="false" ht="12.75" hidden="false" customHeight="true" outlineLevel="0" collapsed="false">
      <c r="A240" s="63"/>
      <c r="B240" s="54"/>
      <c r="C240" s="54"/>
      <c r="D240" s="54"/>
      <c r="E240" s="54"/>
      <c r="F240" s="54"/>
      <c r="G240" s="54"/>
      <c r="H240" s="54"/>
      <c r="I240" s="54"/>
      <c r="J240" s="54"/>
      <c r="K240" s="54"/>
      <c r="L240" s="54"/>
      <c r="M240" s="54"/>
      <c r="N240" s="54"/>
      <c r="O240" s="54"/>
      <c r="P240" s="54"/>
      <c r="Q240" s="54"/>
      <c r="R240" s="54"/>
      <c r="S240" s="54"/>
      <c r="T240" s="54"/>
      <c r="AW240" s="156" t="s">
        <v>417</v>
      </c>
      <c r="AX240" s="126" t="s">
        <v>327</v>
      </c>
      <c r="AY240" s="172" t="n">
        <v>1.46</v>
      </c>
      <c r="AZ240" s="131" t="s">
        <v>132</v>
      </c>
      <c r="BA240" s="131" t="n">
        <v>1.46</v>
      </c>
      <c r="BB240" s="131"/>
      <c r="BC240" s="131"/>
      <c r="BD240" s="131"/>
      <c r="BE240" s="131"/>
      <c r="BF240" s="132"/>
      <c r="BG240" s="126" t="s">
        <v>215</v>
      </c>
      <c r="BH240" s="131"/>
      <c r="BI240" s="159"/>
      <c r="BJ240" s="159"/>
      <c r="BK240" s="131"/>
      <c r="BL240" s="149"/>
      <c r="BM240" s="133"/>
      <c r="BN240" s="134"/>
      <c r="BO240" s="175"/>
      <c r="BP240" s="114"/>
      <c r="BQ240" s="136"/>
      <c r="BR240" s="137"/>
      <c r="BS240" s="183" t="s">
        <v>327</v>
      </c>
      <c r="BT240" s="184" t="s">
        <v>418</v>
      </c>
      <c r="BU240" s="206" t="n">
        <v>9.7E-010</v>
      </c>
      <c r="BV240" s="207"/>
      <c r="BW240" s="208"/>
    </row>
    <row r="241" customFormat="false" ht="12.75" hidden="false" customHeight="true" outlineLevel="0" collapsed="false">
      <c r="A241" s="63"/>
      <c r="B241" s="54"/>
      <c r="C241" s="54"/>
      <c r="D241" s="54"/>
      <c r="E241" s="54"/>
      <c r="F241" s="54"/>
      <c r="G241" s="54"/>
      <c r="H241" s="54"/>
      <c r="I241" s="54"/>
      <c r="J241" s="54"/>
      <c r="K241" s="54"/>
      <c r="L241" s="54"/>
      <c r="M241" s="54"/>
      <c r="N241" s="54"/>
      <c r="O241" s="54"/>
      <c r="P241" s="54"/>
      <c r="Q241" s="54"/>
      <c r="R241" s="54"/>
      <c r="S241" s="54"/>
      <c r="T241" s="54"/>
      <c r="AW241" s="156" t="s">
        <v>419</v>
      </c>
      <c r="AX241" s="126" t="s">
        <v>328</v>
      </c>
      <c r="AY241" s="172" t="n">
        <v>210000</v>
      </c>
      <c r="AZ241" s="131" t="s">
        <v>114</v>
      </c>
      <c r="BA241" s="131" t="n">
        <f aca="false">210000*365.25</f>
        <v>76702500</v>
      </c>
      <c r="BB241" s="131"/>
      <c r="BC241" s="131"/>
      <c r="BD241" s="131"/>
      <c r="BE241" s="131"/>
      <c r="BF241" s="132"/>
      <c r="BG241" s="126" t="s">
        <v>215</v>
      </c>
      <c r="BH241" s="131"/>
      <c r="BI241" s="159"/>
      <c r="BJ241" s="159"/>
      <c r="BK241" s="131"/>
      <c r="BL241" s="149"/>
      <c r="BM241" s="133"/>
      <c r="BN241" s="134"/>
      <c r="BO241" s="175"/>
      <c r="BP241" s="114"/>
      <c r="BQ241" s="136"/>
      <c r="BR241" s="137"/>
      <c r="BS241" s="183" t="s">
        <v>328</v>
      </c>
      <c r="BT241" s="184" t="s">
        <v>420</v>
      </c>
      <c r="BU241" s="206" t="n">
        <v>2.1E-011</v>
      </c>
      <c r="BV241" s="207"/>
      <c r="BW241" s="208"/>
    </row>
    <row r="242" customFormat="false" ht="12.75" hidden="false" customHeight="true" outlineLevel="0" collapsed="false">
      <c r="A242" s="63"/>
      <c r="B242" s="54"/>
      <c r="C242" s="54"/>
      <c r="D242" s="54"/>
      <c r="E242" s="54"/>
      <c r="F242" s="54"/>
      <c r="G242" s="54"/>
      <c r="H242" s="54"/>
      <c r="I242" s="54"/>
      <c r="J242" s="54"/>
      <c r="K242" s="54"/>
      <c r="L242" s="54"/>
      <c r="M242" s="54"/>
      <c r="N242" s="54"/>
      <c r="O242" s="54"/>
      <c r="P242" s="54"/>
      <c r="Q242" s="54"/>
      <c r="R242" s="54"/>
      <c r="S242" s="54"/>
      <c r="T242" s="54"/>
      <c r="AW242" s="156" t="s">
        <v>421</v>
      </c>
      <c r="AX242" s="126" t="s">
        <v>329</v>
      </c>
      <c r="AY242" s="172" t="n">
        <v>1.83</v>
      </c>
      <c r="AZ242" s="131" t="s">
        <v>72</v>
      </c>
      <c r="BA242" s="131" t="n">
        <f aca="false">1.83/24</f>
        <v>0.07625</v>
      </c>
      <c r="BB242" s="131"/>
      <c r="BC242" s="131"/>
      <c r="BD242" s="131"/>
      <c r="BE242" s="131"/>
      <c r="BF242" s="132"/>
      <c r="BG242" s="126" t="s">
        <v>215</v>
      </c>
      <c r="BH242" s="131"/>
      <c r="BI242" s="159"/>
      <c r="BJ242" s="159"/>
      <c r="BK242" s="131"/>
      <c r="BL242" s="149"/>
      <c r="BM242" s="133"/>
      <c r="BN242" s="134"/>
      <c r="BO242" s="175"/>
      <c r="BP242" s="114"/>
      <c r="BQ242" s="136"/>
      <c r="BR242" s="137"/>
      <c r="BS242" s="183" t="s">
        <v>329</v>
      </c>
      <c r="BT242" s="184" t="s">
        <v>221</v>
      </c>
      <c r="BU242" s="206" t="n">
        <v>2.1E-013</v>
      </c>
      <c r="BV242" s="207"/>
      <c r="BW242" s="208"/>
    </row>
    <row r="243" customFormat="false" ht="12.75" hidden="false" customHeight="true" outlineLevel="0" collapsed="false">
      <c r="A243" s="63"/>
      <c r="B243" s="54"/>
      <c r="C243" s="54"/>
      <c r="D243" s="54"/>
      <c r="E243" s="54"/>
      <c r="F243" s="54"/>
      <c r="G243" s="54"/>
      <c r="H243" s="54"/>
      <c r="I243" s="54"/>
      <c r="J243" s="54"/>
      <c r="K243" s="54"/>
      <c r="L243" s="54"/>
      <c r="M243" s="54"/>
      <c r="N243" s="54"/>
      <c r="O243" s="54"/>
      <c r="P243" s="54"/>
      <c r="Q243" s="54"/>
      <c r="R243" s="54"/>
      <c r="S243" s="54"/>
      <c r="T243" s="54"/>
      <c r="AW243" s="156" t="s">
        <v>422</v>
      </c>
      <c r="AX243" s="126" t="s">
        <v>314</v>
      </c>
      <c r="AY243" s="172" t="n">
        <v>10.8</v>
      </c>
      <c r="AZ243" s="131" t="s">
        <v>114</v>
      </c>
      <c r="BA243" s="131" t="n">
        <v>3944.7</v>
      </c>
      <c r="BB243" s="131" t="n">
        <v>0.00037</v>
      </c>
      <c r="BC243" s="131"/>
      <c r="BD243" s="131"/>
      <c r="BE243" s="131" t="n">
        <v>2.2E-011</v>
      </c>
      <c r="BF243" s="132"/>
      <c r="BG243" s="126" t="s">
        <v>215</v>
      </c>
      <c r="BH243" s="131"/>
      <c r="BI243" s="131"/>
      <c r="BJ243" s="131"/>
      <c r="BK243" s="131"/>
      <c r="BL243" s="132"/>
      <c r="BM243" s="133"/>
      <c r="BN243" s="134" t="n">
        <v>1000</v>
      </c>
      <c r="BO243" s="175"/>
      <c r="BP243" s="114"/>
      <c r="BQ243" s="136"/>
      <c r="BR243" s="137"/>
      <c r="BS243" s="183" t="s">
        <v>314</v>
      </c>
      <c r="BT243" s="184" t="s">
        <v>423</v>
      </c>
      <c r="BU243" s="206" t="n">
        <v>2.2E-011</v>
      </c>
      <c r="BV243" s="207" t="n">
        <v>0.996</v>
      </c>
      <c r="BW243" s="208" t="n">
        <v>0.687</v>
      </c>
    </row>
    <row r="244" customFormat="false" ht="12.75" hidden="false" customHeight="true" outlineLevel="0" collapsed="false">
      <c r="A244" s="63"/>
      <c r="B244" s="54"/>
      <c r="C244" s="54"/>
      <c r="D244" s="54"/>
      <c r="E244" s="54"/>
      <c r="F244" s="54"/>
      <c r="G244" s="54"/>
      <c r="H244" s="54"/>
      <c r="I244" s="54"/>
      <c r="J244" s="54"/>
      <c r="K244" s="54"/>
      <c r="L244" s="54"/>
      <c r="M244" s="54"/>
      <c r="N244" s="54"/>
      <c r="O244" s="54"/>
      <c r="P244" s="54"/>
      <c r="Q244" s="54"/>
      <c r="R244" s="54"/>
      <c r="S244" s="54"/>
      <c r="T244" s="54"/>
      <c r="AW244" s="156" t="s">
        <v>424</v>
      </c>
      <c r="AX244" s="126" t="s">
        <v>330</v>
      </c>
      <c r="AY244" s="172" t="n">
        <v>4.48</v>
      </c>
      <c r="AZ244" s="131" t="s">
        <v>72</v>
      </c>
      <c r="BA244" s="131" t="n">
        <f aca="false">4.48/24</f>
        <v>0.186666666666667</v>
      </c>
      <c r="BB244" s="131"/>
      <c r="BC244" s="131"/>
      <c r="BD244" s="131"/>
      <c r="BE244" s="131"/>
      <c r="BF244" s="132"/>
      <c r="BG244" s="126" t="s">
        <v>215</v>
      </c>
      <c r="BH244" s="131"/>
      <c r="BI244" s="159"/>
      <c r="BJ244" s="159"/>
      <c r="BK244" s="131"/>
      <c r="BL244" s="149"/>
      <c r="BM244" s="133"/>
      <c r="BN244" s="134"/>
      <c r="BO244" s="175"/>
      <c r="BP244" s="114"/>
      <c r="BQ244" s="136"/>
      <c r="BR244" s="137"/>
      <c r="BS244" s="183" t="s">
        <v>330</v>
      </c>
      <c r="BT244" s="184" t="s">
        <v>425</v>
      </c>
      <c r="BU244" s="206" t="n">
        <v>5.9E-010</v>
      </c>
      <c r="BV244" s="207"/>
      <c r="BW244" s="208"/>
    </row>
    <row r="245" customFormat="false" ht="12.75" hidden="false" customHeight="true" outlineLevel="0" collapsed="false">
      <c r="A245" s="63"/>
      <c r="B245" s="54"/>
      <c r="C245" s="54"/>
      <c r="D245" s="54"/>
      <c r="E245" s="54"/>
      <c r="F245" s="54"/>
      <c r="G245" s="54"/>
      <c r="H245" s="54"/>
      <c r="I245" s="54"/>
      <c r="J245" s="54"/>
      <c r="K245" s="54"/>
      <c r="L245" s="54"/>
      <c r="M245" s="54"/>
      <c r="N245" s="54"/>
      <c r="O245" s="54"/>
      <c r="P245" s="54"/>
      <c r="Q245" s="54"/>
      <c r="R245" s="54"/>
      <c r="S245" s="54"/>
      <c r="T245" s="54"/>
      <c r="AW245" s="156" t="s">
        <v>426</v>
      </c>
      <c r="AX245" s="126" t="s">
        <v>331</v>
      </c>
      <c r="AY245" s="172" t="n">
        <v>1.27</v>
      </c>
      <c r="AZ245" s="131" t="s">
        <v>72</v>
      </c>
      <c r="BA245" s="131" t="n">
        <f aca="false">1.27/24</f>
        <v>0.0529166666666667</v>
      </c>
      <c r="BB245" s="131"/>
      <c r="BC245" s="131"/>
      <c r="BD245" s="131"/>
      <c r="BE245" s="131"/>
      <c r="BF245" s="132"/>
      <c r="BG245" s="126" t="s">
        <v>215</v>
      </c>
      <c r="BH245" s="131"/>
      <c r="BI245" s="159"/>
      <c r="BJ245" s="159"/>
      <c r="BK245" s="131"/>
      <c r="BL245" s="149"/>
      <c r="BM245" s="133"/>
      <c r="BN245" s="134"/>
      <c r="BO245" s="175"/>
      <c r="BP245" s="114"/>
      <c r="BQ245" s="136"/>
      <c r="BR245" s="137"/>
      <c r="BS245" s="183" t="s">
        <v>331</v>
      </c>
      <c r="BT245" s="184" t="s">
        <v>427</v>
      </c>
      <c r="BU245" s="206" t="n">
        <v>3.4E-009</v>
      </c>
      <c r="BV245" s="207"/>
      <c r="BW245" s="208"/>
    </row>
    <row r="246" customFormat="false" ht="12.75" hidden="false" customHeight="true" outlineLevel="0" collapsed="false">
      <c r="A246" s="63"/>
      <c r="B246" s="54"/>
      <c r="C246" s="54"/>
      <c r="D246" s="54"/>
      <c r="E246" s="54"/>
      <c r="F246" s="54"/>
      <c r="G246" s="54"/>
      <c r="H246" s="54"/>
      <c r="I246" s="54"/>
      <c r="J246" s="54"/>
      <c r="K246" s="54"/>
      <c r="L246" s="54"/>
      <c r="M246" s="54"/>
      <c r="N246" s="54"/>
      <c r="O246" s="54"/>
      <c r="P246" s="54"/>
      <c r="Q246" s="54"/>
      <c r="R246" s="54"/>
      <c r="S246" s="54"/>
      <c r="T246" s="54"/>
      <c r="AW246" s="156" t="s">
        <v>428</v>
      </c>
      <c r="AX246" s="126" t="s">
        <v>332</v>
      </c>
      <c r="AY246" s="172" t="n">
        <v>2.84</v>
      </c>
      <c r="AZ246" s="131" t="s">
        <v>72</v>
      </c>
      <c r="BA246" s="131" t="n">
        <f aca="false">2.84/24</f>
        <v>0.118333333333333</v>
      </c>
      <c r="BB246" s="131"/>
      <c r="BC246" s="131"/>
      <c r="BD246" s="131"/>
      <c r="BE246" s="131"/>
      <c r="BF246" s="132"/>
      <c r="BG246" s="126" t="s">
        <v>215</v>
      </c>
      <c r="BH246" s="131"/>
      <c r="BI246" s="159"/>
      <c r="BJ246" s="159"/>
      <c r="BK246" s="131"/>
      <c r="BL246" s="149"/>
      <c r="BM246" s="133"/>
      <c r="BN246" s="134"/>
      <c r="BO246" s="175"/>
      <c r="BP246" s="114"/>
      <c r="BQ246" s="136"/>
      <c r="BR246" s="137"/>
      <c r="BS246" s="183" t="s">
        <v>332</v>
      </c>
      <c r="BT246" s="184" t="s">
        <v>429</v>
      </c>
      <c r="BU246" s="206" t="n">
        <v>8.4E-009</v>
      </c>
      <c r="BV246" s="207"/>
      <c r="BW246" s="208"/>
    </row>
    <row r="247" customFormat="false" ht="12.75" hidden="false" customHeight="true" outlineLevel="0" collapsed="false">
      <c r="A247" s="63"/>
      <c r="B247" s="54"/>
      <c r="C247" s="54"/>
      <c r="D247" s="54"/>
      <c r="E247" s="54"/>
      <c r="F247" s="54"/>
      <c r="G247" s="54"/>
      <c r="H247" s="54"/>
      <c r="I247" s="54"/>
      <c r="J247" s="54"/>
      <c r="K247" s="54"/>
      <c r="L247" s="54"/>
      <c r="M247" s="54"/>
      <c r="N247" s="54"/>
      <c r="O247" s="54"/>
      <c r="P247" s="54"/>
      <c r="Q247" s="54"/>
      <c r="R247" s="54"/>
      <c r="S247" s="54"/>
      <c r="T247" s="54"/>
      <c r="AW247" s="156" t="s">
        <v>430</v>
      </c>
      <c r="AX247" s="126" t="s">
        <v>315</v>
      </c>
      <c r="AY247" s="148" t="n">
        <v>4.58</v>
      </c>
      <c r="AZ247" s="131" t="s">
        <v>72</v>
      </c>
      <c r="BA247" s="131" t="n">
        <v>0.190833333333333</v>
      </c>
      <c r="BB247" s="131" t="n">
        <v>0.11</v>
      </c>
      <c r="BC247" s="131" t="n">
        <v>3.4E-011</v>
      </c>
      <c r="BD247" s="131"/>
      <c r="BE247" s="131"/>
      <c r="BF247" s="132" t="n">
        <v>5.4E-011</v>
      </c>
      <c r="BG247" s="126" t="s">
        <v>115</v>
      </c>
      <c r="BH247" s="131" t="n">
        <v>1</v>
      </c>
      <c r="BI247" s="159" t="n">
        <v>3.7E-011</v>
      </c>
      <c r="BJ247" s="159" t="n">
        <v>6.8E-011</v>
      </c>
      <c r="BK247" s="131" t="n">
        <v>1</v>
      </c>
      <c r="BL247" s="149" t="n">
        <v>5.4E-011</v>
      </c>
      <c r="BM247" s="133"/>
      <c r="BN247" s="134" t="n">
        <v>1000</v>
      </c>
      <c r="BO247" s="175"/>
      <c r="BP247" s="114"/>
      <c r="BQ247" s="136"/>
      <c r="BR247" s="137"/>
      <c r="BS247" s="138"/>
      <c r="BT247" s="139"/>
      <c r="BU247" s="140"/>
      <c r="BV247" s="141" t="n">
        <v>0.283</v>
      </c>
      <c r="BW247" s="142" t="n">
        <v>1.05</v>
      </c>
    </row>
    <row r="248" customFormat="false" ht="12.75" hidden="false" customHeight="true" outlineLevel="0" collapsed="false">
      <c r="A248" s="63"/>
      <c r="B248" s="54"/>
      <c r="C248" s="54"/>
      <c r="D248" s="54"/>
      <c r="E248" s="54"/>
      <c r="F248" s="54"/>
      <c r="G248" s="54"/>
      <c r="H248" s="54"/>
      <c r="I248" s="54"/>
      <c r="J248" s="54"/>
      <c r="K248" s="54"/>
      <c r="L248" s="54"/>
      <c r="M248" s="54"/>
      <c r="N248" s="54"/>
      <c r="O248" s="54"/>
      <c r="P248" s="54"/>
      <c r="Q248" s="54"/>
      <c r="R248" s="54"/>
      <c r="S248" s="54"/>
      <c r="T248" s="54"/>
      <c r="AW248" s="156" t="s">
        <v>431</v>
      </c>
      <c r="AX248" s="126" t="s">
        <v>316</v>
      </c>
      <c r="AY248" s="172" t="n">
        <v>0.533</v>
      </c>
      <c r="AZ248" s="131" t="s">
        <v>72</v>
      </c>
      <c r="BA248" s="131" t="n">
        <v>0.0222083333333333</v>
      </c>
      <c r="BB248" s="131"/>
      <c r="BC248" s="131"/>
      <c r="BD248" s="131"/>
      <c r="BE248" s="131"/>
      <c r="BF248" s="132"/>
      <c r="BG248" s="126" t="s">
        <v>115</v>
      </c>
      <c r="BH248" s="131" t="n">
        <v>1</v>
      </c>
      <c r="BI248" s="159" t="n">
        <v>7.3E-012</v>
      </c>
      <c r="BJ248" s="159" t="n">
        <v>1.3E-011</v>
      </c>
      <c r="BK248" s="131" t="n">
        <v>1</v>
      </c>
      <c r="BL248" s="149" t="n">
        <v>9.7E-012</v>
      </c>
      <c r="BM248" s="133"/>
      <c r="BN248" s="134"/>
      <c r="BO248" s="175"/>
      <c r="BP248" s="114"/>
      <c r="BQ248" s="136"/>
      <c r="BR248" s="137"/>
      <c r="BS248" s="138"/>
      <c r="BT248" s="139"/>
      <c r="BU248" s="140"/>
      <c r="BV248" s="141"/>
      <c r="BW248" s="142"/>
    </row>
    <row r="249" customFormat="false" ht="12.75" hidden="false" customHeight="true" outlineLevel="0" collapsed="false">
      <c r="A249" s="63"/>
      <c r="B249" s="54"/>
      <c r="C249" s="54"/>
      <c r="D249" s="54"/>
      <c r="E249" s="54"/>
      <c r="F249" s="54"/>
      <c r="G249" s="54"/>
      <c r="H249" s="54"/>
      <c r="I249" s="54"/>
      <c r="J249" s="54"/>
      <c r="K249" s="54"/>
      <c r="L249" s="54"/>
      <c r="M249" s="54"/>
      <c r="N249" s="54"/>
      <c r="O249" s="54"/>
      <c r="P249" s="54"/>
      <c r="Q249" s="54"/>
      <c r="R249" s="54"/>
      <c r="S249" s="54"/>
      <c r="T249" s="54"/>
      <c r="AW249" s="156" t="s">
        <v>432</v>
      </c>
      <c r="AX249" s="126" t="s">
        <v>317</v>
      </c>
      <c r="AY249" s="172" t="n">
        <v>6.2</v>
      </c>
      <c r="AZ249" s="131" t="s">
        <v>72</v>
      </c>
      <c r="BA249" s="131" t="n">
        <v>0.258333333333333</v>
      </c>
      <c r="BB249" s="131"/>
      <c r="BC249" s="131"/>
      <c r="BD249" s="131"/>
      <c r="BE249" s="131"/>
      <c r="BF249" s="132"/>
      <c r="BG249" s="126" t="s">
        <v>115</v>
      </c>
      <c r="BH249" s="131" t="n">
        <v>1</v>
      </c>
      <c r="BI249" s="159" t="n">
        <v>1.2E-010</v>
      </c>
      <c r="BJ249" s="159" t="n">
        <v>2.2E-010</v>
      </c>
      <c r="BK249" s="131" t="n">
        <v>1</v>
      </c>
      <c r="BL249" s="149" t="n">
        <v>1.3E-010</v>
      </c>
      <c r="BM249" s="133"/>
      <c r="BN249" s="134"/>
      <c r="BO249" s="175"/>
      <c r="BP249" s="114"/>
      <c r="BQ249" s="136"/>
      <c r="BR249" s="137"/>
      <c r="BS249" s="138"/>
      <c r="BT249" s="139"/>
      <c r="BU249" s="140"/>
      <c r="BV249" s="141"/>
      <c r="BW249" s="142"/>
    </row>
    <row r="250" customFormat="false" ht="12.75" hidden="false" customHeight="true" outlineLevel="0" collapsed="false">
      <c r="A250" s="63"/>
      <c r="B250" s="54"/>
      <c r="C250" s="54"/>
      <c r="D250" s="54"/>
      <c r="E250" s="54"/>
      <c r="F250" s="54"/>
      <c r="G250" s="54"/>
      <c r="H250" s="54"/>
      <c r="I250" s="54"/>
      <c r="J250" s="54"/>
      <c r="K250" s="54"/>
      <c r="L250" s="54"/>
      <c r="M250" s="54"/>
      <c r="N250" s="54"/>
      <c r="O250" s="54"/>
      <c r="P250" s="54"/>
      <c r="Q250" s="54"/>
      <c r="R250" s="54"/>
      <c r="S250" s="54"/>
      <c r="T250" s="54"/>
      <c r="AW250" s="156" t="s">
        <v>433</v>
      </c>
      <c r="AX250" s="126" t="s">
        <v>318</v>
      </c>
      <c r="AY250" s="172" t="n">
        <v>86.2</v>
      </c>
      <c r="AZ250" s="131" t="s">
        <v>132</v>
      </c>
      <c r="BA250" s="172" t="n">
        <v>86.2</v>
      </c>
      <c r="BB250" s="131"/>
      <c r="BC250" s="131"/>
      <c r="BD250" s="131"/>
      <c r="BE250" s="131"/>
      <c r="BF250" s="132"/>
      <c r="BG250" s="126" t="s">
        <v>115</v>
      </c>
      <c r="BH250" s="131" t="n">
        <v>1</v>
      </c>
      <c r="BI250" s="159" t="n">
        <v>7.1E-010</v>
      </c>
      <c r="BJ250" s="159" t="n">
        <v>1E-009</v>
      </c>
      <c r="BK250" s="131" t="n">
        <v>1</v>
      </c>
      <c r="BL250" s="149" t="n">
        <v>1.9E-009</v>
      </c>
      <c r="BM250" s="133"/>
      <c r="BN250" s="134"/>
      <c r="BO250" s="175"/>
      <c r="BP250" s="114"/>
      <c r="BQ250" s="136"/>
      <c r="BR250" s="137"/>
      <c r="BS250" s="138"/>
      <c r="BT250" s="139"/>
      <c r="BU250" s="140"/>
      <c r="BV250" s="141"/>
      <c r="BW250" s="142"/>
    </row>
    <row r="251" customFormat="false" ht="12.75" hidden="false" customHeight="true" outlineLevel="0" collapsed="false">
      <c r="A251" s="63"/>
      <c r="B251" s="54"/>
      <c r="C251" s="54"/>
      <c r="D251" s="54"/>
      <c r="E251" s="54"/>
      <c r="F251" s="54"/>
      <c r="G251" s="54"/>
      <c r="H251" s="54"/>
      <c r="I251" s="54"/>
      <c r="J251" s="54"/>
      <c r="K251" s="54"/>
      <c r="L251" s="54"/>
      <c r="M251" s="54"/>
      <c r="N251" s="54"/>
      <c r="O251" s="54"/>
      <c r="P251" s="54"/>
      <c r="Q251" s="54"/>
      <c r="R251" s="54"/>
      <c r="S251" s="54"/>
      <c r="T251" s="54"/>
      <c r="AW251" s="156" t="s">
        <v>434</v>
      </c>
      <c r="AX251" s="126" t="s">
        <v>319</v>
      </c>
      <c r="AY251" s="172" t="n">
        <v>32.8</v>
      </c>
      <c r="AZ251" s="131" t="s">
        <v>132</v>
      </c>
      <c r="BA251" s="172" t="n">
        <v>32.8</v>
      </c>
      <c r="BB251" s="131"/>
      <c r="BC251" s="131"/>
      <c r="BD251" s="131"/>
      <c r="BE251" s="131"/>
      <c r="BF251" s="132"/>
      <c r="BG251" s="126" t="s">
        <v>115</v>
      </c>
      <c r="BH251" s="131" t="n">
        <v>1</v>
      </c>
      <c r="BI251" s="159" t="n">
        <v>1.1E-009</v>
      </c>
      <c r="BJ251" s="159" t="n">
        <v>1.5E-009</v>
      </c>
      <c r="BK251" s="131" t="n">
        <v>1</v>
      </c>
      <c r="BL251" s="149" t="n">
        <v>2.8E-009</v>
      </c>
      <c r="BM251" s="133"/>
      <c r="BN251" s="134"/>
      <c r="BO251" s="175"/>
      <c r="BP251" s="114"/>
      <c r="BQ251" s="136"/>
      <c r="BR251" s="137"/>
      <c r="BS251" s="138"/>
      <c r="BT251" s="139"/>
      <c r="BU251" s="140"/>
      <c r="BV251" s="141"/>
      <c r="BW251" s="142"/>
    </row>
    <row r="252" customFormat="false" ht="12.75" hidden="false" customHeight="true" outlineLevel="0" collapsed="false">
      <c r="A252" s="63"/>
      <c r="B252" s="54"/>
      <c r="C252" s="54"/>
      <c r="D252" s="54"/>
      <c r="E252" s="54"/>
      <c r="F252" s="54"/>
      <c r="G252" s="54"/>
      <c r="H252" s="54"/>
      <c r="I252" s="54"/>
      <c r="J252" s="54"/>
      <c r="K252" s="54"/>
      <c r="L252" s="54"/>
      <c r="M252" s="54"/>
      <c r="N252" s="54"/>
      <c r="O252" s="54"/>
      <c r="P252" s="54"/>
      <c r="Q252" s="54"/>
      <c r="R252" s="54"/>
      <c r="S252" s="54"/>
      <c r="T252" s="54"/>
      <c r="AW252" s="156" t="s">
        <v>435</v>
      </c>
      <c r="AX252" s="126" t="s">
        <v>320</v>
      </c>
      <c r="AY252" s="172" t="n">
        <v>18.6</v>
      </c>
      <c r="AZ252" s="131" t="s">
        <v>132</v>
      </c>
      <c r="BA252" s="172" t="n">
        <v>18.6</v>
      </c>
      <c r="BB252" s="131"/>
      <c r="BC252" s="131"/>
      <c r="BD252" s="131"/>
      <c r="BE252" s="131"/>
      <c r="BF252" s="132"/>
      <c r="BG252" s="126" t="s">
        <v>115</v>
      </c>
      <c r="BH252" s="131" t="n">
        <v>1</v>
      </c>
      <c r="BI252" s="159" t="n">
        <v>9.6E-010</v>
      </c>
      <c r="BJ252" s="159" t="n">
        <v>1.3E-009</v>
      </c>
      <c r="BK252" s="131" t="n">
        <v>1</v>
      </c>
      <c r="BL252" s="149" t="n">
        <v>2.8E-009</v>
      </c>
      <c r="BM252" s="133"/>
      <c r="BN252" s="134"/>
      <c r="BO252" s="175"/>
      <c r="BP252" s="114"/>
      <c r="BQ252" s="136"/>
      <c r="BR252" s="137"/>
      <c r="BS252" s="138"/>
      <c r="BT252" s="139"/>
      <c r="BU252" s="140"/>
      <c r="BV252" s="141" t="n">
        <v>0.912</v>
      </c>
      <c r="BW252" s="142" t="n">
        <v>1.774</v>
      </c>
    </row>
    <row r="253" customFormat="false" ht="12.75" hidden="false" customHeight="true" outlineLevel="0" collapsed="false">
      <c r="A253" s="63"/>
      <c r="B253" s="54"/>
      <c r="C253" s="54"/>
      <c r="D253" s="54"/>
      <c r="E253" s="54"/>
      <c r="F253" s="54"/>
      <c r="G253" s="54"/>
      <c r="H253" s="54"/>
      <c r="I253" s="54"/>
      <c r="J253" s="54"/>
      <c r="K253" s="54"/>
      <c r="L253" s="54"/>
      <c r="M253" s="54"/>
      <c r="N253" s="54"/>
      <c r="O253" s="54"/>
      <c r="P253" s="54"/>
      <c r="Q253" s="54"/>
      <c r="R253" s="54"/>
      <c r="S253" s="54"/>
      <c r="T253" s="54"/>
      <c r="AW253" s="156" t="s">
        <v>436</v>
      </c>
      <c r="AX253" s="126" t="s">
        <v>321</v>
      </c>
      <c r="AY253" s="159" t="n">
        <v>47000000000</v>
      </c>
      <c r="AZ253" s="131" t="s">
        <v>114</v>
      </c>
      <c r="BA253" s="131" t="n">
        <v>17166750000000</v>
      </c>
      <c r="BB253" s="131"/>
      <c r="BC253" s="131"/>
      <c r="BD253" s="131"/>
      <c r="BE253" s="131"/>
      <c r="BF253" s="132"/>
      <c r="BG253" s="126" t="s">
        <v>115</v>
      </c>
      <c r="BH253" s="131" t="n">
        <v>1</v>
      </c>
      <c r="BI253" s="159" t="n">
        <v>5.1E-010</v>
      </c>
      <c r="BJ253" s="159" t="n">
        <v>7.6E-010</v>
      </c>
      <c r="BK253" s="131" t="n">
        <v>1</v>
      </c>
      <c r="BL253" s="149" t="n">
        <v>1.5E-009</v>
      </c>
      <c r="BM253" s="133"/>
      <c r="BN253" s="134"/>
      <c r="BO253" s="175"/>
      <c r="BP253" s="114"/>
      <c r="BQ253" s="136"/>
      <c r="BR253" s="137"/>
      <c r="BS253" s="138"/>
      <c r="BT253" s="139"/>
      <c r="BU253" s="140"/>
      <c r="BV253" s="141" t="n">
        <v>1</v>
      </c>
      <c r="BW253" s="142" t="n">
        <v>0.273</v>
      </c>
    </row>
    <row r="254" customFormat="false" ht="12.75" hidden="false" customHeight="true" outlineLevel="0" collapsed="false">
      <c r="A254" s="63"/>
      <c r="B254" s="54"/>
      <c r="C254" s="54"/>
      <c r="D254" s="54"/>
      <c r="E254" s="54"/>
      <c r="F254" s="54"/>
      <c r="G254" s="54"/>
      <c r="H254" s="54"/>
      <c r="I254" s="54"/>
      <c r="J254" s="54"/>
      <c r="K254" s="54"/>
      <c r="L254" s="54"/>
      <c r="M254" s="54"/>
      <c r="N254" s="54"/>
      <c r="O254" s="54"/>
      <c r="P254" s="54"/>
      <c r="Q254" s="54"/>
      <c r="R254" s="54"/>
      <c r="S254" s="54"/>
      <c r="T254" s="54"/>
      <c r="AW254" s="156" t="s">
        <v>437</v>
      </c>
      <c r="AX254" s="126" t="s">
        <v>322</v>
      </c>
      <c r="AY254" s="172" t="n">
        <v>0.297</v>
      </c>
      <c r="AZ254" s="131" t="s">
        <v>72</v>
      </c>
      <c r="BA254" s="131" t="n">
        <v>0.012375</v>
      </c>
      <c r="BB254" s="131"/>
      <c r="BC254" s="131"/>
      <c r="BD254" s="131"/>
      <c r="BE254" s="131"/>
      <c r="BF254" s="132"/>
      <c r="BG254" s="126" t="s">
        <v>115</v>
      </c>
      <c r="BH254" s="131" t="n">
        <v>1</v>
      </c>
      <c r="BI254" s="159" t="n">
        <v>1.7E-011</v>
      </c>
      <c r="BJ254" s="159" t="n">
        <v>2.8E-011</v>
      </c>
      <c r="BK254" s="131" t="n">
        <v>1</v>
      </c>
      <c r="BL254" s="149" t="n">
        <v>9E-011</v>
      </c>
      <c r="BM254" s="133"/>
      <c r="BN254" s="134"/>
      <c r="BO254" s="175"/>
      <c r="BP254" s="114"/>
      <c r="BQ254" s="136"/>
      <c r="BR254" s="137"/>
      <c r="BS254" s="138"/>
      <c r="BT254" s="139"/>
      <c r="BU254" s="140"/>
      <c r="BV254" s="141"/>
      <c r="BW254" s="142"/>
    </row>
    <row r="255" customFormat="false" ht="12.75" hidden="false" customHeight="true" outlineLevel="0" collapsed="false">
      <c r="A255" s="63"/>
      <c r="B255" s="54"/>
      <c r="C255" s="54"/>
      <c r="D255" s="54"/>
      <c r="E255" s="54"/>
      <c r="F255" s="54"/>
      <c r="G255" s="54"/>
      <c r="H255" s="54"/>
      <c r="I255" s="54"/>
      <c r="J255" s="54"/>
      <c r="K255" s="54"/>
      <c r="L255" s="54"/>
      <c r="M255" s="54"/>
      <c r="N255" s="54"/>
      <c r="O255" s="54"/>
      <c r="P255" s="54"/>
      <c r="Q255" s="54"/>
      <c r="R255" s="54"/>
      <c r="S255" s="54"/>
      <c r="T255" s="54"/>
      <c r="AW255" s="156" t="s">
        <v>438</v>
      </c>
      <c r="AX255" s="126" t="s">
        <v>323</v>
      </c>
      <c r="AY255" s="172" t="n">
        <v>0.253</v>
      </c>
      <c r="AZ255" s="131" t="s">
        <v>72</v>
      </c>
      <c r="BA255" s="131" t="n">
        <v>0.0105416666666667</v>
      </c>
      <c r="BB255" s="131"/>
      <c r="BC255" s="131"/>
      <c r="BD255" s="131"/>
      <c r="BE255" s="131"/>
      <c r="BF255" s="132"/>
      <c r="BG255" s="126" t="s">
        <v>115</v>
      </c>
      <c r="BH255" s="131" t="n">
        <v>1</v>
      </c>
      <c r="BI255" s="159" t="n">
        <v>1.4E-011</v>
      </c>
      <c r="BJ255" s="159" t="n">
        <v>2.5E-011</v>
      </c>
      <c r="BK255" s="131" t="n">
        <v>1</v>
      </c>
      <c r="BL255" s="149" t="n">
        <v>4.7E-011</v>
      </c>
      <c r="BM255" s="133"/>
      <c r="BN255" s="134"/>
      <c r="BO255" s="175"/>
      <c r="BP255" s="114"/>
      <c r="BQ255" s="136"/>
      <c r="BR255" s="137"/>
      <c r="BS255" s="138"/>
      <c r="BT255" s="139"/>
      <c r="BU255" s="140"/>
      <c r="BV255" s="141"/>
      <c r="BW255" s="142"/>
    </row>
    <row r="256" customFormat="false" ht="12.75" hidden="false" customHeight="true" outlineLevel="0" collapsed="false">
      <c r="A256" s="63"/>
      <c r="B256" s="54"/>
      <c r="C256" s="54"/>
      <c r="D256" s="54"/>
      <c r="E256" s="54"/>
      <c r="F256" s="54"/>
      <c r="G256" s="54"/>
      <c r="H256" s="54"/>
      <c r="I256" s="54"/>
      <c r="J256" s="54"/>
      <c r="K256" s="54"/>
      <c r="L256" s="54"/>
      <c r="M256" s="54"/>
      <c r="N256" s="54"/>
      <c r="O256" s="54"/>
      <c r="P256" s="54"/>
      <c r="Q256" s="54"/>
      <c r="R256" s="54"/>
      <c r="S256" s="54"/>
      <c r="T256" s="54"/>
      <c r="AW256" s="156" t="s">
        <v>439</v>
      </c>
      <c r="AX256" s="126" t="s">
        <v>333</v>
      </c>
      <c r="AY256" s="172" t="n">
        <v>1.67</v>
      </c>
      <c r="AZ256" s="131" t="s">
        <v>72</v>
      </c>
      <c r="BA256" s="131" t="n">
        <v>0.0695833333333333</v>
      </c>
      <c r="BB256" s="131"/>
      <c r="BC256" s="131"/>
      <c r="BD256" s="131"/>
      <c r="BE256" s="131"/>
      <c r="BF256" s="132"/>
      <c r="BG256" s="126" t="s">
        <v>115</v>
      </c>
      <c r="BH256" s="131" t="n">
        <v>0.3</v>
      </c>
      <c r="BI256" s="159" t="n">
        <v>7.6E-011</v>
      </c>
      <c r="BJ256" s="159" t="n">
        <v>1.3E-010</v>
      </c>
      <c r="BK256" s="131" t="n">
        <v>0.3</v>
      </c>
      <c r="BL256" s="149" t="n">
        <v>3.4E-010</v>
      </c>
      <c r="BM256" s="133"/>
      <c r="BN256" s="134"/>
      <c r="BO256" s="175"/>
      <c r="BP256" s="114"/>
      <c r="BQ256" s="136"/>
      <c r="BR256" s="137"/>
      <c r="BS256" s="138"/>
      <c r="BT256" s="139"/>
      <c r="BU256" s="140"/>
      <c r="BV256" s="141"/>
      <c r="BW256" s="142"/>
    </row>
    <row r="257" customFormat="false" ht="12.75" hidden="false" customHeight="true" outlineLevel="0" collapsed="false">
      <c r="A257" s="63"/>
      <c r="B257" s="54"/>
      <c r="C257" s="54"/>
      <c r="D257" s="54"/>
      <c r="E257" s="54"/>
      <c r="F257" s="54"/>
      <c r="G257" s="54"/>
      <c r="H257" s="54"/>
      <c r="I257" s="54"/>
      <c r="J257" s="54"/>
      <c r="K257" s="54"/>
      <c r="L257" s="54"/>
      <c r="M257" s="54"/>
      <c r="N257" s="54"/>
      <c r="O257" s="54"/>
      <c r="P257" s="54"/>
      <c r="Q257" s="54"/>
      <c r="R257" s="54"/>
      <c r="S257" s="54"/>
      <c r="T257" s="54"/>
      <c r="AW257" s="156" t="s">
        <v>440</v>
      </c>
      <c r="AX257" s="126" t="s">
        <v>333</v>
      </c>
      <c r="AY257" s="172" t="n">
        <v>1.67</v>
      </c>
      <c r="AZ257" s="131" t="s">
        <v>72</v>
      </c>
      <c r="BA257" s="131" t="n">
        <v>0.0695833333333333</v>
      </c>
      <c r="BB257" s="131"/>
      <c r="BC257" s="131"/>
      <c r="BD257" s="131"/>
      <c r="BE257" s="131"/>
      <c r="BF257" s="132"/>
      <c r="BG257" s="126" t="s">
        <v>137</v>
      </c>
      <c r="BH257" s="131" t="n">
        <v>0.01</v>
      </c>
      <c r="BI257" s="159" t="n">
        <v>1.4E-010</v>
      </c>
      <c r="BJ257" s="159" t="n">
        <v>2.1E-010</v>
      </c>
      <c r="BK257" s="131" t="n">
        <v>0.01</v>
      </c>
      <c r="BL257" s="149" t="n">
        <v>3.5E-010</v>
      </c>
      <c r="BM257" s="133"/>
      <c r="BN257" s="134"/>
      <c r="BO257" s="175"/>
      <c r="BP257" s="114"/>
      <c r="BQ257" s="136"/>
      <c r="BR257" s="137"/>
      <c r="BS257" s="138"/>
      <c r="BT257" s="139"/>
      <c r="BU257" s="140"/>
      <c r="BV257" s="141"/>
      <c r="BW257" s="142"/>
    </row>
    <row r="258" customFormat="false" ht="12.75" hidden="false" customHeight="true" outlineLevel="0" collapsed="false">
      <c r="A258" s="63"/>
      <c r="B258" s="54"/>
      <c r="C258" s="54"/>
      <c r="D258" s="54"/>
      <c r="E258" s="54"/>
      <c r="F258" s="54"/>
      <c r="G258" s="54"/>
      <c r="H258" s="54"/>
      <c r="I258" s="54"/>
      <c r="J258" s="54"/>
      <c r="K258" s="54"/>
      <c r="L258" s="54"/>
      <c r="M258" s="54"/>
      <c r="N258" s="54"/>
      <c r="O258" s="54"/>
      <c r="P258" s="54"/>
      <c r="Q258" s="54"/>
      <c r="R258" s="54"/>
      <c r="S258" s="54"/>
      <c r="T258" s="54"/>
      <c r="AW258" s="156" t="s">
        <v>441</v>
      </c>
      <c r="AX258" s="126" t="s">
        <v>334</v>
      </c>
      <c r="AY258" s="172" t="n">
        <v>0.425</v>
      </c>
      <c r="AZ258" s="131" t="s">
        <v>72</v>
      </c>
      <c r="BA258" s="131" t="n">
        <v>0.0177083333333333</v>
      </c>
      <c r="BB258" s="131"/>
      <c r="BC258" s="131"/>
      <c r="BD258" s="131"/>
      <c r="BE258" s="131"/>
      <c r="BF258" s="132"/>
      <c r="BG258" s="126" t="s">
        <v>115</v>
      </c>
      <c r="BH258" s="131" t="n">
        <v>0.3</v>
      </c>
      <c r="BI258" s="159" t="n">
        <v>2.2E-011</v>
      </c>
      <c r="BJ258" s="159" t="n">
        <v>3.9E-011</v>
      </c>
      <c r="BK258" s="131" t="n">
        <v>0.3</v>
      </c>
      <c r="BL258" s="149" t="n">
        <v>7.7E-011</v>
      </c>
      <c r="BM258" s="133"/>
      <c r="BN258" s="134"/>
      <c r="BO258" s="175"/>
      <c r="BP258" s="114"/>
      <c r="BQ258" s="136"/>
      <c r="BR258" s="137"/>
      <c r="BS258" s="138"/>
      <c r="BT258" s="139"/>
      <c r="BU258" s="140"/>
      <c r="BV258" s="141"/>
      <c r="BW258" s="142"/>
    </row>
    <row r="259" customFormat="false" ht="12.75" hidden="false" customHeight="true" outlineLevel="0" collapsed="false">
      <c r="A259" s="63"/>
      <c r="B259" s="54"/>
      <c r="C259" s="54"/>
      <c r="D259" s="54"/>
      <c r="E259" s="54"/>
      <c r="F259" s="54"/>
      <c r="G259" s="54"/>
      <c r="H259" s="54"/>
      <c r="I259" s="54"/>
      <c r="J259" s="54"/>
      <c r="K259" s="54"/>
      <c r="L259" s="54"/>
      <c r="M259" s="54"/>
      <c r="N259" s="54"/>
      <c r="O259" s="54"/>
      <c r="P259" s="54"/>
      <c r="Q259" s="54"/>
      <c r="R259" s="54"/>
      <c r="S259" s="54"/>
      <c r="T259" s="54"/>
      <c r="AW259" s="156" t="s">
        <v>442</v>
      </c>
      <c r="AX259" s="126" t="s">
        <v>334</v>
      </c>
      <c r="AY259" s="172" t="n">
        <v>0.425</v>
      </c>
      <c r="AZ259" s="131" t="s">
        <v>72</v>
      </c>
      <c r="BA259" s="131" t="n">
        <v>0.0177083333333333</v>
      </c>
      <c r="BB259" s="131"/>
      <c r="BC259" s="131"/>
      <c r="BD259" s="131"/>
      <c r="BE259" s="131"/>
      <c r="BF259" s="132"/>
      <c r="BG259" s="126" t="s">
        <v>137</v>
      </c>
      <c r="BH259" s="131" t="n">
        <v>0.01</v>
      </c>
      <c r="BI259" s="159" t="n">
        <v>3.8E-011</v>
      </c>
      <c r="BJ259" s="159" t="n">
        <v>6.1E-011</v>
      </c>
      <c r="BK259" s="131" t="n">
        <v>0.01</v>
      </c>
      <c r="BL259" s="149" t="n">
        <v>7.8E-011</v>
      </c>
      <c r="BM259" s="133"/>
      <c r="BN259" s="134"/>
      <c r="BO259" s="175"/>
      <c r="BP259" s="114"/>
      <c r="BQ259" s="136"/>
      <c r="BR259" s="137"/>
      <c r="BS259" s="138"/>
      <c r="BT259" s="139"/>
      <c r="BU259" s="140"/>
      <c r="BV259" s="141"/>
      <c r="BW259" s="142"/>
    </row>
    <row r="260" customFormat="false" ht="12.75" hidden="false" customHeight="true" outlineLevel="0" collapsed="false">
      <c r="A260" s="63"/>
      <c r="B260" s="54"/>
      <c r="C260" s="54"/>
      <c r="D260" s="54"/>
      <c r="E260" s="54"/>
      <c r="F260" s="54"/>
      <c r="G260" s="54"/>
      <c r="H260" s="54"/>
      <c r="I260" s="54"/>
      <c r="J260" s="54"/>
      <c r="K260" s="54"/>
      <c r="L260" s="54"/>
      <c r="M260" s="54"/>
      <c r="N260" s="54"/>
      <c r="O260" s="54"/>
      <c r="P260" s="54"/>
      <c r="Q260" s="54"/>
      <c r="R260" s="54"/>
      <c r="S260" s="54"/>
      <c r="T260" s="54"/>
      <c r="AW260" s="156" t="s">
        <v>443</v>
      </c>
      <c r="AX260" s="126" t="s">
        <v>335</v>
      </c>
      <c r="AY260" s="172" t="n">
        <v>25</v>
      </c>
      <c r="AZ260" s="131" t="s">
        <v>132</v>
      </c>
      <c r="BA260" s="172" t="n">
        <v>25</v>
      </c>
      <c r="BB260" s="131"/>
      <c r="BC260" s="131"/>
      <c r="BD260" s="131"/>
      <c r="BE260" s="131"/>
      <c r="BF260" s="132"/>
      <c r="BG260" s="126" t="s">
        <v>115</v>
      </c>
      <c r="BH260" s="131" t="n">
        <v>0.3</v>
      </c>
      <c r="BI260" s="159" t="n">
        <v>2.2E-009</v>
      </c>
      <c r="BJ260" s="159" t="n">
        <v>3.3E-009</v>
      </c>
      <c r="BK260" s="131" t="n">
        <v>0.3</v>
      </c>
      <c r="BL260" s="149" t="n">
        <v>6.1E-009</v>
      </c>
      <c r="BM260" s="133"/>
      <c r="BN260" s="134"/>
      <c r="BO260" s="175"/>
      <c r="BP260" s="114"/>
      <c r="BQ260" s="136"/>
      <c r="BR260" s="137"/>
      <c r="BS260" s="138"/>
      <c r="BT260" s="139"/>
      <c r="BU260" s="140"/>
      <c r="BV260" s="141"/>
      <c r="BW260" s="142"/>
    </row>
    <row r="261" customFormat="false" ht="12.75" hidden="false" customHeight="true" outlineLevel="0" collapsed="false">
      <c r="A261" s="63"/>
      <c r="B261" s="54"/>
      <c r="C261" s="54"/>
      <c r="D261" s="54"/>
      <c r="E261" s="54"/>
      <c r="F261" s="54"/>
      <c r="G261" s="54"/>
      <c r="H261" s="54"/>
      <c r="I261" s="54"/>
      <c r="J261" s="54"/>
      <c r="K261" s="54"/>
      <c r="L261" s="54"/>
      <c r="M261" s="54"/>
      <c r="N261" s="54"/>
      <c r="O261" s="54"/>
      <c r="P261" s="54"/>
      <c r="Q261" s="54"/>
      <c r="R261" s="54"/>
      <c r="S261" s="54"/>
      <c r="T261" s="54"/>
      <c r="AW261" s="156" t="s">
        <v>444</v>
      </c>
      <c r="AX261" s="126" t="s">
        <v>335</v>
      </c>
      <c r="AY261" s="172" t="n">
        <v>25</v>
      </c>
      <c r="AZ261" s="131" t="s">
        <v>132</v>
      </c>
      <c r="BA261" s="172" t="n">
        <v>25</v>
      </c>
      <c r="BB261" s="131"/>
      <c r="BC261" s="131"/>
      <c r="BD261" s="131"/>
      <c r="BE261" s="131"/>
      <c r="BF261" s="132"/>
      <c r="BG261" s="126" t="s">
        <v>137</v>
      </c>
      <c r="BH261" s="131" t="n">
        <v>0.01</v>
      </c>
      <c r="BI261" s="159" t="n">
        <v>1E-008</v>
      </c>
      <c r="BJ261" s="159" t="n">
        <v>7.7E-009</v>
      </c>
      <c r="BK261" s="131" t="n">
        <v>0.01</v>
      </c>
      <c r="BL261" s="149" t="n">
        <v>6E-009</v>
      </c>
      <c r="BM261" s="133"/>
      <c r="BN261" s="134"/>
      <c r="BO261" s="175"/>
      <c r="BP261" s="114"/>
      <c r="BQ261" s="136"/>
      <c r="BR261" s="137"/>
      <c r="BS261" s="138"/>
      <c r="BT261" s="139"/>
      <c r="BU261" s="140"/>
      <c r="BV261" s="141"/>
      <c r="BW261" s="142"/>
    </row>
    <row r="262" customFormat="false" ht="12.75" hidden="false" customHeight="true" outlineLevel="0" collapsed="false">
      <c r="A262" s="63"/>
      <c r="B262" s="54"/>
      <c r="C262" s="54"/>
      <c r="D262" s="54"/>
      <c r="E262" s="54"/>
      <c r="F262" s="54"/>
      <c r="G262" s="54"/>
      <c r="H262" s="54"/>
      <c r="I262" s="54"/>
      <c r="J262" s="54"/>
      <c r="K262" s="54"/>
      <c r="L262" s="54"/>
      <c r="M262" s="54"/>
      <c r="N262" s="54"/>
      <c r="O262" s="54"/>
      <c r="P262" s="54"/>
      <c r="Q262" s="54"/>
      <c r="R262" s="54"/>
      <c r="S262" s="54"/>
      <c r="T262" s="54"/>
      <c r="AW262" s="156" t="s">
        <v>445</v>
      </c>
      <c r="AX262" s="126" t="s">
        <v>336</v>
      </c>
      <c r="AY262" s="172" t="n">
        <v>1.35</v>
      </c>
      <c r="AZ262" s="131" t="s">
        <v>132</v>
      </c>
      <c r="BA262" s="172" t="n">
        <v>1.35</v>
      </c>
      <c r="BB262" s="131"/>
      <c r="BC262" s="131"/>
      <c r="BD262" s="131"/>
      <c r="BE262" s="131"/>
      <c r="BF262" s="132"/>
      <c r="BG262" s="126" t="s">
        <v>115</v>
      </c>
      <c r="BH262" s="131" t="n">
        <v>0.3</v>
      </c>
      <c r="BI262" s="159" t="n">
        <v>1.7E-010</v>
      </c>
      <c r="BJ262" s="159" t="n">
        <v>3E-010</v>
      </c>
      <c r="BK262" s="131" t="n">
        <v>0.3</v>
      </c>
      <c r="BL262" s="149" t="n">
        <v>4.9E-010</v>
      </c>
      <c r="BM262" s="133"/>
      <c r="BN262" s="134"/>
      <c r="BO262" s="175"/>
      <c r="BP262" s="114"/>
      <c r="BQ262" s="136"/>
      <c r="BR262" s="137"/>
      <c r="BS262" s="138"/>
      <c r="BT262" s="139"/>
      <c r="BU262" s="140"/>
      <c r="BV262" s="141"/>
      <c r="BW262" s="142"/>
    </row>
    <row r="263" customFormat="false" ht="12.75" hidden="false" customHeight="true" outlineLevel="0" collapsed="false">
      <c r="A263" s="63"/>
      <c r="B263" s="54"/>
      <c r="C263" s="54"/>
      <c r="D263" s="54"/>
      <c r="E263" s="54"/>
      <c r="F263" s="54"/>
      <c r="G263" s="54"/>
      <c r="H263" s="54"/>
      <c r="I263" s="54"/>
      <c r="J263" s="54"/>
      <c r="K263" s="54"/>
      <c r="L263" s="54"/>
      <c r="M263" s="54"/>
      <c r="N263" s="54"/>
      <c r="O263" s="54"/>
      <c r="P263" s="54"/>
      <c r="Q263" s="54"/>
      <c r="R263" s="54"/>
      <c r="S263" s="54"/>
      <c r="T263" s="54"/>
      <c r="AW263" s="156" t="s">
        <v>446</v>
      </c>
      <c r="AX263" s="126" t="s">
        <v>336</v>
      </c>
      <c r="AY263" s="172" t="n">
        <v>1.35</v>
      </c>
      <c r="AZ263" s="131" t="s">
        <v>132</v>
      </c>
      <c r="BA263" s="172" t="n">
        <v>1.35</v>
      </c>
      <c r="BB263" s="131"/>
      <c r="BC263" s="131"/>
      <c r="BD263" s="131"/>
      <c r="BE263" s="131"/>
      <c r="BF263" s="132"/>
      <c r="BG263" s="126" t="s">
        <v>137</v>
      </c>
      <c r="BH263" s="131" t="n">
        <v>0.01</v>
      </c>
      <c r="BI263" s="159" t="n">
        <v>3.4E-010</v>
      </c>
      <c r="BJ263" s="159" t="n">
        <v>4.9E-010</v>
      </c>
      <c r="BK263" s="131" t="n">
        <v>0.01</v>
      </c>
      <c r="BL263" s="149" t="n">
        <v>5.8E-010</v>
      </c>
      <c r="BM263" s="133"/>
      <c r="BN263" s="134"/>
      <c r="BO263" s="175"/>
      <c r="BP263" s="114"/>
      <c r="BQ263" s="136"/>
      <c r="BR263" s="137"/>
      <c r="BS263" s="138"/>
      <c r="BT263" s="139"/>
      <c r="BU263" s="140"/>
      <c r="BV263" s="141"/>
      <c r="BW263" s="142"/>
    </row>
    <row r="264" customFormat="false" ht="12.75" hidden="false" customHeight="true" outlineLevel="0" collapsed="false">
      <c r="A264" s="63"/>
      <c r="B264" s="54"/>
      <c r="C264" s="54"/>
      <c r="D264" s="54"/>
      <c r="E264" s="54"/>
      <c r="F264" s="54"/>
      <c r="G264" s="54"/>
      <c r="H264" s="54"/>
      <c r="I264" s="54"/>
      <c r="J264" s="54"/>
      <c r="K264" s="54"/>
      <c r="L264" s="54"/>
      <c r="M264" s="54"/>
      <c r="N264" s="54"/>
      <c r="O264" s="54"/>
      <c r="P264" s="54"/>
      <c r="Q264" s="54"/>
      <c r="R264" s="54"/>
      <c r="S264" s="54"/>
      <c r="T264" s="54"/>
      <c r="AW264" s="156" t="s">
        <v>447</v>
      </c>
      <c r="AX264" s="126" t="s">
        <v>337</v>
      </c>
      <c r="AY264" s="172" t="n">
        <v>64.8</v>
      </c>
      <c r="AZ264" s="131" t="s">
        <v>132</v>
      </c>
      <c r="BA264" s="172" t="n">
        <v>64.8</v>
      </c>
      <c r="BB264" s="131" t="n">
        <v>0.1</v>
      </c>
      <c r="BC264" s="131"/>
      <c r="BD264" s="131"/>
      <c r="BE264" s="131"/>
      <c r="BF264" s="132"/>
      <c r="BG264" s="126" t="s">
        <v>115</v>
      </c>
      <c r="BH264" s="131" t="n">
        <v>0.3</v>
      </c>
      <c r="BI264" s="159" t="n">
        <v>3.9E-010</v>
      </c>
      <c r="BJ264" s="159" t="n">
        <v>5.6E-010</v>
      </c>
      <c r="BK264" s="131" t="n">
        <v>0.3</v>
      </c>
      <c r="BL264" s="149" t="n">
        <v>5.6E-010</v>
      </c>
      <c r="BM264" s="133"/>
      <c r="BN264" s="134" t="n">
        <v>20</v>
      </c>
      <c r="BO264" s="175"/>
      <c r="BP264" s="114"/>
      <c r="BQ264" s="136"/>
      <c r="BR264" s="137"/>
      <c r="BS264" s="138"/>
      <c r="BT264" s="139"/>
      <c r="BU264" s="140"/>
      <c r="BV264" s="141"/>
      <c r="BW264" s="142"/>
    </row>
    <row r="265" customFormat="false" ht="12.75" hidden="false" customHeight="true" outlineLevel="0" collapsed="false">
      <c r="A265" s="63"/>
      <c r="B265" s="54"/>
      <c r="C265" s="54"/>
      <c r="D265" s="54"/>
      <c r="E265" s="54"/>
      <c r="F265" s="54"/>
      <c r="G265" s="54"/>
      <c r="H265" s="54"/>
      <c r="I265" s="54"/>
      <c r="J265" s="54"/>
      <c r="K265" s="54"/>
      <c r="L265" s="54"/>
      <c r="M265" s="54"/>
      <c r="N265" s="54"/>
      <c r="O265" s="54"/>
      <c r="P265" s="54"/>
      <c r="Q265" s="54"/>
      <c r="R265" s="54"/>
      <c r="S265" s="54"/>
      <c r="T265" s="54"/>
      <c r="AW265" s="156" t="s">
        <v>448</v>
      </c>
      <c r="AX265" s="126" t="s">
        <v>337</v>
      </c>
      <c r="AY265" s="148" t="n">
        <v>64.8</v>
      </c>
      <c r="AZ265" s="131" t="s">
        <v>132</v>
      </c>
      <c r="BA265" s="131" t="n">
        <v>64.8</v>
      </c>
      <c r="BB265" s="131" t="n">
        <v>0.1</v>
      </c>
      <c r="BC265" s="131" t="n">
        <v>8.1E-010</v>
      </c>
      <c r="BD265" s="131" t="s">
        <v>137</v>
      </c>
      <c r="BE265" s="131"/>
      <c r="BF265" s="132" t="n">
        <v>5.6E-010</v>
      </c>
      <c r="BG265" s="126" t="s">
        <v>137</v>
      </c>
      <c r="BH265" s="131" t="n">
        <v>0.01</v>
      </c>
      <c r="BI265" s="159" t="n">
        <v>7.7E-010</v>
      </c>
      <c r="BJ265" s="159" t="n">
        <v>6.4E-010</v>
      </c>
      <c r="BK265" s="131" t="n">
        <v>0.01</v>
      </c>
      <c r="BL265" s="149" t="n">
        <v>3.3E-010</v>
      </c>
      <c r="BM265" s="133"/>
      <c r="BN265" s="134" t="n">
        <v>20</v>
      </c>
      <c r="BO265" s="175"/>
      <c r="BP265" s="114"/>
      <c r="BQ265" s="136"/>
      <c r="BR265" s="137"/>
      <c r="BS265" s="138"/>
      <c r="BT265" s="139"/>
      <c r="BU265" s="140"/>
      <c r="BV265" s="141"/>
      <c r="BW265" s="142"/>
    </row>
    <row r="266" customFormat="false" ht="12.75" hidden="false" customHeight="true" outlineLevel="0" collapsed="false">
      <c r="A266" s="63"/>
      <c r="B266" s="54"/>
      <c r="C266" s="54"/>
      <c r="D266" s="54"/>
      <c r="E266" s="54"/>
      <c r="F266" s="54"/>
      <c r="G266" s="54"/>
      <c r="H266" s="54"/>
      <c r="I266" s="54"/>
      <c r="J266" s="54"/>
      <c r="K266" s="54"/>
      <c r="L266" s="54"/>
      <c r="M266" s="54"/>
      <c r="N266" s="54"/>
      <c r="O266" s="54"/>
      <c r="P266" s="54"/>
      <c r="Q266" s="54"/>
      <c r="R266" s="54"/>
      <c r="S266" s="54"/>
      <c r="T266" s="54"/>
      <c r="AW266" s="156" t="s">
        <v>449</v>
      </c>
      <c r="AX266" s="126" t="s">
        <v>338</v>
      </c>
      <c r="AY266" s="172" t="n">
        <v>1.16</v>
      </c>
      <c r="AZ266" s="131" t="s">
        <v>72</v>
      </c>
      <c r="BA266" s="131" t="n">
        <v>0.0483333333333333</v>
      </c>
      <c r="BB266" s="131"/>
      <c r="BC266" s="131"/>
      <c r="BD266" s="131"/>
      <c r="BE266" s="131"/>
      <c r="BF266" s="132"/>
      <c r="BG266" s="126" t="s">
        <v>115</v>
      </c>
      <c r="BH266" s="131" t="n">
        <v>0.3</v>
      </c>
      <c r="BI266" s="159" t="n">
        <v>3.1E-012</v>
      </c>
      <c r="BJ266" s="159" t="n">
        <v>5.6E-012</v>
      </c>
      <c r="BK266" s="131" t="n">
        <v>0.3</v>
      </c>
      <c r="BL266" s="149" t="n">
        <v>6.1E-012</v>
      </c>
      <c r="BM266" s="133"/>
      <c r="BN266" s="134"/>
      <c r="BO266" s="175"/>
      <c r="BP266" s="114"/>
      <c r="BQ266" s="136"/>
      <c r="BR266" s="137"/>
      <c r="BS266" s="138"/>
      <c r="BT266" s="139"/>
      <c r="BU266" s="140"/>
      <c r="BV266" s="141"/>
      <c r="BW266" s="142"/>
    </row>
    <row r="267" customFormat="false" ht="12.75" hidden="false" customHeight="true" outlineLevel="0" collapsed="false">
      <c r="A267" s="63"/>
      <c r="B267" s="54"/>
      <c r="C267" s="54"/>
      <c r="D267" s="54"/>
      <c r="E267" s="54"/>
      <c r="F267" s="54"/>
      <c r="G267" s="54"/>
      <c r="H267" s="54"/>
      <c r="I267" s="54"/>
      <c r="J267" s="54"/>
      <c r="K267" s="54"/>
      <c r="L267" s="54"/>
      <c r="M267" s="54"/>
      <c r="N267" s="54"/>
      <c r="O267" s="54"/>
      <c r="P267" s="54"/>
      <c r="Q267" s="54"/>
      <c r="R267" s="54"/>
      <c r="S267" s="54"/>
      <c r="T267" s="54"/>
      <c r="AW267" s="156" t="s">
        <v>450</v>
      </c>
      <c r="AX267" s="126" t="s">
        <v>338</v>
      </c>
      <c r="AY267" s="172" t="n">
        <v>1.16</v>
      </c>
      <c r="AZ267" s="131" t="s">
        <v>72</v>
      </c>
      <c r="BA267" s="131" t="n">
        <v>0.0483333333333333</v>
      </c>
      <c r="BB267" s="131"/>
      <c r="BC267" s="131"/>
      <c r="BD267" s="131"/>
      <c r="BE267" s="131"/>
      <c r="BF267" s="132"/>
      <c r="BG267" s="126" t="s">
        <v>137</v>
      </c>
      <c r="BH267" s="131" t="n">
        <v>0.01</v>
      </c>
      <c r="BI267" s="159" t="n">
        <v>4.5E-012</v>
      </c>
      <c r="BJ267" s="159" t="n">
        <v>7.4E-012</v>
      </c>
      <c r="BK267" s="131" t="n">
        <v>0.01</v>
      </c>
      <c r="BL267" s="149" t="n">
        <v>6.1E-012</v>
      </c>
      <c r="BM267" s="133"/>
      <c r="BN267" s="134"/>
      <c r="BO267" s="175"/>
      <c r="BP267" s="114"/>
      <c r="BQ267" s="136"/>
      <c r="BR267" s="137"/>
      <c r="BS267" s="138"/>
      <c r="BT267" s="139"/>
      <c r="BU267" s="140"/>
      <c r="BV267" s="141"/>
      <c r="BW267" s="142"/>
    </row>
    <row r="268" customFormat="false" ht="12.75" hidden="false" customHeight="true" outlineLevel="0" collapsed="false">
      <c r="A268" s="63"/>
      <c r="B268" s="54"/>
      <c r="C268" s="54"/>
      <c r="D268" s="54"/>
      <c r="E268" s="54"/>
      <c r="F268" s="54"/>
      <c r="G268" s="54"/>
      <c r="H268" s="54"/>
      <c r="I268" s="54"/>
      <c r="J268" s="54"/>
      <c r="K268" s="54"/>
      <c r="L268" s="54"/>
      <c r="M268" s="54"/>
      <c r="N268" s="54"/>
      <c r="O268" s="54"/>
      <c r="P268" s="54"/>
      <c r="Q268" s="54"/>
      <c r="R268" s="54"/>
      <c r="S268" s="54"/>
      <c r="T268" s="54"/>
      <c r="AW268" s="156" t="s">
        <v>451</v>
      </c>
      <c r="AX268" s="126" t="s">
        <v>339</v>
      </c>
      <c r="AY268" s="172" t="n">
        <v>2.8</v>
      </c>
      <c r="AZ268" s="131" t="s">
        <v>72</v>
      </c>
      <c r="BA268" s="131" t="n">
        <v>0.116666666666667</v>
      </c>
      <c r="BB268" s="131"/>
      <c r="BC268" s="131"/>
      <c r="BD268" s="131"/>
      <c r="BE268" s="131"/>
      <c r="BF268" s="132"/>
      <c r="BG268" s="126" t="s">
        <v>115</v>
      </c>
      <c r="BH268" s="131" t="n">
        <v>0.3</v>
      </c>
      <c r="BI268" s="159" t="n">
        <v>1.2E-011</v>
      </c>
      <c r="BJ268" s="159" t="n">
        <v>2.2E-011</v>
      </c>
      <c r="BK268" s="131" t="n">
        <v>0.3</v>
      </c>
      <c r="BL268" s="149" t="n">
        <v>3E-011</v>
      </c>
      <c r="BM268" s="133"/>
      <c r="BN268" s="134" t="n">
        <v>300</v>
      </c>
      <c r="BO268" s="175"/>
      <c r="BP268" s="114"/>
      <c r="BQ268" s="136"/>
      <c r="BR268" s="137"/>
      <c r="BS268" s="138"/>
      <c r="BT268" s="139"/>
      <c r="BU268" s="140"/>
      <c r="BV268" s="141"/>
      <c r="BW268" s="142"/>
    </row>
    <row r="269" customFormat="false" ht="12.75" hidden="false" customHeight="true" outlineLevel="0" collapsed="false">
      <c r="A269" s="63"/>
      <c r="B269" s="54"/>
      <c r="C269" s="54"/>
      <c r="D269" s="54"/>
      <c r="E269" s="54"/>
      <c r="F269" s="54"/>
      <c r="G269" s="54"/>
      <c r="H269" s="54"/>
      <c r="I269" s="54"/>
      <c r="J269" s="54"/>
      <c r="K269" s="54"/>
      <c r="L269" s="54"/>
      <c r="M269" s="54"/>
      <c r="N269" s="54"/>
      <c r="O269" s="54"/>
      <c r="P269" s="54"/>
      <c r="Q269" s="54"/>
      <c r="R269" s="54"/>
      <c r="S269" s="54"/>
      <c r="T269" s="54"/>
      <c r="AW269" s="156" t="s">
        <v>452</v>
      </c>
      <c r="AX269" s="126" t="s">
        <v>339</v>
      </c>
      <c r="AY269" s="172" t="n">
        <v>2.8</v>
      </c>
      <c r="AZ269" s="131" t="s">
        <v>72</v>
      </c>
      <c r="BA269" s="131" t="n">
        <v>0.116666666666667</v>
      </c>
      <c r="BB269" s="131"/>
      <c r="BC269" s="131"/>
      <c r="BD269" s="131"/>
      <c r="BE269" s="131"/>
      <c r="BF269" s="132"/>
      <c r="BG269" s="126" t="s">
        <v>137</v>
      </c>
      <c r="BH269" s="131" t="n">
        <v>0.01</v>
      </c>
      <c r="BI269" s="159" t="n">
        <v>2.2E-011</v>
      </c>
      <c r="BJ269" s="159" t="n">
        <v>3.5E-011</v>
      </c>
      <c r="BK269" s="131" t="n">
        <v>0.01</v>
      </c>
      <c r="BL269" s="149" t="n">
        <v>3.3E-011</v>
      </c>
      <c r="BM269" s="133"/>
      <c r="BN269" s="134" t="n">
        <v>300</v>
      </c>
      <c r="BO269" s="175"/>
      <c r="BP269" s="114"/>
      <c r="BQ269" s="136"/>
      <c r="BR269" s="137"/>
      <c r="BS269" s="138"/>
      <c r="BT269" s="139"/>
      <c r="BU269" s="140"/>
      <c r="BV269" s="141"/>
      <c r="BW269" s="142"/>
    </row>
    <row r="270" customFormat="false" ht="12.75" hidden="false" customHeight="true" outlineLevel="0" collapsed="false">
      <c r="A270" s="63"/>
      <c r="B270" s="54"/>
      <c r="C270" s="54"/>
      <c r="D270" s="54"/>
      <c r="E270" s="54"/>
      <c r="F270" s="54"/>
      <c r="G270" s="54"/>
      <c r="H270" s="54"/>
      <c r="I270" s="54"/>
      <c r="J270" s="54"/>
      <c r="K270" s="54"/>
      <c r="L270" s="54"/>
      <c r="M270" s="54"/>
      <c r="N270" s="54"/>
      <c r="O270" s="54"/>
      <c r="P270" s="54"/>
      <c r="Q270" s="54"/>
      <c r="R270" s="54"/>
      <c r="S270" s="54"/>
      <c r="T270" s="54"/>
      <c r="AW270" s="156" t="s">
        <v>453</v>
      </c>
      <c r="AX270" s="126" t="s">
        <v>340</v>
      </c>
      <c r="AY270" s="172" t="n">
        <v>50.5</v>
      </c>
      <c r="AZ270" s="131" t="s">
        <v>132</v>
      </c>
      <c r="BA270" s="172" t="n">
        <v>50.5</v>
      </c>
      <c r="BB270" s="131"/>
      <c r="BC270" s="131"/>
      <c r="BD270" s="131"/>
      <c r="BE270" s="131"/>
      <c r="BF270" s="132"/>
      <c r="BG270" s="126" t="s">
        <v>115</v>
      </c>
      <c r="BH270" s="131" t="n">
        <v>0.3</v>
      </c>
      <c r="BI270" s="159" t="n">
        <v>1E-009</v>
      </c>
      <c r="BJ270" s="159" t="n">
        <v>1.4E-009</v>
      </c>
      <c r="BK270" s="131" t="n">
        <v>0.3</v>
      </c>
      <c r="BL270" s="149" t="n">
        <v>2.6E-009</v>
      </c>
      <c r="BM270" s="133"/>
      <c r="BN270" s="134"/>
      <c r="BO270" s="175"/>
      <c r="BP270" s="114"/>
      <c r="BQ270" s="136"/>
      <c r="BR270" s="137"/>
      <c r="BS270" s="138"/>
      <c r="BT270" s="139"/>
      <c r="BU270" s="140"/>
      <c r="BV270" s="141" t="n">
        <v>1</v>
      </c>
      <c r="BW270" s="142" t="n">
        <v>1.491</v>
      </c>
    </row>
    <row r="271" customFormat="false" ht="12.75" hidden="false" customHeight="true" outlineLevel="0" collapsed="false">
      <c r="A271" s="63"/>
      <c r="B271" s="54"/>
      <c r="C271" s="54"/>
      <c r="D271" s="54"/>
      <c r="E271" s="54"/>
      <c r="F271" s="54"/>
      <c r="G271" s="54"/>
      <c r="H271" s="54"/>
      <c r="I271" s="54"/>
      <c r="J271" s="54"/>
      <c r="K271" s="54"/>
      <c r="L271" s="54"/>
      <c r="M271" s="54"/>
      <c r="N271" s="54"/>
      <c r="O271" s="54"/>
      <c r="P271" s="54"/>
      <c r="Q271" s="54"/>
      <c r="R271" s="54"/>
      <c r="S271" s="54"/>
      <c r="T271" s="54"/>
      <c r="AW271" s="156" t="s">
        <v>454</v>
      </c>
      <c r="AX271" s="126" t="s">
        <v>340</v>
      </c>
      <c r="AY271" s="148" t="n">
        <v>50.5</v>
      </c>
      <c r="AZ271" s="131" t="s">
        <v>132</v>
      </c>
      <c r="BA271" s="131" t="n">
        <v>50.5</v>
      </c>
      <c r="BB271" s="131"/>
      <c r="BC271" s="131" t="n">
        <v>7.9E-009</v>
      </c>
      <c r="BD271" s="131" t="s">
        <v>137</v>
      </c>
      <c r="BE271" s="131"/>
      <c r="BF271" s="132" t="n">
        <v>2.6E-009</v>
      </c>
      <c r="BG271" s="126" t="s">
        <v>137</v>
      </c>
      <c r="BH271" s="131" t="n">
        <v>0.01</v>
      </c>
      <c r="BI271" s="159" t="n">
        <v>7.5E-009</v>
      </c>
      <c r="BJ271" s="159" t="n">
        <v>5.6E-009</v>
      </c>
      <c r="BK271" s="131" t="n">
        <v>0.01</v>
      </c>
      <c r="BL271" s="149" t="n">
        <v>2.3E-009</v>
      </c>
      <c r="BM271" s="133"/>
      <c r="BN271" s="134"/>
      <c r="BO271" s="175"/>
      <c r="BP271" s="114"/>
      <c r="BQ271" s="136"/>
      <c r="BR271" s="137"/>
      <c r="BS271" s="138"/>
      <c r="BT271" s="139"/>
      <c r="BU271" s="140"/>
      <c r="BV271" s="141" t="n">
        <v>1</v>
      </c>
      <c r="BW271" s="142" t="n">
        <v>1.491</v>
      </c>
    </row>
    <row r="272" customFormat="false" ht="12.75" hidden="false" customHeight="true" outlineLevel="0" collapsed="false">
      <c r="A272" s="63"/>
      <c r="B272" s="54"/>
      <c r="C272" s="54"/>
      <c r="D272" s="54"/>
      <c r="E272" s="54"/>
      <c r="F272" s="54"/>
      <c r="G272" s="54"/>
      <c r="H272" s="54"/>
      <c r="I272" s="54"/>
      <c r="J272" s="54"/>
      <c r="K272" s="54"/>
      <c r="L272" s="54"/>
      <c r="M272" s="54"/>
      <c r="N272" s="54"/>
      <c r="O272" s="54"/>
      <c r="P272" s="54"/>
      <c r="Q272" s="54"/>
      <c r="R272" s="54"/>
      <c r="S272" s="54"/>
      <c r="T272" s="54"/>
      <c r="AW272" s="156" t="s">
        <v>455</v>
      </c>
      <c r="AX272" s="126" t="s">
        <v>341</v>
      </c>
      <c r="AY272" s="172" t="n">
        <v>29.1</v>
      </c>
      <c r="AZ272" s="131" t="s">
        <v>114</v>
      </c>
      <c r="BA272" s="131" t="n">
        <v>10628.775</v>
      </c>
      <c r="BB272" s="131" t="n">
        <v>0.001</v>
      </c>
      <c r="BC272" s="131"/>
      <c r="BD272" s="131"/>
      <c r="BE272" s="131"/>
      <c r="BF272" s="132"/>
      <c r="BG272" s="126" t="s">
        <v>115</v>
      </c>
      <c r="BH272" s="131" t="n">
        <v>0.3</v>
      </c>
      <c r="BI272" s="159" t="n">
        <v>2.4E-008</v>
      </c>
      <c r="BJ272" s="159" t="n">
        <v>3E-008</v>
      </c>
      <c r="BK272" s="131" t="n">
        <v>0.3</v>
      </c>
      <c r="BL272" s="149" t="n">
        <v>2.8E-008</v>
      </c>
      <c r="BM272" s="133"/>
      <c r="BN272" s="134" t="n">
        <v>1000</v>
      </c>
      <c r="BO272" s="175"/>
      <c r="BP272" s="114"/>
      <c r="BQ272" s="136"/>
      <c r="BR272" s="137"/>
      <c r="BS272" s="138"/>
      <c r="BT272" s="139"/>
      <c r="BU272" s="140"/>
      <c r="BV272" s="141" t="n">
        <v>1</v>
      </c>
      <c r="BW272" s="142" t="n">
        <v>0.546</v>
      </c>
    </row>
    <row r="273" customFormat="false" ht="12.75" hidden="false" customHeight="true" outlineLevel="0" collapsed="false">
      <c r="A273" s="63"/>
      <c r="B273" s="54"/>
      <c r="C273" s="54"/>
      <c r="D273" s="54"/>
      <c r="E273" s="54"/>
      <c r="F273" s="54"/>
      <c r="G273" s="54"/>
      <c r="H273" s="54"/>
      <c r="I273" s="54"/>
      <c r="J273" s="54"/>
      <c r="K273" s="54"/>
      <c r="L273" s="54"/>
      <c r="M273" s="54"/>
      <c r="N273" s="54"/>
      <c r="O273" s="54"/>
      <c r="P273" s="54"/>
      <c r="Q273" s="54"/>
      <c r="R273" s="54"/>
      <c r="S273" s="54"/>
      <c r="T273" s="54"/>
      <c r="AW273" s="156" t="s">
        <v>456</v>
      </c>
      <c r="AX273" s="126" t="s">
        <v>341</v>
      </c>
      <c r="AY273" s="148" t="n">
        <v>29.1</v>
      </c>
      <c r="AZ273" s="131" t="s">
        <v>114</v>
      </c>
      <c r="BA273" s="131" t="n">
        <v>10628.775</v>
      </c>
      <c r="BB273" s="131" t="n">
        <v>0.001</v>
      </c>
      <c r="BC273" s="131" t="n">
        <v>1.6E-007</v>
      </c>
      <c r="BD273" s="131" t="s">
        <v>137</v>
      </c>
      <c r="BE273" s="131"/>
      <c r="BF273" s="132" t="n">
        <v>2.8E-008</v>
      </c>
      <c r="BG273" s="126" t="s">
        <v>137</v>
      </c>
      <c r="BH273" s="131" t="n">
        <v>0.01</v>
      </c>
      <c r="BI273" s="159" t="n">
        <v>1.5E-007</v>
      </c>
      <c r="BJ273" s="159" t="n">
        <v>7.7E-008</v>
      </c>
      <c r="BK273" s="131" t="n">
        <v>0.01</v>
      </c>
      <c r="BL273" s="149" t="n">
        <v>2.7E-009</v>
      </c>
      <c r="BM273" s="133"/>
      <c r="BN273" s="134" t="n">
        <v>1000</v>
      </c>
      <c r="BO273" s="175"/>
      <c r="BP273" s="114"/>
      <c r="BQ273" s="136"/>
      <c r="BR273" s="137"/>
      <c r="BS273" s="138"/>
      <c r="BT273" s="139"/>
      <c r="BU273" s="140"/>
      <c r="BV273" s="141" t="n">
        <v>1</v>
      </c>
      <c r="BW273" s="142" t="n">
        <v>0.546</v>
      </c>
    </row>
    <row r="274" customFormat="false" ht="12.75" hidden="false" customHeight="true" outlineLevel="0" collapsed="false">
      <c r="A274" s="63"/>
      <c r="B274" s="54"/>
      <c r="C274" s="54"/>
      <c r="D274" s="54"/>
      <c r="E274" s="54"/>
      <c r="F274" s="54"/>
      <c r="G274" s="54"/>
      <c r="H274" s="54"/>
      <c r="I274" s="54"/>
      <c r="J274" s="54"/>
      <c r="K274" s="54"/>
      <c r="L274" s="54"/>
      <c r="M274" s="54"/>
      <c r="N274" s="54"/>
      <c r="O274" s="54"/>
      <c r="P274" s="54"/>
      <c r="Q274" s="54"/>
      <c r="R274" s="54"/>
      <c r="S274" s="54"/>
      <c r="T274" s="54"/>
      <c r="AW274" s="156" t="s">
        <v>457</v>
      </c>
      <c r="AX274" s="126" t="s">
        <v>342</v>
      </c>
      <c r="AY274" s="172" t="n">
        <v>9.5</v>
      </c>
      <c r="AZ274" s="131" t="s">
        <v>72</v>
      </c>
      <c r="BA274" s="131" t="n">
        <v>0.395833333333333</v>
      </c>
      <c r="BB274" s="131"/>
      <c r="BC274" s="131"/>
      <c r="BD274" s="131"/>
      <c r="BE274" s="131"/>
      <c r="BF274" s="132"/>
      <c r="BG274" s="126" t="s">
        <v>115</v>
      </c>
      <c r="BH274" s="131" t="n">
        <v>0.3</v>
      </c>
      <c r="BI274" s="159" t="n">
        <v>1.7E-010</v>
      </c>
      <c r="BJ274" s="159" t="n">
        <v>2.9E-010</v>
      </c>
      <c r="BK274" s="131" t="n">
        <v>0.3</v>
      </c>
      <c r="BL274" s="149" t="n">
        <v>6.5E-010</v>
      </c>
      <c r="BM274" s="133"/>
      <c r="BN274" s="134"/>
      <c r="BO274" s="175"/>
      <c r="BP274" s="114"/>
      <c r="BQ274" s="136"/>
      <c r="BR274" s="137"/>
      <c r="BS274" s="138"/>
      <c r="BT274" s="139"/>
      <c r="BU274" s="140"/>
      <c r="BV274" s="141" t="n">
        <v>0.303</v>
      </c>
      <c r="BW274" s="142" t="n">
        <v>2.684</v>
      </c>
    </row>
    <row r="275" customFormat="false" ht="12.75" hidden="false" customHeight="true" outlineLevel="0" collapsed="false">
      <c r="A275" s="63"/>
      <c r="B275" s="54"/>
      <c r="C275" s="54"/>
      <c r="D275" s="54"/>
      <c r="E275" s="54"/>
      <c r="F275" s="54"/>
      <c r="G275" s="54"/>
      <c r="H275" s="54"/>
      <c r="I275" s="54"/>
      <c r="J275" s="54"/>
      <c r="K275" s="54"/>
      <c r="L275" s="54"/>
      <c r="M275" s="54"/>
      <c r="N275" s="54"/>
      <c r="O275" s="54"/>
      <c r="P275" s="54"/>
      <c r="Q275" s="54"/>
      <c r="R275" s="54"/>
      <c r="S275" s="54"/>
      <c r="T275" s="54"/>
      <c r="AW275" s="156" t="s">
        <v>458</v>
      </c>
      <c r="AX275" s="126" t="s">
        <v>342</v>
      </c>
      <c r="AY275" s="172" t="n">
        <v>9.5</v>
      </c>
      <c r="AZ275" s="131" t="s">
        <v>72</v>
      </c>
      <c r="BA275" s="131" t="n">
        <v>0.395833333333333</v>
      </c>
      <c r="BB275" s="131"/>
      <c r="BC275" s="131"/>
      <c r="BD275" s="131"/>
      <c r="BE275" s="131"/>
      <c r="BF275" s="132"/>
      <c r="BG275" s="126" t="s">
        <v>137</v>
      </c>
      <c r="BH275" s="131" t="n">
        <v>0.01</v>
      </c>
      <c r="BI275" s="159" t="n">
        <v>4.1E-010</v>
      </c>
      <c r="BJ275" s="159" t="n">
        <v>5.7E-010</v>
      </c>
      <c r="BK275" s="131" t="n">
        <v>0.01</v>
      </c>
      <c r="BL275" s="149" t="n">
        <v>7.6E-010</v>
      </c>
      <c r="BM275" s="133"/>
      <c r="BN275" s="134"/>
      <c r="BO275" s="175"/>
      <c r="BP275" s="114"/>
      <c r="BQ275" s="136"/>
      <c r="BR275" s="137"/>
      <c r="BS275" s="138"/>
      <c r="BT275" s="139"/>
      <c r="BU275" s="140"/>
      <c r="BV275" s="141" t="n">
        <v>0.303</v>
      </c>
      <c r="BW275" s="142" t="n">
        <v>2.684</v>
      </c>
    </row>
    <row r="276" customFormat="false" ht="12.75" hidden="false" customHeight="true" outlineLevel="0" collapsed="false">
      <c r="A276" s="63"/>
      <c r="B276" s="54"/>
      <c r="C276" s="54"/>
      <c r="D276" s="54"/>
      <c r="E276" s="54"/>
      <c r="F276" s="54"/>
      <c r="G276" s="54"/>
      <c r="H276" s="54"/>
      <c r="I276" s="54"/>
      <c r="J276" s="54"/>
      <c r="K276" s="54"/>
      <c r="L276" s="54"/>
      <c r="M276" s="54"/>
      <c r="N276" s="54"/>
      <c r="O276" s="54"/>
      <c r="P276" s="54"/>
      <c r="Q276" s="54"/>
      <c r="R276" s="54"/>
      <c r="S276" s="54"/>
      <c r="T276" s="54"/>
      <c r="AW276" s="156" t="s">
        <v>459</v>
      </c>
      <c r="AX276" s="126" t="s">
        <v>343</v>
      </c>
      <c r="AY276" s="172" t="n">
        <v>2.71</v>
      </c>
      <c r="AZ276" s="131" t="s">
        <v>72</v>
      </c>
      <c r="BA276" s="131" t="n">
        <v>0.112916666666667</v>
      </c>
      <c r="BB276" s="131"/>
      <c r="BC276" s="131"/>
      <c r="BD276" s="131"/>
      <c r="BE276" s="131"/>
      <c r="BF276" s="132"/>
      <c r="BG276" s="126" t="s">
        <v>115</v>
      </c>
      <c r="BH276" s="131" t="n">
        <v>0.3</v>
      </c>
      <c r="BI276" s="159" t="n">
        <v>1.1E-010</v>
      </c>
      <c r="BJ276" s="159" t="n">
        <v>1.8E-010</v>
      </c>
      <c r="BK276" s="131" t="n">
        <v>0.3</v>
      </c>
      <c r="BL276" s="149" t="n">
        <v>4.3E-010</v>
      </c>
      <c r="BM276" s="133"/>
      <c r="BN276" s="134"/>
      <c r="BO276" s="175"/>
      <c r="BP276" s="114"/>
      <c r="BQ276" s="136"/>
      <c r="BR276" s="137"/>
      <c r="BS276" s="138"/>
      <c r="BT276" s="139"/>
      <c r="BU276" s="140"/>
      <c r="BV276" s="141"/>
      <c r="BW276" s="142"/>
    </row>
    <row r="277" customFormat="false" ht="12.75" hidden="false" customHeight="true" outlineLevel="0" collapsed="false">
      <c r="A277" s="63"/>
      <c r="B277" s="54"/>
      <c r="C277" s="54"/>
      <c r="D277" s="54"/>
      <c r="E277" s="54"/>
      <c r="F277" s="54"/>
      <c r="G277" s="54"/>
      <c r="H277" s="54"/>
      <c r="I277" s="54"/>
      <c r="J277" s="54"/>
      <c r="K277" s="54"/>
      <c r="L277" s="54"/>
      <c r="M277" s="54"/>
      <c r="N277" s="54"/>
      <c r="O277" s="54"/>
      <c r="P277" s="54"/>
      <c r="Q277" s="54"/>
      <c r="R277" s="54"/>
      <c r="S277" s="54"/>
      <c r="T277" s="54"/>
      <c r="AW277" s="156" t="s">
        <v>460</v>
      </c>
      <c r="AX277" s="126" t="s">
        <v>343</v>
      </c>
      <c r="AY277" s="172" t="n">
        <v>2.71</v>
      </c>
      <c r="AZ277" s="131" t="s">
        <v>72</v>
      </c>
      <c r="BA277" s="131" t="n">
        <v>0.112916666666667</v>
      </c>
      <c r="BB277" s="131"/>
      <c r="BC277" s="131"/>
      <c r="BD277" s="131"/>
      <c r="BE277" s="131"/>
      <c r="BF277" s="132"/>
      <c r="BG277" s="126" t="s">
        <v>137</v>
      </c>
      <c r="BH277" s="131" t="n">
        <v>0.01</v>
      </c>
      <c r="BI277" s="159" t="n">
        <v>2.3E-010</v>
      </c>
      <c r="BJ277" s="159" t="n">
        <v>3.4E-010</v>
      </c>
      <c r="BK277" s="131" t="n">
        <v>0.01</v>
      </c>
      <c r="BL277" s="149" t="n">
        <v>4.9E-010</v>
      </c>
      <c r="BM277" s="133"/>
      <c r="BN277" s="134"/>
      <c r="BO277" s="175"/>
      <c r="BP277" s="114"/>
      <c r="BQ277" s="136"/>
      <c r="BR277" s="137"/>
      <c r="BS277" s="138"/>
      <c r="BT277" s="139"/>
      <c r="BU277" s="140"/>
      <c r="BV277" s="141"/>
      <c r="BW277" s="142"/>
    </row>
    <row r="278" customFormat="false" ht="12.75" hidden="false" customHeight="true" outlineLevel="0" collapsed="false">
      <c r="A278" s="63"/>
      <c r="B278" s="54"/>
      <c r="C278" s="54"/>
      <c r="D278" s="54"/>
      <c r="E278" s="54"/>
      <c r="F278" s="54"/>
      <c r="G278" s="54"/>
      <c r="H278" s="54"/>
      <c r="I278" s="54"/>
      <c r="J278" s="54"/>
      <c r="K278" s="54"/>
      <c r="L278" s="54"/>
      <c r="M278" s="54"/>
      <c r="N278" s="54"/>
      <c r="O278" s="54"/>
      <c r="P278" s="54"/>
      <c r="Q278" s="54"/>
      <c r="R278" s="54"/>
      <c r="S278" s="54"/>
      <c r="T278" s="54"/>
      <c r="AW278" s="156" t="s">
        <v>461</v>
      </c>
      <c r="AX278" s="126" t="s">
        <v>344</v>
      </c>
      <c r="AY278" s="172" t="n">
        <v>14.7</v>
      </c>
      <c r="AZ278" s="131" t="s">
        <v>72</v>
      </c>
      <c r="BA278" s="131" t="n">
        <v>0.6125</v>
      </c>
      <c r="BB278" s="131"/>
      <c r="BC278" s="131"/>
      <c r="BD278" s="131"/>
      <c r="BE278" s="131"/>
      <c r="BF278" s="132"/>
      <c r="BG278" s="126" t="s">
        <v>133</v>
      </c>
      <c r="BH278" s="159" t="n">
        <v>0.0001</v>
      </c>
      <c r="BI278" s="159" t="n">
        <v>4.8E-010</v>
      </c>
      <c r="BJ278" s="159" t="n">
        <v>8E-010</v>
      </c>
      <c r="BK278" s="159" t="n">
        <v>0.0001</v>
      </c>
      <c r="BL278" s="149" t="n">
        <v>9.6E-010</v>
      </c>
      <c r="BM278" s="133"/>
      <c r="BN278" s="134"/>
      <c r="BO278" s="175"/>
      <c r="BP278" s="114"/>
      <c r="BQ278" s="136"/>
      <c r="BR278" s="137"/>
      <c r="BS278" s="138"/>
      <c r="BT278" s="139"/>
      <c r="BU278" s="140"/>
      <c r="BV278" s="141"/>
      <c r="BW278" s="142"/>
    </row>
    <row r="279" customFormat="false" ht="12.75" hidden="false" customHeight="true" outlineLevel="0" collapsed="false">
      <c r="A279" s="63"/>
      <c r="B279" s="54"/>
      <c r="C279" s="54"/>
      <c r="D279" s="54"/>
      <c r="E279" s="54"/>
      <c r="F279" s="54"/>
      <c r="G279" s="54"/>
      <c r="H279" s="54"/>
      <c r="I279" s="54"/>
      <c r="J279" s="54"/>
      <c r="K279" s="54"/>
      <c r="L279" s="54"/>
      <c r="M279" s="54"/>
      <c r="N279" s="54"/>
      <c r="O279" s="54"/>
      <c r="P279" s="54"/>
      <c r="Q279" s="54"/>
      <c r="R279" s="54"/>
      <c r="S279" s="54"/>
      <c r="T279" s="54"/>
      <c r="AW279" s="156" t="s">
        <v>462</v>
      </c>
      <c r="AX279" s="126" t="s">
        <v>344</v>
      </c>
      <c r="AY279" s="172" t="n">
        <v>14.7</v>
      </c>
      <c r="AZ279" s="131" t="s">
        <v>72</v>
      </c>
      <c r="BA279" s="131" t="n">
        <v>0.6125</v>
      </c>
      <c r="BB279" s="131"/>
      <c r="BC279" s="131"/>
      <c r="BD279" s="131"/>
      <c r="BE279" s="131"/>
      <c r="BF279" s="132"/>
      <c r="BG279" s="126" t="s">
        <v>137</v>
      </c>
      <c r="BH279" s="159" t="n">
        <v>0.0001</v>
      </c>
      <c r="BI279" s="159" t="n">
        <v>4.9E-010</v>
      </c>
      <c r="BJ279" s="159" t="n">
        <v>8.1E-010</v>
      </c>
      <c r="BK279" s="131"/>
      <c r="BL279" s="132"/>
      <c r="BM279" s="133"/>
      <c r="BN279" s="134"/>
      <c r="BO279" s="175"/>
      <c r="BP279" s="114"/>
      <c r="BQ279" s="136"/>
      <c r="BR279" s="137"/>
      <c r="BS279" s="138"/>
      <c r="BT279" s="139"/>
      <c r="BU279" s="140"/>
      <c r="BV279" s="141"/>
      <c r="BW279" s="142"/>
    </row>
    <row r="280" customFormat="false" ht="12.75" hidden="false" customHeight="true" outlineLevel="0" collapsed="false">
      <c r="A280" s="63"/>
      <c r="B280" s="54"/>
      <c r="C280" s="54"/>
      <c r="D280" s="54"/>
      <c r="E280" s="54"/>
      <c r="F280" s="54"/>
      <c r="G280" s="54"/>
      <c r="H280" s="54"/>
      <c r="I280" s="54"/>
      <c r="J280" s="54"/>
      <c r="K280" s="54"/>
      <c r="L280" s="54"/>
      <c r="M280" s="54"/>
      <c r="N280" s="54"/>
      <c r="O280" s="54"/>
      <c r="P280" s="54"/>
      <c r="Q280" s="54"/>
      <c r="R280" s="54"/>
      <c r="S280" s="54"/>
      <c r="T280" s="54"/>
      <c r="AW280" s="156" t="s">
        <v>463</v>
      </c>
      <c r="AX280" s="126" t="s">
        <v>345</v>
      </c>
      <c r="AY280" s="172" t="n">
        <v>0.8</v>
      </c>
      <c r="AZ280" s="131" t="s">
        <v>72</v>
      </c>
      <c r="BA280" s="131" t="n">
        <v>0.0333333333333333</v>
      </c>
      <c r="BB280" s="131"/>
      <c r="BC280" s="131"/>
      <c r="BD280" s="131"/>
      <c r="BE280" s="131"/>
      <c r="BF280" s="132"/>
      <c r="BG280" s="126" t="s">
        <v>133</v>
      </c>
      <c r="BH280" s="159" t="n">
        <v>0.0001</v>
      </c>
      <c r="BI280" s="159" t="n">
        <v>2.9E-011</v>
      </c>
      <c r="BJ280" s="159" t="n">
        <v>4.8E-011</v>
      </c>
      <c r="BK280" s="159" t="n">
        <v>0.0001</v>
      </c>
      <c r="BL280" s="149" t="n">
        <v>5.6E-011</v>
      </c>
      <c r="BM280" s="133"/>
      <c r="BN280" s="134"/>
      <c r="BO280" s="175"/>
      <c r="BP280" s="114"/>
      <c r="BQ280" s="136"/>
      <c r="BR280" s="137"/>
      <c r="BS280" s="138"/>
      <c r="BT280" s="139"/>
      <c r="BU280" s="140"/>
      <c r="BV280" s="141"/>
      <c r="BW280" s="142"/>
    </row>
    <row r="281" customFormat="false" ht="12.75" hidden="false" customHeight="true" outlineLevel="0" collapsed="false">
      <c r="A281" s="63"/>
      <c r="B281" s="54"/>
      <c r="C281" s="54"/>
      <c r="D281" s="54"/>
      <c r="E281" s="54"/>
      <c r="F281" s="54"/>
      <c r="G281" s="54"/>
      <c r="H281" s="54"/>
      <c r="I281" s="54"/>
      <c r="J281" s="54"/>
      <c r="K281" s="54"/>
      <c r="L281" s="54"/>
      <c r="M281" s="54"/>
      <c r="N281" s="54"/>
      <c r="O281" s="54"/>
      <c r="P281" s="54"/>
      <c r="Q281" s="54"/>
      <c r="R281" s="54"/>
      <c r="S281" s="54"/>
      <c r="T281" s="54"/>
      <c r="AW281" s="156" t="s">
        <v>464</v>
      </c>
      <c r="AX281" s="126" t="s">
        <v>345</v>
      </c>
      <c r="AY281" s="172" t="n">
        <v>0.8</v>
      </c>
      <c r="AZ281" s="131" t="s">
        <v>72</v>
      </c>
      <c r="BA281" s="131" t="n">
        <v>0.0333333333333333</v>
      </c>
      <c r="BB281" s="131"/>
      <c r="BC281" s="131"/>
      <c r="BD281" s="131"/>
      <c r="BE281" s="131"/>
      <c r="BF281" s="132"/>
      <c r="BG281" s="126" t="s">
        <v>137</v>
      </c>
      <c r="BH281" s="159" t="n">
        <v>0.0001</v>
      </c>
      <c r="BI281" s="159" t="n">
        <v>3E-011</v>
      </c>
      <c r="BJ281" s="159" t="n">
        <v>4.9E-011</v>
      </c>
      <c r="BK281" s="131"/>
      <c r="BL281" s="132"/>
      <c r="BM281" s="133"/>
      <c r="BN281" s="134"/>
      <c r="BO281" s="175"/>
      <c r="BP281" s="114"/>
      <c r="BQ281" s="136"/>
      <c r="BR281" s="137"/>
      <c r="BS281" s="138"/>
      <c r="BT281" s="139"/>
      <c r="BU281" s="140"/>
      <c r="BV281" s="141"/>
      <c r="BW281" s="142"/>
    </row>
    <row r="282" customFormat="false" ht="12.75" hidden="false" customHeight="true" outlineLevel="0" collapsed="false">
      <c r="A282" s="63"/>
      <c r="B282" s="54"/>
      <c r="C282" s="54"/>
      <c r="D282" s="54"/>
      <c r="E282" s="54"/>
      <c r="F282" s="54"/>
      <c r="G282" s="54"/>
      <c r="H282" s="54"/>
      <c r="I282" s="54"/>
      <c r="J282" s="54"/>
      <c r="K282" s="54"/>
      <c r="L282" s="54"/>
      <c r="M282" s="54"/>
      <c r="N282" s="54"/>
      <c r="O282" s="54"/>
      <c r="P282" s="54"/>
      <c r="Q282" s="54"/>
      <c r="R282" s="54"/>
      <c r="S282" s="54"/>
      <c r="T282" s="54"/>
      <c r="AW282" s="156" t="s">
        <v>465</v>
      </c>
      <c r="AX282" s="126" t="s">
        <v>346</v>
      </c>
      <c r="AY282" s="172" t="n">
        <v>3.35</v>
      </c>
      <c r="AZ282" s="131" t="s">
        <v>132</v>
      </c>
      <c r="BA282" s="172" t="n">
        <v>3.35</v>
      </c>
      <c r="BB282" s="131"/>
      <c r="BC282" s="131"/>
      <c r="BD282" s="131"/>
      <c r="BE282" s="131"/>
      <c r="BF282" s="132"/>
      <c r="BG282" s="126" t="s">
        <v>133</v>
      </c>
      <c r="BH282" s="159" t="n">
        <v>0.0001</v>
      </c>
      <c r="BI282" s="159" t="n">
        <v>3.8E-010</v>
      </c>
      <c r="BJ282" s="159" t="n">
        <v>5.2E-010</v>
      </c>
      <c r="BK282" s="159" t="n">
        <v>0.0001</v>
      </c>
      <c r="BL282" s="149" t="n">
        <v>5.5E-010</v>
      </c>
      <c r="BM282" s="133"/>
      <c r="BN282" s="134"/>
      <c r="BO282" s="175"/>
      <c r="BP282" s="114"/>
      <c r="BQ282" s="136"/>
      <c r="BR282" s="137"/>
      <c r="BS282" s="138"/>
      <c r="BT282" s="139"/>
      <c r="BU282" s="140"/>
      <c r="BV282" s="141"/>
      <c r="BW282" s="142"/>
    </row>
    <row r="283" customFormat="false" ht="12.75" hidden="false" customHeight="true" outlineLevel="0" collapsed="false">
      <c r="A283" s="63"/>
      <c r="B283" s="54"/>
      <c r="C283" s="54"/>
      <c r="D283" s="54"/>
      <c r="E283" s="54"/>
      <c r="F283" s="54"/>
      <c r="G283" s="54"/>
      <c r="H283" s="54"/>
      <c r="I283" s="54"/>
      <c r="J283" s="54"/>
      <c r="K283" s="54"/>
      <c r="L283" s="54"/>
      <c r="M283" s="54"/>
      <c r="N283" s="54"/>
      <c r="O283" s="54"/>
      <c r="P283" s="54"/>
      <c r="Q283" s="54"/>
      <c r="R283" s="54"/>
      <c r="S283" s="54"/>
      <c r="T283" s="54"/>
      <c r="AW283" s="156" t="s">
        <v>466</v>
      </c>
      <c r="AX283" s="126" t="s">
        <v>346</v>
      </c>
      <c r="AY283" s="172" t="n">
        <v>3.35</v>
      </c>
      <c r="AZ283" s="131" t="s">
        <v>132</v>
      </c>
      <c r="BA283" s="172" t="n">
        <v>3.35</v>
      </c>
      <c r="BB283" s="131"/>
      <c r="BC283" s="131"/>
      <c r="BD283" s="131"/>
      <c r="BE283" s="131"/>
      <c r="BF283" s="132"/>
      <c r="BG283" s="126" t="s">
        <v>137</v>
      </c>
      <c r="BH283" s="159" t="n">
        <v>0.0001</v>
      </c>
      <c r="BI283" s="159" t="n">
        <v>4E-010</v>
      </c>
      <c r="BJ283" s="159" t="n">
        <v>5.3E-010</v>
      </c>
      <c r="BK283" s="131"/>
      <c r="BL283" s="132"/>
      <c r="BM283" s="133"/>
      <c r="BN283" s="134"/>
      <c r="BO283" s="175"/>
      <c r="BP283" s="114"/>
      <c r="BQ283" s="136"/>
      <c r="BR283" s="137"/>
      <c r="BS283" s="138"/>
      <c r="BT283" s="139"/>
      <c r="BU283" s="140"/>
      <c r="BV283" s="141"/>
      <c r="BW283" s="142"/>
    </row>
    <row r="284" customFormat="false" ht="12.75" hidden="false" customHeight="true" outlineLevel="0" collapsed="false">
      <c r="A284" s="63"/>
      <c r="B284" s="54"/>
      <c r="C284" s="54"/>
      <c r="D284" s="54"/>
      <c r="E284" s="54"/>
      <c r="F284" s="54"/>
      <c r="G284" s="54"/>
      <c r="H284" s="54"/>
      <c r="I284" s="54"/>
      <c r="J284" s="54"/>
      <c r="K284" s="54"/>
      <c r="L284" s="54"/>
      <c r="M284" s="54"/>
      <c r="N284" s="54"/>
      <c r="O284" s="54"/>
      <c r="P284" s="54"/>
      <c r="Q284" s="54"/>
      <c r="R284" s="54"/>
      <c r="S284" s="54"/>
      <c r="T284" s="54"/>
      <c r="AW284" s="156" t="s">
        <v>467</v>
      </c>
      <c r="AX284" s="126" t="s">
        <v>347</v>
      </c>
      <c r="AY284" s="172" t="n">
        <v>107</v>
      </c>
      <c r="AZ284" s="131" t="s">
        <v>132</v>
      </c>
      <c r="BA284" s="172" t="n">
        <v>107</v>
      </c>
      <c r="BB284" s="131"/>
      <c r="BC284" s="131"/>
      <c r="BD284" s="131"/>
      <c r="BE284" s="131"/>
      <c r="BF284" s="132"/>
      <c r="BG284" s="126" t="s">
        <v>133</v>
      </c>
      <c r="BH284" s="159" t="n">
        <v>0.0001</v>
      </c>
      <c r="BI284" s="159" t="n">
        <v>3.9E-009</v>
      </c>
      <c r="BJ284" s="159" t="n">
        <v>3.3E-009</v>
      </c>
      <c r="BK284" s="159" t="n">
        <v>0.0001</v>
      </c>
      <c r="BL284" s="149" t="n">
        <v>1.3E-009</v>
      </c>
      <c r="BM284" s="133"/>
      <c r="BN284" s="134"/>
      <c r="BO284" s="175"/>
      <c r="BP284" s="114"/>
      <c r="BQ284" s="136"/>
      <c r="BR284" s="137"/>
      <c r="BS284" s="138"/>
      <c r="BT284" s="139"/>
      <c r="BU284" s="140"/>
      <c r="BV284" s="141"/>
      <c r="BW284" s="142"/>
    </row>
    <row r="285" customFormat="false" ht="12.75" hidden="false" customHeight="true" outlineLevel="0" collapsed="false">
      <c r="A285" s="63"/>
      <c r="B285" s="54"/>
      <c r="C285" s="54"/>
      <c r="D285" s="54"/>
      <c r="E285" s="54"/>
      <c r="F285" s="54"/>
      <c r="G285" s="54"/>
      <c r="H285" s="54"/>
      <c r="I285" s="54"/>
      <c r="J285" s="54"/>
      <c r="K285" s="54"/>
      <c r="L285" s="54"/>
      <c r="M285" s="54"/>
      <c r="N285" s="54"/>
      <c r="O285" s="54"/>
      <c r="P285" s="54"/>
      <c r="Q285" s="54"/>
      <c r="R285" s="54"/>
      <c r="S285" s="54"/>
      <c r="T285" s="54"/>
      <c r="AW285" s="156" t="s">
        <v>468</v>
      </c>
      <c r="AX285" s="126" t="s">
        <v>347</v>
      </c>
      <c r="AY285" s="172" t="n">
        <v>107</v>
      </c>
      <c r="AZ285" s="131" t="s">
        <v>132</v>
      </c>
      <c r="BA285" s="172" t="n">
        <v>107</v>
      </c>
      <c r="BB285" s="131"/>
      <c r="BC285" s="131"/>
      <c r="BD285" s="131"/>
      <c r="BE285" s="131"/>
      <c r="BF285" s="132"/>
      <c r="BG285" s="126" t="s">
        <v>137</v>
      </c>
      <c r="BH285" s="159" t="n">
        <v>0.0001</v>
      </c>
      <c r="BI285" s="159" t="n">
        <v>4.1E-009</v>
      </c>
      <c r="BJ285" s="159" t="n">
        <v>3E-009</v>
      </c>
      <c r="BK285" s="131"/>
      <c r="BL285" s="132"/>
      <c r="BM285" s="133"/>
      <c r="BN285" s="134"/>
      <c r="BO285" s="175"/>
      <c r="BP285" s="114"/>
      <c r="BQ285" s="136"/>
      <c r="BR285" s="137"/>
      <c r="BS285" s="138"/>
      <c r="BT285" s="139"/>
      <c r="BU285" s="140"/>
      <c r="BV285" s="141"/>
      <c r="BW285" s="142"/>
    </row>
    <row r="286" customFormat="false" ht="12.75" hidden="false" customHeight="true" outlineLevel="0" collapsed="false">
      <c r="A286" s="63"/>
      <c r="B286" s="54"/>
      <c r="C286" s="54"/>
      <c r="D286" s="54"/>
      <c r="E286" s="54"/>
      <c r="F286" s="54"/>
      <c r="G286" s="54"/>
      <c r="H286" s="54"/>
      <c r="I286" s="54"/>
      <c r="J286" s="54"/>
      <c r="K286" s="54"/>
      <c r="L286" s="54"/>
      <c r="M286" s="54"/>
      <c r="N286" s="54"/>
      <c r="O286" s="54"/>
      <c r="P286" s="54"/>
      <c r="Q286" s="54"/>
      <c r="R286" s="54"/>
      <c r="S286" s="54"/>
      <c r="T286" s="54"/>
      <c r="AW286" s="156" t="s">
        <v>469</v>
      </c>
      <c r="AX286" s="126" t="s">
        <v>348</v>
      </c>
      <c r="AY286" s="172" t="n">
        <v>2.67</v>
      </c>
      <c r="AZ286" s="131" t="s">
        <v>132</v>
      </c>
      <c r="BA286" s="172" t="n">
        <v>2.67</v>
      </c>
      <c r="BB286" s="131" t="n">
        <v>0.007</v>
      </c>
      <c r="BC286" s="131"/>
      <c r="BD286" s="131"/>
      <c r="BE286" s="131"/>
      <c r="BF286" s="132"/>
      <c r="BG286" s="126" t="s">
        <v>133</v>
      </c>
      <c r="BH286" s="159" t="n">
        <v>0.0001</v>
      </c>
      <c r="BI286" s="159" t="n">
        <v>1.4E-009</v>
      </c>
      <c r="BJ286" s="159" t="n">
        <v>1.6E-009</v>
      </c>
      <c r="BK286" s="159" t="n">
        <v>0.0001</v>
      </c>
      <c r="BL286" s="149" t="n">
        <v>2.7E-009</v>
      </c>
      <c r="BM286" s="133"/>
      <c r="BN286" s="134" t="n">
        <v>1000</v>
      </c>
      <c r="BO286" s="175"/>
      <c r="BP286" s="114"/>
      <c r="BQ286" s="136"/>
      <c r="BR286" s="137"/>
      <c r="BS286" s="138"/>
      <c r="BT286" s="139"/>
      <c r="BU286" s="140"/>
      <c r="BV286" s="141" t="n">
        <v>1</v>
      </c>
      <c r="BW286" s="142" t="n">
        <v>2.284</v>
      </c>
    </row>
    <row r="287" customFormat="false" ht="12.75" hidden="false" customHeight="true" outlineLevel="0" collapsed="false">
      <c r="A287" s="63"/>
      <c r="B287" s="54"/>
      <c r="C287" s="54"/>
      <c r="D287" s="54"/>
      <c r="E287" s="54"/>
      <c r="F287" s="54"/>
      <c r="G287" s="54"/>
      <c r="H287" s="54"/>
      <c r="I287" s="54"/>
      <c r="J287" s="54"/>
      <c r="K287" s="54"/>
      <c r="L287" s="54"/>
      <c r="M287" s="54"/>
      <c r="N287" s="54"/>
      <c r="O287" s="54"/>
      <c r="P287" s="54"/>
      <c r="Q287" s="54"/>
      <c r="R287" s="54"/>
      <c r="S287" s="54"/>
      <c r="T287" s="54"/>
      <c r="AW287" s="156" t="s">
        <v>470</v>
      </c>
      <c r="AX287" s="126" t="s">
        <v>348</v>
      </c>
      <c r="AY287" s="148" t="n">
        <v>2.67</v>
      </c>
      <c r="AZ287" s="131" t="s">
        <v>132</v>
      </c>
      <c r="BA287" s="131" t="n">
        <v>2.67</v>
      </c>
      <c r="BB287" s="131" t="n">
        <v>0.007</v>
      </c>
      <c r="BC287" s="131" t="n">
        <v>1.5E-009</v>
      </c>
      <c r="BD287" s="131" t="s">
        <v>137</v>
      </c>
      <c r="BE287" s="131"/>
      <c r="BF287" s="132" t="n">
        <v>2.7E-009</v>
      </c>
      <c r="BG287" s="126" t="s">
        <v>137</v>
      </c>
      <c r="BH287" s="159" t="n">
        <v>0.0001</v>
      </c>
      <c r="BI287" s="159" t="n">
        <v>1.5E-009</v>
      </c>
      <c r="BJ287" s="159" t="n">
        <v>1.7E-009</v>
      </c>
      <c r="BK287" s="131"/>
      <c r="BL287" s="132"/>
      <c r="BM287" s="133"/>
      <c r="BN287" s="134" t="n">
        <v>1000</v>
      </c>
      <c r="BO287" s="175"/>
      <c r="BP287" s="114"/>
      <c r="BQ287" s="136"/>
      <c r="BR287" s="137"/>
      <c r="BS287" s="138"/>
      <c r="BT287" s="139"/>
      <c r="BU287" s="140"/>
      <c r="BV287" s="141" t="n">
        <v>1</v>
      </c>
      <c r="BW287" s="142" t="n">
        <v>2.284</v>
      </c>
    </row>
    <row r="288" customFormat="false" ht="12.75" hidden="false" customHeight="true" outlineLevel="0" collapsed="false">
      <c r="A288" s="63"/>
      <c r="B288" s="54"/>
      <c r="C288" s="54"/>
      <c r="D288" s="54"/>
      <c r="E288" s="54"/>
      <c r="F288" s="54"/>
      <c r="G288" s="54"/>
      <c r="H288" s="54"/>
      <c r="I288" s="54"/>
      <c r="J288" s="54"/>
      <c r="K288" s="54"/>
      <c r="L288" s="54"/>
      <c r="M288" s="54"/>
      <c r="N288" s="54"/>
      <c r="O288" s="54"/>
      <c r="P288" s="54"/>
      <c r="Q288" s="54"/>
      <c r="R288" s="54"/>
      <c r="S288" s="54"/>
      <c r="T288" s="54"/>
      <c r="AW288" s="156" t="s">
        <v>471</v>
      </c>
      <c r="AX288" s="126" t="s">
        <v>349</v>
      </c>
      <c r="AY288" s="172" t="n">
        <v>3.19</v>
      </c>
      <c r="AZ288" s="131" t="s">
        <v>72</v>
      </c>
      <c r="BA288" s="131" t="n">
        <v>0.132916666666667</v>
      </c>
      <c r="BB288" s="131"/>
      <c r="BC288" s="131"/>
      <c r="BD288" s="131"/>
      <c r="BE288" s="131"/>
      <c r="BF288" s="132"/>
      <c r="BG288" s="126" t="s">
        <v>133</v>
      </c>
      <c r="BH288" s="159" t="n">
        <v>0.0001</v>
      </c>
      <c r="BI288" s="159" t="n">
        <v>9.6E-011</v>
      </c>
      <c r="BJ288" s="159" t="n">
        <v>1.3E-010</v>
      </c>
      <c r="BK288" s="159" t="n">
        <v>0.0001</v>
      </c>
      <c r="BL288" s="149" t="n">
        <v>1.7E-010</v>
      </c>
      <c r="BM288" s="133"/>
      <c r="BN288" s="134"/>
      <c r="BO288" s="175"/>
      <c r="BP288" s="114"/>
      <c r="BQ288" s="136"/>
      <c r="BR288" s="137"/>
      <c r="BS288" s="138"/>
      <c r="BT288" s="139"/>
      <c r="BU288" s="140"/>
      <c r="BV288" s="141"/>
      <c r="BW288" s="142"/>
    </row>
    <row r="289" customFormat="false" ht="12.75" hidden="false" customHeight="true" outlineLevel="0" collapsed="false">
      <c r="A289" s="63"/>
      <c r="B289" s="54"/>
      <c r="C289" s="54"/>
      <c r="D289" s="54"/>
      <c r="E289" s="54"/>
      <c r="F289" s="54"/>
      <c r="G289" s="54"/>
      <c r="H289" s="54"/>
      <c r="I289" s="54"/>
      <c r="J289" s="54"/>
      <c r="K289" s="54"/>
      <c r="L289" s="54"/>
      <c r="M289" s="54"/>
      <c r="N289" s="54"/>
      <c r="O289" s="54"/>
      <c r="P289" s="54"/>
      <c r="Q289" s="54"/>
      <c r="R289" s="54"/>
      <c r="S289" s="54"/>
      <c r="T289" s="54"/>
      <c r="AW289" s="156" t="s">
        <v>472</v>
      </c>
      <c r="AX289" s="126" t="s">
        <v>349</v>
      </c>
      <c r="AY289" s="172" t="n">
        <v>3.19</v>
      </c>
      <c r="AZ289" s="131" t="s">
        <v>72</v>
      </c>
      <c r="BA289" s="131" t="n">
        <v>0.132916666666667</v>
      </c>
      <c r="BB289" s="131"/>
      <c r="BC289" s="131"/>
      <c r="BD289" s="131"/>
      <c r="BE289" s="131"/>
      <c r="BF289" s="132"/>
      <c r="BG289" s="126" t="s">
        <v>137</v>
      </c>
      <c r="BH289" s="159" t="n">
        <v>0.0001</v>
      </c>
      <c r="BI289" s="159" t="n">
        <v>1E-010</v>
      </c>
      <c r="BJ289" s="159" t="n">
        <v>1.3E-010</v>
      </c>
      <c r="BK289" s="131"/>
      <c r="BL289" s="132"/>
      <c r="BM289" s="133"/>
      <c r="BN289" s="134"/>
      <c r="BO289" s="175"/>
      <c r="BP289" s="114"/>
      <c r="BQ289" s="136"/>
      <c r="BR289" s="137"/>
      <c r="BS289" s="138"/>
      <c r="BT289" s="139"/>
      <c r="BU289" s="140"/>
      <c r="BV289" s="141"/>
      <c r="BW289" s="142"/>
    </row>
    <row r="290" customFormat="false" ht="12.75" hidden="false" customHeight="true" outlineLevel="0" collapsed="false">
      <c r="A290" s="63"/>
      <c r="B290" s="54"/>
      <c r="C290" s="54"/>
      <c r="D290" s="54"/>
      <c r="E290" s="54"/>
      <c r="F290" s="54"/>
      <c r="G290" s="54"/>
      <c r="H290" s="54"/>
      <c r="I290" s="54"/>
      <c r="J290" s="54"/>
      <c r="K290" s="54"/>
      <c r="L290" s="54"/>
      <c r="M290" s="54"/>
      <c r="N290" s="54"/>
      <c r="O290" s="54"/>
      <c r="P290" s="54"/>
      <c r="Q290" s="54"/>
      <c r="R290" s="54"/>
      <c r="S290" s="54"/>
      <c r="T290" s="54"/>
      <c r="AW290" s="156" t="s">
        <v>473</v>
      </c>
      <c r="AX290" s="126" t="s">
        <v>350</v>
      </c>
      <c r="AY290" s="172" t="n">
        <v>58.5</v>
      </c>
      <c r="AZ290" s="131" t="s">
        <v>132</v>
      </c>
      <c r="BA290" s="172" t="n">
        <v>58.5</v>
      </c>
      <c r="BB290" s="131"/>
      <c r="BC290" s="131"/>
      <c r="BD290" s="131"/>
      <c r="BE290" s="131"/>
      <c r="BF290" s="132"/>
      <c r="BG290" s="126" t="s">
        <v>133</v>
      </c>
      <c r="BH290" s="159" t="n">
        <v>0.0001</v>
      </c>
      <c r="BI290" s="159" t="n">
        <v>6.7E-009</v>
      </c>
      <c r="BJ290" s="159" t="n">
        <v>5.2E-009</v>
      </c>
      <c r="BK290" s="159" t="n">
        <v>0.0001</v>
      </c>
      <c r="BL290" s="149" t="n">
        <v>2.4E-009</v>
      </c>
      <c r="BM290" s="133"/>
      <c r="BN290" s="134"/>
      <c r="BO290" s="175"/>
      <c r="BP290" s="114"/>
      <c r="BQ290" s="136"/>
      <c r="BR290" s="137"/>
      <c r="BS290" s="138"/>
      <c r="BT290" s="139"/>
      <c r="BU290" s="140"/>
      <c r="BV290" s="141" t="n">
        <v>0.997</v>
      </c>
      <c r="BW290" s="142" t="n">
        <v>1.543</v>
      </c>
    </row>
    <row r="291" customFormat="false" ht="12.75" hidden="false" customHeight="true" outlineLevel="0" collapsed="false">
      <c r="A291" s="63"/>
      <c r="B291" s="54"/>
      <c r="C291" s="54"/>
      <c r="D291" s="54"/>
      <c r="E291" s="54"/>
      <c r="F291" s="54"/>
      <c r="G291" s="54"/>
      <c r="H291" s="54"/>
      <c r="I291" s="54"/>
      <c r="J291" s="54"/>
      <c r="K291" s="54"/>
      <c r="L291" s="54"/>
      <c r="M291" s="54"/>
      <c r="N291" s="54"/>
      <c r="O291" s="54"/>
      <c r="P291" s="54"/>
      <c r="Q291" s="54"/>
      <c r="R291" s="54"/>
      <c r="S291" s="54"/>
      <c r="T291" s="54"/>
      <c r="AW291" s="156" t="s">
        <v>474</v>
      </c>
      <c r="AX291" s="126" t="s">
        <v>350</v>
      </c>
      <c r="AY291" s="172" t="n">
        <v>58.5</v>
      </c>
      <c r="AZ291" s="131" t="s">
        <v>132</v>
      </c>
      <c r="BA291" s="172" t="n">
        <v>58.5</v>
      </c>
      <c r="BB291" s="131"/>
      <c r="BC291" s="131"/>
      <c r="BD291" s="131"/>
      <c r="BE291" s="131"/>
      <c r="BF291" s="132"/>
      <c r="BG291" s="126" t="s">
        <v>137</v>
      </c>
      <c r="BH291" s="159" t="n">
        <v>0.0001</v>
      </c>
      <c r="BI291" s="159" t="n">
        <v>8.4E-009</v>
      </c>
      <c r="BJ291" s="159" t="n">
        <v>6.1E-009</v>
      </c>
      <c r="BK291" s="131"/>
      <c r="BL291" s="132"/>
      <c r="BM291" s="133"/>
      <c r="BN291" s="134"/>
      <c r="BO291" s="175"/>
      <c r="BP291" s="114"/>
      <c r="BQ291" s="136"/>
      <c r="BR291" s="137"/>
      <c r="BS291" s="138"/>
      <c r="BT291" s="139"/>
      <c r="BU291" s="140"/>
      <c r="BV291" s="141" t="n">
        <v>0.997</v>
      </c>
      <c r="BW291" s="142" t="n">
        <v>1.543</v>
      </c>
    </row>
    <row r="292" customFormat="false" ht="12.75" hidden="false" customHeight="true" outlineLevel="0" collapsed="false">
      <c r="A292" s="63"/>
      <c r="B292" s="54"/>
      <c r="C292" s="54"/>
      <c r="D292" s="54"/>
      <c r="E292" s="54"/>
      <c r="F292" s="54"/>
      <c r="G292" s="54"/>
      <c r="H292" s="54"/>
      <c r="I292" s="54"/>
      <c r="J292" s="54"/>
      <c r="K292" s="54"/>
      <c r="L292" s="54"/>
      <c r="M292" s="54"/>
      <c r="N292" s="54"/>
      <c r="O292" s="54"/>
      <c r="P292" s="54"/>
      <c r="Q292" s="54"/>
      <c r="R292" s="54"/>
      <c r="S292" s="54"/>
      <c r="T292" s="54"/>
      <c r="AW292" s="156" t="s">
        <v>475</v>
      </c>
      <c r="AX292" s="126" t="s">
        <v>351</v>
      </c>
      <c r="AY292" s="172" t="n">
        <v>0.828</v>
      </c>
      <c r="AZ292" s="131" t="s">
        <v>72</v>
      </c>
      <c r="BA292" s="131" t="n">
        <v>0.0345</v>
      </c>
      <c r="BB292" s="131"/>
      <c r="BC292" s="131"/>
      <c r="BD292" s="131"/>
      <c r="BE292" s="131"/>
      <c r="BF292" s="132"/>
      <c r="BG292" s="126" t="s">
        <v>133</v>
      </c>
      <c r="BH292" s="159" t="n">
        <v>0.0001</v>
      </c>
      <c r="BI292" s="159" t="n">
        <v>1E-011</v>
      </c>
      <c r="BJ292" s="159" t="n">
        <v>1.4E-011</v>
      </c>
      <c r="BK292" s="159" t="n">
        <v>0.0001</v>
      </c>
      <c r="BL292" s="149" t="n">
        <v>1.1E-011</v>
      </c>
      <c r="BM292" s="133"/>
      <c r="BN292" s="134"/>
      <c r="BO292" s="175"/>
      <c r="BP292" s="114"/>
      <c r="BQ292" s="136"/>
      <c r="BR292" s="137"/>
      <c r="BS292" s="138"/>
      <c r="BT292" s="139"/>
      <c r="BU292" s="140"/>
      <c r="BV292" s="141"/>
      <c r="BW292" s="142"/>
    </row>
    <row r="293" customFormat="false" ht="12.75" hidden="false" customHeight="true" outlineLevel="0" collapsed="false">
      <c r="A293" s="63"/>
      <c r="B293" s="54"/>
      <c r="C293" s="54"/>
      <c r="D293" s="54"/>
      <c r="E293" s="54"/>
      <c r="F293" s="54"/>
      <c r="G293" s="54"/>
      <c r="H293" s="54"/>
      <c r="I293" s="54"/>
      <c r="J293" s="54"/>
      <c r="K293" s="54"/>
      <c r="L293" s="54"/>
      <c r="M293" s="54"/>
      <c r="N293" s="54"/>
      <c r="O293" s="54"/>
      <c r="P293" s="54"/>
      <c r="Q293" s="54"/>
      <c r="R293" s="54"/>
      <c r="S293" s="54"/>
      <c r="T293" s="54"/>
      <c r="AW293" s="156" t="s">
        <v>476</v>
      </c>
      <c r="AX293" s="126" t="s">
        <v>351</v>
      </c>
      <c r="AY293" s="172" t="n">
        <v>0.828</v>
      </c>
      <c r="AZ293" s="131" t="s">
        <v>72</v>
      </c>
      <c r="BA293" s="131" t="n">
        <v>0.0345</v>
      </c>
      <c r="BB293" s="131"/>
      <c r="BC293" s="131"/>
      <c r="BD293" s="131"/>
      <c r="BE293" s="131"/>
      <c r="BF293" s="132"/>
      <c r="BG293" s="126" t="s">
        <v>137</v>
      </c>
      <c r="BH293" s="159" t="n">
        <v>0.0001</v>
      </c>
      <c r="BI293" s="159" t="n">
        <v>1.1E-011</v>
      </c>
      <c r="BJ293" s="159" t="n">
        <v>1.5E-011</v>
      </c>
      <c r="BK293" s="131"/>
      <c r="BL293" s="132"/>
      <c r="BM293" s="133"/>
      <c r="BN293" s="134"/>
      <c r="BO293" s="175"/>
      <c r="BP293" s="114"/>
      <c r="BQ293" s="136"/>
      <c r="BR293" s="137"/>
      <c r="BS293" s="138"/>
      <c r="BT293" s="139"/>
      <c r="BU293" s="140"/>
      <c r="BV293" s="141"/>
      <c r="BW293" s="142"/>
    </row>
    <row r="294" customFormat="false" ht="12.75" hidden="false" customHeight="true" outlineLevel="0" collapsed="false">
      <c r="A294" s="63"/>
      <c r="B294" s="54"/>
      <c r="C294" s="54"/>
      <c r="D294" s="54"/>
      <c r="E294" s="54"/>
      <c r="F294" s="54"/>
      <c r="G294" s="54"/>
      <c r="H294" s="54"/>
      <c r="I294" s="54"/>
      <c r="J294" s="54"/>
      <c r="K294" s="54"/>
      <c r="L294" s="54"/>
      <c r="M294" s="54"/>
      <c r="N294" s="54"/>
      <c r="O294" s="54"/>
      <c r="P294" s="54"/>
      <c r="Q294" s="54"/>
      <c r="R294" s="54"/>
      <c r="S294" s="54"/>
      <c r="T294" s="54"/>
      <c r="AW294" s="156" t="s">
        <v>477</v>
      </c>
      <c r="AX294" s="126" t="s">
        <v>352</v>
      </c>
      <c r="AY294" s="172" t="n">
        <v>3.54</v>
      </c>
      <c r="AZ294" s="131" t="s">
        <v>72</v>
      </c>
      <c r="BA294" s="131" t="n">
        <v>0.1475</v>
      </c>
      <c r="BB294" s="131"/>
      <c r="BC294" s="131"/>
      <c r="BD294" s="131"/>
      <c r="BE294" s="131"/>
      <c r="BF294" s="132"/>
      <c r="BG294" s="126" t="s">
        <v>133</v>
      </c>
      <c r="BH294" s="159" t="n">
        <v>0.0001</v>
      </c>
      <c r="BI294" s="159" t="n">
        <v>1.9E-010</v>
      </c>
      <c r="BJ294" s="159" t="n">
        <v>2.7E-010</v>
      </c>
      <c r="BK294" s="159" t="n">
        <v>0.0001</v>
      </c>
      <c r="BL294" s="149" t="n">
        <v>4.9E-010</v>
      </c>
      <c r="BM294" s="133"/>
      <c r="BN294" s="134"/>
      <c r="BO294" s="175"/>
      <c r="BP294" s="114"/>
      <c r="BQ294" s="136"/>
      <c r="BR294" s="137"/>
      <c r="BS294" s="138"/>
      <c r="BT294" s="139"/>
      <c r="BU294" s="140"/>
      <c r="BV294" s="141"/>
      <c r="BW294" s="142"/>
    </row>
    <row r="295" customFormat="false" ht="12.75" hidden="false" customHeight="true" outlineLevel="0" collapsed="false">
      <c r="A295" s="63"/>
      <c r="B295" s="54"/>
      <c r="C295" s="54"/>
      <c r="D295" s="54"/>
      <c r="E295" s="54"/>
      <c r="F295" s="54"/>
      <c r="G295" s="54"/>
      <c r="H295" s="54"/>
      <c r="I295" s="54"/>
      <c r="J295" s="54"/>
      <c r="K295" s="54"/>
      <c r="L295" s="54"/>
      <c r="M295" s="54"/>
      <c r="N295" s="54"/>
      <c r="O295" s="54"/>
      <c r="P295" s="54"/>
      <c r="Q295" s="54"/>
      <c r="R295" s="54"/>
      <c r="S295" s="54"/>
      <c r="T295" s="54"/>
      <c r="AW295" s="156" t="s">
        <v>478</v>
      </c>
      <c r="AX295" s="126" t="s">
        <v>352</v>
      </c>
      <c r="AY295" s="172" t="n">
        <v>3.54</v>
      </c>
      <c r="AZ295" s="131" t="s">
        <v>72</v>
      </c>
      <c r="BA295" s="131" t="n">
        <v>0.1475</v>
      </c>
      <c r="BB295" s="131"/>
      <c r="BC295" s="131"/>
      <c r="BD295" s="131"/>
      <c r="BE295" s="131"/>
      <c r="BF295" s="132"/>
      <c r="BG295" s="126" t="s">
        <v>137</v>
      </c>
      <c r="BH295" s="159" t="n">
        <v>0.0001</v>
      </c>
      <c r="BI295" s="159" t="n">
        <v>2E-010</v>
      </c>
      <c r="BJ295" s="159" t="n">
        <v>2.8E-010</v>
      </c>
      <c r="BK295" s="131"/>
      <c r="BL295" s="132"/>
      <c r="BM295" s="133"/>
      <c r="BN295" s="134"/>
      <c r="BO295" s="175"/>
      <c r="BP295" s="114"/>
      <c r="BQ295" s="136"/>
      <c r="BR295" s="137"/>
      <c r="BS295" s="138"/>
      <c r="BT295" s="139"/>
      <c r="BU295" s="140"/>
      <c r="BV295" s="141"/>
      <c r="BW295" s="142"/>
    </row>
    <row r="296" customFormat="false" ht="12.75" hidden="false" customHeight="true" outlineLevel="0" collapsed="false">
      <c r="A296" s="63"/>
      <c r="B296" s="54"/>
      <c r="C296" s="54"/>
      <c r="D296" s="54"/>
      <c r="E296" s="54"/>
      <c r="F296" s="54"/>
      <c r="G296" s="54"/>
      <c r="H296" s="54"/>
      <c r="I296" s="54"/>
      <c r="J296" s="54"/>
      <c r="K296" s="54"/>
      <c r="L296" s="54"/>
      <c r="M296" s="54"/>
      <c r="N296" s="54"/>
      <c r="O296" s="54"/>
      <c r="P296" s="54"/>
      <c r="Q296" s="54"/>
      <c r="R296" s="54"/>
      <c r="S296" s="54"/>
      <c r="T296" s="54"/>
      <c r="AW296" s="156" t="s">
        <v>479</v>
      </c>
      <c r="AX296" s="126" t="s">
        <v>353</v>
      </c>
      <c r="AY296" s="172" t="n">
        <v>10.1</v>
      </c>
      <c r="AZ296" s="131" t="s">
        <v>72</v>
      </c>
      <c r="BA296" s="131" t="n">
        <v>0.420833333333333</v>
      </c>
      <c r="BB296" s="131"/>
      <c r="BC296" s="131"/>
      <c r="BD296" s="131"/>
      <c r="BE296" s="131"/>
      <c r="BF296" s="132"/>
      <c r="BG296" s="126" t="s">
        <v>133</v>
      </c>
      <c r="BH296" s="159" t="n">
        <v>0.0001</v>
      </c>
      <c r="BI296" s="159" t="n">
        <v>4.1E-010</v>
      </c>
      <c r="BJ296" s="159" t="n">
        <v>5.7E-010</v>
      </c>
      <c r="BK296" s="159" t="n">
        <v>0.0001</v>
      </c>
      <c r="BL296" s="149" t="n">
        <v>1.2E-009</v>
      </c>
      <c r="BM296" s="133"/>
      <c r="BN296" s="134"/>
      <c r="BO296" s="175"/>
      <c r="BP296" s="114"/>
      <c r="BQ296" s="136"/>
      <c r="BR296" s="137"/>
      <c r="BS296" s="138"/>
      <c r="BT296" s="139"/>
      <c r="BU296" s="140"/>
      <c r="BV296" s="141"/>
      <c r="BW296" s="142"/>
    </row>
    <row r="297" customFormat="false" ht="12.75" hidden="false" customHeight="true" outlineLevel="0" collapsed="false">
      <c r="A297" s="63"/>
      <c r="B297" s="54"/>
      <c r="C297" s="54"/>
      <c r="D297" s="54"/>
      <c r="E297" s="54"/>
      <c r="F297" s="54"/>
      <c r="G297" s="54"/>
      <c r="H297" s="54"/>
      <c r="I297" s="54"/>
      <c r="J297" s="54"/>
      <c r="K297" s="54"/>
      <c r="L297" s="54"/>
      <c r="M297" s="54"/>
      <c r="N297" s="54"/>
      <c r="O297" s="54"/>
      <c r="P297" s="54"/>
      <c r="Q297" s="54"/>
      <c r="R297" s="54"/>
      <c r="S297" s="54"/>
      <c r="T297" s="54"/>
      <c r="AW297" s="156" t="s">
        <v>480</v>
      </c>
      <c r="AX297" s="126" t="s">
        <v>353</v>
      </c>
      <c r="AY297" s="172" t="n">
        <v>10.1</v>
      </c>
      <c r="AZ297" s="131" t="s">
        <v>72</v>
      </c>
      <c r="BA297" s="131" t="n">
        <v>0.420833333333333</v>
      </c>
      <c r="BB297" s="131"/>
      <c r="BC297" s="131"/>
      <c r="BD297" s="131"/>
      <c r="BE297" s="131"/>
      <c r="BF297" s="132"/>
      <c r="BG297" s="126" t="s">
        <v>137</v>
      </c>
      <c r="BH297" s="159" t="n">
        <v>0.0001</v>
      </c>
      <c r="BI297" s="159" t="n">
        <v>4.3E-010</v>
      </c>
      <c r="BJ297" s="159" t="n">
        <v>6E-010</v>
      </c>
      <c r="BK297" s="131"/>
      <c r="BL297" s="132"/>
      <c r="BM297" s="133"/>
      <c r="BN297" s="134"/>
      <c r="BO297" s="175"/>
      <c r="BP297" s="114"/>
      <c r="BQ297" s="136"/>
      <c r="BR297" s="137"/>
      <c r="BS297" s="138"/>
      <c r="BT297" s="139"/>
      <c r="BU297" s="140"/>
      <c r="BV297" s="141"/>
      <c r="BW297" s="142"/>
    </row>
    <row r="298" customFormat="false" ht="12.75" hidden="false" customHeight="true" outlineLevel="0" collapsed="false">
      <c r="A298" s="63"/>
      <c r="B298" s="54"/>
      <c r="C298" s="54"/>
      <c r="D298" s="54"/>
      <c r="E298" s="54"/>
      <c r="F298" s="54"/>
      <c r="G298" s="54"/>
      <c r="H298" s="54"/>
      <c r="I298" s="54"/>
      <c r="J298" s="54"/>
      <c r="K298" s="54"/>
      <c r="L298" s="54"/>
      <c r="M298" s="54"/>
      <c r="N298" s="54"/>
      <c r="O298" s="54"/>
      <c r="P298" s="54"/>
      <c r="Q298" s="54"/>
      <c r="R298" s="54"/>
      <c r="S298" s="54"/>
      <c r="T298" s="54"/>
      <c r="AW298" s="156" t="s">
        <v>481</v>
      </c>
      <c r="AX298" s="126" t="s">
        <v>354</v>
      </c>
      <c r="AY298" s="172" t="n">
        <v>0.318</v>
      </c>
      <c r="AZ298" s="131" t="s">
        <v>72</v>
      </c>
      <c r="BA298" s="131" t="n">
        <v>0.01325</v>
      </c>
      <c r="BB298" s="131"/>
      <c r="BC298" s="131"/>
      <c r="BD298" s="131"/>
      <c r="BE298" s="131"/>
      <c r="BF298" s="132"/>
      <c r="BG298" s="126" t="s">
        <v>133</v>
      </c>
      <c r="BH298" s="159" t="n">
        <v>0.0001</v>
      </c>
      <c r="BI298" s="159" t="n">
        <v>2.8E-011</v>
      </c>
      <c r="BJ298" s="159" t="n">
        <v>4.4E-011</v>
      </c>
      <c r="BK298" s="159" t="n">
        <v>0.0001</v>
      </c>
      <c r="BL298" s="149" t="n">
        <v>8.1E-011</v>
      </c>
      <c r="BM298" s="133"/>
      <c r="BN298" s="134"/>
      <c r="BO298" s="175"/>
      <c r="BP298" s="114"/>
      <c r="BQ298" s="136"/>
      <c r="BR298" s="137"/>
      <c r="BS298" s="138"/>
      <c r="BT298" s="139"/>
      <c r="BU298" s="140"/>
      <c r="BV298" s="141"/>
      <c r="BW298" s="142"/>
    </row>
    <row r="299" customFormat="false" ht="12.75" hidden="false" customHeight="true" outlineLevel="0" collapsed="false">
      <c r="A299" s="63"/>
      <c r="B299" s="54"/>
      <c r="C299" s="54"/>
      <c r="D299" s="54"/>
      <c r="E299" s="54"/>
      <c r="F299" s="54"/>
      <c r="G299" s="54"/>
      <c r="H299" s="54"/>
      <c r="I299" s="54"/>
      <c r="J299" s="54"/>
      <c r="K299" s="54"/>
      <c r="L299" s="54"/>
      <c r="M299" s="54"/>
      <c r="N299" s="54"/>
      <c r="O299" s="54"/>
      <c r="P299" s="54"/>
      <c r="Q299" s="54"/>
      <c r="R299" s="54"/>
      <c r="S299" s="54"/>
      <c r="T299" s="54"/>
      <c r="AW299" s="156" t="s">
        <v>482</v>
      </c>
      <c r="AX299" s="126" t="s">
        <v>354</v>
      </c>
      <c r="AY299" s="172" t="n">
        <v>0.318</v>
      </c>
      <c r="AZ299" s="131" t="s">
        <v>72</v>
      </c>
      <c r="BA299" s="131" t="n">
        <v>0.01325</v>
      </c>
      <c r="BB299" s="131"/>
      <c r="BC299" s="131"/>
      <c r="BD299" s="131"/>
      <c r="BE299" s="131"/>
      <c r="BF299" s="132"/>
      <c r="BG299" s="126" t="s">
        <v>137</v>
      </c>
      <c r="BH299" s="159" t="n">
        <v>0.0001</v>
      </c>
      <c r="BI299" s="159" t="n">
        <v>2.9E-011</v>
      </c>
      <c r="BJ299" s="159" t="n">
        <v>4.6E-011</v>
      </c>
      <c r="BK299" s="131"/>
      <c r="BL299" s="132"/>
      <c r="BM299" s="133"/>
      <c r="BN299" s="134"/>
      <c r="BO299" s="175"/>
      <c r="BP299" s="114"/>
      <c r="BQ299" s="136"/>
      <c r="BR299" s="137"/>
      <c r="BS299" s="138"/>
      <c r="BT299" s="139"/>
      <c r="BU299" s="140"/>
      <c r="BV299" s="141"/>
      <c r="BW299" s="142"/>
    </row>
    <row r="300" customFormat="false" ht="12.75" hidden="false" customHeight="true" outlineLevel="0" collapsed="false">
      <c r="A300" s="63"/>
      <c r="B300" s="54"/>
      <c r="C300" s="54"/>
      <c r="D300" s="54"/>
      <c r="E300" s="54"/>
      <c r="F300" s="54"/>
      <c r="G300" s="54"/>
      <c r="H300" s="54"/>
      <c r="I300" s="54"/>
      <c r="J300" s="54"/>
      <c r="K300" s="54"/>
      <c r="L300" s="54"/>
      <c r="M300" s="54"/>
      <c r="N300" s="54"/>
      <c r="O300" s="54"/>
      <c r="P300" s="54"/>
      <c r="Q300" s="54"/>
      <c r="R300" s="54"/>
      <c r="S300" s="54"/>
      <c r="T300" s="54"/>
      <c r="AW300" s="156" t="s">
        <v>483</v>
      </c>
      <c r="AX300" s="126" t="s">
        <v>355</v>
      </c>
      <c r="AY300" s="172" t="n">
        <v>0.178</v>
      </c>
      <c r="AZ300" s="131" t="s">
        <v>72</v>
      </c>
      <c r="BA300" s="131" t="n">
        <v>0.00741666666666667</v>
      </c>
      <c r="BB300" s="131"/>
      <c r="BC300" s="131"/>
      <c r="BD300" s="131"/>
      <c r="BE300" s="131"/>
      <c r="BF300" s="132"/>
      <c r="BG300" s="126" t="s">
        <v>133</v>
      </c>
      <c r="BH300" s="159" t="n">
        <v>0.0001</v>
      </c>
      <c r="BI300" s="159" t="n">
        <v>1.6E-011</v>
      </c>
      <c r="BJ300" s="159" t="n">
        <v>2.5E-011</v>
      </c>
      <c r="BK300" s="159" t="n">
        <v>0.0001</v>
      </c>
      <c r="BL300" s="149" t="n">
        <v>4.6E-011</v>
      </c>
      <c r="BM300" s="133"/>
      <c r="BN300" s="134"/>
      <c r="BO300" s="175"/>
      <c r="BP300" s="114"/>
      <c r="BQ300" s="136"/>
      <c r="BR300" s="137"/>
      <c r="BS300" s="138"/>
      <c r="BT300" s="139"/>
      <c r="BU300" s="140"/>
      <c r="BV300" s="141" t="n">
        <v>0.548</v>
      </c>
      <c r="BW300" s="142" t="n">
        <v>0.365</v>
      </c>
    </row>
    <row r="301" customFormat="false" ht="12.75" hidden="false" customHeight="true" outlineLevel="0" collapsed="false">
      <c r="A301" s="63"/>
      <c r="B301" s="54"/>
      <c r="C301" s="54"/>
      <c r="D301" s="54"/>
      <c r="E301" s="54"/>
      <c r="F301" s="54"/>
      <c r="G301" s="54"/>
      <c r="H301" s="54"/>
      <c r="I301" s="54"/>
      <c r="J301" s="54"/>
      <c r="K301" s="54"/>
      <c r="L301" s="54"/>
      <c r="M301" s="54"/>
      <c r="N301" s="54"/>
      <c r="O301" s="54"/>
      <c r="P301" s="54"/>
      <c r="Q301" s="54"/>
      <c r="R301" s="54"/>
      <c r="S301" s="54"/>
      <c r="T301" s="54"/>
      <c r="AW301" s="156" t="s">
        <v>484</v>
      </c>
      <c r="AX301" s="126" t="s">
        <v>355</v>
      </c>
      <c r="AY301" s="172" t="n">
        <v>0.178</v>
      </c>
      <c r="AZ301" s="131" t="s">
        <v>72</v>
      </c>
      <c r="BA301" s="131" t="n">
        <v>0.00741666666666667</v>
      </c>
      <c r="BB301" s="131"/>
      <c r="BC301" s="131"/>
      <c r="BD301" s="131"/>
      <c r="BE301" s="131"/>
      <c r="BF301" s="132"/>
      <c r="BG301" s="126" t="s">
        <v>137</v>
      </c>
      <c r="BH301" s="159" t="n">
        <v>0.0001</v>
      </c>
      <c r="BI301" s="159" t="n">
        <v>1.7E-011</v>
      </c>
      <c r="BJ301" s="159" t="n">
        <v>2.6E-011</v>
      </c>
      <c r="BK301" s="131"/>
      <c r="BL301" s="132"/>
      <c r="BM301" s="133"/>
      <c r="BN301" s="134"/>
      <c r="BO301" s="175"/>
      <c r="BP301" s="114"/>
      <c r="BQ301" s="136"/>
      <c r="BR301" s="137"/>
      <c r="BS301" s="138"/>
      <c r="BT301" s="139"/>
      <c r="BU301" s="140"/>
      <c r="BV301" s="141" t="n">
        <v>0.548</v>
      </c>
      <c r="BW301" s="142" t="n">
        <v>0.365</v>
      </c>
    </row>
    <row r="302" customFormat="false" ht="12.75" hidden="false" customHeight="true" outlineLevel="0" collapsed="false">
      <c r="A302" s="63"/>
      <c r="B302" s="54"/>
      <c r="C302" s="54"/>
      <c r="D302" s="54"/>
      <c r="E302" s="54"/>
      <c r="F302" s="54"/>
      <c r="G302" s="54"/>
      <c r="H302" s="54"/>
      <c r="I302" s="54"/>
      <c r="J302" s="54"/>
      <c r="K302" s="54"/>
      <c r="L302" s="54"/>
      <c r="M302" s="54"/>
      <c r="N302" s="54"/>
      <c r="O302" s="54"/>
      <c r="P302" s="54"/>
      <c r="Q302" s="54"/>
      <c r="R302" s="54"/>
      <c r="S302" s="54"/>
      <c r="T302" s="54"/>
      <c r="AW302" s="156" t="s">
        <v>485</v>
      </c>
      <c r="AX302" s="126" t="s">
        <v>356</v>
      </c>
      <c r="AY302" s="172" t="n">
        <v>16.5</v>
      </c>
      <c r="AZ302" s="131" t="s">
        <v>72</v>
      </c>
      <c r="BA302" s="131" t="n">
        <v>0.6875</v>
      </c>
      <c r="BB302" s="131"/>
      <c r="BC302" s="131"/>
      <c r="BD302" s="131"/>
      <c r="BE302" s="131"/>
      <c r="BF302" s="132"/>
      <c r="BG302" s="126" t="s">
        <v>115</v>
      </c>
      <c r="BH302" s="131" t="n">
        <v>0.002</v>
      </c>
      <c r="BI302" s="159" t="n">
        <v>3E-010</v>
      </c>
      <c r="BJ302" s="159" t="n">
        <v>5.2E-010</v>
      </c>
      <c r="BK302" s="131" t="n">
        <v>0.002</v>
      </c>
      <c r="BL302" s="149" t="n">
        <v>8.6E-010</v>
      </c>
      <c r="BM302" s="133"/>
      <c r="BN302" s="134"/>
      <c r="BO302" s="175"/>
      <c r="BP302" s="114"/>
      <c r="BQ302" s="136"/>
      <c r="BR302" s="137"/>
      <c r="BS302" s="138"/>
      <c r="BT302" s="139"/>
      <c r="BU302" s="140"/>
      <c r="BV302" s="141"/>
      <c r="BW302" s="142"/>
    </row>
    <row r="303" customFormat="false" ht="12.75" hidden="false" customHeight="true" outlineLevel="0" collapsed="false">
      <c r="A303" s="63"/>
      <c r="B303" s="54"/>
      <c r="C303" s="54"/>
      <c r="D303" s="54"/>
      <c r="E303" s="54"/>
      <c r="F303" s="54"/>
      <c r="G303" s="54"/>
      <c r="H303" s="54"/>
      <c r="I303" s="54"/>
      <c r="J303" s="54"/>
      <c r="K303" s="54"/>
      <c r="L303" s="54"/>
      <c r="M303" s="54"/>
      <c r="N303" s="54"/>
      <c r="O303" s="54"/>
      <c r="P303" s="54"/>
      <c r="Q303" s="54"/>
      <c r="R303" s="54"/>
      <c r="S303" s="54"/>
      <c r="T303" s="54"/>
      <c r="AW303" s="156" t="s">
        <v>486</v>
      </c>
      <c r="AX303" s="126" t="s">
        <v>356</v>
      </c>
      <c r="AY303" s="172" t="n">
        <v>16.5</v>
      </c>
      <c r="AZ303" s="131" t="s">
        <v>72</v>
      </c>
      <c r="BA303" s="131" t="n">
        <v>0.6875</v>
      </c>
      <c r="BB303" s="131"/>
      <c r="BC303" s="131"/>
      <c r="BD303" s="131"/>
      <c r="BE303" s="131"/>
      <c r="BF303" s="132"/>
      <c r="BG303" s="126" t="s">
        <v>133</v>
      </c>
      <c r="BH303" s="131" t="n">
        <v>0.002</v>
      </c>
      <c r="BI303" s="159" t="n">
        <v>4.3E-010</v>
      </c>
      <c r="BJ303" s="159" t="n">
        <v>6.8E-010</v>
      </c>
      <c r="BK303" s="131"/>
      <c r="BL303" s="132"/>
      <c r="BM303" s="133"/>
      <c r="BN303" s="134"/>
      <c r="BO303" s="175"/>
      <c r="BP303" s="114"/>
      <c r="BQ303" s="136"/>
      <c r="BR303" s="137"/>
      <c r="BS303" s="138"/>
      <c r="BT303" s="139"/>
      <c r="BU303" s="140"/>
      <c r="BV303" s="141"/>
      <c r="BW303" s="142"/>
    </row>
    <row r="304" customFormat="false" ht="12.75" hidden="false" customHeight="true" outlineLevel="0" collapsed="false">
      <c r="A304" s="63"/>
      <c r="B304" s="54"/>
      <c r="C304" s="54"/>
      <c r="D304" s="54"/>
      <c r="E304" s="54"/>
      <c r="F304" s="54"/>
      <c r="G304" s="54"/>
      <c r="H304" s="54"/>
      <c r="I304" s="54"/>
      <c r="J304" s="54"/>
      <c r="K304" s="54"/>
      <c r="L304" s="54"/>
      <c r="M304" s="54"/>
      <c r="N304" s="54"/>
      <c r="O304" s="54"/>
      <c r="P304" s="54"/>
      <c r="Q304" s="54"/>
      <c r="R304" s="54"/>
      <c r="S304" s="54"/>
      <c r="T304" s="54"/>
      <c r="AW304" s="156" t="s">
        <v>487</v>
      </c>
      <c r="AX304" s="126" t="s">
        <v>356</v>
      </c>
      <c r="AY304" s="172" t="n">
        <v>16.5</v>
      </c>
      <c r="AZ304" s="131" t="s">
        <v>72</v>
      </c>
      <c r="BA304" s="131" t="n">
        <v>0.6875</v>
      </c>
      <c r="BB304" s="131"/>
      <c r="BC304" s="131"/>
      <c r="BD304" s="131"/>
      <c r="BE304" s="131"/>
      <c r="BF304" s="132"/>
      <c r="BG304" s="126" t="s">
        <v>137</v>
      </c>
      <c r="BH304" s="131" t="n">
        <v>0.002</v>
      </c>
      <c r="BI304" s="159" t="n">
        <v>4.5E-010</v>
      </c>
      <c r="BJ304" s="159" t="n">
        <v>7E-010</v>
      </c>
      <c r="BK304" s="131"/>
      <c r="BL304" s="132"/>
      <c r="BM304" s="133"/>
      <c r="BN304" s="134"/>
      <c r="BO304" s="175"/>
      <c r="BP304" s="114"/>
      <c r="BQ304" s="136"/>
      <c r="BR304" s="137"/>
      <c r="BS304" s="138"/>
      <c r="BT304" s="139"/>
      <c r="BU304" s="140"/>
      <c r="BV304" s="141"/>
      <c r="BW304" s="142"/>
    </row>
    <row r="305" customFormat="false" ht="12.75" hidden="false" customHeight="true" outlineLevel="0" collapsed="false">
      <c r="A305" s="63"/>
      <c r="B305" s="54"/>
      <c r="C305" s="54"/>
      <c r="D305" s="54"/>
      <c r="E305" s="54"/>
      <c r="F305" s="54"/>
      <c r="G305" s="54"/>
      <c r="H305" s="54"/>
      <c r="I305" s="54"/>
      <c r="J305" s="54"/>
      <c r="K305" s="54"/>
      <c r="L305" s="54"/>
      <c r="M305" s="54"/>
      <c r="N305" s="54"/>
      <c r="O305" s="54"/>
      <c r="P305" s="54"/>
      <c r="Q305" s="54"/>
      <c r="R305" s="54"/>
      <c r="S305" s="54"/>
      <c r="T305" s="54"/>
      <c r="AW305" s="156" t="s">
        <v>488</v>
      </c>
      <c r="AX305" s="126" t="s">
        <v>357</v>
      </c>
      <c r="AY305" s="172" t="n">
        <v>83.4</v>
      </c>
      <c r="AZ305" s="131" t="s">
        <v>132</v>
      </c>
      <c r="BA305" s="172" t="n">
        <v>83.4</v>
      </c>
      <c r="BB305" s="131"/>
      <c r="BC305" s="131"/>
      <c r="BD305" s="131"/>
      <c r="BE305" s="131"/>
      <c r="BF305" s="132"/>
      <c r="BG305" s="126" t="s">
        <v>115</v>
      </c>
      <c r="BH305" s="131" t="n">
        <v>0.002</v>
      </c>
      <c r="BI305" s="159" t="n">
        <v>3.5E-009</v>
      </c>
      <c r="BJ305" s="159" t="n">
        <v>4.1E-009</v>
      </c>
      <c r="BK305" s="131" t="n">
        <v>0.002</v>
      </c>
      <c r="BL305" s="149" t="n">
        <v>3.3E-010</v>
      </c>
      <c r="BM305" s="133"/>
      <c r="BN305" s="134"/>
      <c r="BO305" s="175"/>
      <c r="BP305" s="114"/>
      <c r="BQ305" s="136"/>
      <c r="BR305" s="137"/>
      <c r="BS305" s="138"/>
      <c r="BT305" s="139"/>
      <c r="BU305" s="140"/>
      <c r="BV305" s="141"/>
      <c r="BW305" s="142"/>
    </row>
    <row r="306" customFormat="false" ht="12.75" hidden="false" customHeight="true" outlineLevel="0" collapsed="false">
      <c r="A306" s="63"/>
      <c r="B306" s="54"/>
      <c r="C306" s="54"/>
      <c r="D306" s="54"/>
      <c r="E306" s="54"/>
      <c r="F306" s="54"/>
      <c r="G306" s="54"/>
      <c r="H306" s="54"/>
      <c r="I306" s="54"/>
      <c r="J306" s="54"/>
      <c r="K306" s="54"/>
      <c r="L306" s="54"/>
      <c r="M306" s="54"/>
      <c r="N306" s="54"/>
      <c r="O306" s="54"/>
      <c r="P306" s="54"/>
      <c r="Q306" s="54"/>
      <c r="R306" s="54"/>
      <c r="S306" s="54"/>
      <c r="T306" s="54"/>
      <c r="AW306" s="156" t="s">
        <v>489</v>
      </c>
      <c r="AX306" s="126" t="s">
        <v>357</v>
      </c>
      <c r="AY306" s="172" t="n">
        <v>83.4</v>
      </c>
      <c r="AZ306" s="131" t="s">
        <v>132</v>
      </c>
      <c r="BA306" s="172" t="n">
        <v>83.4</v>
      </c>
      <c r="BB306" s="131"/>
      <c r="BC306" s="131"/>
      <c r="BD306" s="131"/>
      <c r="BE306" s="131"/>
      <c r="BF306" s="132"/>
      <c r="BG306" s="126" t="s">
        <v>133</v>
      </c>
      <c r="BH306" s="131" t="n">
        <v>0.002</v>
      </c>
      <c r="BI306" s="159" t="n">
        <v>2.5E-009</v>
      </c>
      <c r="BJ306" s="159" t="n">
        <v>1.7E-009</v>
      </c>
      <c r="BK306" s="131"/>
      <c r="BL306" s="132"/>
      <c r="BM306" s="133"/>
      <c r="BN306" s="134"/>
      <c r="BO306" s="175"/>
      <c r="BP306" s="114"/>
      <c r="BQ306" s="136"/>
      <c r="BR306" s="137"/>
      <c r="BS306" s="138"/>
      <c r="BT306" s="139"/>
      <c r="BU306" s="140"/>
      <c r="BV306" s="141"/>
      <c r="BW306" s="142"/>
    </row>
    <row r="307" customFormat="false" ht="12.75" hidden="false" customHeight="true" outlineLevel="0" collapsed="false">
      <c r="A307" s="63"/>
      <c r="B307" s="54"/>
      <c r="C307" s="54"/>
      <c r="D307" s="54"/>
      <c r="E307" s="54"/>
      <c r="F307" s="54"/>
      <c r="G307" s="54"/>
      <c r="H307" s="54"/>
      <c r="I307" s="54"/>
      <c r="J307" s="54"/>
      <c r="K307" s="54"/>
      <c r="L307" s="54"/>
      <c r="M307" s="54"/>
      <c r="N307" s="54"/>
      <c r="O307" s="54"/>
      <c r="P307" s="54"/>
      <c r="Q307" s="54"/>
      <c r="R307" s="54"/>
      <c r="S307" s="54"/>
      <c r="T307" s="54"/>
      <c r="AW307" s="156" t="s">
        <v>490</v>
      </c>
      <c r="AX307" s="126" t="s">
        <v>357</v>
      </c>
      <c r="AY307" s="172" t="n">
        <v>83.4</v>
      </c>
      <c r="AZ307" s="131" t="s">
        <v>132</v>
      </c>
      <c r="BA307" s="172" t="n">
        <v>83.4</v>
      </c>
      <c r="BB307" s="131"/>
      <c r="BC307" s="131"/>
      <c r="BD307" s="131"/>
      <c r="BE307" s="131"/>
      <c r="BF307" s="132"/>
      <c r="BG307" s="126" t="s">
        <v>137</v>
      </c>
      <c r="BH307" s="131" t="n">
        <v>0.002</v>
      </c>
      <c r="BI307" s="159" t="n">
        <v>3.3E-009</v>
      </c>
      <c r="BJ307" s="159" t="n">
        <v>1.8E-009</v>
      </c>
      <c r="BK307" s="131"/>
      <c r="BL307" s="132"/>
      <c r="BM307" s="133"/>
      <c r="BN307" s="134"/>
      <c r="BO307" s="175"/>
      <c r="BP307" s="114"/>
      <c r="BQ307" s="136"/>
      <c r="BR307" s="137"/>
      <c r="BS307" s="138"/>
      <c r="BT307" s="139"/>
      <c r="BU307" s="140"/>
      <c r="BV307" s="141"/>
      <c r="BW307" s="142"/>
    </row>
    <row r="308" customFormat="false" ht="12.75" hidden="false" customHeight="true" outlineLevel="0" collapsed="false">
      <c r="A308" s="63"/>
      <c r="B308" s="54"/>
      <c r="C308" s="54"/>
      <c r="D308" s="54"/>
      <c r="E308" s="54"/>
      <c r="F308" s="54"/>
      <c r="G308" s="54"/>
      <c r="H308" s="54"/>
      <c r="I308" s="54"/>
      <c r="J308" s="54"/>
      <c r="K308" s="54"/>
      <c r="L308" s="54"/>
      <c r="M308" s="54"/>
      <c r="N308" s="54"/>
      <c r="O308" s="54"/>
      <c r="P308" s="54"/>
      <c r="Q308" s="54"/>
      <c r="R308" s="54"/>
      <c r="S308" s="54"/>
      <c r="T308" s="54"/>
      <c r="AW308" s="156" t="s">
        <v>491</v>
      </c>
      <c r="AX308" s="126" t="s">
        <v>358</v>
      </c>
      <c r="AY308" s="172" t="n">
        <v>3.27</v>
      </c>
      <c r="AZ308" s="131" t="s">
        <v>132</v>
      </c>
      <c r="BA308" s="172" t="n">
        <v>3.27</v>
      </c>
      <c r="BB308" s="131" t="n">
        <v>0.182</v>
      </c>
      <c r="BC308" s="131"/>
      <c r="BD308" s="131"/>
      <c r="BE308" s="131"/>
      <c r="BF308" s="132"/>
      <c r="BG308" s="126" t="s">
        <v>115</v>
      </c>
      <c r="BH308" s="131" t="n">
        <v>0.002</v>
      </c>
      <c r="BI308" s="159" t="n">
        <v>3.1E-010</v>
      </c>
      <c r="BJ308" s="159" t="n">
        <v>5.2E-010</v>
      </c>
      <c r="BK308" s="131" t="n">
        <v>0.002</v>
      </c>
      <c r="BL308" s="149" t="n">
        <v>7.9E-010</v>
      </c>
      <c r="BM308" s="133"/>
      <c r="BN308" s="134" t="n">
        <v>400</v>
      </c>
      <c r="BO308" s="175"/>
      <c r="BP308" s="114" t="n">
        <v>8.5</v>
      </c>
      <c r="BQ308" s="136" t="n">
        <v>6.2</v>
      </c>
      <c r="BR308" s="137"/>
      <c r="BS308" s="138"/>
      <c r="BT308" s="139"/>
      <c r="BU308" s="140"/>
      <c r="BV308" s="141"/>
      <c r="BW308" s="142"/>
    </row>
    <row r="309" customFormat="false" ht="12.75" hidden="false" customHeight="true" outlineLevel="0" collapsed="false">
      <c r="A309" s="63"/>
      <c r="B309" s="54"/>
      <c r="C309" s="54"/>
      <c r="D309" s="54"/>
      <c r="E309" s="54"/>
      <c r="F309" s="54"/>
      <c r="G309" s="54"/>
      <c r="H309" s="54"/>
      <c r="I309" s="54"/>
      <c r="J309" s="54"/>
      <c r="K309" s="54"/>
      <c r="L309" s="54"/>
      <c r="M309" s="54"/>
      <c r="N309" s="54"/>
      <c r="O309" s="54"/>
      <c r="P309" s="54"/>
      <c r="Q309" s="54"/>
      <c r="R309" s="54"/>
      <c r="S309" s="54"/>
      <c r="T309" s="54"/>
      <c r="AW309" s="156" t="s">
        <v>492</v>
      </c>
      <c r="AX309" s="126" t="s">
        <v>358</v>
      </c>
      <c r="AY309" s="172" t="n">
        <v>3.27</v>
      </c>
      <c r="AZ309" s="131" t="s">
        <v>132</v>
      </c>
      <c r="BA309" s="172" t="n">
        <v>3.27</v>
      </c>
      <c r="BB309" s="131" t="n">
        <v>0.182</v>
      </c>
      <c r="BC309" s="131"/>
      <c r="BD309" s="131"/>
      <c r="BE309" s="131"/>
      <c r="BF309" s="132"/>
      <c r="BG309" s="126" t="s">
        <v>133</v>
      </c>
      <c r="BH309" s="131" t="n">
        <v>0.002</v>
      </c>
      <c r="BI309" s="159" t="n">
        <v>5.3E-010</v>
      </c>
      <c r="BJ309" s="159" t="n">
        <v>7.2E-010</v>
      </c>
      <c r="BK309" s="131"/>
      <c r="BL309" s="132"/>
      <c r="BM309" s="133"/>
      <c r="BN309" s="134" t="n">
        <v>400</v>
      </c>
      <c r="BO309" s="175"/>
      <c r="BP309" s="114" t="n">
        <v>8.5</v>
      </c>
      <c r="BQ309" s="136" t="n">
        <v>6.2</v>
      </c>
      <c r="BR309" s="137"/>
      <c r="BS309" s="138"/>
      <c r="BT309" s="139"/>
      <c r="BU309" s="140"/>
      <c r="BV309" s="141"/>
      <c r="BW309" s="142"/>
    </row>
    <row r="310" customFormat="false" ht="12.75" hidden="false" customHeight="true" outlineLevel="0" collapsed="false">
      <c r="A310" s="63"/>
      <c r="B310" s="54"/>
      <c r="C310" s="54"/>
      <c r="D310" s="54"/>
      <c r="E310" s="54"/>
      <c r="F310" s="54"/>
      <c r="G310" s="54"/>
      <c r="H310" s="54"/>
      <c r="I310" s="54"/>
      <c r="J310" s="54"/>
      <c r="K310" s="54"/>
      <c r="L310" s="54"/>
      <c r="M310" s="54"/>
      <c r="N310" s="54"/>
      <c r="O310" s="54"/>
      <c r="P310" s="54"/>
      <c r="Q310" s="54"/>
      <c r="R310" s="54"/>
      <c r="S310" s="54"/>
      <c r="T310" s="54"/>
      <c r="AW310" s="156" t="s">
        <v>493</v>
      </c>
      <c r="AX310" s="126" t="s">
        <v>358</v>
      </c>
      <c r="AY310" s="172" t="n">
        <v>3.27</v>
      </c>
      <c r="AZ310" s="131" t="s">
        <v>132</v>
      </c>
      <c r="BA310" s="172" t="n">
        <v>3.27</v>
      </c>
      <c r="BB310" s="131" t="n">
        <v>0.182</v>
      </c>
      <c r="BC310" s="131"/>
      <c r="BD310" s="131"/>
      <c r="BE310" s="131"/>
      <c r="BF310" s="132"/>
      <c r="BG310" s="126" t="s">
        <v>137</v>
      </c>
      <c r="BH310" s="131" t="n">
        <v>0.002</v>
      </c>
      <c r="BI310" s="159" t="n">
        <v>5.5E-010</v>
      </c>
      <c r="BJ310" s="159" t="n">
        <v>7.5E-010</v>
      </c>
      <c r="BK310" s="131"/>
      <c r="BL310" s="132"/>
      <c r="BM310" s="133"/>
      <c r="BN310" s="134" t="n">
        <v>400</v>
      </c>
      <c r="BO310" s="175"/>
      <c r="BP310" s="114" t="n">
        <v>8.5</v>
      </c>
      <c r="BQ310" s="136" t="n">
        <v>6.2</v>
      </c>
      <c r="BR310" s="137"/>
      <c r="BS310" s="138"/>
      <c r="BT310" s="139"/>
      <c r="BU310" s="140"/>
      <c r="BV310" s="141"/>
      <c r="BW310" s="142"/>
    </row>
    <row r="311" customFormat="false" ht="12.75" hidden="false" customHeight="true" outlineLevel="0" collapsed="false">
      <c r="A311" s="63"/>
      <c r="B311" s="54"/>
      <c r="C311" s="54"/>
      <c r="D311" s="54"/>
      <c r="E311" s="54"/>
      <c r="F311" s="54"/>
      <c r="G311" s="54"/>
      <c r="H311" s="54"/>
      <c r="I311" s="54"/>
      <c r="J311" s="54"/>
      <c r="K311" s="54"/>
      <c r="L311" s="54"/>
      <c r="M311" s="54"/>
      <c r="N311" s="54"/>
      <c r="O311" s="54"/>
      <c r="P311" s="54"/>
      <c r="Q311" s="54"/>
      <c r="R311" s="54"/>
      <c r="S311" s="54"/>
      <c r="T311" s="54"/>
      <c r="AW311" s="156" t="s">
        <v>494</v>
      </c>
      <c r="AX311" s="126" t="s">
        <v>359</v>
      </c>
      <c r="AY311" s="159" t="n">
        <v>1530000</v>
      </c>
      <c r="AZ311" s="131" t="s">
        <v>114</v>
      </c>
      <c r="BA311" s="131" t="n">
        <v>558832500</v>
      </c>
      <c r="BB311" s="131"/>
      <c r="BC311" s="131"/>
      <c r="BD311" s="131"/>
      <c r="BE311" s="131"/>
      <c r="BF311" s="132"/>
      <c r="BG311" s="126" t="s">
        <v>115</v>
      </c>
      <c r="BH311" s="131" t="n">
        <v>0.002</v>
      </c>
      <c r="BI311" s="159" t="n">
        <v>2.5E-008</v>
      </c>
      <c r="BJ311" s="159" t="n">
        <v>2.9E-008</v>
      </c>
      <c r="BK311" s="131" t="n">
        <v>0.002</v>
      </c>
      <c r="BL311" s="149" t="n">
        <v>2.8E-010</v>
      </c>
      <c r="BM311" s="133"/>
      <c r="BN311" s="134"/>
      <c r="BO311" s="175"/>
      <c r="BP311" s="114"/>
      <c r="BQ311" s="136"/>
      <c r="BR311" s="137"/>
      <c r="BS311" s="138"/>
      <c r="BT311" s="139"/>
      <c r="BU311" s="140"/>
      <c r="BV311" s="141"/>
      <c r="BW311" s="142"/>
    </row>
    <row r="312" customFormat="false" ht="12.75" hidden="false" customHeight="true" outlineLevel="0" collapsed="false">
      <c r="A312" s="63"/>
      <c r="B312" s="54"/>
      <c r="C312" s="54"/>
      <c r="D312" s="54"/>
      <c r="E312" s="54"/>
      <c r="F312" s="54"/>
      <c r="G312" s="54"/>
      <c r="H312" s="54"/>
      <c r="I312" s="54"/>
      <c r="J312" s="54"/>
      <c r="K312" s="54"/>
      <c r="L312" s="54"/>
      <c r="M312" s="54"/>
      <c r="N312" s="54"/>
      <c r="O312" s="54"/>
      <c r="P312" s="54"/>
      <c r="Q312" s="54"/>
      <c r="R312" s="54"/>
      <c r="S312" s="54"/>
      <c r="T312" s="54"/>
      <c r="AW312" s="156" t="s">
        <v>495</v>
      </c>
      <c r="AX312" s="126" t="s">
        <v>359</v>
      </c>
      <c r="AY312" s="159" t="n">
        <v>1530000</v>
      </c>
      <c r="AZ312" s="131" t="s">
        <v>114</v>
      </c>
      <c r="BA312" s="131" t="n">
        <v>558832500</v>
      </c>
      <c r="BB312" s="131"/>
      <c r="BC312" s="131"/>
      <c r="BD312" s="131"/>
      <c r="BE312" s="131"/>
      <c r="BF312" s="132"/>
      <c r="BG312" s="126" t="s">
        <v>133</v>
      </c>
      <c r="BH312" s="131" t="n">
        <v>0.002</v>
      </c>
      <c r="BI312" s="159" t="n">
        <v>9.6E-009</v>
      </c>
      <c r="BJ312" s="159" t="n">
        <v>6.6E-009</v>
      </c>
      <c r="BK312" s="131"/>
      <c r="BL312" s="132"/>
      <c r="BM312" s="133"/>
      <c r="BN312" s="134"/>
      <c r="BO312" s="175"/>
      <c r="BP312" s="114"/>
      <c r="BQ312" s="136"/>
      <c r="BR312" s="137"/>
      <c r="BS312" s="138"/>
      <c r="BT312" s="139"/>
      <c r="BU312" s="140"/>
      <c r="BV312" s="141"/>
      <c r="BW312" s="142"/>
    </row>
    <row r="313" customFormat="false" ht="12.75" hidden="false" customHeight="true" outlineLevel="0" collapsed="false">
      <c r="A313" s="63"/>
      <c r="B313" s="54"/>
      <c r="C313" s="54"/>
      <c r="D313" s="54"/>
      <c r="E313" s="54"/>
      <c r="F313" s="54"/>
      <c r="G313" s="54"/>
      <c r="H313" s="54"/>
      <c r="I313" s="54"/>
      <c r="J313" s="54"/>
      <c r="K313" s="54"/>
      <c r="L313" s="54"/>
      <c r="M313" s="54"/>
      <c r="N313" s="54"/>
      <c r="O313" s="54"/>
      <c r="P313" s="54"/>
      <c r="Q313" s="54"/>
      <c r="R313" s="54"/>
      <c r="S313" s="54"/>
      <c r="T313" s="54"/>
      <c r="AW313" s="156" t="s">
        <v>496</v>
      </c>
      <c r="AX313" s="126" t="s">
        <v>359</v>
      </c>
      <c r="AY313" s="159" t="n">
        <v>1530000</v>
      </c>
      <c r="AZ313" s="131" t="s">
        <v>114</v>
      </c>
      <c r="BA313" s="131" t="n">
        <v>558832500</v>
      </c>
      <c r="BB313" s="131"/>
      <c r="BC313" s="131"/>
      <c r="BD313" s="131"/>
      <c r="BE313" s="131"/>
      <c r="BF313" s="132"/>
      <c r="BG313" s="126" t="s">
        <v>137</v>
      </c>
      <c r="BH313" s="131" t="n">
        <v>0.002</v>
      </c>
      <c r="BI313" s="159" t="n">
        <v>3.1E-009</v>
      </c>
      <c r="BJ313" s="159" t="n">
        <v>1.7E-009</v>
      </c>
      <c r="BK313" s="131"/>
      <c r="BL313" s="132"/>
      <c r="BM313" s="133"/>
      <c r="BN313" s="134"/>
      <c r="BO313" s="175"/>
      <c r="BP313" s="114"/>
      <c r="BQ313" s="136"/>
      <c r="BR313" s="137"/>
      <c r="BS313" s="138"/>
      <c r="BT313" s="139"/>
      <c r="BU313" s="140"/>
      <c r="BV313" s="141"/>
      <c r="BW313" s="142"/>
    </row>
    <row r="314" customFormat="false" ht="12.75" hidden="false" customHeight="true" outlineLevel="0" collapsed="false">
      <c r="A314" s="63"/>
      <c r="B314" s="54"/>
      <c r="C314" s="54"/>
      <c r="D314" s="54"/>
      <c r="E314" s="54"/>
      <c r="F314" s="54"/>
      <c r="G314" s="54"/>
      <c r="H314" s="54"/>
      <c r="I314" s="54"/>
      <c r="J314" s="54"/>
      <c r="K314" s="54"/>
      <c r="L314" s="54"/>
      <c r="M314" s="54"/>
      <c r="N314" s="54"/>
      <c r="O314" s="54"/>
      <c r="P314" s="54"/>
      <c r="Q314" s="54"/>
      <c r="R314" s="54"/>
      <c r="S314" s="54"/>
      <c r="T314" s="54"/>
      <c r="AW314" s="156" t="s">
        <v>497</v>
      </c>
      <c r="AX314" s="126" t="s">
        <v>360</v>
      </c>
      <c r="AY314" s="172" t="n">
        <v>64</v>
      </c>
      <c r="AZ314" s="131" t="s">
        <v>132</v>
      </c>
      <c r="BA314" s="172" t="n">
        <v>64</v>
      </c>
      <c r="BB314" s="131"/>
      <c r="BC314" s="131"/>
      <c r="BD314" s="131"/>
      <c r="BE314" s="131"/>
      <c r="BF314" s="132"/>
      <c r="BG314" s="126" t="s">
        <v>115</v>
      </c>
      <c r="BH314" s="131" t="n">
        <v>0.002</v>
      </c>
      <c r="BI314" s="159" t="n">
        <v>2.5E-009</v>
      </c>
      <c r="BJ314" s="159" t="n">
        <v>3E-009</v>
      </c>
      <c r="BK314" s="131" t="n">
        <v>0.002</v>
      </c>
      <c r="BL314" s="149" t="n">
        <v>8.8E-010</v>
      </c>
      <c r="BM314" s="133"/>
      <c r="BN314" s="134"/>
      <c r="BO314" s="175"/>
      <c r="BP314" s="114"/>
      <c r="BQ314" s="136"/>
      <c r="BR314" s="137"/>
      <c r="BS314" s="138"/>
      <c r="BT314" s="139"/>
      <c r="BU314" s="140"/>
      <c r="BV314" s="141"/>
      <c r="BW314" s="142"/>
    </row>
    <row r="315" customFormat="false" ht="12.75" hidden="false" customHeight="true" outlineLevel="0" collapsed="false">
      <c r="A315" s="63"/>
      <c r="B315" s="54"/>
      <c r="C315" s="54"/>
      <c r="D315" s="54"/>
      <c r="E315" s="54"/>
      <c r="F315" s="54"/>
      <c r="G315" s="54"/>
      <c r="H315" s="54"/>
      <c r="I315" s="54"/>
      <c r="J315" s="54"/>
      <c r="K315" s="54"/>
      <c r="L315" s="54"/>
      <c r="M315" s="54"/>
      <c r="N315" s="54"/>
      <c r="O315" s="54"/>
      <c r="P315" s="54"/>
      <c r="Q315" s="54"/>
      <c r="R315" s="54"/>
      <c r="S315" s="54"/>
      <c r="T315" s="54"/>
      <c r="AW315" s="156" t="s">
        <v>498</v>
      </c>
      <c r="AX315" s="126" t="s">
        <v>360</v>
      </c>
      <c r="AY315" s="172" t="n">
        <v>64</v>
      </c>
      <c r="AZ315" s="131" t="s">
        <v>132</v>
      </c>
      <c r="BA315" s="172" t="n">
        <v>64</v>
      </c>
      <c r="BB315" s="131"/>
      <c r="BC315" s="131"/>
      <c r="BD315" s="131"/>
      <c r="BE315" s="131"/>
      <c r="BF315" s="132"/>
      <c r="BG315" s="126" t="s">
        <v>133</v>
      </c>
      <c r="BH315" s="131" t="n">
        <v>0.002</v>
      </c>
      <c r="BI315" s="159" t="n">
        <v>4.5E-009</v>
      </c>
      <c r="BJ315" s="159" t="n">
        <v>3.6E-009</v>
      </c>
      <c r="BK315" s="131"/>
      <c r="BL315" s="132"/>
      <c r="BM315" s="133"/>
      <c r="BN315" s="134"/>
      <c r="BO315" s="175"/>
      <c r="BP315" s="114"/>
      <c r="BQ315" s="136"/>
      <c r="BR315" s="137"/>
      <c r="BS315" s="138"/>
      <c r="BT315" s="139"/>
      <c r="BU315" s="140"/>
      <c r="BV315" s="141"/>
      <c r="BW315" s="142"/>
    </row>
    <row r="316" customFormat="false" ht="12.75" hidden="false" customHeight="true" outlineLevel="0" collapsed="false">
      <c r="A316" s="63"/>
      <c r="B316" s="54"/>
      <c r="C316" s="54"/>
      <c r="D316" s="54"/>
      <c r="E316" s="54"/>
      <c r="F316" s="54"/>
      <c r="G316" s="54"/>
      <c r="H316" s="54"/>
      <c r="I316" s="54"/>
      <c r="J316" s="54"/>
      <c r="K316" s="54"/>
      <c r="L316" s="54"/>
      <c r="M316" s="54"/>
      <c r="N316" s="54"/>
      <c r="O316" s="54"/>
      <c r="P316" s="54"/>
      <c r="Q316" s="54"/>
      <c r="R316" s="54"/>
      <c r="S316" s="54"/>
      <c r="T316" s="54"/>
      <c r="AW316" s="156" t="s">
        <v>499</v>
      </c>
      <c r="AX316" s="126" t="s">
        <v>360</v>
      </c>
      <c r="AY316" s="172" t="n">
        <v>64</v>
      </c>
      <c r="AZ316" s="131" t="s">
        <v>132</v>
      </c>
      <c r="BA316" s="172" t="n">
        <v>64</v>
      </c>
      <c r="BB316" s="131"/>
      <c r="BC316" s="131"/>
      <c r="BD316" s="131"/>
      <c r="BE316" s="131"/>
      <c r="BF316" s="132"/>
      <c r="BG316" s="126" t="s">
        <v>137</v>
      </c>
      <c r="BH316" s="131" t="n">
        <v>0.002</v>
      </c>
      <c r="BI316" s="159" t="n">
        <v>5.5E-009</v>
      </c>
      <c r="BJ316" s="159" t="n">
        <v>4.2E-009</v>
      </c>
      <c r="BK316" s="131"/>
      <c r="BL316" s="132"/>
      <c r="BM316" s="133"/>
      <c r="BN316" s="134"/>
      <c r="BO316" s="175"/>
      <c r="BP316" s="114"/>
      <c r="BQ316" s="136"/>
      <c r="BR316" s="137"/>
      <c r="BS316" s="138"/>
      <c r="BT316" s="139"/>
      <c r="BU316" s="140"/>
      <c r="BV316" s="141"/>
      <c r="BW316" s="142"/>
    </row>
    <row r="317" customFormat="false" ht="12.75" hidden="false" customHeight="true" outlineLevel="0" collapsed="false">
      <c r="A317" s="63"/>
      <c r="B317" s="54"/>
      <c r="C317" s="54"/>
      <c r="D317" s="54"/>
      <c r="E317" s="54"/>
      <c r="F317" s="54"/>
      <c r="G317" s="54"/>
      <c r="H317" s="54"/>
      <c r="I317" s="54"/>
      <c r="J317" s="54"/>
      <c r="K317" s="54"/>
      <c r="L317" s="54"/>
      <c r="M317" s="54"/>
      <c r="N317" s="54"/>
      <c r="O317" s="54"/>
      <c r="P317" s="54"/>
      <c r="Q317" s="54"/>
      <c r="R317" s="54"/>
      <c r="S317" s="54"/>
      <c r="T317" s="54"/>
      <c r="AW317" s="156" t="s">
        <v>500</v>
      </c>
      <c r="AX317" s="126" t="s">
        <v>361</v>
      </c>
      <c r="AY317" s="172" t="n">
        <v>16.9</v>
      </c>
      <c r="AZ317" s="131" t="s">
        <v>72</v>
      </c>
      <c r="BA317" s="131" t="n">
        <v>0.704166666666667</v>
      </c>
      <c r="BB317" s="131"/>
      <c r="BC317" s="131"/>
      <c r="BD317" s="131"/>
      <c r="BE317" s="131"/>
      <c r="BF317" s="132"/>
      <c r="BG317" s="126" t="s">
        <v>115</v>
      </c>
      <c r="BH317" s="131" t="n">
        <v>0.002</v>
      </c>
      <c r="BI317" s="159" t="n">
        <v>4.2E-010</v>
      </c>
      <c r="BJ317" s="159" t="n">
        <v>7.4E-010</v>
      </c>
      <c r="BK317" s="131" t="n">
        <v>0.002</v>
      </c>
      <c r="BL317" s="149" t="n">
        <v>2.1E-009</v>
      </c>
      <c r="BM317" s="133"/>
      <c r="BN317" s="134"/>
      <c r="BO317" s="175"/>
      <c r="BP317" s="114"/>
      <c r="BQ317" s="136"/>
      <c r="BR317" s="137"/>
      <c r="BS317" s="138"/>
      <c r="BT317" s="139"/>
      <c r="BU317" s="140"/>
      <c r="BV317" s="141"/>
      <c r="BW317" s="142"/>
    </row>
    <row r="318" customFormat="false" ht="12.75" hidden="false" customHeight="true" outlineLevel="0" collapsed="false">
      <c r="A318" s="63"/>
      <c r="B318" s="54"/>
      <c r="C318" s="54"/>
      <c r="D318" s="54"/>
      <c r="E318" s="54"/>
      <c r="F318" s="54"/>
      <c r="G318" s="54"/>
      <c r="H318" s="54"/>
      <c r="I318" s="54"/>
      <c r="J318" s="54"/>
      <c r="K318" s="54"/>
      <c r="L318" s="54"/>
      <c r="M318" s="54"/>
      <c r="N318" s="54"/>
      <c r="O318" s="54"/>
      <c r="P318" s="54"/>
      <c r="Q318" s="54"/>
      <c r="R318" s="54"/>
      <c r="S318" s="54"/>
      <c r="T318" s="54"/>
      <c r="AW318" s="156" t="s">
        <v>501</v>
      </c>
      <c r="AX318" s="126" t="s">
        <v>361</v>
      </c>
      <c r="AY318" s="172" t="n">
        <v>16.9</v>
      </c>
      <c r="AZ318" s="131" t="s">
        <v>72</v>
      </c>
      <c r="BA318" s="131" t="n">
        <v>0.704166666666667</v>
      </c>
      <c r="BB318" s="131"/>
      <c r="BC318" s="131"/>
      <c r="BD318" s="131"/>
      <c r="BE318" s="131"/>
      <c r="BF318" s="132"/>
      <c r="BG318" s="126" t="s">
        <v>133</v>
      </c>
      <c r="BH318" s="131" t="n">
        <v>0.002</v>
      </c>
      <c r="BI318" s="159" t="n">
        <v>9.4E-010</v>
      </c>
      <c r="BJ318" s="159" t="n">
        <v>1.3E-009</v>
      </c>
      <c r="BK318" s="131"/>
      <c r="BL318" s="132"/>
      <c r="BM318" s="133"/>
      <c r="BN318" s="134"/>
      <c r="BO318" s="175"/>
      <c r="BP318" s="114"/>
      <c r="BQ318" s="136"/>
      <c r="BR318" s="137"/>
      <c r="BS318" s="138"/>
      <c r="BT318" s="139"/>
      <c r="BU318" s="140"/>
      <c r="BV318" s="141"/>
      <c r="BW318" s="142"/>
    </row>
    <row r="319" customFormat="false" ht="12.75" hidden="false" customHeight="true" outlineLevel="0" collapsed="false">
      <c r="A319" s="63"/>
      <c r="B319" s="54"/>
      <c r="C319" s="54"/>
      <c r="D319" s="54"/>
      <c r="E319" s="54"/>
      <c r="F319" s="54"/>
      <c r="G319" s="54"/>
      <c r="H319" s="54"/>
      <c r="I319" s="54"/>
      <c r="J319" s="54"/>
      <c r="K319" s="54"/>
      <c r="L319" s="54"/>
      <c r="M319" s="54"/>
      <c r="N319" s="54"/>
      <c r="O319" s="54"/>
      <c r="P319" s="54"/>
      <c r="Q319" s="54"/>
      <c r="R319" s="54"/>
      <c r="S319" s="54"/>
      <c r="T319" s="54"/>
      <c r="AW319" s="156" t="s">
        <v>502</v>
      </c>
      <c r="AX319" s="126" t="s">
        <v>361</v>
      </c>
      <c r="AY319" s="172" t="n">
        <v>16.9</v>
      </c>
      <c r="AZ319" s="131" t="s">
        <v>72</v>
      </c>
      <c r="BA319" s="131" t="n">
        <v>0.704166666666667</v>
      </c>
      <c r="BB319" s="131"/>
      <c r="BC319" s="131"/>
      <c r="BD319" s="131"/>
      <c r="BE319" s="131"/>
      <c r="BF319" s="132"/>
      <c r="BG319" s="126" t="s">
        <v>137</v>
      </c>
      <c r="BH319" s="131" t="n">
        <v>0.002</v>
      </c>
      <c r="BI319" s="159" t="n">
        <v>1E-009</v>
      </c>
      <c r="BJ319" s="159" t="n">
        <v>1.4E-009</v>
      </c>
      <c r="BK319" s="131"/>
      <c r="BL319" s="132"/>
      <c r="BM319" s="133"/>
      <c r="BN319" s="134"/>
      <c r="BO319" s="175"/>
      <c r="BP319" s="114"/>
      <c r="BQ319" s="136"/>
      <c r="BR319" s="137"/>
      <c r="BS319" s="138"/>
      <c r="BT319" s="139"/>
      <c r="BU319" s="140"/>
      <c r="BV319" s="141"/>
      <c r="BW319" s="142"/>
    </row>
    <row r="320" customFormat="false" ht="12.75" hidden="false" customHeight="true" outlineLevel="0" collapsed="false">
      <c r="A320" s="63"/>
      <c r="B320" s="54"/>
      <c r="C320" s="54"/>
      <c r="D320" s="54"/>
      <c r="E320" s="54"/>
      <c r="F320" s="54"/>
      <c r="G320" s="54"/>
      <c r="H320" s="54"/>
      <c r="I320" s="54"/>
      <c r="J320" s="54"/>
      <c r="K320" s="54"/>
      <c r="L320" s="54"/>
      <c r="M320" s="54"/>
      <c r="N320" s="54"/>
      <c r="O320" s="54"/>
      <c r="P320" s="54"/>
      <c r="Q320" s="54"/>
      <c r="R320" s="54"/>
      <c r="S320" s="54"/>
      <c r="T320" s="54"/>
      <c r="AW320" s="156" t="s">
        <v>503</v>
      </c>
      <c r="AX320" s="126" t="s">
        <v>362</v>
      </c>
      <c r="AY320" s="172" t="n">
        <v>0.238</v>
      </c>
      <c r="AZ320" s="131" t="s">
        <v>72</v>
      </c>
      <c r="BA320" s="131" t="n">
        <v>0.00991666666666667</v>
      </c>
      <c r="BB320" s="131"/>
      <c r="BC320" s="131"/>
      <c r="BD320" s="131"/>
      <c r="BE320" s="131"/>
      <c r="BF320" s="132"/>
      <c r="BG320" s="126" t="s">
        <v>133</v>
      </c>
      <c r="BH320" s="131" t="n">
        <v>0.01</v>
      </c>
      <c r="BI320" s="159" t="n">
        <v>2.9E-011</v>
      </c>
      <c r="BJ320" s="159" t="n">
        <v>4.8E-011</v>
      </c>
      <c r="BK320" s="131" t="n">
        <v>0.01</v>
      </c>
      <c r="BL320" s="149" t="n">
        <v>6.3E-011</v>
      </c>
      <c r="BM320" s="133"/>
      <c r="BN320" s="134"/>
      <c r="BO320" s="175"/>
      <c r="BP320" s="114"/>
      <c r="BQ320" s="136"/>
      <c r="BR320" s="137"/>
      <c r="BS320" s="138"/>
      <c r="BT320" s="139"/>
      <c r="BU320" s="140"/>
      <c r="BV320" s="141"/>
      <c r="BW320" s="142"/>
    </row>
    <row r="321" customFormat="false" ht="12.75" hidden="false" customHeight="true" outlineLevel="0" collapsed="false">
      <c r="A321" s="63"/>
      <c r="B321" s="54"/>
      <c r="C321" s="54"/>
      <c r="D321" s="54"/>
      <c r="E321" s="54"/>
      <c r="F321" s="54"/>
      <c r="G321" s="54"/>
      <c r="H321" s="54"/>
      <c r="I321" s="54"/>
      <c r="J321" s="54"/>
      <c r="K321" s="54"/>
      <c r="L321" s="54"/>
      <c r="M321" s="54"/>
      <c r="N321" s="54"/>
      <c r="O321" s="54"/>
      <c r="P321" s="54"/>
      <c r="Q321" s="54"/>
      <c r="R321" s="54"/>
      <c r="S321" s="54"/>
      <c r="T321" s="54"/>
      <c r="AW321" s="156" t="s">
        <v>504</v>
      </c>
      <c r="AX321" s="126" t="s">
        <v>362</v>
      </c>
      <c r="AY321" s="172" t="n">
        <v>0.238</v>
      </c>
      <c r="AZ321" s="131" t="s">
        <v>72</v>
      </c>
      <c r="BA321" s="131" t="n">
        <v>0.00991666666666667</v>
      </c>
      <c r="BB321" s="131"/>
      <c r="BC321" s="131"/>
      <c r="BD321" s="131"/>
      <c r="BE321" s="131"/>
      <c r="BF321" s="132"/>
      <c r="BG321" s="126" t="s">
        <v>137</v>
      </c>
      <c r="BH321" s="131" t="n">
        <v>0.01</v>
      </c>
      <c r="BI321" s="159" t="n">
        <v>3E-011</v>
      </c>
      <c r="BJ321" s="159" t="n">
        <v>5E-011</v>
      </c>
      <c r="BK321" s="131"/>
      <c r="BL321" s="132"/>
      <c r="BM321" s="133"/>
      <c r="BN321" s="134"/>
      <c r="BO321" s="175"/>
      <c r="BP321" s="114"/>
      <c r="BQ321" s="136"/>
      <c r="BR321" s="137"/>
      <c r="BS321" s="138"/>
      <c r="BT321" s="139"/>
      <c r="BU321" s="140"/>
      <c r="BV321" s="141"/>
      <c r="BW321" s="142"/>
    </row>
    <row r="322" customFormat="false" ht="12.75" hidden="false" customHeight="true" outlineLevel="0" collapsed="false">
      <c r="A322" s="63"/>
      <c r="B322" s="54"/>
      <c r="C322" s="54"/>
      <c r="D322" s="54"/>
      <c r="E322" s="54"/>
      <c r="F322" s="54"/>
      <c r="G322" s="54"/>
      <c r="H322" s="54"/>
      <c r="I322" s="54"/>
      <c r="J322" s="54"/>
      <c r="K322" s="54"/>
      <c r="L322" s="54"/>
      <c r="M322" s="54"/>
      <c r="N322" s="54"/>
      <c r="O322" s="54"/>
      <c r="P322" s="54"/>
      <c r="Q322" s="54"/>
      <c r="R322" s="54"/>
      <c r="S322" s="54"/>
      <c r="T322" s="54"/>
      <c r="AW322" s="156" t="s">
        <v>505</v>
      </c>
      <c r="AX322" s="126" t="s">
        <v>363</v>
      </c>
      <c r="AY322" s="172" t="n">
        <v>2.03</v>
      </c>
      <c r="AZ322" s="131" t="s">
        <v>72</v>
      </c>
      <c r="BA322" s="131" t="n">
        <v>0.0845833333333333</v>
      </c>
      <c r="BB322" s="131"/>
      <c r="BC322" s="131"/>
      <c r="BD322" s="131"/>
      <c r="BE322" s="131"/>
      <c r="BF322" s="132"/>
      <c r="BG322" s="126" t="s">
        <v>133</v>
      </c>
      <c r="BH322" s="131" t="n">
        <v>0.01</v>
      </c>
      <c r="BI322" s="159" t="n">
        <v>1.2E-010</v>
      </c>
      <c r="BJ322" s="159" t="n">
        <v>1.8E-010</v>
      </c>
      <c r="BK322" s="131" t="n">
        <v>0.01</v>
      </c>
      <c r="BL322" s="149" t="n">
        <v>3E-010</v>
      </c>
      <c r="BM322" s="133"/>
      <c r="BN322" s="134"/>
      <c r="BO322" s="175"/>
      <c r="BP322" s="114"/>
      <c r="BQ322" s="136"/>
      <c r="BR322" s="137"/>
      <c r="BS322" s="138"/>
      <c r="BT322" s="139"/>
      <c r="BU322" s="140"/>
      <c r="BV322" s="141"/>
      <c r="BW322" s="142"/>
    </row>
    <row r="323" customFormat="false" ht="12.75" hidden="false" customHeight="true" outlineLevel="0" collapsed="false">
      <c r="A323" s="63"/>
      <c r="B323" s="54"/>
      <c r="C323" s="54"/>
      <c r="D323" s="54"/>
      <c r="E323" s="54"/>
      <c r="F323" s="54"/>
      <c r="G323" s="54"/>
      <c r="H323" s="54"/>
      <c r="I323" s="54"/>
      <c r="J323" s="54"/>
      <c r="K323" s="54"/>
      <c r="L323" s="54"/>
      <c r="M323" s="54"/>
      <c r="N323" s="54"/>
      <c r="O323" s="54"/>
      <c r="P323" s="54"/>
      <c r="Q323" s="54"/>
      <c r="R323" s="54"/>
      <c r="S323" s="54"/>
      <c r="T323" s="54"/>
      <c r="AW323" s="156" t="s">
        <v>506</v>
      </c>
      <c r="AX323" s="126" t="s">
        <v>363</v>
      </c>
      <c r="AY323" s="172" t="n">
        <v>2.03</v>
      </c>
      <c r="AZ323" s="131" t="s">
        <v>72</v>
      </c>
      <c r="BA323" s="131" t="n">
        <v>0.0845833333333333</v>
      </c>
      <c r="BB323" s="131"/>
      <c r="BC323" s="131"/>
      <c r="BD323" s="131"/>
      <c r="BE323" s="131"/>
      <c r="BF323" s="132"/>
      <c r="BG323" s="126" t="s">
        <v>137</v>
      </c>
      <c r="BH323" s="131" t="n">
        <v>0.01</v>
      </c>
      <c r="BI323" s="159" t="n">
        <v>1.3E-010</v>
      </c>
      <c r="BJ323" s="159" t="n">
        <v>1.9E-010</v>
      </c>
      <c r="BK323" s="131"/>
      <c r="BL323" s="132"/>
      <c r="BM323" s="133"/>
      <c r="BN323" s="134"/>
      <c r="BO323" s="175"/>
      <c r="BP323" s="114"/>
      <c r="BQ323" s="136"/>
      <c r="BR323" s="137"/>
      <c r="BS323" s="138"/>
      <c r="BT323" s="139"/>
      <c r="BU323" s="140"/>
      <c r="BV323" s="141"/>
      <c r="BW323" s="142"/>
    </row>
    <row r="324" customFormat="false" ht="12.75" hidden="false" customHeight="true" outlineLevel="0" collapsed="false">
      <c r="A324" s="63"/>
      <c r="B324" s="54"/>
      <c r="C324" s="54"/>
      <c r="D324" s="54"/>
      <c r="E324" s="54"/>
      <c r="F324" s="54"/>
      <c r="G324" s="54"/>
      <c r="H324" s="54"/>
      <c r="I324" s="54"/>
      <c r="J324" s="54"/>
      <c r="K324" s="54"/>
      <c r="L324" s="54"/>
      <c r="M324" s="54"/>
      <c r="N324" s="54"/>
      <c r="O324" s="54"/>
      <c r="P324" s="54"/>
      <c r="Q324" s="54"/>
      <c r="R324" s="54"/>
      <c r="S324" s="54"/>
      <c r="T324" s="54"/>
      <c r="AW324" s="156" t="s">
        <v>507</v>
      </c>
      <c r="AX324" s="126" t="s">
        <v>363</v>
      </c>
      <c r="AY324" s="172" t="n">
        <v>2.03</v>
      </c>
      <c r="AZ324" s="131" t="s">
        <v>72</v>
      </c>
      <c r="BA324" s="131" t="n">
        <v>0.0845833333333333</v>
      </c>
      <c r="BB324" s="131"/>
      <c r="BC324" s="131"/>
      <c r="BD324" s="131"/>
      <c r="BE324" s="131"/>
      <c r="BF324" s="132"/>
      <c r="BG324" s="126" t="s">
        <v>133</v>
      </c>
      <c r="BH324" s="131" t="n">
        <v>0.01</v>
      </c>
      <c r="BI324" s="159" t="n">
        <v>7.1E-011</v>
      </c>
      <c r="BJ324" s="159" t="n">
        <v>1.1E-010</v>
      </c>
      <c r="BK324" s="131" t="n">
        <v>0.01</v>
      </c>
      <c r="BL324" s="149" t="n">
        <v>1.4E-010</v>
      </c>
      <c r="BM324" s="133"/>
      <c r="BN324" s="134"/>
      <c r="BO324" s="175"/>
      <c r="BP324" s="114"/>
      <c r="BQ324" s="136"/>
      <c r="BR324" s="137"/>
      <c r="BS324" s="138"/>
      <c r="BT324" s="139"/>
      <c r="BU324" s="140"/>
      <c r="BV324" s="141"/>
      <c r="BW324" s="142"/>
    </row>
    <row r="325" customFormat="false" ht="12.75" hidden="false" customHeight="true" outlineLevel="0" collapsed="false">
      <c r="A325" s="63"/>
      <c r="B325" s="54"/>
      <c r="C325" s="54"/>
      <c r="D325" s="54"/>
      <c r="E325" s="54"/>
      <c r="F325" s="54"/>
      <c r="G325" s="54"/>
      <c r="H325" s="54"/>
      <c r="I325" s="54"/>
      <c r="J325" s="54"/>
      <c r="K325" s="54"/>
      <c r="L325" s="54"/>
      <c r="M325" s="54"/>
      <c r="N325" s="54"/>
      <c r="O325" s="54"/>
      <c r="P325" s="54"/>
      <c r="Q325" s="54"/>
      <c r="R325" s="54"/>
      <c r="S325" s="54"/>
      <c r="T325" s="54"/>
      <c r="AW325" s="125" t="s">
        <v>508</v>
      </c>
      <c r="AX325" s="126" t="s">
        <v>363</v>
      </c>
      <c r="AY325" s="172" t="n">
        <v>2.03</v>
      </c>
      <c r="AZ325" s="131" t="s">
        <v>72</v>
      </c>
      <c r="BA325" s="131" t="n">
        <v>0.0845833333333333</v>
      </c>
      <c r="BB325" s="131"/>
      <c r="BC325" s="131"/>
      <c r="BD325" s="131"/>
      <c r="BE325" s="131"/>
      <c r="BF325" s="132"/>
      <c r="BG325" s="126" t="s">
        <v>137</v>
      </c>
      <c r="BH325" s="131" t="n">
        <v>0.01</v>
      </c>
      <c r="BI325" s="159" t="n">
        <v>7.4E-011</v>
      </c>
      <c r="BJ325" s="159" t="n">
        <v>1.2E-010</v>
      </c>
      <c r="BK325" s="131"/>
      <c r="BL325" s="132"/>
      <c r="BM325" s="133"/>
      <c r="BN325" s="134"/>
      <c r="BO325" s="175"/>
      <c r="BP325" s="114"/>
      <c r="BQ325" s="136"/>
      <c r="BR325" s="137"/>
      <c r="BS325" s="138"/>
      <c r="BT325" s="139"/>
      <c r="BU325" s="140"/>
      <c r="BV325" s="141"/>
      <c r="BW325" s="142"/>
    </row>
    <row r="326" customFormat="false" ht="12.75" hidden="false" customHeight="true" outlineLevel="0" collapsed="false">
      <c r="A326" s="63"/>
      <c r="B326" s="54"/>
      <c r="C326" s="54"/>
      <c r="D326" s="54"/>
      <c r="E326" s="54"/>
      <c r="F326" s="54"/>
      <c r="G326" s="54"/>
      <c r="H326" s="54"/>
      <c r="I326" s="54"/>
      <c r="J326" s="54"/>
      <c r="K326" s="54"/>
      <c r="L326" s="54"/>
      <c r="M326" s="54"/>
      <c r="N326" s="54"/>
      <c r="O326" s="54"/>
      <c r="P326" s="54"/>
      <c r="Q326" s="54"/>
      <c r="R326" s="54"/>
      <c r="S326" s="54"/>
      <c r="T326" s="54"/>
      <c r="AW326" s="216" t="s">
        <v>509</v>
      </c>
      <c r="AX326" s="126" t="s">
        <v>364</v>
      </c>
      <c r="AY326" s="172" t="n">
        <v>14.6</v>
      </c>
      <c r="AZ326" s="131" t="s">
        <v>72</v>
      </c>
      <c r="BA326" s="131" t="n">
        <v>0.608333333333333</v>
      </c>
      <c r="BB326" s="131"/>
      <c r="BC326" s="131"/>
      <c r="BD326" s="131"/>
      <c r="BE326" s="131"/>
      <c r="BF326" s="132"/>
      <c r="BG326" s="126" t="s">
        <v>133</v>
      </c>
      <c r="BH326" s="131" t="n">
        <v>0.01</v>
      </c>
      <c r="BI326" s="159" t="n">
        <v>6.6E-010</v>
      </c>
      <c r="BJ326" s="159" t="n">
        <v>1E-009</v>
      </c>
      <c r="BK326" s="131" t="n">
        <v>0.01</v>
      </c>
      <c r="BL326" s="149" t="n">
        <v>1.2E-009</v>
      </c>
      <c r="BM326" s="133"/>
      <c r="BN326" s="134"/>
      <c r="BO326" s="175"/>
      <c r="BP326" s="114"/>
      <c r="BQ326" s="136"/>
      <c r="BR326" s="137"/>
      <c r="BS326" s="138"/>
      <c r="BT326" s="139"/>
      <c r="BU326" s="140"/>
      <c r="BV326" s="141"/>
      <c r="BW326" s="142"/>
    </row>
    <row r="327" customFormat="false" ht="12.75" hidden="false" customHeight="true" outlineLevel="0" collapsed="false">
      <c r="A327" s="63"/>
      <c r="B327" s="54"/>
      <c r="C327" s="54"/>
      <c r="D327" s="54"/>
      <c r="E327" s="54"/>
      <c r="F327" s="54"/>
      <c r="G327" s="54"/>
      <c r="H327" s="54"/>
      <c r="I327" s="54"/>
      <c r="J327" s="54"/>
      <c r="K327" s="54"/>
      <c r="L327" s="54"/>
      <c r="M327" s="54"/>
      <c r="N327" s="54"/>
      <c r="O327" s="54"/>
      <c r="P327" s="54"/>
      <c r="Q327" s="54"/>
      <c r="R327" s="54"/>
      <c r="S327" s="54"/>
      <c r="T327" s="54"/>
      <c r="AW327" s="125" t="s">
        <v>510</v>
      </c>
      <c r="AX327" s="126" t="s">
        <v>364</v>
      </c>
      <c r="AY327" s="172" t="n">
        <v>14.6</v>
      </c>
      <c r="AZ327" s="131" t="s">
        <v>72</v>
      </c>
      <c r="BA327" s="131" t="n">
        <v>0.608333333333333</v>
      </c>
      <c r="BB327" s="131"/>
      <c r="BC327" s="131"/>
      <c r="BD327" s="131"/>
      <c r="BE327" s="131"/>
      <c r="BF327" s="132"/>
      <c r="BG327" s="126" t="s">
        <v>137</v>
      </c>
      <c r="BH327" s="131" t="n">
        <v>0.01</v>
      </c>
      <c r="BI327" s="159" t="n">
        <v>6.9E-010</v>
      </c>
      <c r="BJ327" s="159" t="n">
        <v>1.1E-009</v>
      </c>
      <c r="BK327" s="131"/>
      <c r="BL327" s="132"/>
      <c r="BM327" s="133"/>
      <c r="BN327" s="134"/>
      <c r="BO327" s="175"/>
      <c r="BP327" s="114"/>
      <c r="BQ327" s="136"/>
      <c r="BR327" s="137"/>
      <c r="BS327" s="138"/>
      <c r="BT327" s="139"/>
      <c r="BU327" s="140"/>
      <c r="BV327" s="141"/>
      <c r="BW327" s="142"/>
    </row>
    <row r="328" customFormat="false" ht="12.75" hidden="false" customHeight="true" outlineLevel="0" collapsed="false">
      <c r="A328" s="63"/>
      <c r="B328" s="54"/>
      <c r="C328" s="54"/>
      <c r="D328" s="54"/>
      <c r="E328" s="54"/>
      <c r="F328" s="54"/>
      <c r="G328" s="54"/>
      <c r="H328" s="54"/>
      <c r="I328" s="54"/>
      <c r="J328" s="54"/>
      <c r="K328" s="54"/>
      <c r="L328" s="54"/>
      <c r="M328" s="54"/>
      <c r="N328" s="54"/>
      <c r="O328" s="54"/>
      <c r="P328" s="54"/>
      <c r="Q328" s="54"/>
      <c r="R328" s="54"/>
      <c r="S328" s="54"/>
      <c r="T328" s="54"/>
      <c r="AW328" s="156" t="s">
        <v>511</v>
      </c>
      <c r="AX328" s="126" t="s">
        <v>365</v>
      </c>
      <c r="AY328" s="172" t="n">
        <v>13.6</v>
      </c>
      <c r="AZ328" s="131" t="s">
        <v>114</v>
      </c>
      <c r="BA328" s="131" t="n">
        <v>4967.4</v>
      </c>
      <c r="BB328" s="131"/>
      <c r="BC328" s="131"/>
      <c r="BD328" s="131"/>
      <c r="BE328" s="131"/>
      <c r="BF328" s="132"/>
      <c r="BG328" s="126" t="s">
        <v>133</v>
      </c>
      <c r="BH328" s="131" t="n">
        <v>0.01</v>
      </c>
      <c r="BI328" s="159" t="n">
        <v>4.6E-010</v>
      </c>
      <c r="BJ328" s="159" t="n">
        <v>2.9E-010</v>
      </c>
      <c r="BK328" s="131" t="n">
        <v>0.01</v>
      </c>
      <c r="BL328" s="149" t="n">
        <v>1.2E-010</v>
      </c>
      <c r="BM328" s="133"/>
      <c r="BN328" s="134"/>
      <c r="BO328" s="175"/>
      <c r="BP328" s="114"/>
      <c r="BQ328" s="136"/>
      <c r="BR328" s="137"/>
      <c r="BS328" s="138"/>
      <c r="BT328" s="139"/>
      <c r="BU328" s="140"/>
      <c r="BV328" s="141"/>
      <c r="BW328" s="142"/>
    </row>
    <row r="329" customFormat="false" ht="12.75" hidden="false" customHeight="true" outlineLevel="0" collapsed="false">
      <c r="A329" s="63"/>
      <c r="B329" s="54"/>
      <c r="C329" s="54"/>
      <c r="D329" s="54"/>
      <c r="E329" s="54"/>
      <c r="F329" s="54"/>
      <c r="G329" s="54"/>
      <c r="H329" s="54"/>
      <c r="I329" s="54"/>
      <c r="J329" s="54"/>
      <c r="K329" s="54"/>
      <c r="L329" s="54"/>
      <c r="M329" s="54"/>
      <c r="N329" s="54"/>
      <c r="O329" s="54"/>
      <c r="P329" s="54"/>
      <c r="Q329" s="54"/>
      <c r="R329" s="54"/>
      <c r="S329" s="54"/>
      <c r="T329" s="54"/>
      <c r="AW329" s="156" t="s">
        <v>512</v>
      </c>
      <c r="AX329" s="126" t="s">
        <v>365</v>
      </c>
      <c r="AY329" s="172" t="n">
        <v>13.6</v>
      </c>
      <c r="AZ329" s="131" t="s">
        <v>114</v>
      </c>
      <c r="BA329" s="131" t="n">
        <v>4967.4</v>
      </c>
      <c r="BB329" s="131"/>
      <c r="BC329" s="131"/>
      <c r="BD329" s="131"/>
      <c r="BE329" s="131"/>
      <c r="BF329" s="132"/>
      <c r="BG329" s="126" t="s">
        <v>137</v>
      </c>
      <c r="BH329" s="131" t="n">
        <v>0.01</v>
      </c>
      <c r="BI329" s="159" t="n">
        <v>1.6E-009</v>
      </c>
      <c r="BJ329" s="159" t="n">
        <v>8.6E-010</v>
      </c>
      <c r="BK329" s="131"/>
      <c r="BL329" s="132"/>
      <c r="BM329" s="133"/>
      <c r="BN329" s="134"/>
      <c r="BO329" s="175"/>
      <c r="BP329" s="114"/>
      <c r="BQ329" s="136"/>
      <c r="BR329" s="137"/>
      <c r="BS329" s="138"/>
      <c r="BT329" s="139"/>
      <c r="BU329" s="140"/>
      <c r="BV329" s="141"/>
      <c r="BW329" s="142"/>
    </row>
    <row r="330" customFormat="false" ht="12.75" hidden="false" customHeight="true" outlineLevel="0" collapsed="false">
      <c r="A330" s="63"/>
      <c r="B330" s="54"/>
      <c r="C330" s="54"/>
      <c r="D330" s="54"/>
      <c r="E330" s="54"/>
      <c r="F330" s="54"/>
      <c r="G330" s="54"/>
      <c r="H330" s="54"/>
      <c r="I330" s="54"/>
      <c r="J330" s="54"/>
      <c r="K330" s="54"/>
      <c r="L330" s="54"/>
      <c r="M330" s="54"/>
      <c r="N330" s="54"/>
      <c r="O330" s="54"/>
      <c r="P330" s="54"/>
      <c r="Q330" s="54"/>
      <c r="R330" s="54"/>
      <c r="S330" s="54"/>
      <c r="T330" s="54"/>
      <c r="AW330" s="156" t="s">
        <v>513</v>
      </c>
      <c r="AX330" s="126" t="s">
        <v>366</v>
      </c>
      <c r="AY330" s="159" t="n">
        <v>20300</v>
      </c>
      <c r="AZ330" s="131" t="s">
        <v>114</v>
      </c>
      <c r="BA330" s="131" t="n">
        <v>7414575</v>
      </c>
      <c r="BB330" s="131"/>
      <c r="BC330" s="131"/>
      <c r="BD330" s="131"/>
      <c r="BE330" s="131"/>
      <c r="BF330" s="132"/>
      <c r="BG330" s="126" t="s">
        <v>133</v>
      </c>
      <c r="BH330" s="131" t="n">
        <v>0.01</v>
      </c>
      <c r="BI330" s="159" t="n">
        <v>1E-008</v>
      </c>
      <c r="BJ330" s="159" t="n">
        <v>7.2E-009</v>
      </c>
      <c r="BK330" s="131" t="n">
        <v>0.01</v>
      </c>
      <c r="BL330" s="149" t="n">
        <v>1.7E-009</v>
      </c>
      <c r="BM330" s="133"/>
      <c r="BN330" s="134"/>
      <c r="BO330" s="175"/>
      <c r="BP330" s="114"/>
      <c r="BQ330" s="136"/>
      <c r="BR330" s="137"/>
      <c r="BS330" s="138"/>
      <c r="BT330" s="139"/>
      <c r="BU330" s="140"/>
      <c r="BV330" s="141"/>
      <c r="BW330" s="142"/>
    </row>
    <row r="331" customFormat="false" ht="12.75" hidden="false" customHeight="true" outlineLevel="0" collapsed="false">
      <c r="A331" s="63"/>
      <c r="B331" s="54"/>
      <c r="C331" s="54"/>
      <c r="D331" s="54"/>
      <c r="E331" s="54"/>
      <c r="F331" s="54"/>
      <c r="G331" s="54"/>
      <c r="H331" s="54"/>
      <c r="I331" s="54"/>
      <c r="J331" s="54"/>
      <c r="K331" s="54"/>
      <c r="L331" s="54"/>
      <c r="M331" s="54"/>
      <c r="N331" s="54"/>
      <c r="O331" s="54"/>
      <c r="P331" s="54"/>
      <c r="Q331" s="54"/>
      <c r="R331" s="54"/>
      <c r="S331" s="54"/>
      <c r="T331" s="54"/>
      <c r="AW331" s="156" t="s">
        <v>514</v>
      </c>
      <c r="AX331" s="126" t="s">
        <v>366</v>
      </c>
      <c r="AY331" s="159" t="n">
        <v>20300</v>
      </c>
      <c r="AZ331" s="131" t="s">
        <v>114</v>
      </c>
      <c r="BA331" s="131" t="n">
        <v>7414575</v>
      </c>
      <c r="BB331" s="131"/>
      <c r="BC331" s="131"/>
      <c r="BD331" s="131"/>
      <c r="BE331" s="131"/>
      <c r="BF331" s="132"/>
      <c r="BG331" s="126" t="s">
        <v>137</v>
      </c>
      <c r="BH331" s="131" t="n">
        <v>0.01</v>
      </c>
      <c r="BI331" s="159" t="n">
        <v>4.5E-008</v>
      </c>
      <c r="BJ331" s="159" t="n">
        <v>2.5E-008</v>
      </c>
      <c r="BK331" s="131"/>
      <c r="BL331" s="132"/>
      <c r="BM331" s="133"/>
      <c r="BN331" s="134"/>
      <c r="BO331" s="175"/>
      <c r="BP331" s="114"/>
      <c r="BQ331" s="136"/>
      <c r="BR331" s="137"/>
      <c r="BS331" s="138"/>
      <c r="BT331" s="139"/>
      <c r="BU331" s="140"/>
      <c r="BV331" s="141"/>
      <c r="BW331" s="142"/>
    </row>
    <row r="332" customFormat="false" ht="12.75" hidden="false" customHeight="true" outlineLevel="0" collapsed="false">
      <c r="A332" s="63"/>
      <c r="B332" s="54"/>
      <c r="C332" s="54"/>
      <c r="D332" s="54"/>
      <c r="E332" s="54"/>
      <c r="F332" s="54"/>
      <c r="G332" s="54"/>
      <c r="H332" s="54"/>
      <c r="I332" s="54"/>
      <c r="J332" s="54"/>
      <c r="K332" s="54"/>
      <c r="L332" s="54"/>
      <c r="M332" s="54"/>
      <c r="N332" s="54"/>
      <c r="O332" s="54"/>
      <c r="P332" s="54"/>
      <c r="Q332" s="54"/>
      <c r="R332" s="54"/>
      <c r="S332" s="54"/>
      <c r="T332" s="54"/>
      <c r="AW332" s="125" t="s">
        <v>515</v>
      </c>
      <c r="AX332" s="126" t="s">
        <v>367</v>
      </c>
      <c r="AY332" s="172" t="n">
        <v>35.1</v>
      </c>
      <c r="AZ332" s="131" t="s">
        <v>132</v>
      </c>
      <c r="BA332" s="172" t="n">
        <v>35.1</v>
      </c>
      <c r="BB332" s="131"/>
      <c r="BC332" s="131"/>
      <c r="BD332" s="131"/>
      <c r="BE332" s="131"/>
      <c r="BF332" s="132"/>
      <c r="BG332" s="126" t="s">
        <v>133</v>
      </c>
      <c r="BH332" s="131" t="n">
        <v>0.01</v>
      </c>
      <c r="BI332" s="159" t="n">
        <v>1.4E-009</v>
      </c>
      <c r="BJ332" s="159" t="n">
        <v>1.3E-009</v>
      </c>
      <c r="BK332" s="131" t="n">
        <v>0.01</v>
      </c>
      <c r="BL332" s="149" t="n">
        <v>5.8E-010</v>
      </c>
      <c r="BM332" s="133"/>
      <c r="BN332" s="134"/>
      <c r="BO332" s="175"/>
      <c r="BP332" s="114"/>
      <c r="BQ332" s="136"/>
      <c r="BR332" s="137"/>
      <c r="BS332" s="138"/>
      <c r="BT332" s="139"/>
      <c r="BU332" s="140"/>
      <c r="BV332" s="141" t="n">
        <v>1</v>
      </c>
      <c r="BW332" s="142" t="n">
        <v>0.16</v>
      </c>
    </row>
    <row r="333" customFormat="false" ht="12.75" hidden="false" customHeight="true" outlineLevel="0" collapsed="false">
      <c r="A333" s="63"/>
      <c r="B333" s="54"/>
      <c r="C333" s="54"/>
      <c r="D333" s="54"/>
      <c r="E333" s="54"/>
      <c r="F333" s="54"/>
      <c r="G333" s="54"/>
      <c r="H333" s="54"/>
      <c r="I333" s="54"/>
      <c r="J333" s="54"/>
      <c r="K333" s="54"/>
      <c r="L333" s="54"/>
      <c r="M333" s="54"/>
      <c r="N333" s="54"/>
      <c r="O333" s="54"/>
      <c r="P333" s="54"/>
      <c r="Q333" s="54"/>
      <c r="R333" s="54"/>
      <c r="S333" s="54"/>
      <c r="T333" s="54"/>
      <c r="AW333" s="156" t="s">
        <v>516</v>
      </c>
      <c r="AX333" s="126" t="s">
        <v>367</v>
      </c>
      <c r="AY333" s="172" t="n">
        <v>35.1</v>
      </c>
      <c r="AZ333" s="131" t="s">
        <v>132</v>
      </c>
      <c r="BA333" s="172" t="n">
        <v>35.1</v>
      </c>
      <c r="BB333" s="131"/>
      <c r="BC333" s="131"/>
      <c r="BD333" s="131"/>
      <c r="BE333" s="131"/>
      <c r="BF333" s="132"/>
      <c r="BG333" s="126" t="s">
        <v>137</v>
      </c>
      <c r="BH333" s="131" t="n">
        <v>0.01</v>
      </c>
      <c r="BI333" s="159" t="n">
        <v>1.6E-009</v>
      </c>
      <c r="BJ333" s="159" t="n">
        <v>1.3E-009</v>
      </c>
      <c r="BK333" s="131"/>
      <c r="BL333" s="132"/>
      <c r="BM333" s="133"/>
      <c r="BN333" s="134"/>
      <c r="BO333" s="175"/>
      <c r="BP333" s="114"/>
      <c r="BQ333" s="136"/>
      <c r="BR333" s="137"/>
      <c r="BS333" s="138"/>
      <c r="BT333" s="139"/>
      <c r="BU333" s="140"/>
      <c r="BV333" s="141" t="n">
        <v>1</v>
      </c>
      <c r="BW333" s="142" t="n">
        <v>0.16</v>
      </c>
    </row>
    <row r="334" customFormat="false" ht="12.75" hidden="false" customHeight="true" outlineLevel="0" collapsed="false">
      <c r="A334" s="63"/>
      <c r="B334" s="54"/>
      <c r="C334" s="54"/>
      <c r="D334" s="54"/>
      <c r="E334" s="54"/>
      <c r="F334" s="54"/>
      <c r="G334" s="54"/>
      <c r="H334" s="54"/>
      <c r="I334" s="54"/>
      <c r="J334" s="54"/>
      <c r="K334" s="54"/>
      <c r="L334" s="54"/>
      <c r="M334" s="54"/>
      <c r="N334" s="54"/>
      <c r="O334" s="54"/>
      <c r="P334" s="54"/>
      <c r="Q334" s="54"/>
      <c r="R334" s="54"/>
      <c r="S334" s="54"/>
      <c r="T334" s="54"/>
      <c r="AW334" s="156" t="s">
        <v>517</v>
      </c>
      <c r="AX334" s="126" t="s">
        <v>368</v>
      </c>
      <c r="AY334" s="172" t="n">
        <v>3.61</v>
      </c>
      <c r="AZ334" s="131" t="s">
        <v>132</v>
      </c>
      <c r="BA334" s="172" t="n">
        <v>3.61</v>
      </c>
      <c r="BB334" s="131"/>
      <c r="BC334" s="131"/>
      <c r="BD334" s="131"/>
      <c r="BE334" s="131"/>
      <c r="BF334" s="132"/>
      <c r="BG334" s="126" t="s">
        <v>133</v>
      </c>
      <c r="BH334" s="131" t="n">
        <v>0.01</v>
      </c>
      <c r="BI334" s="159" t="n">
        <v>7.6E-010</v>
      </c>
      <c r="BJ334" s="159" t="n">
        <v>7.7E-010</v>
      </c>
      <c r="BK334" s="131" t="n">
        <v>0.01</v>
      </c>
      <c r="BL334" s="149" t="n">
        <v>5.6E-010</v>
      </c>
      <c r="BM334" s="133"/>
      <c r="BN334" s="134"/>
      <c r="BO334" s="175"/>
      <c r="BP334" s="114"/>
      <c r="BQ334" s="136"/>
      <c r="BR334" s="137"/>
      <c r="BS334" s="138"/>
      <c r="BT334" s="139"/>
      <c r="BU334" s="140"/>
      <c r="BV334" s="141"/>
      <c r="BW334" s="142"/>
    </row>
    <row r="335" customFormat="false" ht="12.75" hidden="false" customHeight="true" outlineLevel="0" collapsed="false">
      <c r="A335" s="63"/>
      <c r="B335" s="54"/>
      <c r="C335" s="54"/>
      <c r="D335" s="54"/>
      <c r="E335" s="54"/>
      <c r="F335" s="54"/>
      <c r="G335" s="54"/>
      <c r="H335" s="54"/>
      <c r="I335" s="54"/>
      <c r="J335" s="54"/>
      <c r="K335" s="54"/>
      <c r="L335" s="54"/>
      <c r="M335" s="54"/>
      <c r="N335" s="54"/>
      <c r="O335" s="54"/>
      <c r="P335" s="54"/>
      <c r="Q335" s="54"/>
      <c r="R335" s="54"/>
      <c r="S335" s="54"/>
      <c r="T335" s="54"/>
      <c r="AW335" s="156" t="s">
        <v>518</v>
      </c>
      <c r="AX335" s="126" t="s">
        <v>368</v>
      </c>
      <c r="AY335" s="172" t="n">
        <v>3.61</v>
      </c>
      <c r="AZ335" s="131" t="s">
        <v>132</v>
      </c>
      <c r="BA335" s="172" t="n">
        <v>3.61</v>
      </c>
      <c r="BB335" s="131"/>
      <c r="BC335" s="131"/>
      <c r="BD335" s="131"/>
      <c r="BE335" s="131"/>
      <c r="BF335" s="132"/>
      <c r="BG335" s="126" t="s">
        <v>137</v>
      </c>
      <c r="BH335" s="131" t="n">
        <v>0.01</v>
      </c>
      <c r="BI335" s="159" t="n">
        <v>8.5E-010</v>
      </c>
      <c r="BJ335" s="159" t="n">
        <v>8.5E-010</v>
      </c>
      <c r="BK335" s="131"/>
      <c r="BL335" s="132"/>
      <c r="BM335" s="133"/>
      <c r="BN335" s="134"/>
      <c r="BO335" s="175"/>
      <c r="BP335" s="114"/>
      <c r="BQ335" s="136"/>
      <c r="BR335" s="137"/>
      <c r="BS335" s="138"/>
      <c r="BT335" s="139"/>
      <c r="BU335" s="140"/>
      <c r="BV335" s="141"/>
      <c r="BW335" s="142"/>
    </row>
    <row r="336" customFormat="false" ht="12.75" hidden="false" customHeight="true" outlineLevel="0" collapsed="false">
      <c r="A336" s="63"/>
      <c r="B336" s="54"/>
      <c r="C336" s="54"/>
      <c r="D336" s="54"/>
      <c r="E336" s="54"/>
      <c r="F336" s="54"/>
      <c r="G336" s="54"/>
      <c r="H336" s="54"/>
      <c r="I336" s="54"/>
      <c r="J336" s="54"/>
      <c r="K336" s="54"/>
      <c r="L336" s="54"/>
      <c r="M336" s="54"/>
      <c r="N336" s="54"/>
      <c r="O336" s="54"/>
      <c r="P336" s="54"/>
      <c r="Q336" s="54"/>
      <c r="R336" s="54"/>
      <c r="S336" s="54"/>
      <c r="T336" s="54"/>
      <c r="AW336" s="156" t="s">
        <v>519</v>
      </c>
      <c r="AX336" s="126" t="s">
        <v>369</v>
      </c>
      <c r="AY336" s="172" t="n">
        <v>23.3</v>
      </c>
      <c r="AZ336" s="131" t="s">
        <v>72</v>
      </c>
      <c r="BA336" s="131" t="n">
        <v>0.970833333333333</v>
      </c>
      <c r="BB336" s="131"/>
      <c r="BC336" s="131"/>
      <c r="BD336" s="131"/>
      <c r="BE336" s="131"/>
      <c r="BF336" s="132"/>
      <c r="BG336" s="126" t="s">
        <v>133</v>
      </c>
      <c r="BH336" s="131" t="n">
        <v>0.01</v>
      </c>
      <c r="BI336" s="159" t="n">
        <v>6.5E-010</v>
      </c>
      <c r="BJ336" s="159" t="n">
        <v>9.7E-010</v>
      </c>
      <c r="BK336" s="131" t="n">
        <v>0.01</v>
      </c>
      <c r="BL336" s="149" t="n">
        <v>1.1E-009</v>
      </c>
      <c r="BM336" s="133"/>
      <c r="BN336" s="134"/>
      <c r="BO336" s="175"/>
      <c r="BP336" s="114"/>
      <c r="BQ336" s="136"/>
      <c r="BR336" s="137"/>
      <c r="BS336" s="138"/>
      <c r="BT336" s="139"/>
      <c r="BU336" s="140"/>
      <c r="BV336" s="141"/>
      <c r="BW336" s="142"/>
    </row>
    <row r="337" customFormat="false" ht="12.75" hidden="false" customHeight="true" outlineLevel="0" collapsed="false">
      <c r="A337" s="63"/>
      <c r="B337" s="54"/>
      <c r="C337" s="54"/>
      <c r="D337" s="54"/>
      <c r="E337" s="54"/>
      <c r="F337" s="54"/>
      <c r="G337" s="54"/>
      <c r="H337" s="54"/>
      <c r="I337" s="54"/>
      <c r="J337" s="54"/>
      <c r="K337" s="54"/>
      <c r="L337" s="54"/>
      <c r="M337" s="54"/>
      <c r="N337" s="54"/>
      <c r="O337" s="54"/>
      <c r="P337" s="54"/>
      <c r="Q337" s="54"/>
      <c r="R337" s="54"/>
      <c r="S337" s="54"/>
      <c r="T337" s="54"/>
      <c r="AW337" s="156" t="s">
        <v>520</v>
      </c>
      <c r="AX337" s="126" t="s">
        <v>369</v>
      </c>
      <c r="AY337" s="172" t="n">
        <v>23.3</v>
      </c>
      <c r="AZ337" s="131" t="s">
        <v>72</v>
      </c>
      <c r="BA337" s="131" t="n">
        <v>0.970833333333333</v>
      </c>
      <c r="BB337" s="131"/>
      <c r="BC337" s="131"/>
      <c r="BD337" s="131"/>
      <c r="BE337" s="131"/>
      <c r="BF337" s="132"/>
      <c r="BG337" s="126" t="s">
        <v>137</v>
      </c>
      <c r="BH337" s="131" t="n">
        <v>0.01</v>
      </c>
      <c r="BI337" s="159" t="n">
        <v>6.8E-009</v>
      </c>
      <c r="BJ337" s="159" t="n">
        <v>1E-010</v>
      </c>
      <c r="BK337" s="131"/>
      <c r="BL337" s="132"/>
      <c r="BM337" s="133"/>
      <c r="BN337" s="134"/>
      <c r="BO337" s="175"/>
      <c r="BP337" s="114"/>
      <c r="BQ337" s="136"/>
      <c r="BR337" s="137"/>
      <c r="BS337" s="138"/>
      <c r="BT337" s="139"/>
      <c r="BU337" s="140"/>
      <c r="BV337" s="141"/>
      <c r="BW337" s="142"/>
    </row>
    <row r="338" customFormat="false" ht="12.75" hidden="false" customHeight="true" outlineLevel="0" collapsed="false">
      <c r="A338" s="63"/>
      <c r="B338" s="54"/>
      <c r="C338" s="54"/>
      <c r="D338" s="54"/>
      <c r="E338" s="54"/>
      <c r="F338" s="54"/>
      <c r="G338" s="54"/>
      <c r="H338" s="54"/>
      <c r="I338" s="54"/>
      <c r="J338" s="54"/>
      <c r="K338" s="54"/>
      <c r="L338" s="54"/>
      <c r="M338" s="54"/>
      <c r="N338" s="54"/>
      <c r="O338" s="54"/>
      <c r="P338" s="54"/>
      <c r="Q338" s="54"/>
      <c r="R338" s="54"/>
      <c r="S338" s="54"/>
      <c r="T338" s="54"/>
      <c r="AW338" s="156" t="s">
        <v>521</v>
      </c>
      <c r="AX338" s="126" t="s">
        <v>370</v>
      </c>
      <c r="AY338" s="172" t="n">
        <v>1.2</v>
      </c>
      <c r="AZ338" s="131" t="s">
        <v>72</v>
      </c>
      <c r="BA338" s="131" t="n">
        <v>0.05</v>
      </c>
      <c r="BB338" s="131"/>
      <c r="BC338" s="131"/>
      <c r="BD338" s="131"/>
      <c r="BE338" s="131"/>
      <c r="BF338" s="132"/>
      <c r="BG338" s="126" t="s">
        <v>133</v>
      </c>
      <c r="BH338" s="131" t="n">
        <v>0.01</v>
      </c>
      <c r="BI338" s="159" t="n">
        <v>4.4E-011</v>
      </c>
      <c r="BJ338" s="159" t="n">
        <v>6.9E-011</v>
      </c>
      <c r="BK338" s="131" t="n">
        <v>0.01</v>
      </c>
      <c r="BL338" s="149" t="n">
        <v>6.8E-011</v>
      </c>
      <c r="BM338" s="133"/>
      <c r="BN338" s="134"/>
      <c r="BO338" s="175"/>
      <c r="BP338" s="114"/>
      <c r="BQ338" s="136"/>
      <c r="BR338" s="137"/>
      <c r="BS338" s="138"/>
      <c r="BT338" s="139"/>
      <c r="BU338" s="140"/>
      <c r="BV338" s="141"/>
      <c r="BW338" s="142"/>
    </row>
    <row r="339" customFormat="false" ht="12.75" hidden="false" customHeight="true" outlineLevel="0" collapsed="false">
      <c r="A339" s="63"/>
      <c r="B339" s="54"/>
      <c r="C339" s="54"/>
      <c r="D339" s="54"/>
      <c r="E339" s="54"/>
      <c r="F339" s="54"/>
      <c r="G339" s="54"/>
      <c r="H339" s="54"/>
      <c r="I339" s="54"/>
      <c r="J339" s="54"/>
      <c r="K339" s="54"/>
      <c r="L339" s="54"/>
      <c r="M339" s="54"/>
      <c r="N339" s="54"/>
      <c r="O339" s="54"/>
      <c r="P339" s="54"/>
      <c r="Q339" s="54"/>
      <c r="R339" s="54"/>
      <c r="S339" s="54"/>
      <c r="T339" s="54"/>
      <c r="AW339" s="156" t="s">
        <v>522</v>
      </c>
      <c r="AX339" s="126" t="s">
        <v>370</v>
      </c>
      <c r="AY339" s="172" t="n">
        <v>1.2</v>
      </c>
      <c r="AZ339" s="131" t="s">
        <v>72</v>
      </c>
      <c r="BA339" s="131" t="n">
        <v>0.05</v>
      </c>
      <c r="BB339" s="131"/>
      <c r="BC339" s="131"/>
      <c r="BD339" s="131"/>
      <c r="BE339" s="131"/>
      <c r="BF339" s="132"/>
      <c r="BG339" s="126" t="s">
        <v>137</v>
      </c>
      <c r="BH339" s="131" t="n">
        <v>0.01</v>
      </c>
      <c r="BI339" s="159" t="n">
        <v>4.7E-011</v>
      </c>
      <c r="BJ339" s="159" t="n">
        <v>7.2E-011</v>
      </c>
      <c r="BK339" s="131"/>
      <c r="BL339" s="132"/>
      <c r="BM339" s="133"/>
      <c r="BN339" s="134"/>
      <c r="BO339" s="175"/>
      <c r="BP339" s="114"/>
      <c r="BQ339" s="136"/>
      <c r="BR339" s="137"/>
      <c r="BS339" s="138"/>
      <c r="BT339" s="139"/>
      <c r="BU339" s="140"/>
      <c r="BV339" s="141"/>
      <c r="BW339" s="142"/>
    </row>
    <row r="340" customFormat="false" ht="12.75" hidden="false" customHeight="true" outlineLevel="0" collapsed="false">
      <c r="A340" s="63"/>
      <c r="B340" s="54"/>
      <c r="C340" s="54"/>
      <c r="D340" s="54"/>
      <c r="E340" s="54"/>
      <c r="F340" s="54"/>
      <c r="G340" s="54"/>
      <c r="H340" s="54"/>
      <c r="I340" s="54"/>
      <c r="J340" s="54"/>
      <c r="K340" s="54"/>
      <c r="L340" s="54"/>
      <c r="M340" s="54"/>
      <c r="N340" s="54"/>
      <c r="O340" s="54"/>
      <c r="P340" s="54"/>
      <c r="Q340" s="54"/>
      <c r="R340" s="54"/>
      <c r="S340" s="54"/>
      <c r="T340" s="54"/>
      <c r="AW340" s="156" t="s">
        <v>523</v>
      </c>
      <c r="AX340" s="126" t="s">
        <v>371</v>
      </c>
      <c r="AY340" s="172" t="n">
        <v>0.858</v>
      </c>
      <c r="AZ340" s="131" t="s">
        <v>72</v>
      </c>
      <c r="BA340" s="131" t="n">
        <v>0.03575</v>
      </c>
      <c r="BB340" s="131"/>
      <c r="BC340" s="131"/>
      <c r="BD340" s="131"/>
      <c r="BE340" s="131"/>
      <c r="BF340" s="132"/>
      <c r="BG340" s="126" t="s">
        <v>133</v>
      </c>
      <c r="BH340" s="131" t="n">
        <v>0.01</v>
      </c>
      <c r="BI340" s="159" t="n">
        <v>5.9E-011</v>
      </c>
      <c r="BJ340" s="159" t="n">
        <v>9.6E-011</v>
      </c>
      <c r="BK340" s="131" t="n">
        <v>0.01</v>
      </c>
      <c r="BL340" s="149" t="n">
        <v>1.1E-010</v>
      </c>
      <c r="BM340" s="133"/>
      <c r="BN340" s="134"/>
      <c r="BO340" s="175"/>
      <c r="BP340" s="114"/>
      <c r="BQ340" s="136"/>
      <c r="BR340" s="137"/>
      <c r="BS340" s="138"/>
      <c r="BT340" s="139"/>
      <c r="BU340" s="140"/>
      <c r="BV340" s="141"/>
      <c r="BW340" s="142"/>
    </row>
    <row r="341" customFormat="false" ht="12.75" hidden="false" customHeight="true" outlineLevel="0" collapsed="false">
      <c r="A341" s="63"/>
      <c r="B341" s="54"/>
      <c r="C341" s="54"/>
      <c r="D341" s="54"/>
      <c r="E341" s="54"/>
      <c r="F341" s="54"/>
      <c r="G341" s="54"/>
      <c r="H341" s="54"/>
      <c r="I341" s="54"/>
      <c r="J341" s="54"/>
      <c r="K341" s="54"/>
      <c r="L341" s="54"/>
      <c r="M341" s="54"/>
      <c r="N341" s="54"/>
      <c r="O341" s="54"/>
      <c r="P341" s="54"/>
      <c r="Q341" s="54"/>
      <c r="R341" s="54"/>
      <c r="S341" s="54"/>
      <c r="T341" s="54"/>
      <c r="AW341" s="156" t="s">
        <v>524</v>
      </c>
      <c r="AX341" s="126" t="s">
        <v>371</v>
      </c>
      <c r="AY341" s="172" t="n">
        <v>0.858</v>
      </c>
      <c r="AZ341" s="131" t="s">
        <v>72</v>
      </c>
      <c r="BA341" s="131" t="n">
        <v>0.03575</v>
      </c>
      <c r="BB341" s="131"/>
      <c r="BC341" s="131"/>
      <c r="BD341" s="131"/>
      <c r="BE341" s="131"/>
      <c r="BF341" s="132"/>
      <c r="BG341" s="126" t="s">
        <v>137</v>
      </c>
      <c r="BH341" s="131" t="n">
        <v>0.01</v>
      </c>
      <c r="BI341" s="159" t="n">
        <v>6.1E-011</v>
      </c>
      <c r="BJ341" s="159" t="n">
        <v>9.9E-011</v>
      </c>
      <c r="BK341" s="131"/>
      <c r="BL341" s="132"/>
      <c r="BM341" s="133"/>
      <c r="BN341" s="134"/>
      <c r="BO341" s="175"/>
      <c r="BP341" s="114"/>
      <c r="BQ341" s="136"/>
      <c r="BR341" s="137"/>
      <c r="BS341" s="138"/>
      <c r="BT341" s="139"/>
      <c r="BU341" s="140"/>
      <c r="BV341" s="141"/>
      <c r="BW341" s="142"/>
    </row>
    <row r="342" customFormat="false" ht="12.75" hidden="false" customHeight="true" outlineLevel="0" collapsed="false">
      <c r="A342" s="63"/>
      <c r="B342" s="54"/>
      <c r="C342" s="54"/>
      <c r="D342" s="54"/>
      <c r="E342" s="54"/>
      <c r="F342" s="54"/>
      <c r="G342" s="54"/>
      <c r="H342" s="54"/>
      <c r="I342" s="54"/>
      <c r="J342" s="54"/>
      <c r="K342" s="54"/>
      <c r="L342" s="54"/>
      <c r="M342" s="54"/>
      <c r="N342" s="54"/>
      <c r="O342" s="54"/>
      <c r="P342" s="54"/>
      <c r="Q342" s="54"/>
      <c r="R342" s="54"/>
      <c r="S342" s="54"/>
      <c r="T342" s="54"/>
      <c r="AW342" s="156" t="s">
        <v>525</v>
      </c>
      <c r="AX342" s="126" t="s">
        <v>372</v>
      </c>
      <c r="AY342" s="172" t="n">
        <v>5.67</v>
      </c>
      <c r="AZ342" s="131" t="s">
        <v>72</v>
      </c>
      <c r="BA342" s="131" t="n">
        <v>0.23625</v>
      </c>
      <c r="BB342" s="131"/>
      <c r="BC342" s="131"/>
      <c r="BD342" s="131"/>
      <c r="BE342" s="131"/>
      <c r="BF342" s="132"/>
      <c r="BG342" s="126" t="s">
        <v>115</v>
      </c>
      <c r="BH342" s="131" t="n">
        <v>0.8</v>
      </c>
      <c r="BI342" s="159" t="n">
        <v>1.7E-010</v>
      </c>
      <c r="BJ342" s="159" t="n">
        <v>2.9E-010</v>
      </c>
      <c r="BK342" s="131" t="n">
        <v>0.8</v>
      </c>
      <c r="BL342" s="149" t="n">
        <v>3.1E-010</v>
      </c>
      <c r="BM342" s="133"/>
      <c r="BN342" s="134"/>
      <c r="BO342" s="175"/>
      <c r="BP342" s="114"/>
      <c r="BQ342" s="136"/>
      <c r="BR342" s="137"/>
      <c r="BS342" s="138"/>
      <c r="BT342" s="139"/>
      <c r="BU342" s="140"/>
      <c r="BV342" s="141"/>
      <c r="BW342" s="142"/>
    </row>
    <row r="343" customFormat="false" ht="12.75" hidden="false" customHeight="true" outlineLevel="0" collapsed="false">
      <c r="A343" s="63"/>
      <c r="B343" s="54"/>
      <c r="C343" s="54"/>
      <c r="D343" s="54"/>
      <c r="E343" s="54"/>
      <c r="F343" s="54"/>
      <c r="G343" s="54"/>
      <c r="H343" s="54"/>
      <c r="I343" s="54"/>
      <c r="J343" s="54"/>
      <c r="K343" s="54"/>
      <c r="L343" s="54"/>
      <c r="M343" s="54"/>
      <c r="N343" s="54"/>
      <c r="O343" s="54"/>
      <c r="P343" s="54"/>
      <c r="Q343" s="54"/>
      <c r="R343" s="54"/>
      <c r="S343" s="54"/>
      <c r="T343" s="54"/>
      <c r="AW343" s="125" t="s">
        <v>526</v>
      </c>
      <c r="AX343" s="126" t="s">
        <v>372</v>
      </c>
      <c r="AY343" s="172" t="n">
        <v>5.67</v>
      </c>
      <c r="AZ343" s="131" t="s">
        <v>72</v>
      </c>
      <c r="BA343" s="131" t="n">
        <v>0.23625</v>
      </c>
      <c r="BB343" s="131"/>
      <c r="BC343" s="131"/>
      <c r="BD343" s="131"/>
      <c r="BE343" s="131"/>
      <c r="BF343" s="132"/>
      <c r="BG343" s="126" t="s">
        <v>137</v>
      </c>
      <c r="BH343" s="131" t="n">
        <v>0.05</v>
      </c>
      <c r="BI343" s="159" t="n">
        <v>3.7E-010</v>
      </c>
      <c r="BJ343" s="159" t="n">
        <v>5.6E-010</v>
      </c>
      <c r="BK343" s="131" t="n">
        <v>0.05</v>
      </c>
      <c r="BL343" s="149" t="n">
        <v>6.2E-010</v>
      </c>
      <c r="BM343" s="133"/>
      <c r="BN343" s="134"/>
      <c r="BO343" s="175"/>
      <c r="BP343" s="114"/>
      <c r="BQ343" s="136"/>
      <c r="BR343" s="137"/>
      <c r="BS343" s="138"/>
      <c r="BT343" s="139"/>
      <c r="BU343" s="140"/>
      <c r="BV343" s="141"/>
      <c r="BW343" s="142"/>
    </row>
    <row r="344" customFormat="false" ht="12.75" hidden="false" customHeight="true" outlineLevel="0" collapsed="false">
      <c r="A344" s="63"/>
      <c r="B344" s="54"/>
      <c r="C344" s="54"/>
      <c r="D344" s="54"/>
      <c r="E344" s="54"/>
      <c r="F344" s="54"/>
      <c r="G344" s="54"/>
      <c r="H344" s="54"/>
      <c r="I344" s="54"/>
      <c r="J344" s="54"/>
      <c r="K344" s="54"/>
      <c r="L344" s="54"/>
      <c r="M344" s="54"/>
      <c r="N344" s="54"/>
      <c r="O344" s="54"/>
      <c r="P344" s="54"/>
      <c r="Q344" s="54"/>
      <c r="R344" s="54"/>
      <c r="S344" s="54"/>
      <c r="T344" s="54"/>
      <c r="AW344" s="217" t="s">
        <v>527</v>
      </c>
      <c r="AX344" s="126" t="s">
        <v>373</v>
      </c>
      <c r="AY344" s="159" t="n">
        <v>3500</v>
      </c>
      <c r="AZ344" s="131" t="s">
        <v>114</v>
      </c>
      <c r="BA344" s="131" t="n">
        <v>1278375</v>
      </c>
      <c r="BB344" s="131"/>
      <c r="BC344" s="131"/>
      <c r="BD344" s="131"/>
      <c r="BE344" s="131"/>
      <c r="BF344" s="132"/>
      <c r="BG344" s="126" t="s">
        <v>115</v>
      </c>
      <c r="BH344" s="131" t="n">
        <v>0.8</v>
      </c>
      <c r="BI344" s="159" t="n">
        <v>1E-009</v>
      </c>
      <c r="BJ344" s="159" t="n">
        <v>1.4E-009</v>
      </c>
      <c r="BK344" s="131" t="n">
        <v>0.8</v>
      </c>
      <c r="BL344" s="149" t="n">
        <v>2.6E-009</v>
      </c>
      <c r="BM344" s="133"/>
      <c r="BN344" s="134"/>
      <c r="BO344" s="175"/>
      <c r="BP344" s="114"/>
      <c r="BQ344" s="136"/>
      <c r="BR344" s="137"/>
      <c r="BS344" s="138"/>
      <c r="BT344" s="139"/>
      <c r="BU344" s="140"/>
      <c r="BV344" s="141"/>
      <c r="BW344" s="142"/>
    </row>
    <row r="345" customFormat="false" ht="12.75" hidden="false" customHeight="true" outlineLevel="0" collapsed="false">
      <c r="A345" s="63"/>
      <c r="B345" s="54"/>
      <c r="C345" s="54"/>
      <c r="D345" s="54"/>
      <c r="E345" s="54"/>
      <c r="F345" s="54"/>
      <c r="G345" s="54"/>
      <c r="H345" s="54"/>
      <c r="I345" s="54"/>
      <c r="J345" s="54"/>
      <c r="K345" s="54"/>
      <c r="L345" s="54"/>
      <c r="M345" s="54"/>
      <c r="N345" s="54"/>
      <c r="O345" s="54"/>
      <c r="P345" s="54"/>
      <c r="Q345" s="54"/>
      <c r="R345" s="54"/>
      <c r="S345" s="54"/>
      <c r="T345" s="54"/>
      <c r="AW345" s="217" t="s">
        <v>528</v>
      </c>
      <c r="AX345" s="126" t="s">
        <v>373</v>
      </c>
      <c r="AY345" s="159" t="n">
        <v>3500</v>
      </c>
      <c r="AZ345" s="131" t="s">
        <v>114</v>
      </c>
      <c r="BA345" s="131" t="n">
        <v>1278375</v>
      </c>
      <c r="BB345" s="131"/>
      <c r="BC345" s="131"/>
      <c r="BD345" s="131"/>
      <c r="BE345" s="131"/>
      <c r="BF345" s="132"/>
      <c r="BG345" s="126" t="s">
        <v>137</v>
      </c>
      <c r="BH345" s="131" t="n">
        <v>0.05</v>
      </c>
      <c r="BI345" s="159" t="n">
        <v>2.2E-009</v>
      </c>
      <c r="BJ345" s="159" t="n">
        <v>1.2E-009</v>
      </c>
      <c r="BK345" s="131" t="n">
        <v>0.05</v>
      </c>
      <c r="BL345" s="149" t="n">
        <v>2E-010</v>
      </c>
      <c r="BM345" s="133"/>
      <c r="BN345" s="134"/>
      <c r="BO345" s="175"/>
      <c r="BP345" s="114"/>
      <c r="BQ345" s="136"/>
      <c r="BR345" s="137"/>
      <c r="BS345" s="138"/>
      <c r="BT345" s="139"/>
      <c r="BU345" s="140"/>
      <c r="BV345" s="141"/>
      <c r="BW345" s="142"/>
    </row>
    <row r="346" customFormat="false" ht="12.75" hidden="false" customHeight="true" outlineLevel="0" collapsed="false">
      <c r="A346" s="63"/>
      <c r="B346" s="54"/>
      <c r="C346" s="54"/>
      <c r="D346" s="54"/>
      <c r="E346" s="54"/>
      <c r="F346" s="54"/>
      <c r="G346" s="54"/>
      <c r="H346" s="54"/>
      <c r="I346" s="54"/>
      <c r="J346" s="54"/>
      <c r="K346" s="54"/>
      <c r="L346" s="54"/>
      <c r="M346" s="54"/>
      <c r="N346" s="54"/>
      <c r="O346" s="54"/>
      <c r="P346" s="54"/>
      <c r="Q346" s="54"/>
      <c r="R346" s="54"/>
      <c r="S346" s="54"/>
      <c r="T346" s="54"/>
      <c r="AW346" s="125" t="s">
        <v>529</v>
      </c>
      <c r="AX346" s="126" t="s">
        <v>374</v>
      </c>
      <c r="AY346" s="172" t="n">
        <v>6.85</v>
      </c>
      <c r="AZ346" s="131" t="s">
        <v>72</v>
      </c>
      <c r="BA346" s="131" t="n">
        <v>0.285416666666667</v>
      </c>
      <c r="BB346" s="131"/>
      <c r="BC346" s="131"/>
      <c r="BD346" s="131"/>
      <c r="BE346" s="131"/>
      <c r="BF346" s="132"/>
      <c r="BG346" s="126" t="s">
        <v>115</v>
      </c>
      <c r="BH346" s="131" t="n">
        <v>0.8</v>
      </c>
      <c r="BI346" s="159" t="n">
        <v>1E-010</v>
      </c>
      <c r="BJ346" s="159" t="n">
        <v>1.9E-010</v>
      </c>
      <c r="BK346" s="131" t="n">
        <v>0.8</v>
      </c>
      <c r="BL346" s="149" t="n">
        <v>1.6E-010</v>
      </c>
      <c r="BM346" s="133"/>
      <c r="BN346" s="134"/>
      <c r="BO346" s="175"/>
      <c r="BP346" s="114"/>
      <c r="BQ346" s="136"/>
      <c r="BR346" s="137"/>
      <c r="BS346" s="138"/>
      <c r="BT346" s="139"/>
      <c r="BU346" s="140"/>
      <c r="BV346" s="141"/>
      <c r="BW346" s="142"/>
    </row>
    <row r="347" customFormat="false" ht="12.75" hidden="false" customHeight="true" outlineLevel="0" collapsed="false">
      <c r="A347" s="63"/>
      <c r="B347" s="54"/>
      <c r="C347" s="54"/>
      <c r="D347" s="54"/>
      <c r="E347" s="54"/>
      <c r="F347" s="54"/>
      <c r="G347" s="54"/>
      <c r="H347" s="54"/>
      <c r="I347" s="54"/>
      <c r="J347" s="54"/>
      <c r="K347" s="54"/>
      <c r="L347" s="54"/>
      <c r="M347" s="54"/>
      <c r="N347" s="54"/>
      <c r="O347" s="54"/>
      <c r="P347" s="54"/>
      <c r="Q347" s="54"/>
      <c r="R347" s="54"/>
      <c r="S347" s="54"/>
      <c r="T347" s="54"/>
      <c r="AW347" s="125" t="s">
        <v>530</v>
      </c>
      <c r="AX347" s="126" t="s">
        <v>374</v>
      </c>
      <c r="AY347" s="172" t="n">
        <v>6.85</v>
      </c>
      <c r="AZ347" s="131" t="s">
        <v>72</v>
      </c>
      <c r="BA347" s="131" t="n">
        <v>0.285416666666667</v>
      </c>
      <c r="BB347" s="131"/>
      <c r="BC347" s="131"/>
      <c r="BD347" s="131"/>
      <c r="BE347" s="131"/>
      <c r="BF347" s="132"/>
      <c r="BG347" s="126" t="s">
        <v>137</v>
      </c>
      <c r="BH347" s="131" t="n">
        <v>0.05</v>
      </c>
      <c r="BI347" s="159" t="n">
        <v>1.8E-010</v>
      </c>
      <c r="BJ347" s="159" t="n">
        <v>3E-010</v>
      </c>
      <c r="BK347" s="131" t="n">
        <v>0.05</v>
      </c>
      <c r="BL347" s="149" t="n">
        <v>2.8E-010</v>
      </c>
      <c r="BM347" s="133"/>
      <c r="BN347" s="134"/>
      <c r="BO347" s="175"/>
      <c r="BP347" s="114"/>
      <c r="BQ347" s="136"/>
      <c r="BR347" s="137"/>
      <c r="BS347" s="138"/>
      <c r="BT347" s="139"/>
      <c r="BU347" s="140"/>
      <c r="BV347" s="141"/>
      <c r="BW347" s="142"/>
    </row>
    <row r="348" customFormat="false" ht="12.75" hidden="false" customHeight="true" outlineLevel="0" collapsed="false">
      <c r="A348" s="63"/>
      <c r="B348" s="54"/>
      <c r="C348" s="54"/>
      <c r="D348" s="54"/>
      <c r="E348" s="54"/>
      <c r="F348" s="54"/>
      <c r="G348" s="54"/>
      <c r="H348" s="54"/>
      <c r="I348" s="54"/>
      <c r="J348" s="54"/>
      <c r="K348" s="54"/>
      <c r="L348" s="54"/>
      <c r="M348" s="54"/>
      <c r="N348" s="54"/>
      <c r="O348" s="54"/>
      <c r="P348" s="54"/>
      <c r="Q348" s="54"/>
      <c r="R348" s="54"/>
      <c r="S348" s="54"/>
      <c r="T348" s="54"/>
      <c r="AW348" s="125" t="s">
        <v>531</v>
      </c>
      <c r="AX348" s="126" t="s">
        <v>375</v>
      </c>
      <c r="AY348" s="172" t="n">
        <v>2.75</v>
      </c>
      <c r="AZ348" s="131" t="s">
        <v>132</v>
      </c>
      <c r="BA348" s="172" t="n">
        <v>2.75</v>
      </c>
      <c r="BB348" s="131" t="n">
        <v>0.026</v>
      </c>
      <c r="BC348" s="131"/>
      <c r="BD348" s="131"/>
      <c r="BE348" s="131"/>
      <c r="BF348" s="132"/>
      <c r="BG348" s="126" t="s">
        <v>115</v>
      </c>
      <c r="BH348" s="131" t="n">
        <v>0.8</v>
      </c>
      <c r="BI348" s="159" t="n">
        <v>2.3E-010</v>
      </c>
      <c r="BJ348" s="159" t="n">
        <v>3.6E-010</v>
      </c>
      <c r="BK348" s="131" t="n">
        <v>0.8</v>
      </c>
      <c r="BL348" s="149" t="n">
        <v>7.4E-010</v>
      </c>
      <c r="BM348" s="133"/>
      <c r="BN348" s="134" t="n">
        <v>1000</v>
      </c>
      <c r="BO348" s="175"/>
      <c r="BP348" s="114" t="n">
        <v>7</v>
      </c>
      <c r="BQ348" s="136" t="n">
        <v>5</v>
      </c>
      <c r="BR348" s="137"/>
      <c r="BS348" s="138"/>
      <c r="BT348" s="139"/>
      <c r="BU348" s="140"/>
      <c r="BV348" s="141" t="n">
        <v>0.82</v>
      </c>
      <c r="BW348" s="142" t="n">
        <v>1.214</v>
      </c>
    </row>
    <row r="349" customFormat="false" ht="12.75" hidden="false" customHeight="true" outlineLevel="0" collapsed="false">
      <c r="A349" s="63"/>
      <c r="B349" s="54"/>
      <c r="C349" s="54"/>
      <c r="D349" s="54"/>
      <c r="E349" s="54"/>
      <c r="F349" s="54"/>
      <c r="G349" s="54"/>
      <c r="H349" s="54"/>
      <c r="I349" s="54"/>
      <c r="J349" s="54"/>
      <c r="K349" s="54"/>
      <c r="L349" s="54"/>
      <c r="M349" s="54"/>
      <c r="N349" s="54"/>
      <c r="O349" s="54"/>
      <c r="P349" s="54"/>
      <c r="Q349" s="54"/>
      <c r="R349" s="54"/>
      <c r="S349" s="54"/>
      <c r="T349" s="54"/>
      <c r="AW349" s="125" t="s">
        <v>532</v>
      </c>
      <c r="AX349" s="126" t="s">
        <v>375</v>
      </c>
      <c r="AY349" s="131" t="n">
        <v>2.75</v>
      </c>
      <c r="AZ349" s="131" t="s">
        <v>132</v>
      </c>
      <c r="BA349" s="131" t="n">
        <v>2.75</v>
      </c>
      <c r="BB349" s="131" t="n">
        <v>0.026</v>
      </c>
      <c r="BC349" s="131" t="n">
        <v>9.9E-010</v>
      </c>
      <c r="BD349" s="131" t="s">
        <v>137</v>
      </c>
      <c r="BE349" s="131"/>
      <c r="BF349" s="132" t="n">
        <v>6E-010</v>
      </c>
      <c r="BG349" s="126" t="s">
        <v>137</v>
      </c>
      <c r="BH349" s="131" t="n">
        <v>0.05</v>
      </c>
      <c r="BI349" s="159" t="n">
        <v>9.7E-010</v>
      </c>
      <c r="BJ349" s="159" t="n">
        <v>1.1E-009</v>
      </c>
      <c r="BK349" s="131" t="n">
        <v>0.05</v>
      </c>
      <c r="BL349" s="149" t="n">
        <v>1.2E-009</v>
      </c>
      <c r="BM349" s="133"/>
      <c r="BN349" s="134" t="n">
        <v>1000</v>
      </c>
      <c r="BO349" s="175"/>
      <c r="BP349" s="114" t="n">
        <v>7</v>
      </c>
      <c r="BQ349" s="136" t="n">
        <v>5</v>
      </c>
      <c r="BR349" s="137"/>
      <c r="BS349" s="138"/>
      <c r="BT349" s="139"/>
      <c r="BU349" s="140"/>
      <c r="BV349" s="141" t="n">
        <v>0.82</v>
      </c>
      <c r="BW349" s="142" t="n">
        <v>1.214</v>
      </c>
    </row>
    <row r="350" customFormat="false" ht="12.75" hidden="false" customHeight="true" outlineLevel="0" collapsed="false">
      <c r="A350" s="63"/>
      <c r="B350" s="54"/>
      <c r="C350" s="54"/>
      <c r="D350" s="54"/>
      <c r="E350" s="54"/>
      <c r="F350" s="54"/>
      <c r="G350" s="54"/>
      <c r="H350" s="54"/>
      <c r="I350" s="54"/>
      <c r="J350" s="54"/>
      <c r="K350" s="54"/>
      <c r="L350" s="54"/>
      <c r="M350" s="54"/>
      <c r="N350" s="54"/>
      <c r="O350" s="54"/>
      <c r="P350" s="54"/>
      <c r="Q350" s="54"/>
      <c r="R350" s="54"/>
      <c r="S350" s="54"/>
      <c r="T350" s="54"/>
      <c r="AW350" s="125" t="s">
        <v>533</v>
      </c>
      <c r="AX350" s="126" t="s">
        <v>376</v>
      </c>
      <c r="AY350" s="172" t="n">
        <v>0.244</v>
      </c>
      <c r="AZ350" s="131" t="s">
        <v>72</v>
      </c>
      <c r="BA350" s="131" t="n">
        <v>0.0101666666666667</v>
      </c>
      <c r="BB350" s="131"/>
      <c r="BC350" s="131"/>
      <c r="BD350" s="131"/>
      <c r="BE350" s="131"/>
      <c r="BF350" s="132"/>
      <c r="BG350" s="126" t="s">
        <v>115</v>
      </c>
      <c r="BH350" s="131" t="n">
        <v>0.8</v>
      </c>
      <c r="BI350" s="159" t="n">
        <v>1.5E-011</v>
      </c>
      <c r="BJ350" s="159" t="n">
        <v>2.7E-011</v>
      </c>
      <c r="BK350" s="131" t="n">
        <v>0.8</v>
      </c>
      <c r="BL350" s="149" t="n">
        <v>4.2E-011</v>
      </c>
      <c r="BM350" s="133"/>
      <c r="BN350" s="134"/>
      <c r="BO350" s="175"/>
      <c r="BP350" s="114"/>
      <c r="BQ350" s="136"/>
      <c r="BR350" s="137"/>
      <c r="BS350" s="138"/>
      <c r="BT350" s="139"/>
      <c r="BU350" s="140"/>
      <c r="BV350" s="141"/>
      <c r="BW350" s="142"/>
    </row>
    <row r="351" customFormat="false" ht="12.75" hidden="false" customHeight="true" outlineLevel="0" collapsed="false">
      <c r="A351" s="63"/>
      <c r="B351" s="54"/>
      <c r="C351" s="54"/>
      <c r="D351" s="54"/>
      <c r="E351" s="54"/>
      <c r="F351" s="54"/>
      <c r="G351" s="54"/>
      <c r="H351" s="54"/>
      <c r="I351" s="54"/>
      <c r="J351" s="54"/>
      <c r="K351" s="54"/>
      <c r="L351" s="54"/>
      <c r="M351" s="54"/>
      <c r="N351" s="54"/>
      <c r="O351" s="54"/>
      <c r="P351" s="54"/>
      <c r="Q351" s="54"/>
      <c r="R351" s="54"/>
      <c r="S351" s="54"/>
      <c r="T351" s="54"/>
      <c r="AW351" s="156" t="s">
        <v>534</v>
      </c>
      <c r="AX351" s="126" t="s">
        <v>376</v>
      </c>
      <c r="AY351" s="172" t="n">
        <v>0.244</v>
      </c>
      <c r="AZ351" s="131" t="s">
        <v>72</v>
      </c>
      <c r="BA351" s="131" t="n">
        <v>0.0101666666666667</v>
      </c>
      <c r="BB351" s="131"/>
      <c r="BC351" s="131"/>
      <c r="BD351" s="131"/>
      <c r="BE351" s="131"/>
      <c r="BF351" s="132"/>
      <c r="BG351" s="126" t="s">
        <v>137</v>
      </c>
      <c r="BH351" s="131" t="n">
        <v>0.05</v>
      </c>
      <c r="BI351" s="159" t="n">
        <v>2.7E-011</v>
      </c>
      <c r="BJ351" s="159" t="n">
        <v>4.5E-011</v>
      </c>
      <c r="BK351" s="131" t="n">
        <v>0.05</v>
      </c>
      <c r="BL351" s="149" t="n">
        <v>4.2E-011</v>
      </c>
      <c r="BM351" s="133"/>
      <c r="BN351" s="134"/>
      <c r="BO351" s="175"/>
      <c r="BP351" s="114"/>
      <c r="BQ351" s="136"/>
      <c r="BR351" s="137"/>
      <c r="BS351" s="138"/>
      <c r="BT351" s="139"/>
      <c r="BU351" s="140"/>
      <c r="BV351" s="141"/>
      <c r="BW351" s="142"/>
    </row>
    <row r="352" customFormat="false" ht="12.75" hidden="false" customHeight="true" outlineLevel="0" collapsed="false">
      <c r="A352" s="63"/>
      <c r="B352" s="54"/>
      <c r="C352" s="54"/>
      <c r="D352" s="54"/>
      <c r="E352" s="54"/>
      <c r="F352" s="54"/>
      <c r="G352" s="54"/>
      <c r="H352" s="54"/>
      <c r="I352" s="54"/>
      <c r="J352" s="54"/>
      <c r="K352" s="54"/>
      <c r="L352" s="54"/>
      <c r="M352" s="54"/>
      <c r="N352" s="54"/>
      <c r="O352" s="54"/>
      <c r="P352" s="54"/>
      <c r="Q352" s="54"/>
      <c r="R352" s="54"/>
      <c r="S352" s="54"/>
      <c r="T352" s="54"/>
      <c r="AW352" s="156" t="s">
        <v>535</v>
      </c>
      <c r="AX352" s="126" t="s">
        <v>377</v>
      </c>
      <c r="AY352" s="172" t="n">
        <v>2.75</v>
      </c>
      <c r="AZ352" s="131" t="s">
        <v>72</v>
      </c>
      <c r="BA352" s="131" t="n">
        <v>0.114583333333333</v>
      </c>
      <c r="BB352" s="131"/>
      <c r="BC352" s="131"/>
      <c r="BD352" s="131"/>
      <c r="BE352" s="131"/>
      <c r="BF352" s="132"/>
      <c r="BG352" s="126" t="s">
        <v>115</v>
      </c>
      <c r="BH352" s="131" t="n">
        <v>0.8</v>
      </c>
      <c r="BI352" s="159" t="n">
        <v>3.4E-011</v>
      </c>
      <c r="BJ352" s="159" t="n">
        <v>6.2E-011</v>
      </c>
      <c r="BK352" s="131" t="n">
        <v>0.8</v>
      </c>
      <c r="BL352" s="149" t="n">
        <v>4.9E-011</v>
      </c>
      <c r="BM352" s="133"/>
      <c r="BN352" s="134"/>
      <c r="BO352" s="175"/>
      <c r="BP352" s="114"/>
      <c r="BQ352" s="136"/>
      <c r="BR352" s="137"/>
      <c r="BS352" s="138"/>
      <c r="BT352" s="139"/>
      <c r="BU352" s="140"/>
      <c r="BV352" s="141"/>
      <c r="BW352" s="142"/>
    </row>
    <row r="353" customFormat="false" ht="12.75" hidden="false" customHeight="true" outlineLevel="0" collapsed="false">
      <c r="A353" s="63"/>
      <c r="B353" s="54"/>
      <c r="C353" s="54"/>
      <c r="D353" s="54"/>
      <c r="E353" s="54"/>
      <c r="F353" s="54"/>
      <c r="G353" s="54"/>
      <c r="H353" s="54"/>
      <c r="I353" s="54"/>
      <c r="J353" s="54"/>
      <c r="K353" s="54"/>
      <c r="L353" s="54"/>
      <c r="M353" s="54"/>
      <c r="N353" s="54"/>
      <c r="O353" s="54"/>
      <c r="P353" s="54"/>
      <c r="Q353" s="54"/>
      <c r="R353" s="54"/>
      <c r="S353" s="54"/>
      <c r="T353" s="54"/>
      <c r="AW353" s="156" t="s">
        <v>536</v>
      </c>
      <c r="AX353" s="126" t="s">
        <v>377</v>
      </c>
      <c r="AY353" s="172" t="n">
        <v>2.75</v>
      </c>
      <c r="AZ353" s="131" t="s">
        <v>72</v>
      </c>
      <c r="BA353" s="131" t="n">
        <v>0.114583333333333</v>
      </c>
      <c r="BB353" s="131"/>
      <c r="BC353" s="131"/>
      <c r="BD353" s="131"/>
      <c r="BE353" s="131"/>
      <c r="BF353" s="132"/>
      <c r="BG353" s="126" t="s">
        <v>133</v>
      </c>
      <c r="BH353" s="131" t="n">
        <v>0.8</v>
      </c>
      <c r="BI353" s="159" t="n">
        <v>3.6E-011</v>
      </c>
      <c r="BJ353" s="159" t="n">
        <v>6.5E-011</v>
      </c>
      <c r="BK353" s="131"/>
      <c r="BL353" s="132"/>
      <c r="BM353" s="133"/>
      <c r="BN353" s="134"/>
      <c r="BO353" s="175"/>
      <c r="BP353" s="114"/>
      <c r="BQ353" s="136"/>
      <c r="BR353" s="137"/>
      <c r="BS353" s="138"/>
      <c r="BT353" s="139"/>
      <c r="BU353" s="140"/>
      <c r="BV353" s="141"/>
      <c r="BW353" s="142"/>
    </row>
    <row r="354" customFormat="false" ht="12.75" hidden="false" customHeight="true" outlineLevel="0" collapsed="false">
      <c r="A354" s="63"/>
      <c r="B354" s="54"/>
      <c r="C354" s="54"/>
      <c r="D354" s="54"/>
      <c r="E354" s="54"/>
      <c r="F354" s="54"/>
      <c r="G354" s="54"/>
      <c r="H354" s="54"/>
      <c r="I354" s="54"/>
      <c r="J354" s="54"/>
      <c r="K354" s="54"/>
      <c r="L354" s="54"/>
      <c r="M354" s="54"/>
      <c r="N354" s="54"/>
      <c r="O354" s="54"/>
      <c r="P354" s="54"/>
      <c r="Q354" s="54"/>
      <c r="R354" s="54"/>
      <c r="S354" s="54"/>
      <c r="T354" s="54"/>
      <c r="AW354" s="156" t="s">
        <v>537</v>
      </c>
      <c r="AX354" s="126" t="s">
        <v>378</v>
      </c>
      <c r="AY354" s="172" t="n">
        <v>0.725</v>
      </c>
      <c r="AZ354" s="131" t="s">
        <v>72</v>
      </c>
      <c r="BA354" s="131" t="n">
        <v>0.0302083333333333</v>
      </c>
      <c r="BB354" s="131"/>
      <c r="BC354" s="131"/>
      <c r="BD354" s="131"/>
      <c r="BE354" s="131"/>
      <c r="BF354" s="132"/>
      <c r="BG354" s="126" t="s">
        <v>115</v>
      </c>
      <c r="BH354" s="131" t="n">
        <v>0.8</v>
      </c>
      <c r="BI354" s="159" t="n">
        <v>1.5E-011</v>
      </c>
      <c r="BJ354" s="159" t="n">
        <v>2.6E-011</v>
      </c>
      <c r="BK354" s="131" t="n">
        <v>0.8</v>
      </c>
      <c r="BL354" s="149" t="n">
        <v>2.4E-011</v>
      </c>
      <c r="BM354" s="133"/>
      <c r="BN354" s="134"/>
      <c r="BO354" s="175"/>
      <c r="BP354" s="114"/>
      <c r="BQ354" s="136"/>
      <c r="BR354" s="137"/>
      <c r="BS354" s="138"/>
      <c r="BT354" s="139"/>
      <c r="BU354" s="140"/>
      <c r="BV354" s="141"/>
      <c r="BW354" s="142"/>
    </row>
    <row r="355" customFormat="false" ht="12.75" hidden="false" customHeight="true" outlineLevel="0" collapsed="false">
      <c r="A355" s="63"/>
      <c r="B355" s="54"/>
      <c r="C355" s="54"/>
      <c r="D355" s="54"/>
      <c r="E355" s="54"/>
      <c r="F355" s="54"/>
      <c r="G355" s="54"/>
      <c r="H355" s="54"/>
      <c r="I355" s="54"/>
      <c r="J355" s="54"/>
      <c r="K355" s="54"/>
      <c r="L355" s="54"/>
      <c r="M355" s="54"/>
      <c r="N355" s="54"/>
      <c r="O355" s="54"/>
      <c r="P355" s="54"/>
      <c r="Q355" s="54"/>
      <c r="R355" s="54"/>
      <c r="S355" s="54"/>
      <c r="T355" s="54"/>
      <c r="AW355" s="156" t="s">
        <v>538</v>
      </c>
      <c r="AX355" s="126" t="s">
        <v>378</v>
      </c>
      <c r="AY355" s="172" t="n">
        <v>0.725</v>
      </c>
      <c r="AZ355" s="131" t="s">
        <v>72</v>
      </c>
      <c r="BA355" s="131" t="n">
        <v>0.0302083333333333</v>
      </c>
      <c r="BB355" s="131"/>
      <c r="BC355" s="131"/>
      <c r="BD355" s="131"/>
      <c r="BE355" s="131"/>
      <c r="BF355" s="132"/>
      <c r="BG355" s="126" t="s">
        <v>133</v>
      </c>
      <c r="BH355" s="131" t="n">
        <v>0.8</v>
      </c>
      <c r="BI355" s="159" t="n">
        <v>1.7E-011</v>
      </c>
      <c r="BJ355" s="159" t="n">
        <v>3.1E-011</v>
      </c>
      <c r="BK355" s="131"/>
      <c r="BL355" s="132"/>
      <c r="BM355" s="133"/>
      <c r="BN355" s="134"/>
      <c r="BO355" s="175"/>
      <c r="BP355" s="114"/>
      <c r="BQ355" s="136"/>
      <c r="BR355" s="137"/>
      <c r="BS355" s="138"/>
      <c r="BT355" s="139"/>
      <c r="BU355" s="140"/>
      <c r="BV355" s="141"/>
      <c r="BW355" s="142"/>
    </row>
    <row r="356" customFormat="false" ht="12.75" hidden="false" customHeight="true" outlineLevel="0" collapsed="false">
      <c r="A356" s="63"/>
      <c r="B356" s="54"/>
      <c r="C356" s="54"/>
      <c r="D356" s="54"/>
      <c r="E356" s="54"/>
      <c r="F356" s="54"/>
      <c r="G356" s="54"/>
      <c r="H356" s="54"/>
      <c r="I356" s="54"/>
      <c r="J356" s="54"/>
      <c r="K356" s="54"/>
      <c r="L356" s="54"/>
      <c r="M356" s="54"/>
      <c r="N356" s="54"/>
      <c r="O356" s="54"/>
      <c r="P356" s="54"/>
      <c r="Q356" s="54"/>
      <c r="R356" s="54"/>
      <c r="S356" s="54"/>
      <c r="T356" s="54"/>
      <c r="AW356" s="156" t="s">
        <v>539</v>
      </c>
      <c r="AX356" s="126" t="s">
        <v>379</v>
      </c>
      <c r="AY356" s="172" t="n">
        <v>4.88</v>
      </c>
      <c r="AZ356" s="131" t="s">
        <v>72</v>
      </c>
      <c r="BA356" s="131" t="n">
        <v>0.203333333333333</v>
      </c>
      <c r="BB356" s="131"/>
      <c r="BC356" s="131"/>
      <c r="BD356" s="131"/>
      <c r="BE356" s="131"/>
      <c r="BF356" s="132"/>
      <c r="BG356" s="126" t="s">
        <v>115</v>
      </c>
      <c r="BH356" s="131" t="n">
        <v>0.8</v>
      </c>
      <c r="BI356" s="159" t="n">
        <v>1.2E-010</v>
      </c>
      <c r="BJ356" s="159" t="n">
        <v>2.1E-010</v>
      </c>
      <c r="BK356" s="131" t="n">
        <v>0.8</v>
      </c>
      <c r="BL356" s="149" t="n">
        <v>1.8E-010</v>
      </c>
      <c r="BM356" s="133"/>
      <c r="BN356" s="134"/>
      <c r="BO356" s="175"/>
      <c r="BP356" s="114"/>
      <c r="BQ356" s="136"/>
      <c r="BR356" s="137"/>
      <c r="BS356" s="138"/>
      <c r="BT356" s="139"/>
      <c r="BU356" s="140"/>
      <c r="BV356" s="141"/>
      <c r="BW356" s="142"/>
    </row>
    <row r="357" customFormat="false" ht="12.75" hidden="false" customHeight="true" outlineLevel="0" collapsed="false">
      <c r="A357" s="63"/>
      <c r="B357" s="54"/>
      <c r="C357" s="54"/>
      <c r="D357" s="54"/>
      <c r="E357" s="54"/>
      <c r="F357" s="54"/>
      <c r="G357" s="54"/>
      <c r="H357" s="54"/>
      <c r="I357" s="54"/>
      <c r="J357" s="54"/>
      <c r="K357" s="54"/>
      <c r="L357" s="54"/>
      <c r="M357" s="54"/>
      <c r="N357" s="54"/>
      <c r="O357" s="54"/>
      <c r="P357" s="54"/>
      <c r="Q357" s="54"/>
      <c r="R357" s="54"/>
      <c r="S357" s="54"/>
      <c r="T357" s="54"/>
      <c r="AW357" s="125" t="s">
        <v>540</v>
      </c>
      <c r="AX357" s="126" t="s">
        <v>379</v>
      </c>
      <c r="AY357" s="172" t="n">
        <v>4.88</v>
      </c>
      <c r="AZ357" s="131" t="s">
        <v>72</v>
      </c>
      <c r="BA357" s="131" t="n">
        <v>0.203333333333333</v>
      </c>
      <c r="BB357" s="131"/>
      <c r="BC357" s="131"/>
      <c r="BD357" s="131"/>
      <c r="BE357" s="131"/>
      <c r="BF357" s="132"/>
      <c r="BG357" s="126" t="s">
        <v>133</v>
      </c>
      <c r="BH357" s="131" t="n">
        <v>0.8</v>
      </c>
      <c r="BI357" s="159" t="n">
        <v>1.3E-010</v>
      </c>
      <c r="BJ357" s="159" t="n">
        <v>2.2E-010</v>
      </c>
      <c r="BK357" s="131"/>
      <c r="BL357" s="132"/>
      <c r="BM357" s="133"/>
      <c r="BN357" s="134"/>
      <c r="BO357" s="175"/>
      <c r="BP357" s="114"/>
      <c r="BQ357" s="136"/>
      <c r="BR357" s="137"/>
      <c r="BS357" s="138"/>
      <c r="BT357" s="139"/>
      <c r="BU357" s="140"/>
      <c r="BV357" s="141"/>
      <c r="BW357" s="142"/>
    </row>
    <row r="358" customFormat="false" ht="12.75" hidden="false" customHeight="true" outlineLevel="0" collapsed="false">
      <c r="A358" s="63"/>
      <c r="B358" s="54"/>
      <c r="C358" s="54"/>
      <c r="D358" s="54"/>
      <c r="E358" s="54"/>
      <c r="F358" s="54"/>
      <c r="G358" s="54"/>
      <c r="H358" s="54"/>
      <c r="I358" s="54"/>
      <c r="J358" s="54"/>
      <c r="K358" s="54"/>
      <c r="L358" s="54"/>
      <c r="M358" s="54"/>
      <c r="N358" s="54"/>
      <c r="O358" s="54"/>
      <c r="P358" s="54"/>
      <c r="Q358" s="54"/>
      <c r="R358" s="54"/>
      <c r="S358" s="54"/>
      <c r="T358" s="54"/>
      <c r="AW358" s="156" t="s">
        <v>541</v>
      </c>
      <c r="AX358" s="126" t="s">
        <v>380</v>
      </c>
      <c r="AY358" s="172" t="n">
        <v>0.867</v>
      </c>
      <c r="AZ358" s="131" t="s">
        <v>72</v>
      </c>
      <c r="BA358" s="131" t="n">
        <v>0.036125</v>
      </c>
      <c r="BB358" s="131"/>
      <c r="BC358" s="131"/>
      <c r="BD358" s="131"/>
      <c r="BE358" s="131"/>
      <c r="BF358" s="132"/>
      <c r="BG358" s="126" t="s">
        <v>115</v>
      </c>
      <c r="BH358" s="131" t="n">
        <v>0.8</v>
      </c>
      <c r="BI358" s="159" t="n">
        <v>4.3E-011</v>
      </c>
      <c r="BJ358" s="159" t="n">
        <v>6.9E-011</v>
      </c>
      <c r="BK358" s="131" t="n">
        <v>0.8</v>
      </c>
      <c r="BL358" s="149" t="n">
        <v>1.1E-010</v>
      </c>
      <c r="BM358" s="133"/>
      <c r="BN358" s="134"/>
      <c r="BO358" s="175"/>
      <c r="BP358" s="114"/>
      <c r="BQ358" s="136"/>
      <c r="BR358" s="137"/>
      <c r="BS358" s="138"/>
      <c r="BT358" s="139"/>
      <c r="BU358" s="140"/>
      <c r="BV358" s="141"/>
      <c r="BW358" s="142"/>
    </row>
    <row r="359" customFormat="false" ht="12.75" hidden="false" customHeight="true" outlineLevel="0" collapsed="false">
      <c r="A359" s="63"/>
      <c r="B359" s="54"/>
      <c r="C359" s="54"/>
      <c r="D359" s="54"/>
      <c r="E359" s="54"/>
      <c r="F359" s="54"/>
      <c r="G359" s="54"/>
      <c r="H359" s="54"/>
      <c r="I359" s="54"/>
      <c r="J359" s="54"/>
      <c r="K359" s="54"/>
      <c r="L359" s="54"/>
      <c r="M359" s="54"/>
      <c r="N359" s="54"/>
      <c r="O359" s="54"/>
      <c r="P359" s="54"/>
      <c r="Q359" s="54"/>
      <c r="R359" s="54"/>
      <c r="S359" s="54"/>
      <c r="T359" s="54"/>
      <c r="AW359" s="156" t="s">
        <v>542</v>
      </c>
      <c r="AX359" s="126" t="s">
        <v>380</v>
      </c>
      <c r="AY359" s="172" t="n">
        <v>0.867</v>
      </c>
      <c r="AZ359" s="131" t="s">
        <v>72</v>
      </c>
      <c r="BA359" s="131" t="n">
        <v>0.036125</v>
      </c>
      <c r="BB359" s="131"/>
      <c r="BC359" s="131"/>
      <c r="BD359" s="131"/>
      <c r="BE359" s="131"/>
      <c r="BF359" s="132"/>
      <c r="BG359" s="126" t="s">
        <v>133</v>
      </c>
      <c r="BH359" s="131" t="n">
        <v>0.8</v>
      </c>
      <c r="BI359" s="159" t="n">
        <v>4.9E-011</v>
      </c>
      <c r="BJ359" s="159" t="n">
        <v>8E-011</v>
      </c>
      <c r="BK359" s="131"/>
      <c r="BL359" s="132"/>
      <c r="BM359" s="133"/>
      <c r="BN359" s="134"/>
      <c r="BO359" s="175"/>
      <c r="BP359" s="114"/>
      <c r="BQ359" s="136"/>
      <c r="BR359" s="137"/>
      <c r="BS359" s="138"/>
      <c r="BT359" s="139"/>
      <c r="BU359" s="140"/>
      <c r="BV359" s="141"/>
      <c r="BW359" s="142"/>
    </row>
    <row r="360" customFormat="false" ht="12.75" hidden="false" customHeight="true" outlineLevel="0" collapsed="false">
      <c r="A360" s="63"/>
      <c r="B360" s="54"/>
      <c r="C360" s="54"/>
      <c r="D360" s="54"/>
      <c r="E360" s="54"/>
      <c r="F360" s="54"/>
      <c r="G360" s="54"/>
      <c r="H360" s="54"/>
      <c r="I360" s="54"/>
      <c r="J360" s="54"/>
      <c r="K360" s="54"/>
      <c r="L360" s="54"/>
      <c r="M360" s="54"/>
      <c r="N360" s="54"/>
      <c r="O360" s="54"/>
      <c r="P360" s="54"/>
      <c r="Q360" s="54"/>
      <c r="R360" s="54"/>
      <c r="S360" s="54"/>
      <c r="T360" s="54"/>
      <c r="AW360" s="156" t="s">
        <v>543</v>
      </c>
      <c r="AX360" s="126" t="s">
        <v>381</v>
      </c>
      <c r="AY360" s="172" t="n">
        <v>20</v>
      </c>
      <c r="AZ360" s="131" t="s">
        <v>72</v>
      </c>
      <c r="BA360" s="131" t="n">
        <v>0.833333333333333</v>
      </c>
      <c r="BB360" s="131"/>
      <c r="BC360" s="131"/>
      <c r="BD360" s="131"/>
      <c r="BE360" s="131"/>
      <c r="BF360" s="132"/>
      <c r="BG360" s="126" t="s">
        <v>115</v>
      </c>
      <c r="BH360" s="131" t="n">
        <v>0.8</v>
      </c>
      <c r="BI360" s="159" t="n">
        <v>1E-010</v>
      </c>
      <c r="BJ360" s="159" t="n">
        <v>1.8E-010</v>
      </c>
      <c r="BK360" s="131" t="n">
        <v>0.8</v>
      </c>
      <c r="BL360" s="149" t="n">
        <v>1.6E-010</v>
      </c>
      <c r="BM360" s="133"/>
      <c r="BN360" s="134"/>
      <c r="BO360" s="175"/>
      <c r="BP360" s="114"/>
      <c r="BQ360" s="136"/>
      <c r="BR360" s="137"/>
      <c r="BS360" s="138"/>
      <c r="BT360" s="139"/>
      <c r="BU360" s="140"/>
      <c r="BV360" s="141"/>
      <c r="BW360" s="142"/>
    </row>
    <row r="361" customFormat="false" ht="12.75" hidden="false" customHeight="true" outlineLevel="0" collapsed="false">
      <c r="A361" s="63"/>
      <c r="B361" s="54"/>
      <c r="C361" s="54"/>
      <c r="D361" s="54"/>
      <c r="E361" s="54"/>
      <c r="F361" s="54"/>
      <c r="G361" s="54"/>
      <c r="H361" s="54"/>
      <c r="I361" s="54"/>
      <c r="J361" s="54"/>
      <c r="K361" s="54"/>
      <c r="L361" s="54"/>
      <c r="M361" s="54"/>
      <c r="N361" s="54"/>
      <c r="O361" s="54"/>
      <c r="P361" s="54"/>
      <c r="Q361" s="54"/>
      <c r="R361" s="54"/>
      <c r="S361" s="54"/>
      <c r="T361" s="54"/>
      <c r="AW361" s="156" t="s">
        <v>544</v>
      </c>
      <c r="AX361" s="126" t="s">
        <v>381</v>
      </c>
      <c r="AY361" s="172" t="n">
        <v>20</v>
      </c>
      <c r="AZ361" s="131" t="s">
        <v>72</v>
      </c>
      <c r="BA361" s="131" t="n">
        <v>0.833333333333333</v>
      </c>
      <c r="BB361" s="131"/>
      <c r="BC361" s="131"/>
      <c r="BD361" s="131"/>
      <c r="BE361" s="131"/>
      <c r="BF361" s="132"/>
      <c r="BG361" s="126" t="s">
        <v>133</v>
      </c>
      <c r="BH361" s="131" t="n">
        <v>0.8</v>
      </c>
      <c r="BI361" s="159" t="n">
        <v>1E-010</v>
      </c>
      <c r="BJ361" s="159" t="n">
        <v>1.8E-010</v>
      </c>
      <c r="BK361" s="131"/>
      <c r="BL361" s="132"/>
      <c r="BM361" s="133"/>
      <c r="BN361" s="134"/>
      <c r="BO361" s="175"/>
      <c r="BP361" s="114"/>
      <c r="BQ361" s="136"/>
      <c r="BR361" s="137"/>
      <c r="BS361" s="138"/>
      <c r="BT361" s="139"/>
      <c r="BU361" s="140"/>
      <c r="BV361" s="141"/>
      <c r="BW361" s="142"/>
    </row>
    <row r="362" customFormat="false" ht="12.75" hidden="false" customHeight="true" outlineLevel="0" collapsed="false">
      <c r="A362" s="63"/>
      <c r="B362" s="54"/>
      <c r="C362" s="54"/>
      <c r="D362" s="54"/>
      <c r="E362" s="54"/>
      <c r="F362" s="54"/>
      <c r="G362" s="54"/>
      <c r="H362" s="54"/>
      <c r="I362" s="54"/>
      <c r="J362" s="54"/>
      <c r="K362" s="54"/>
      <c r="L362" s="54"/>
      <c r="M362" s="54"/>
      <c r="N362" s="54"/>
      <c r="O362" s="54"/>
      <c r="P362" s="54"/>
      <c r="Q362" s="54"/>
      <c r="R362" s="54"/>
      <c r="S362" s="54"/>
      <c r="T362" s="54"/>
      <c r="AW362" s="125" t="s">
        <v>545</v>
      </c>
      <c r="AX362" s="126" t="s">
        <v>382</v>
      </c>
      <c r="AY362" s="172" t="n">
        <v>61</v>
      </c>
      <c r="AZ362" s="131" t="s">
        <v>132</v>
      </c>
      <c r="BA362" s="172" t="n">
        <v>61</v>
      </c>
      <c r="BB362" s="131"/>
      <c r="BC362" s="131"/>
      <c r="BD362" s="131"/>
      <c r="BE362" s="131"/>
      <c r="BF362" s="132"/>
      <c r="BG362" s="126" t="s">
        <v>115</v>
      </c>
      <c r="BH362" s="131" t="n">
        <v>0.8</v>
      </c>
      <c r="BI362" s="159" t="n">
        <v>3.1E-010</v>
      </c>
      <c r="BJ362" s="159" t="n">
        <v>4.8E-010</v>
      </c>
      <c r="BK362" s="131" t="n">
        <v>0.8</v>
      </c>
      <c r="BL362" s="149" t="n">
        <v>6.2E-010</v>
      </c>
      <c r="BM362" s="133"/>
      <c r="BN362" s="134"/>
      <c r="BO362" s="175"/>
      <c r="BP362" s="114"/>
      <c r="BQ362" s="136"/>
      <c r="BR362" s="137"/>
      <c r="BS362" s="138"/>
      <c r="BT362" s="139"/>
      <c r="BU362" s="140"/>
      <c r="BV362" s="141"/>
      <c r="BW362" s="142"/>
    </row>
    <row r="363" customFormat="false" ht="12.75" hidden="false" customHeight="true" outlineLevel="0" collapsed="false">
      <c r="A363" s="63"/>
      <c r="B363" s="54"/>
      <c r="C363" s="54"/>
      <c r="D363" s="54"/>
      <c r="E363" s="54"/>
      <c r="F363" s="54"/>
      <c r="G363" s="54"/>
      <c r="H363" s="54"/>
      <c r="I363" s="54"/>
      <c r="J363" s="54"/>
      <c r="K363" s="54"/>
      <c r="L363" s="54"/>
      <c r="M363" s="54"/>
      <c r="N363" s="54"/>
      <c r="O363" s="54"/>
      <c r="P363" s="54"/>
      <c r="Q363" s="54"/>
      <c r="R363" s="54"/>
      <c r="S363" s="54"/>
      <c r="T363" s="54"/>
      <c r="AW363" s="156" t="s">
        <v>546</v>
      </c>
      <c r="AX363" s="126" t="s">
        <v>382</v>
      </c>
      <c r="AY363" s="172" t="n">
        <v>61</v>
      </c>
      <c r="AZ363" s="131" t="s">
        <v>132</v>
      </c>
      <c r="BA363" s="172" t="n">
        <v>61</v>
      </c>
      <c r="BB363" s="131"/>
      <c r="BC363" s="131"/>
      <c r="BD363" s="131"/>
      <c r="BE363" s="131"/>
      <c r="BF363" s="132"/>
      <c r="BG363" s="126" t="s">
        <v>133</v>
      </c>
      <c r="BH363" s="131" t="n">
        <v>0.8</v>
      </c>
      <c r="BI363" s="159" t="n">
        <v>8.7E-010</v>
      </c>
      <c r="BJ363" s="159" t="n">
        <v>8.6E-010</v>
      </c>
      <c r="BK363" s="131"/>
      <c r="BL363" s="132"/>
      <c r="BM363" s="133"/>
      <c r="BN363" s="134"/>
      <c r="BO363" s="175"/>
      <c r="BP363" s="114"/>
      <c r="BQ363" s="136"/>
      <c r="BR363" s="137"/>
      <c r="BS363" s="138"/>
      <c r="BT363" s="139"/>
      <c r="BU363" s="140"/>
      <c r="BV363" s="141"/>
      <c r="BW363" s="142"/>
    </row>
    <row r="364" customFormat="false" ht="12.75" hidden="false" customHeight="true" outlineLevel="0" collapsed="false">
      <c r="A364" s="63"/>
      <c r="B364" s="54"/>
      <c r="C364" s="54"/>
      <c r="D364" s="54"/>
      <c r="E364" s="54"/>
      <c r="F364" s="54"/>
      <c r="G364" s="54"/>
      <c r="H364" s="54"/>
      <c r="I364" s="54"/>
      <c r="J364" s="54"/>
      <c r="K364" s="54"/>
      <c r="L364" s="54"/>
      <c r="M364" s="54"/>
      <c r="N364" s="54"/>
      <c r="O364" s="54"/>
      <c r="P364" s="54"/>
      <c r="Q364" s="54"/>
      <c r="R364" s="54"/>
      <c r="S364" s="54"/>
      <c r="T364" s="54"/>
      <c r="AW364" s="156" t="s">
        <v>547</v>
      </c>
      <c r="AX364" s="126" t="s">
        <v>383</v>
      </c>
      <c r="AY364" s="172" t="n">
        <v>4.28</v>
      </c>
      <c r="AZ364" s="131" t="s">
        <v>132</v>
      </c>
      <c r="BA364" s="172" t="n">
        <v>4.28</v>
      </c>
      <c r="BB364" s="131"/>
      <c r="BC364" s="131"/>
      <c r="BD364" s="131"/>
      <c r="BE364" s="131"/>
      <c r="BF364" s="132"/>
      <c r="BG364" s="126" t="s">
        <v>115</v>
      </c>
      <c r="BH364" s="131" t="n">
        <v>0.8</v>
      </c>
      <c r="BI364" s="159" t="n">
        <v>6E-010</v>
      </c>
      <c r="BJ364" s="159" t="n">
        <v>9.8E-010</v>
      </c>
      <c r="BK364" s="131" t="n">
        <v>0.8</v>
      </c>
      <c r="BL364" s="149" t="n">
        <v>1.1E-009</v>
      </c>
      <c r="BM364" s="133"/>
      <c r="BN364" s="134"/>
      <c r="BO364" s="175"/>
      <c r="BP364" s="114"/>
      <c r="BQ364" s="136"/>
      <c r="BR364" s="137"/>
      <c r="BS364" s="138"/>
      <c r="BT364" s="139"/>
      <c r="BU364" s="140"/>
      <c r="BV364" s="141"/>
      <c r="BW364" s="142"/>
    </row>
    <row r="365" customFormat="false" ht="12.75" hidden="false" customHeight="true" outlineLevel="0" collapsed="false">
      <c r="A365" s="63"/>
      <c r="B365" s="54"/>
      <c r="C365" s="54"/>
      <c r="D365" s="54"/>
      <c r="E365" s="54"/>
      <c r="F365" s="54"/>
      <c r="G365" s="54"/>
      <c r="H365" s="54"/>
      <c r="I365" s="54"/>
      <c r="J365" s="54"/>
      <c r="K365" s="54"/>
      <c r="L365" s="54"/>
      <c r="M365" s="54"/>
      <c r="N365" s="54"/>
      <c r="O365" s="54"/>
      <c r="P365" s="54"/>
      <c r="Q365" s="54"/>
      <c r="R365" s="54"/>
      <c r="S365" s="54"/>
      <c r="T365" s="54"/>
      <c r="AW365" s="156" t="s">
        <v>548</v>
      </c>
      <c r="AX365" s="126" t="s">
        <v>383</v>
      </c>
      <c r="AY365" s="172" t="n">
        <v>4.28</v>
      </c>
      <c r="AZ365" s="131" t="s">
        <v>132</v>
      </c>
      <c r="BA365" s="172" t="n">
        <v>4.28</v>
      </c>
      <c r="BB365" s="131"/>
      <c r="BC365" s="131"/>
      <c r="BD365" s="131"/>
      <c r="BE365" s="131"/>
      <c r="BF365" s="132"/>
      <c r="BG365" s="126" t="s">
        <v>133</v>
      </c>
      <c r="BH365" s="131" t="n">
        <v>0.8</v>
      </c>
      <c r="BI365" s="159" t="n">
        <v>7.1E-010</v>
      </c>
      <c r="BJ365" s="159" t="n">
        <v>1E-009</v>
      </c>
      <c r="BK365" s="131"/>
      <c r="BL365" s="132"/>
      <c r="BM365" s="133"/>
      <c r="BN365" s="134"/>
      <c r="BO365" s="175"/>
      <c r="BP365" s="114"/>
      <c r="BQ365" s="136"/>
      <c r="BR365" s="137"/>
      <c r="BS365" s="138"/>
      <c r="BT365" s="139"/>
      <c r="BU365" s="140"/>
      <c r="BV365" s="141"/>
      <c r="BW365" s="142"/>
    </row>
    <row r="366" customFormat="false" ht="12.75" hidden="false" customHeight="true" outlineLevel="0" collapsed="false">
      <c r="A366" s="63"/>
      <c r="B366" s="54"/>
      <c r="C366" s="54"/>
      <c r="D366" s="54"/>
      <c r="E366" s="54"/>
      <c r="F366" s="54"/>
      <c r="G366" s="54"/>
      <c r="H366" s="54"/>
      <c r="I366" s="54"/>
      <c r="J366" s="54"/>
      <c r="K366" s="54"/>
      <c r="L366" s="54"/>
      <c r="M366" s="54"/>
      <c r="N366" s="54"/>
      <c r="O366" s="54"/>
      <c r="P366" s="54"/>
      <c r="Q366" s="54"/>
      <c r="R366" s="54"/>
      <c r="S366" s="54"/>
      <c r="T366" s="54"/>
      <c r="AW366" s="156" t="s">
        <v>549</v>
      </c>
      <c r="AX366" s="126" t="s">
        <v>384</v>
      </c>
      <c r="AY366" s="172" t="n">
        <v>0.858</v>
      </c>
      <c r="AZ366" s="131" t="s">
        <v>72</v>
      </c>
      <c r="BA366" s="131" t="n">
        <v>0.03575</v>
      </c>
      <c r="BB366" s="131"/>
      <c r="BC366" s="131"/>
      <c r="BD366" s="131"/>
      <c r="BE366" s="131"/>
      <c r="BF366" s="132"/>
      <c r="BG366" s="126" t="s">
        <v>115</v>
      </c>
      <c r="BH366" s="131" t="n">
        <v>0.8</v>
      </c>
      <c r="BI366" s="159" t="n">
        <v>6.5E-012</v>
      </c>
      <c r="BJ366" s="159" t="n">
        <v>1.1E-011</v>
      </c>
      <c r="BK366" s="131" t="n">
        <v>0.8</v>
      </c>
      <c r="BL366" s="149" t="n">
        <v>1.3E-011</v>
      </c>
      <c r="BM366" s="133"/>
      <c r="BN366" s="134"/>
      <c r="BO366" s="175"/>
      <c r="BP366" s="114"/>
      <c r="BQ366" s="136"/>
      <c r="BR366" s="137"/>
      <c r="BS366" s="138"/>
      <c r="BT366" s="139"/>
      <c r="BU366" s="140"/>
      <c r="BV366" s="141"/>
      <c r="BW366" s="142"/>
    </row>
    <row r="367" customFormat="false" ht="12.75" hidden="false" customHeight="true" outlineLevel="0" collapsed="false">
      <c r="A367" s="63"/>
      <c r="B367" s="54"/>
      <c r="C367" s="54"/>
      <c r="D367" s="54"/>
      <c r="E367" s="54"/>
      <c r="F367" s="54"/>
      <c r="G367" s="54"/>
      <c r="H367" s="54"/>
      <c r="I367" s="54"/>
      <c r="J367" s="54"/>
      <c r="K367" s="54"/>
      <c r="L367" s="54"/>
      <c r="M367" s="54"/>
      <c r="N367" s="54"/>
      <c r="O367" s="54"/>
      <c r="P367" s="54"/>
      <c r="Q367" s="54"/>
      <c r="R367" s="54"/>
      <c r="S367" s="54"/>
      <c r="T367" s="54"/>
      <c r="AW367" s="156" t="s">
        <v>550</v>
      </c>
      <c r="AX367" s="126" t="s">
        <v>384</v>
      </c>
      <c r="AY367" s="172" t="n">
        <v>0.858</v>
      </c>
      <c r="AZ367" s="131" t="s">
        <v>72</v>
      </c>
      <c r="BA367" s="131" t="n">
        <v>0.03575</v>
      </c>
      <c r="BB367" s="131"/>
      <c r="BC367" s="131"/>
      <c r="BD367" s="131"/>
      <c r="BE367" s="131"/>
      <c r="BF367" s="132"/>
      <c r="BG367" s="126" t="s">
        <v>133</v>
      </c>
      <c r="BH367" s="131" t="n">
        <v>0.8</v>
      </c>
      <c r="BI367" s="159" t="n">
        <v>7.7E-012</v>
      </c>
      <c r="BJ367" s="159" t="n">
        <v>1.1E-011</v>
      </c>
      <c r="BK367" s="131"/>
      <c r="BL367" s="132"/>
      <c r="BM367" s="133"/>
      <c r="BN367" s="134"/>
      <c r="BO367" s="175"/>
      <c r="BP367" s="114"/>
      <c r="BQ367" s="136"/>
      <c r="BR367" s="137"/>
      <c r="BS367" s="138"/>
      <c r="BT367" s="139"/>
      <c r="BU367" s="140"/>
      <c r="BV367" s="141"/>
      <c r="BW367" s="142"/>
    </row>
    <row r="368" customFormat="false" ht="12.75" hidden="false" customHeight="true" outlineLevel="0" collapsed="false">
      <c r="A368" s="63"/>
      <c r="B368" s="54"/>
      <c r="C368" s="54"/>
      <c r="D368" s="54"/>
      <c r="E368" s="54"/>
      <c r="F368" s="54"/>
      <c r="G368" s="54"/>
      <c r="H368" s="54"/>
      <c r="I368" s="54"/>
      <c r="J368" s="54"/>
      <c r="K368" s="54"/>
      <c r="L368" s="54"/>
      <c r="M368" s="54"/>
      <c r="N368" s="54"/>
      <c r="O368" s="54"/>
      <c r="P368" s="54"/>
      <c r="Q368" s="54"/>
      <c r="R368" s="54"/>
      <c r="S368" s="54"/>
      <c r="T368" s="54"/>
      <c r="AW368" s="156" t="s">
        <v>551</v>
      </c>
      <c r="AX368" s="126" t="s">
        <v>385</v>
      </c>
      <c r="AY368" s="159" t="n">
        <v>2600000</v>
      </c>
      <c r="AZ368" s="131" t="s">
        <v>114</v>
      </c>
      <c r="BA368" s="131" t="n">
        <v>949650000</v>
      </c>
      <c r="BB368" s="131"/>
      <c r="BC368" s="131"/>
      <c r="BD368" s="131"/>
      <c r="BE368" s="131"/>
      <c r="BF368" s="132"/>
      <c r="BG368" s="126" t="s">
        <v>115</v>
      </c>
      <c r="BH368" s="131" t="n">
        <v>0.8</v>
      </c>
      <c r="BI368" s="159" t="n">
        <v>4.5E-011</v>
      </c>
      <c r="BJ368" s="159" t="n">
        <v>7.2E-011</v>
      </c>
      <c r="BK368" s="131" t="n">
        <v>0.8</v>
      </c>
      <c r="BL368" s="149" t="n">
        <v>8.3E-011</v>
      </c>
      <c r="BM368" s="133"/>
      <c r="BN368" s="134"/>
      <c r="BO368" s="175"/>
      <c r="BP368" s="114"/>
      <c r="BQ368" s="136"/>
      <c r="BR368" s="137"/>
      <c r="BS368" s="138"/>
      <c r="BT368" s="139"/>
      <c r="BU368" s="140"/>
      <c r="BV368" s="141"/>
      <c r="BW368" s="142"/>
    </row>
    <row r="369" customFormat="false" ht="12.75" hidden="false" customHeight="true" outlineLevel="0" collapsed="false">
      <c r="A369" s="63"/>
      <c r="B369" s="54"/>
      <c r="C369" s="54"/>
      <c r="D369" s="54"/>
      <c r="E369" s="54"/>
      <c r="F369" s="54"/>
      <c r="G369" s="54"/>
      <c r="H369" s="54"/>
      <c r="I369" s="54"/>
      <c r="J369" s="54"/>
      <c r="K369" s="54"/>
      <c r="L369" s="54"/>
      <c r="M369" s="54"/>
      <c r="N369" s="54"/>
      <c r="O369" s="54"/>
      <c r="P369" s="54"/>
      <c r="Q369" s="54"/>
      <c r="R369" s="54"/>
      <c r="S369" s="54"/>
      <c r="T369" s="54"/>
      <c r="AW369" s="156" t="s">
        <v>552</v>
      </c>
      <c r="AX369" s="126" t="s">
        <v>385</v>
      </c>
      <c r="AY369" s="159" t="n">
        <v>2600000</v>
      </c>
      <c r="AZ369" s="131" t="s">
        <v>114</v>
      </c>
      <c r="BA369" s="131" t="n">
        <v>949650000</v>
      </c>
      <c r="BB369" s="131"/>
      <c r="BC369" s="131"/>
      <c r="BD369" s="131"/>
      <c r="BE369" s="131"/>
      <c r="BF369" s="132"/>
      <c r="BG369" s="126" t="s">
        <v>133</v>
      </c>
      <c r="BH369" s="131" t="n">
        <v>0.8</v>
      </c>
      <c r="BI369" s="159" t="n">
        <v>2.1E-010</v>
      </c>
      <c r="BJ369" s="159" t="n">
        <v>1.6E-010</v>
      </c>
      <c r="BK369" s="131"/>
      <c r="BL369" s="132"/>
      <c r="BM369" s="133"/>
      <c r="BN369" s="134"/>
      <c r="BO369" s="175"/>
      <c r="BP369" s="114"/>
      <c r="BQ369" s="136"/>
      <c r="BR369" s="137"/>
      <c r="BS369" s="138"/>
      <c r="BT369" s="139"/>
      <c r="BU369" s="140"/>
      <c r="BV369" s="141"/>
      <c r="BW369" s="142"/>
    </row>
    <row r="370" customFormat="false" ht="12.75" hidden="false" customHeight="true" outlineLevel="0" collapsed="false">
      <c r="A370" s="63"/>
      <c r="B370" s="54"/>
      <c r="C370" s="54"/>
      <c r="D370" s="54"/>
      <c r="E370" s="54"/>
      <c r="F370" s="54"/>
      <c r="G370" s="54"/>
      <c r="H370" s="54"/>
      <c r="I370" s="54"/>
      <c r="J370" s="54"/>
      <c r="K370" s="54"/>
      <c r="L370" s="54"/>
      <c r="M370" s="54"/>
      <c r="N370" s="54"/>
      <c r="O370" s="54"/>
      <c r="P370" s="54"/>
      <c r="Q370" s="54"/>
      <c r="R370" s="54"/>
      <c r="S370" s="54"/>
      <c r="T370" s="54"/>
      <c r="AW370" s="156" t="s">
        <v>553</v>
      </c>
      <c r="AX370" s="126" t="s">
        <v>386</v>
      </c>
      <c r="AY370" s="172" t="n">
        <v>87</v>
      </c>
      <c r="AZ370" s="131" t="s">
        <v>132</v>
      </c>
      <c r="BA370" s="172" t="n">
        <v>87</v>
      </c>
      <c r="BB370" s="131"/>
      <c r="BC370" s="131"/>
      <c r="BD370" s="131"/>
      <c r="BE370" s="131"/>
      <c r="BF370" s="132"/>
      <c r="BG370" s="126" t="s">
        <v>115</v>
      </c>
      <c r="BH370" s="131" t="n">
        <v>0.8</v>
      </c>
      <c r="BI370" s="159" t="n">
        <v>2.8E-010</v>
      </c>
      <c r="BJ370" s="159" t="n">
        <v>4E-010</v>
      </c>
      <c r="BK370" s="131" t="n">
        <v>0.8</v>
      </c>
      <c r="BL370" s="149" t="n">
        <v>6.6E-010</v>
      </c>
      <c r="BM370" s="133"/>
      <c r="BN370" s="134"/>
      <c r="BO370" s="175"/>
      <c r="BP370" s="114"/>
      <c r="BQ370" s="136"/>
      <c r="BR370" s="137"/>
      <c r="BS370" s="138"/>
      <c r="BT370" s="139"/>
      <c r="BU370" s="140"/>
      <c r="BV370" s="141"/>
      <c r="BW370" s="142"/>
    </row>
    <row r="371" customFormat="false" ht="12.75" hidden="false" customHeight="true" outlineLevel="0" collapsed="false">
      <c r="A371" s="63"/>
      <c r="B371" s="54"/>
      <c r="C371" s="54"/>
      <c r="D371" s="54"/>
      <c r="E371" s="54"/>
      <c r="F371" s="54"/>
      <c r="G371" s="54"/>
      <c r="H371" s="54"/>
      <c r="I371" s="54"/>
      <c r="J371" s="54"/>
      <c r="K371" s="54"/>
      <c r="L371" s="54"/>
      <c r="M371" s="54"/>
      <c r="N371" s="54"/>
      <c r="O371" s="54"/>
      <c r="P371" s="54"/>
      <c r="Q371" s="54"/>
      <c r="R371" s="54"/>
      <c r="S371" s="54"/>
      <c r="T371" s="54"/>
      <c r="AW371" s="156" t="s">
        <v>554</v>
      </c>
      <c r="AX371" s="126" t="s">
        <v>386</v>
      </c>
      <c r="AY371" s="172" t="n">
        <v>87</v>
      </c>
      <c r="AZ371" s="131" t="s">
        <v>132</v>
      </c>
      <c r="BA371" s="172" t="n">
        <v>87</v>
      </c>
      <c r="BB371" s="131"/>
      <c r="BC371" s="131"/>
      <c r="BD371" s="131"/>
      <c r="BE371" s="131"/>
      <c r="BF371" s="132"/>
      <c r="BG371" s="126" t="s">
        <v>133</v>
      </c>
      <c r="BH371" s="131" t="n">
        <v>0.8</v>
      </c>
      <c r="BI371" s="159" t="n">
        <v>3.1E-009</v>
      </c>
      <c r="BJ371" s="159" t="n">
        <v>2.7E-009</v>
      </c>
      <c r="BK371" s="131"/>
      <c r="BL371" s="132"/>
      <c r="BM371" s="133"/>
      <c r="BN371" s="134"/>
      <c r="BO371" s="175"/>
      <c r="BP371" s="114"/>
      <c r="BQ371" s="136"/>
      <c r="BR371" s="137"/>
      <c r="BS371" s="138"/>
      <c r="BT371" s="139"/>
      <c r="BU371" s="140"/>
      <c r="BV371" s="141"/>
      <c r="BW371" s="142"/>
    </row>
    <row r="372" customFormat="false" ht="12.75" hidden="false" customHeight="true" outlineLevel="0" collapsed="false">
      <c r="A372" s="63"/>
      <c r="B372" s="54"/>
      <c r="C372" s="54"/>
      <c r="D372" s="54"/>
      <c r="E372" s="54"/>
      <c r="F372" s="54"/>
      <c r="G372" s="54"/>
      <c r="H372" s="54"/>
      <c r="I372" s="54"/>
      <c r="J372" s="54"/>
      <c r="K372" s="54"/>
      <c r="L372" s="54"/>
      <c r="M372" s="54"/>
      <c r="N372" s="54"/>
      <c r="O372" s="54"/>
      <c r="P372" s="54"/>
      <c r="Q372" s="54"/>
      <c r="R372" s="54"/>
      <c r="S372" s="54"/>
      <c r="T372" s="54"/>
      <c r="AW372" s="125" t="s">
        <v>555</v>
      </c>
      <c r="AX372" s="126" t="s">
        <v>387</v>
      </c>
      <c r="AY372" s="159" t="n">
        <v>4200000</v>
      </c>
      <c r="AZ372" s="131" t="s">
        <v>114</v>
      </c>
      <c r="BA372" s="131" t="n">
        <v>1534050000</v>
      </c>
      <c r="BB372" s="131"/>
      <c r="BC372" s="131"/>
      <c r="BD372" s="131"/>
      <c r="BE372" s="131"/>
      <c r="BF372" s="132"/>
      <c r="BG372" s="126" t="s">
        <v>115</v>
      </c>
      <c r="BH372" s="131" t="n">
        <v>0.8</v>
      </c>
      <c r="BI372" s="159" t="n">
        <v>1E-009</v>
      </c>
      <c r="BJ372" s="159" t="n">
        <v>1.5E-009</v>
      </c>
      <c r="BK372" s="131" t="n">
        <v>0.8</v>
      </c>
      <c r="BL372" s="149" t="n">
        <v>2.3E-009</v>
      </c>
      <c r="BM372" s="133"/>
      <c r="BN372" s="134"/>
      <c r="BO372" s="175"/>
      <c r="BP372" s="114"/>
      <c r="BQ372" s="136"/>
      <c r="BR372" s="137"/>
      <c r="BS372" s="138"/>
      <c r="BT372" s="139"/>
      <c r="BU372" s="140"/>
      <c r="BV372" s="141"/>
      <c r="BW372" s="142"/>
    </row>
    <row r="373" customFormat="false" ht="12.75" hidden="false" customHeight="true" outlineLevel="0" collapsed="false">
      <c r="A373" s="63"/>
      <c r="B373" s="54"/>
      <c r="C373" s="54"/>
      <c r="D373" s="54"/>
      <c r="E373" s="54"/>
      <c r="F373" s="54"/>
      <c r="G373" s="54"/>
      <c r="H373" s="54"/>
      <c r="I373" s="54"/>
      <c r="J373" s="54"/>
      <c r="K373" s="54"/>
      <c r="L373" s="54"/>
      <c r="M373" s="54"/>
      <c r="N373" s="54"/>
      <c r="O373" s="54"/>
      <c r="P373" s="54"/>
      <c r="Q373" s="54"/>
      <c r="R373" s="54"/>
      <c r="S373" s="54"/>
      <c r="T373" s="54"/>
      <c r="AW373" s="156" t="s">
        <v>556</v>
      </c>
      <c r="AX373" s="126" t="s">
        <v>387</v>
      </c>
      <c r="AY373" s="159" t="n">
        <v>4200000</v>
      </c>
      <c r="AZ373" s="131" t="s">
        <v>114</v>
      </c>
      <c r="BA373" s="131" t="n">
        <v>1534050000</v>
      </c>
      <c r="BB373" s="131"/>
      <c r="BC373" s="131"/>
      <c r="BD373" s="131"/>
      <c r="BE373" s="131"/>
      <c r="BF373" s="132"/>
      <c r="BG373" s="126" t="s">
        <v>133</v>
      </c>
      <c r="BH373" s="131" t="n">
        <v>0.8</v>
      </c>
      <c r="BI373" s="159" t="n">
        <v>8.1E-009</v>
      </c>
      <c r="BJ373" s="159" t="n">
        <v>6.1E-009</v>
      </c>
      <c r="BK373" s="131"/>
      <c r="BL373" s="132"/>
      <c r="BM373" s="133"/>
      <c r="BN373" s="134"/>
      <c r="BO373" s="175"/>
      <c r="BP373" s="114"/>
      <c r="BQ373" s="136"/>
      <c r="BR373" s="137"/>
      <c r="BS373" s="138"/>
      <c r="BT373" s="139"/>
      <c r="BU373" s="140"/>
      <c r="BV373" s="141"/>
      <c r="BW373" s="142"/>
    </row>
    <row r="374" customFormat="false" ht="12.75" hidden="false" customHeight="true" outlineLevel="0" collapsed="false">
      <c r="A374" s="63"/>
      <c r="B374" s="54"/>
      <c r="C374" s="54"/>
      <c r="D374" s="54"/>
      <c r="E374" s="54"/>
      <c r="F374" s="54"/>
      <c r="G374" s="54"/>
      <c r="H374" s="54"/>
      <c r="I374" s="54"/>
      <c r="J374" s="54"/>
      <c r="K374" s="54"/>
      <c r="L374" s="54"/>
      <c r="M374" s="54"/>
      <c r="N374" s="54"/>
      <c r="O374" s="54"/>
      <c r="P374" s="54"/>
      <c r="Q374" s="54"/>
      <c r="R374" s="54"/>
      <c r="S374" s="54"/>
      <c r="T374" s="54"/>
      <c r="AW374" s="156" t="s">
        <v>557</v>
      </c>
      <c r="AX374" s="126" t="s">
        <v>388</v>
      </c>
      <c r="AY374" s="159" t="n">
        <v>213000</v>
      </c>
      <c r="AZ374" s="131" t="s">
        <v>114</v>
      </c>
      <c r="BA374" s="131" t="n">
        <v>77798250</v>
      </c>
      <c r="BB374" s="131"/>
      <c r="BC374" s="131"/>
      <c r="BD374" s="131"/>
      <c r="BE374" s="131"/>
      <c r="BF374" s="132"/>
      <c r="BG374" s="126" t="s">
        <v>115</v>
      </c>
      <c r="BH374" s="131" t="n">
        <v>0.8</v>
      </c>
      <c r="BI374" s="159" t="n">
        <v>2.9E-010</v>
      </c>
      <c r="BJ374" s="159" t="n">
        <v>4E-010</v>
      </c>
      <c r="BK374" s="131" t="n">
        <v>0.8</v>
      </c>
      <c r="BL374" s="149" t="n">
        <v>7.8E-010</v>
      </c>
      <c r="BM374" s="133"/>
      <c r="BN374" s="134"/>
      <c r="BO374" s="175"/>
      <c r="BP374" s="114"/>
      <c r="BQ374" s="136"/>
      <c r="BR374" s="137"/>
      <c r="BS374" s="138"/>
      <c r="BT374" s="139"/>
      <c r="BU374" s="140"/>
      <c r="BV374" s="141" t="n">
        <v>1</v>
      </c>
      <c r="BW374" s="142" t="n">
        <v>0.294</v>
      </c>
    </row>
    <row r="375" customFormat="false" ht="12.75" hidden="false" customHeight="true" outlineLevel="0" collapsed="false">
      <c r="A375" s="63"/>
      <c r="B375" s="54"/>
      <c r="C375" s="54"/>
      <c r="D375" s="54"/>
      <c r="E375" s="54"/>
      <c r="F375" s="54"/>
      <c r="G375" s="54"/>
      <c r="H375" s="54"/>
      <c r="I375" s="54"/>
      <c r="J375" s="54"/>
      <c r="K375" s="54"/>
      <c r="L375" s="54"/>
      <c r="M375" s="54"/>
      <c r="N375" s="54"/>
      <c r="O375" s="54"/>
      <c r="P375" s="54"/>
      <c r="Q375" s="54"/>
      <c r="R375" s="54"/>
      <c r="S375" s="54"/>
      <c r="T375" s="54"/>
      <c r="AW375" s="156" t="s">
        <v>558</v>
      </c>
      <c r="AX375" s="126" t="s">
        <v>388</v>
      </c>
      <c r="AY375" s="159" t="n">
        <v>213000</v>
      </c>
      <c r="AZ375" s="131" t="s">
        <v>114</v>
      </c>
      <c r="BA375" s="131" t="n">
        <v>77798250</v>
      </c>
      <c r="BB375" s="131"/>
      <c r="BC375" s="131"/>
      <c r="BD375" s="131"/>
      <c r="BE375" s="131"/>
      <c r="BF375" s="132"/>
      <c r="BG375" s="126" t="s">
        <v>133</v>
      </c>
      <c r="BH375" s="131" t="n">
        <v>0.8</v>
      </c>
      <c r="BI375" s="159" t="n">
        <v>3.9E-009</v>
      </c>
      <c r="BJ375" s="159" t="n">
        <v>3.2E-009</v>
      </c>
      <c r="BK375" s="131"/>
      <c r="BL375" s="132"/>
      <c r="BM375" s="133"/>
      <c r="BN375" s="134"/>
      <c r="BO375" s="175"/>
      <c r="BP375" s="114"/>
      <c r="BQ375" s="136"/>
      <c r="BR375" s="137"/>
      <c r="BS375" s="138"/>
      <c r="BT375" s="139"/>
      <c r="BU375" s="140"/>
      <c r="BV375" s="141" t="n">
        <v>1</v>
      </c>
      <c r="BW375" s="142" t="n">
        <v>0.294</v>
      </c>
    </row>
    <row r="376" customFormat="false" ht="12.75" hidden="false" customHeight="true" outlineLevel="0" collapsed="false">
      <c r="A376" s="63"/>
      <c r="B376" s="54"/>
      <c r="C376" s="54"/>
      <c r="D376" s="54"/>
      <c r="E376" s="54"/>
      <c r="F376" s="54"/>
      <c r="G376" s="54"/>
      <c r="H376" s="54"/>
      <c r="I376" s="54"/>
      <c r="J376" s="54"/>
      <c r="K376" s="54"/>
      <c r="L376" s="54"/>
      <c r="M376" s="54"/>
      <c r="N376" s="54"/>
      <c r="O376" s="54"/>
      <c r="P376" s="54"/>
      <c r="Q376" s="54"/>
      <c r="R376" s="54"/>
      <c r="S376" s="54"/>
      <c r="T376" s="54"/>
      <c r="AW376" s="156" t="s">
        <v>559</v>
      </c>
      <c r="AX376" s="126" t="s">
        <v>388</v>
      </c>
      <c r="AY376" s="131" t="n">
        <v>213000</v>
      </c>
      <c r="AZ376" s="131" t="s">
        <v>114</v>
      </c>
      <c r="BA376" s="131" t="n">
        <v>77798250</v>
      </c>
      <c r="BB376" s="131"/>
      <c r="BC376" s="131" t="n">
        <v>1.3E-008</v>
      </c>
      <c r="BD376" s="131" t="s">
        <v>137</v>
      </c>
      <c r="BE376" s="131"/>
      <c r="BF376" s="132" t="n">
        <v>6.4E-010</v>
      </c>
      <c r="BG376" s="126"/>
      <c r="BH376" s="131"/>
      <c r="BI376" s="131"/>
      <c r="BJ376" s="131"/>
      <c r="BK376" s="131"/>
      <c r="BL376" s="132"/>
      <c r="BM376" s="133"/>
      <c r="BN376" s="134"/>
      <c r="BO376" s="175"/>
      <c r="BP376" s="114"/>
      <c r="BQ376" s="136"/>
      <c r="BR376" s="137"/>
      <c r="BS376" s="138"/>
      <c r="BT376" s="139"/>
      <c r="BU376" s="140"/>
      <c r="BV376" s="141" t="n">
        <v>1</v>
      </c>
      <c r="BW376" s="142" t="n">
        <v>0.294</v>
      </c>
    </row>
    <row r="377" customFormat="false" ht="12.75" hidden="false" customHeight="true" outlineLevel="0" collapsed="false">
      <c r="A377" s="63"/>
      <c r="B377" s="54"/>
      <c r="C377" s="54"/>
      <c r="D377" s="54"/>
      <c r="E377" s="54"/>
      <c r="F377" s="54"/>
      <c r="G377" s="54"/>
      <c r="H377" s="54"/>
      <c r="I377" s="54"/>
      <c r="J377" s="54"/>
      <c r="K377" s="54"/>
      <c r="L377" s="54"/>
      <c r="M377" s="54"/>
      <c r="N377" s="54"/>
      <c r="O377" s="54"/>
      <c r="P377" s="54"/>
      <c r="Q377" s="54"/>
      <c r="R377" s="54"/>
      <c r="S377" s="54"/>
      <c r="T377" s="54"/>
      <c r="AW377" s="156" t="s">
        <v>560</v>
      </c>
      <c r="AX377" s="126" t="s">
        <v>389</v>
      </c>
      <c r="AY377" s="172" t="n">
        <v>6.02</v>
      </c>
      <c r="AZ377" s="131" t="s">
        <v>72</v>
      </c>
      <c r="BA377" s="131" t="n">
        <v>0.250833333333333</v>
      </c>
      <c r="BB377" s="131" t="n">
        <v>0.023</v>
      </c>
      <c r="BC377" s="131"/>
      <c r="BD377" s="131"/>
      <c r="BE377" s="131"/>
      <c r="BF377" s="132"/>
      <c r="BG377" s="126" t="s">
        <v>115</v>
      </c>
      <c r="BH377" s="131" t="n">
        <v>0.8</v>
      </c>
      <c r="BI377" s="159" t="n">
        <v>1.2E-011</v>
      </c>
      <c r="BJ377" s="159" t="n">
        <v>2E-011</v>
      </c>
      <c r="BK377" s="131" t="n">
        <v>0.8</v>
      </c>
      <c r="BL377" s="149" t="n">
        <v>2.2E-011</v>
      </c>
      <c r="BM377" s="133" t="n">
        <v>0.008</v>
      </c>
      <c r="BN377" s="134" t="n">
        <v>300</v>
      </c>
      <c r="BO377" s="175"/>
      <c r="BP377" s="114" t="n">
        <v>0.4</v>
      </c>
      <c r="BQ377" s="136" t="n">
        <v>0.25</v>
      </c>
      <c r="BR377" s="137"/>
      <c r="BS377" s="138"/>
      <c r="BT377" s="139"/>
      <c r="BU377" s="140"/>
      <c r="BV377" s="141"/>
      <c r="BW377" s="142"/>
    </row>
    <row r="378" customFormat="false" ht="12.75" hidden="false" customHeight="true" outlineLevel="0" collapsed="false">
      <c r="A378" s="63"/>
      <c r="B378" s="54"/>
      <c r="C378" s="54"/>
      <c r="D378" s="54"/>
      <c r="E378" s="54"/>
      <c r="F378" s="54"/>
      <c r="G378" s="54"/>
      <c r="H378" s="54"/>
      <c r="I378" s="54"/>
      <c r="J378" s="54"/>
      <c r="K378" s="54"/>
      <c r="L378" s="54"/>
      <c r="M378" s="54"/>
      <c r="N378" s="54"/>
      <c r="O378" s="54"/>
      <c r="P378" s="54"/>
      <c r="Q378" s="54"/>
      <c r="R378" s="54"/>
      <c r="S378" s="54"/>
      <c r="T378" s="54"/>
      <c r="AW378" s="156" t="s">
        <v>561</v>
      </c>
      <c r="AX378" s="126" t="s">
        <v>389</v>
      </c>
      <c r="AY378" s="172" t="n">
        <v>6.02</v>
      </c>
      <c r="AZ378" s="131" t="s">
        <v>72</v>
      </c>
      <c r="BA378" s="131" t="n">
        <v>0.250833333333333</v>
      </c>
      <c r="BB378" s="131" t="n">
        <v>0.023</v>
      </c>
      <c r="BC378" s="131"/>
      <c r="BD378" s="131"/>
      <c r="BE378" s="131"/>
      <c r="BF378" s="132"/>
      <c r="BG378" s="126" t="s">
        <v>133</v>
      </c>
      <c r="BH378" s="131" t="n">
        <v>0.8</v>
      </c>
      <c r="BI378" s="159" t="n">
        <v>1.9E-011</v>
      </c>
      <c r="BJ378" s="159" t="n">
        <v>2.9E-011</v>
      </c>
      <c r="BK378" s="131"/>
      <c r="BL378" s="132"/>
      <c r="BM378" s="133" t="n">
        <v>0.008</v>
      </c>
      <c r="BN378" s="134" t="n">
        <v>300</v>
      </c>
      <c r="BO378" s="175"/>
      <c r="BP378" s="114" t="n">
        <v>0.4</v>
      </c>
      <c r="BQ378" s="136" t="n">
        <v>0.25</v>
      </c>
      <c r="BR378" s="137"/>
      <c r="BS378" s="138"/>
      <c r="BT378" s="139"/>
      <c r="BU378" s="140"/>
      <c r="BV378" s="141"/>
      <c r="BW378" s="142"/>
    </row>
    <row r="379" customFormat="false" ht="12.75" hidden="false" customHeight="true" outlineLevel="0" collapsed="false">
      <c r="A379" s="63"/>
      <c r="B379" s="54"/>
      <c r="C379" s="54"/>
      <c r="D379" s="54"/>
      <c r="E379" s="54"/>
      <c r="F379" s="54"/>
      <c r="G379" s="54"/>
      <c r="H379" s="54"/>
      <c r="I379" s="54"/>
      <c r="J379" s="54"/>
      <c r="K379" s="54"/>
      <c r="L379" s="54"/>
      <c r="M379" s="54"/>
      <c r="N379" s="54"/>
      <c r="O379" s="54"/>
      <c r="P379" s="54"/>
      <c r="Q379" s="54"/>
      <c r="R379" s="54"/>
      <c r="S379" s="54"/>
      <c r="T379" s="54"/>
      <c r="AW379" s="156" t="s">
        <v>562</v>
      </c>
      <c r="AX379" s="126" t="s">
        <v>389</v>
      </c>
      <c r="AY379" s="131" t="n">
        <v>6.02</v>
      </c>
      <c r="AZ379" s="131" t="s">
        <v>72</v>
      </c>
      <c r="BA379" s="131" t="n">
        <v>0.250833333333333</v>
      </c>
      <c r="BB379" s="131" t="n">
        <v>0.023</v>
      </c>
      <c r="BC379" s="131" t="n">
        <v>2E-011</v>
      </c>
      <c r="BD379" s="131" t="s">
        <v>137</v>
      </c>
      <c r="BE379" s="131"/>
      <c r="BF379" s="132" t="n">
        <v>2.2E-011</v>
      </c>
      <c r="BG379" s="126"/>
      <c r="BH379" s="131"/>
      <c r="BI379" s="131"/>
      <c r="BJ379" s="131"/>
      <c r="BK379" s="131"/>
      <c r="BL379" s="132"/>
      <c r="BM379" s="133" t="n">
        <v>0.008</v>
      </c>
      <c r="BN379" s="134" t="n">
        <v>300</v>
      </c>
      <c r="BO379" s="175"/>
      <c r="BP379" s="114" t="n">
        <v>0.4</v>
      </c>
      <c r="BQ379" s="136" t="n">
        <v>0.25</v>
      </c>
      <c r="BR379" s="137"/>
      <c r="BS379" s="138"/>
      <c r="BT379" s="139"/>
      <c r="BU379" s="140"/>
      <c r="BV379" s="141"/>
      <c r="BW379" s="142"/>
    </row>
    <row r="380" customFormat="false" ht="12.75" hidden="false" customHeight="true" outlineLevel="0" collapsed="false">
      <c r="A380" s="63"/>
      <c r="B380" s="54"/>
      <c r="C380" s="54"/>
      <c r="D380" s="54"/>
      <c r="E380" s="54"/>
      <c r="F380" s="54"/>
      <c r="G380" s="54"/>
      <c r="H380" s="54"/>
      <c r="I380" s="54"/>
      <c r="J380" s="54"/>
      <c r="K380" s="54"/>
      <c r="L380" s="54"/>
      <c r="M380" s="54"/>
      <c r="N380" s="54"/>
      <c r="O380" s="54"/>
      <c r="P380" s="54"/>
      <c r="Q380" s="54"/>
      <c r="R380" s="54"/>
      <c r="S380" s="54"/>
      <c r="T380" s="54"/>
      <c r="AW380" s="125" t="s">
        <v>563</v>
      </c>
      <c r="AX380" s="126" t="s">
        <v>390</v>
      </c>
      <c r="AY380" s="172" t="n">
        <v>0.237</v>
      </c>
      <c r="AZ380" s="131" t="s">
        <v>72</v>
      </c>
      <c r="BA380" s="131" t="n">
        <v>0.009875</v>
      </c>
      <c r="BB380" s="131"/>
      <c r="BC380" s="131"/>
      <c r="BD380" s="131"/>
      <c r="BE380" s="131"/>
      <c r="BF380" s="132"/>
      <c r="BG380" s="126" t="s">
        <v>115</v>
      </c>
      <c r="BH380" s="131" t="n">
        <v>0.8</v>
      </c>
      <c r="BI380" s="159" t="n">
        <v>8.7E-012</v>
      </c>
      <c r="BJ380" s="159" t="n">
        <v>1.5E-011</v>
      </c>
      <c r="BK380" s="131" t="n">
        <v>0.8</v>
      </c>
      <c r="BL380" s="149" t="n">
        <v>1.9E-011</v>
      </c>
      <c r="BM380" s="133"/>
      <c r="BN380" s="134"/>
      <c r="BO380" s="175"/>
      <c r="BP380" s="114"/>
      <c r="BQ380" s="136"/>
      <c r="BR380" s="137"/>
      <c r="BS380" s="138"/>
      <c r="BT380" s="139"/>
      <c r="BU380" s="140"/>
      <c r="BV380" s="141"/>
      <c r="BW380" s="142"/>
    </row>
    <row r="381" customFormat="false" ht="12.75" hidden="false" customHeight="true" outlineLevel="0" collapsed="false">
      <c r="A381" s="63"/>
      <c r="B381" s="54"/>
      <c r="C381" s="54"/>
      <c r="D381" s="54"/>
      <c r="E381" s="54"/>
      <c r="F381" s="54"/>
      <c r="G381" s="54"/>
      <c r="H381" s="54"/>
      <c r="I381" s="54"/>
      <c r="J381" s="54"/>
      <c r="K381" s="54"/>
      <c r="L381" s="54"/>
      <c r="M381" s="54"/>
      <c r="N381" s="54"/>
      <c r="O381" s="54"/>
      <c r="P381" s="54"/>
      <c r="Q381" s="54"/>
      <c r="R381" s="54"/>
      <c r="S381" s="54"/>
      <c r="T381" s="54"/>
      <c r="AW381" s="156" t="s">
        <v>564</v>
      </c>
      <c r="AX381" s="126" t="s">
        <v>390</v>
      </c>
      <c r="AY381" s="172" t="n">
        <v>0.237</v>
      </c>
      <c r="AZ381" s="131" t="s">
        <v>72</v>
      </c>
      <c r="BA381" s="131" t="n">
        <v>0.009875</v>
      </c>
      <c r="BB381" s="131"/>
      <c r="BC381" s="131"/>
      <c r="BD381" s="131"/>
      <c r="BE381" s="131"/>
      <c r="BF381" s="132"/>
      <c r="BG381" s="126" t="s">
        <v>133</v>
      </c>
      <c r="BH381" s="131" t="n">
        <v>0.8</v>
      </c>
      <c r="BI381" s="159" t="n">
        <v>1.3E-011</v>
      </c>
      <c r="BJ381" s="159" t="n">
        <v>2.1E-011</v>
      </c>
      <c r="BK381" s="131"/>
      <c r="BL381" s="132"/>
      <c r="BM381" s="133"/>
      <c r="BN381" s="134"/>
      <c r="BO381" s="175"/>
      <c r="BP381" s="114"/>
      <c r="BQ381" s="136"/>
      <c r="BR381" s="137"/>
      <c r="BS381" s="138"/>
      <c r="BT381" s="139"/>
      <c r="BU381" s="140"/>
      <c r="BV381" s="141"/>
      <c r="BW381" s="142"/>
    </row>
    <row r="382" customFormat="false" ht="12.75" hidden="false" customHeight="true" outlineLevel="0" collapsed="false">
      <c r="A382" s="63"/>
      <c r="B382" s="54"/>
      <c r="C382" s="54"/>
      <c r="D382" s="54"/>
      <c r="E382" s="54"/>
      <c r="F382" s="54"/>
      <c r="G382" s="54"/>
      <c r="H382" s="54"/>
      <c r="I382" s="54"/>
      <c r="J382" s="54"/>
      <c r="K382" s="54"/>
      <c r="L382" s="54"/>
      <c r="M382" s="54"/>
      <c r="N382" s="54"/>
      <c r="O382" s="54"/>
      <c r="P382" s="54"/>
      <c r="Q382" s="54"/>
      <c r="R382" s="54"/>
      <c r="S382" s="54"/>
      <c r="T382" s="54"/>
      <c r="AW382" s="156" t="s">
        <v>565</v>
      </c>
      <c r="AX382" s="126" t="s">
        <v>391</v>
      </c>
      <c r="AY382" s="172" t="n">
        <v>0.303</v>
      </c>
      <c r="AZ382" s="131" t="s">
        <v>72</v>
      </c>
      <c r="BA382" s="131" t="n">
        <v>0.012625</v>
      </c>
      <c r="BB382" s="131"/>
      <c r="BC382" s="131"/>
      <c r="BD382" s="131"/>
      <c r="BE382" s="131"/>
      <c r="BF382" s="132"/>
      <c r="BG382" s="126" t="s">
        <v>115</v>
      </c>
      <c r="BH382" s="131" t="n">
        <v>0.8</v>
      </c>
      <c r="BI382" s="159" t="n">
        <v>2.4E-011</v>
      </c>
      <c r="BJ382" s="159" t="n">
        <v>3.9E-011</v>
      </c>
      <c r="BK382" s="131" t="n">
        <v>0.8</v>
      </c>
      <c r="BL382" s="149" t="n">
        <v>8.1E-011</v>
      </c>
      <c r="BM382" s="133"/>
      <c r="BN382" s="134"/>
      <c r="BO382" s="175"/>
      <c r="BP382" s="114"/>
      <c r="BQ382" s="136"/>
      <c r="BR382" s="137"/>
      <c r="BS382" s="138"/>
      <c r="BT382" s="139"/>
      <c r="BU382" s="140"/>
      <c r="BV382" s="141"/>
      <c r="BW382" s="142"/>
    </row>
    <row r="383" customFormat="false" ht="12.75" hidden="false" customHeight="true" outlineLevel="0" collapsed="false">
      <c r="A383" s="63"/>
      <c r="B383" s="54"/>
      <c r="C383" s="54"/>
      <c r="D383" s="54"/>
      <c r="E383" s="54"/>
      <c r="F383" s="54"/>
      <c r="G383" s="54"/>
      <c r="H383" s="54"/>
      <c r="I383" s="54"/>
      <c r="J383" s="54"/>
      <c r="K383" s="54"/>
      <c r="L383" s="54"/>
      <c r="M383" s="54"/>
      <c r="N383" s="54"/>
      <c r="O383" s="54"/>
      <c r="P383" s="54"/>
      <c r="Q383" s="54"/>
      <c r="R383" s="54"/>
      <c r="S383" s="54"/>
      <c r="T383" s="54"/>
      <c r="AW383" s="156" t="s">
        <v>566</v>
      </c>
      <c r="AX383" s="126" t="s">
        <v>391</v>
      </c>
      <c r="AY383" s="172" t="n">
        <v>0.303</v>
      </c>
      <c r="AZ383" s="131" t="s">
        <v>72</v>
      </c>
      <c r="BA383" s="131" t="n">
        <v>0.012625</v>
      </c>
      <c r="BB383" s="131"/>
      <c r="BC383" s="131"/>
      <c r="BD383" s="131"/>
      <c r="BE383" s="131"/>
      <c r="BF383" s="132"/>
      <c r="BG383" s="126" t="s">
        <v>133</v>
      </c>
      <c r="BH383" s="131" t="n">
        <v>0.8</v>
      </c>
      <c r="BI383" s="159" t="n">
        <v>3E-011</v>
      </c>
      <c r="BJ383" s="159" t="n">
        <v>4.8E-011</v>
      </c>
      <c r="BK383" s="131"/>
      <c r="BL383" s="132"/>
      <c r="BM383" s="133"/>
      <c r="BN383" s="134"/>
      <c r="BO383" s="175"/>
      <c r="BP383" s="114"/>
      <c r="BQ383" s="136"/>
      <c r="BR383" s="137"/>
      <c r="BS383" s="138"/>
      <c r="BT383" s="139"/>
      <c r="BU383" s="140"/>
      <c r="BV383" s="141"/>
      <c r="BW383" s="142"/>
    </row>
    <row r="384" customFormat="false" ht="12.75" hidden="false" customHeight="true" outlineLevel="0" collapsed="false">
      <c r="A384" s="63"/>
      <c r="B384" s="54"/>
      <c r="C384" s="54"/>
      <c r="D384" s="54"/>
      <c r="E384" s="54"/>
      <c r="F384" s="54"/>
      <c r="G384" s="54"/>
      <c r="H384" s="54"/>
      <c r="I384" s="54"/>
      <c r="J384" s="54"/>
      <c r="K384" s="54"/>
      <c r="L384" s="54"/>
      <c r="M384" s="54"/>
      <c r="N384" s="54"/>
      <c r="O384" s="54"/>
      <c r="P384" s="54"/>
      <c r="Q384" s="54"/>
      <c r="R384" s="54"/>
      <c r="S384" s="54"/>
      <c r="T384" s="54"/>
      <c r="AW384" s="156" t="s">
        <v>567</v>
      </c>
      <c r="AX384" s="126" t="s">
        <v>392</v>
      </c>
      <c r="AY384" s="172" t="n">
        <v>0.863</v>
      </c>
      <c r="AZ384" s="131" t="s">
        <v>72</v>
      </c>
      <c r="BA384" s="131" t="n">
        <v>0.0359583333333333</v>
      </c>
      <c r="BB384" s="131"/>
      <c r="BC384" s="131"/>
      <c r="BD384" s="131"/>
      <c r="BE384" s="131"/>
      <c r="BF384" s="132"/>
      <c r="BG384" s="126" t="s">
        <v>115</v>
      </c>
      <c r="BH384" s="131" t="n">
        <v>0.05</v>
      </c>
      <c r="BI384" s="159" t="n">
        <v>2.7E-011</v>
      </c>
      <c r="BJ384" s="159" t="n">
        <v>4.9E-011</v>
      </c>
      <c r="BK384" s="131" t="n">
        <v>0.05</v>
      </c>
      <c r="BL384" s="149" t="n">
        <v>9.4E-011</v>
      </c>
      <c r="BM384" s="133"/>
      <c r="BN384" s="134"/>
      <c r="BO384" s="175"/>
      <c r="BP384" s="114"/>
      <c r="BQ384" s="136"/>
      <c r="BR384" s="137"/>
      <c r="BS384" s="138"/>
      <c r="BT384" s="139"/>
      <c r="BU384" s="140"/>
      <c r="BV384" s="141"/>
      <c r="BW384" s="142"/>
    </row>
    <row r="385" customFormat="false" ht="12.75" hidden="false" customHeight="true" outlineLevel="0" collapsed="false">
      <c r="A385" s="63"/>
      <c r="B385" s="54"/>
      <c r="C385" s="54"/>
      <c r="D385" s="54"/>
      <c r="E385" s="54"/>
      <c r="F385" s="54"/>
      <c r="H385" s="54"/>
      <c r="I385" s="54"/>
      <c r="J385" s="54"/>
      <c r="K385" s="54"/>
      <c r="L385" s="54"/>
      <c r="M385" s="54"/>
      <c r="N385" s="54"/>
      <c r="O385" s="54"/>
      <c r="P385" s="54"/>
      <c r="Q385" s="54"/>
      <c r="R385" s="54"/>
      <c r="S385" s="54"/>
      <c r="T385" s="54"/>
      <c r="AW385" s="156" t="s">
        <v>568</v>
      </c>
      <c r="AX385" s="126" t="s">
        <v>392</v>
      </c>
      <c r="AY385" s="172" t="n">
        <v>0.863</v>
      </c>
      <c r="AZ385" s="131" t="s">
        <v>72</v>
      </c>
      <c r="BA385" s="131" t="n">
        <v>0.0359583333333333</v>
      </c>
      <c r="BB385" s="131"/>
      <c r="BC385" s="131"/>
      <c r="BD385" s="131"/>
      <c r="BE385" s="131"/>
      <c r="BF385" s="132"/>
      <c r="BG385" s="126" t="s">
        <v>133</v>
      </c>
      <c r="BH385" s="131" t="n">
        <v>0.05</v>
      </c>
      <c r="BI385" s="159" t="n">
        <v>4.4E-011</v>
      </c>
      <c r="BJ385" s="159" t="n">
        <v>7.2E-011</v>
      </c>
      <c r="BK385" s="131"/>
      <c r="BL385" s="132"/>
      <c r="BM385" s="133"/>
      <c r="BN385" s="134"/>
      <c r="BO385" s="175"/>
      <c r="BP385" s="114"/>
      <c r="BQ385" s="136"/>
      <c r="BR385" s="137"/>
      <c r="BS385" s="138"/>
      <c r="BT385" s="139"/>
      <c r="BU385" s="140"/>
      <c r="BV385" s="141"/>
      <c r="BW385" s="142"/>
    </row>
    <row r="386" customFormat="false" ht="12.75" hidden="false" customHeight="true" outlineLevel="0" collapsed="false">
      <c r="A386" s="63"/>
      <c r="B386" s="54"/>
      <c r="C386" s="54"/>
      <c r="D386" s="54"/>
      <c r="E386" s="54"/>
      <c r="F386" s="54"/>
      <c r="H386" s="54"/>
      <c r="I386" s="54"/>
      <c r="J386" s="54"/>
      <c r="K386" s="54"/>
      <c r="L386" s="54"/>
      <c r="M386" s="54"/>
      <c r="N386" s="54"/>
      <c r="O386" s="54"/>
      <c r="P386" s="54"/>
      <c r="Q386" s="54"/>
      <c r="R386" s="54"/>
      <c r="S386" s="54"/>
      <c r="T386" s="54"/>
      <c r="AW386" s="156" t="s">
        <v>569</v>
      </c>
      <c r="AX386" s="126" t="s">
        <v>392</v>
      </c>
      <c r="AY386" s="172" t="n">
        <v>0.863</v>
      </c>
      <c r="AZ386" s="131" t="s">
        <v>72</v>
      </c>
      <c r="BA386" s="131" t="n">
        <v>0.0359583333333333</v>
      </c>
      <c r="BB386" s="131"/>
      <c r="BC386" s="131"/>
      <c r="BD386" s="131"/>
      <c r="BE386" s="131"/>
      <c r="BF386" s="132"/>
      <c r="BG386" s="126" t="s">
        <v>137</v>
      </c>
      <c r="BH386" s="131" t="n">
        <v>0.05</v>
      </c>
      <c r="BI386" s="159" t="n">
        <v>4.6E-011</v>
      </c>
      <c r="BJ386" s="159" t="n">
        <v>7.4E-011</v>
      </c>
      <c r="BK386" s="131"/>
      <c r="BL386" s="132"/>
      <c r="BM386" s="133"/>
      <c r="BN386" s="134"/>
      <c r="BO386" s="175"/>
      <c r="BP386" s="114"/>
      <c r="BQ386" s="136"/>
      <c r="BR386" s="137"/>
      <c r="BS386" s="138"/>
      <c r="BT386" s="139"/>
      <c r="BU386" s="140"/>
      <c r="BV386" s="141"/>
      <c r="BW386" s="142"/>
    </row>
    <row r="387" customFormat="false" ht="12.75" hidden="false" customHeight="true" outlineLevel="0" collapsed="false">
      <c r="A387" s="63"/>
      <c r="B387" s="54"/>
      <c r="C387" s="54"/>
      <c r="D387" s="54"/>
      <c r="E387" s="54"/>
      <c r="F387" s="54"/>
      <c r="H387" s="54"/>
      <c r="I387" s="54"/>
      <c r="J387" s="54"/>
      <c r="K387" s="54"/>
      <c r="L387" s="54"/>
      <c r="M387" s="54"/>
      <c r="N387" s="54"/>
      <c r="O387" s="54"/>
      <c r="P387" s="54"/>
      <c r="Q387" s="54"/>
      <c r="R387" s="54"/>
      <c r="S387" s="54"/>
      <c r="T387" s="54"/>
      <c r="AW387" s="156" t="s">
        <v>570</v>
      </c>
      <c r="AX387" s="126" t="s">
        <v>393</v>
      </c>
      <c r="AY387" s="172" t="n">
        <v>2.9</v>
      </c>
      <c r="AZ387" s="131" t="s">
        <v>132</v>
      </c>
      <c r="BA387" s="172" t="n">
        <v>2.9</v>
      </c>
      <c r="BB387" s="131"/>
      <c r="BC387" s="131"/>
      <c r="BD387" s="131"/>
      <c r="BE387" s="131"/>
      <c r="BF387" s="132"/>
      <c r="BG387" s="126" t="s">
        <v>115</v>
      </c>
      <c r="BH387" s="131" t="n">
        <v>0.05</v>
      </c>
      <c r="BI387" s="159" t="n">
        <v>6.7E-011</v>
      </c>
      <c r="BJ387" s="159" t="n">
        <v>1.2E-010</v>
      </c>
      <c r="BK387" s="131" t="n">
        <v>0.05</v>
      </c>
      <c r="BL387" s="149" t="n">
        <v>1.5E-010</v>
      </c>
      <c r="BM387" s="133"/>
      <c r="BN387" s="134"/>
      <c r="BO387" s="175"/>
      <c r="BP387" s="114"/>
      <c r="BQ387" s="136"/>
      <c r="BR387" s="137"/>
      <c r="BS387" s="138"/>
      <c r="BT387" s="139"/>
      <c r="BU387" s="140"/>
      <c r="BV387" s="141"/>
      <c r="BW387" s="142"/>
    </row>
    <row r="388" customFormat="false" ht="12.75" hidden="false" customHeight="true" outlineLevel="0" collapsed="false">
      <c r="A388" s="63"/>
      <c r="B388" s="54"/>
      <c r="C388" s="54"/>
      <c r="D388" s="54"/>
      <c r="E388" s="54"/>
      <c r="F388" s="54"/>
      <c r="H388" s="54"/>
      <c r="I388" s="54"/>
      <c r="J388" s="54"/>
      <c r="K388" s="54"/>
      <c r="L388" s="54"/>
      <c r="M388" s="54"/>
      <c r="N388" s="54"/>
      <c r="O388" s="54"/>
      <c r="P388" s="54"/>
      <c r="Q388" s="54"/>
      <c r="R388" s="54"/>
      <c r="S388" s="54"/>
      <c r="T388" s="54"/>
      <c r="AW388" s="156" t="s">
        <v>571</v>
      </c>
      <c r="AX388" s="126" t="s">
        <v>393</v>
      </c>
      <c r="AY388" s="172" t="n">
        <v>2.9</v>
      </c>
      <c r="AZ388" s="131" t="s">
        <v>132</v>
      </c>
      <c r="BA388" s="172" t="n">
        <v>2.9</v>
      </c>
      <c r="BB388" s="131"/>
      <c r="BC388" s="131"/>
      <c r="BD388" s="131"/>
      <c r="BE388" s="131"/>
      <c r="BF388" s="132"/>
      <c r="BG388" s="126" t="s">
        <v>133</v>
      </c>
      <c r="BH388" s="131" t="n">
        <v>0.05</v>
      </c>
      <c r="BI388" s="159" t="n">
        <v>1.1E-010</v>
      </c>
      <c r="BJ388" s="159" t="n">
        <v>1.6E-010</v>
      </c>
      <c r="BK388" s="131"/>
      <c r="BL388" s="132"/>
      <c r="BM388" s="133"/>
      <c r="BN388" s="134"/>
      <c r="BO388" s="175"/>
      <c r="BP388" s="114"/>
      <c r="BQ388" s="136"/>
      <c r="BR388" s="137"/>
      <c r="BS388" s="138"/>
      <c r="BT388" s="139"/>
      <c r="BU388" s="140"/>
      <c r="BV388" s="141"/>
      <c r="BW388" s="142"/>
    </row>
    <row r="389" customFormat="false" ht="12.75" hidden="false" customHeight="true" outlineLevel="0" collapsed="false">
      <c r="A389" s="63"/>
      <c r="B389" s="54"/>
      <c r="C389" s="54"/>
      <c r="D389" s="54"/>
      <c r="E389" s="54"/>
      <c r="F389" s="54"/>
      <c r="H389" s="54"/>
      <c r="I389" s="54"/>
      <c r="J389" s="54"/>
      <c r="K389" s="54"/>
      <c r="L389" s="54"/>
      <c r="M389" s="54"/>
      <c r="N389" s="54"/>
      <c r="O389" s="54"/>
      <c r="P389" s="54"/>
      <c r="Q389" s="54"/>
      <c r="R389" s="54"/>
      <c r="S389" s="54"/>
      <c r="T389" s="54"/>
      <c r="AW389" s="156" t="s">
        <v>572</v>
      </c>
      <c r="AX389" s="126" t="s">
        <v>393</v>
      </c>
      <c r="AY389" s="172" t="n">
        <v>2.9</v>
      </c>
      <c r="AZ389" s="131" t="s">
        <v>132</v>
      </c>
      <c r="BA389" s="172" t="n">
        <v>2.9</v>
      </c>
      <c r="BB389" s="131"/>
      <c r="BC389" s="131"/>
      <c r="BD389" s="131"/>
      <c r="BE389" s="131"/>
      <c r="BF389" s="132"/>
      <c r="BG389" s="126" t="s">
        <v>137</v>
      </c>
      <c r="BH389" s="131" t="n">
        <v>0.05</v>
      </c>
      <c r="BI389" s="159" t="n">
        <v>1.1E-010</v>
      </c>
      <c r="BJ389" s="159" t="n">
        <v>1.6E-010</v>
      </c>
      <c r="BK389" s="131"/>
      <c r="BL389" s="132"/>
      <c r="BM389" s="133"/>
      <c r="BN389" s="134"/>
      <c r="BO389" s="175"/>
      <c r="BP389" s="114"/>
      <c r="BQ389" s="136"/>
      <c r="BR389" s="137"/>
      <c r="BS389" s="138"/>
      <c r="BT389" s="139"/>
      <c r="BU389" s="140"/>
      <c r="BV389" s="141"/>
      <c r="BW389" s="142"/>
    </row>
    <row r="390" customFormat="false" ht="12.75" hidden="false" customHeight="true" outlineLevel="0" collapsed="false">
      <c r="A390" s="63"/>
      <c r="B390" s="54"/>
      <c r="C390" s="54"/>
      <c r="D390" s="54"/>
      <c r="E390" s="54"/>
      <c r="F390" s="54"/>
      <c r="H390" s="54"/>
      <c r="I390" s="54"/>
      <c r="J390" s="54"/>
      <c r="K390" s="54"/>
      <c r="L390" s="54"/>
      <c r="M390" s="54"/>
      <c r="N390" s="54"/>
      <c r="O390" s="54"/>
      <c r="P390" s="54"/>
      <c r="Q390" s="54"/>
      <c r="R390" s="54"/>
      <c r="S390" s="54"/>
      <c r="T390" s="54"/>
      <c r="AW390" s="156" t="s">
        <v>573</v>
      </c>
      <c r="AX390" s="126" t="s">
        <v>394</v>
      </c>
      <c r="AY390" s="172" t="n">
        <v>39.3</v>
      </c>
      <c r="AZ390" s="131" t="s">
        <v>132</v>
      </c>
      <c r="BA390" s="172" t="n">
        <v>39.3</v>
      </c>
      <c r="BB390" s="131"/>
      <c r="BC390" s="131"/>
      <c r="BD390" s="131"/>
      <c r="BE390" s="131"/>
      <c r="BF390" s="132"/>
      <c r="BG390" s="126" t="s">
        <v>115</v>
      </c>
      <c r="BH390" s="131" t="n">
        <v>0.05</v>
      </c>
      <c r="BI390" s="159" t="n">
        <v>4.9E-010</v>
      </c>
      <c r="BJ390" s="159" t="n">
        <v>6.8E-010</v>
      </c>
      <c r="BK390" s="131" t="n">
        <v>0.05</v>
      </c>
      <c r="BL390" s="149" t="n">
        <v>7.3E-010</v>
      </c>
      <c r="BM390" s="133"/>
      <c r="BN390" s="134"/>
      <c r="BO390" s="175"/>
      <c r="BP390" s="114"/>
      <c r="BQ390" s="136"/>
      <c r="BR390" s="137"/>
      <c r="BS390" s="138"/>
      <c r="BT390" s="139"/>
      <c r="BU390" s="140"/>
      <c r="BV390" s="141" t="n">
        <v>0.868</v>
      </c>
      <c r="BW390" s="142" t="n">
        <v>0.226</v>
      </c>
    </row>
    <row r="391" customFormat="false" ht="12.75" hidden="false" customHeight="true" outlineLevel="0" collapsed="false">
      <c r="A391" s="63"/>
      <c r="B391" s="54"/>
      <c r="C391" s="54"/>
      <c r="D391" s="54"/>
      <c r="E391" s="54"/>
      <c r="F391" s="54"/>
      <c r="H391" s="54"/>
      <c r="I391" s="54"/>
      <c r="J391" s="54"/>
      <c r="K391" s="54"/>
      <c r="L391" s="54"/>
      <c r="M391" s="54"/>
      <c r="N391" s="54"/>
      <c r="O391" s="54"/>
      <c r="P391" s="54"/>
      <c r="Q391" s="54"/>
      <c r="R391" s="54"/>
      <c r="S391" s="54"/>
      <c r="T391" s="54"/>
      <c r="AW391" s="156" t="s">
        <v>574</v>
      </c>
      <c r="AX391" s="126" t="s">
        <v>394</v>
      </c>
      <c r="AY391" s="172" t="n">
        <v>39.3</v>
      </c>
      <c r="AZ391" s="131" t="s">
        <v>132</v>
      </c>
      <c r="BA391" s="172" t="n">
        <v>39.3</v>
      </c>
      <c r="BB391" s="131" t="n">
        <v>0.081</v>
      </c>
      <c r="BC391" s="131"/>
      <c r="BD391" s="131"/>
      <c r="BE391" s="131"/>
      <c r="BF391" s="132"/>
      <c r="BG391" s="126" t="s">
        <v>133</v>
      </c>
      <c r="BH391" s="131" t="n">
        <v>0.05</v>
      </c>
      <c r="BI391" s="159" t="n">
        <v>2.3E-009</v>
      </c>
      <c r="BJ391" s="159" t="n">
        <v>1.9E-009</v>
      </c>
      <c r="BK391" s="131"/>
      <c r="BL391" s="132"/>
      <c r="BM391" s="133"/>
      <c r="BN391" s="134"/>
      <c r="BO391" s="175"/>
      <c r="BP391" s="114"/>
      <c r="BQ391" s="136"/>
      <c r="BR391" s="137"/>
      <c r="BS391" s="138"/>
      <c r="BT391" s="139"/>
      <c r="BU391" s="140"/>
      <c r="BV391" s="141" t="n">
        <v>0.868</v>
      </c>
      <c r="BW391" s="142" t="n">
        <v>0.226</v>
      </c>
    </row>
    <row r="392" customFormat="false" ht="12.75" hidden="false" customHeight="true" outlineLevel="0" collapsed="false">
      <c r="A392" s="63"/>
      <c r="B392" s="54"/>
      <c r="C392" s="54"/>
      <c r="D392" s="54"/>
      <c r="E392" s="54"/>
      <c r="H392" s="54"/>
      <c r="J392" s="54"/>
      <c r="K392" s="54"/>
      <c r="L392" s="54"/>
      <c r="N392" s="54"/>
      <c r="O392" s="54"/>
      <c r="P392" s="54"/>
      <c r="Q392" s="54"/>
      <c r="R392" s="54"/>
      <c r="S392" s="54"/>
      <c r="T392" s="54"/>
      <c r="AW392" s="156" t="s">
        <v>575</v>
      </c>
      <c r="AX392" s="126" t="s">
        <v>394</v>
      </c>
      <c r="AY392" s="131" t="n">
        <v>39.3</v>
      </c>
      <c r="AZ392" s="131" t="s">
        <v>132</v>
      </c>
      <c r="BA392" s="131" t="n">
        <v>39.3</v>
      </c>
      <c r="BB392" s="131" t="n">
        <v>0.081</v>
      </c>
      <c r="BC392" s="131" t="n">
        <v>3E-009</v>
      </c>
      <c r="BD392" s="131" t="s">
        <v>137</v>
      </c>
      <c r="BE392" s="131"/>
      <c r="BF392" s="132" t="n">
        <v>7.3E-010</v>
      </c>
      <c r="BG392" s="126" t="s">
        <v>137</v>
      </c>
      <c r="BH392" s="131" t="n">
        <v>0.05</v>
      </c>
      <c r="BI392" s="159" t="n">
        <v>2.8E-009</v>
      </c>
      <c r="BJ392" s="159" t="n">
        <v>2.2E-009</v>
      </c>
      <c r="BK392" s="131"/>
      <c r="BL392" s="132"/>
      <c r="BM392" s="133"/>
      <c r="BN392" s="134"/>
      <c r="BO392" s="175"/>
      <c r="BP392" s="114"/>
      <c r="BQ392" s="136"/>
      <c r="BR392" s="137"/>
      <c r="BS392" s="138"/>
      <c r="BT392" s="139"/>
      <c r="BU392" s="140"/>
      <c r="BV392" s="141" t="n">
        <v>0.868</v>
      </c>
      <c r="BW392" s="142" t="n">
        <v>0.226</v>
      </c>
    </row>
    <row r="393" customFormat="false" ht="12.75" hidden="false" customHeight="true" outlineLevel="0" collapsed="false">
      <c r="H393" s="54"/>
      <c r="K393" s="54"/>
      <c r="AW393" s="156" t="s">
        <v>576</v>
      </c>
      <c r="AX393" s="126" t="s">
        <v>395</v>
      </c>
      <c r="AY393" s="172" t="n">
        <v>4.44</v>
      </c>
      <c r="AZ393" s="131" t="s">
        <v>72</v>
      </c>
      <c r="BA393" s="131" t="n">
        <v>0.185</v>
      </c>
      <c r="BB393" s="131"/>
      <c r="BC393" s="131"/>
      <c r="BD393" s="131"/>
      <c r="BE393" s="131"/>
      <c r="BF393" s="132"/>
      <c r="BG393" s="126" t="s">
        <v>115</v>
      </c>
      <c r="BH393" s="131" t="n">
        <v>0.05</v>
      </c>
      <c r="BI393" s="159" t="n">
        <v>7.1E-011</v>
      </c>
      <c r="BJ393" s="159" t="n">
        <v>1.3E-010</v>
      </c>
      <c r="BK393" s="131" t="n">
        <v>0.05</v>
      </c>
      <c r="BL393" s="149" t="n">
        <v>2.6E-010</v>
      </c>
      <c r="BM393" s="133"/>
      <c r="BN393" s="134"/>
      <c r="BO393" s="175"/>
      <c r="BP393" s="114"/>
      <c r="BQ393" s="136"/>
      <c r="BR393" s="137"/>
      <c r="BS393" s="138"/>
      <c r="BT393" s="139"/>
      <c r="BU393" s="140"/>
      <c r="BV393" s="141"/>
      <c r="BW393" s="142"/>
    </row>
    <row r="394" customFormat="false" ht="12.75" hidden="false" customHeight="true" outlineLevel="0" collapsed="false">
      <c r="H394" s="54"/>
      <c r="K394" s="54"/>
      <c r="AW394" s="156" t="s">
        <v>577</v>
      </c>
      <c r="AX394" s="126" t="s">
        <v>395</v>
      </c>
      <c r="AY394" s="172" t="n">
        <v>4.44</v>
      </c>
      <c r="AZ394" s="131" t="s">
        <v>72</v>
      </c>
      <c r="BA394" s="131" t="n">
        <v>0.185</v>
      </c>
      <c r="BB394" s="131"/>
      <c r="BC394" s="131"/>
      <c r="BD394" s="131"/>
      <c r="BE394" s="131"/>
      <c r="BF394" s="132"/>
      <c r="BG394" s="126" t="s">
        <v>133</v>
      </c>
      <c r="BH394" s="131" t="n">
        <v>0.05</v>
      </c>
      <c r="BI394" s="159" t="n">
        <v>1.7E-010</v>
      </c>
      <c r="BJ394" s="159" t="n">
        <v>2.4E-010</v>
      </c>
      <c r="BK394" s="131"/>
      <c r="BL394" s="132"/>
      <c r="BM394" s="133"/>
      <c r="BN394" s="134"/>
      <c r="BO394" s="175"/>
      <c r="BP394" s="114"/>
      <c r="BQ394" s="136"/>
      <c r="BR394" s="137"/>
      <c r="BS394" s="138"/>
      <c r="BT394" s="139"/>
      <c r="BU394" s="140"/>
      <c r="BV394" s="141"/>
      <c r="BW394" s="142"/>
    </row>
    <row r="395" customFormat="false" ht="12.75" hidden="false" customHeight="true" outlineLevel="0" collapsed="false">
      <c r="K395" s="54"/>
      <c r="AW395" s="156" t="s">
        <v>578</v>
      </c>
      <c r="AX395" s="126" t="s">
        <v>395</v>
      </c>
      <c r="AY395" s="172" t="n">
        <v>4.44</v>
      </c>
      <c r="AZ395" s="131" t="s">
        <v>72</v>
      </c>
      <c r="BA395" s="131" t="n">
        <v>0.185</v>
      </c>
      <c r="BB395" s="131"/>
      <c r="BC395" s="131"/>
      <c r="BD395" s="131"/>
      <c r="BE395" s="131"/>
      <c r="BF395" s="132"/>
      <c r="BG395" s="126" t="s">
        <v>137</v>
      </c>
      <c r="BH395" s="131" t="n">
        <v>0.05</v>
      </c>
      <c r="BI395" s="159" t="n">
        <v>1.8E-010</v>
      </c>
      <c r="BJ395" s="159" t="n">
        <v>2.5E-010</v>
      </c>
      <c r="BK395" s="131"/>
      <c r="BL395" s="132"/>
      <c r="BM395" s="133"/>
      <c r="BN395" s="134"/>
      <c r="BO395" s="175"/>
      <c r="BP395" s="114"/>
      <c r="BQ395" s="136"/>
      <c r="BR395" s="137"/>
      <c r="BS395" s="138"/>
      <c r="BT395" s="139"/>
      <c r="BU395" s="140"/>
      <c r="BV395" s="141"/>
      <c r="BW395" s="142"/>
    </row>
    <row r="396" customFormat="false" ht="12.75" hidden="false" customHeight="true" outlineLevel="0" collapsed="false">
      <c r="K396" s="54"/>
      <c r="AW396" s="156" t="s">
        <v>579</v>
      </c>
      <c r="AX396" s="126" t="s">
        <v>396</v>
      </c>
      <c r="AY396" s="172" t="n">
        <v>1.01</v>
      </c>
      <c r="AZ396" s="131" t="s">
        <v>114</v>
      </c>
      <c r="BA396" s="131" t="n">
        <v>368.9025</v>
      </c>
      <c r="BB396" s="131" t="n">
        <v>0.034</v>
      </c>
      <c r="BC396" s="131"/>
      <c r="BD396" s="131"/>
      <c r="BE396" s="131"/>
      <c r="BF396" s="132"/>
      <c r="BG396" s="126" t="s">
        <v>115</v>
      </c>
      <c r="BH396" s="131" t="n">
        <v>0.05</v>
      </c>
      <c r="BI396" s="159" t="n">
        <v>8E-009</v>
      </c>
      <c r="BJ396" s="159" t="n">
        <v>9.8E-009</v>
      </c>
      <c r="BK396" s="131" t="n">
        <v>0.05</v>
      </c>
      <c r="BL396" s="149" t="n">
        <v>7E-009</v>
      </c>
      <c r="BM396" s="133"/>
      <c r="BN396" s="134"/>
      <c r="BO396" s="175"/>
      <c r="BP396" s="114"/>
      <c r="BQ396" s="136"/>
      <c r="BR396" s="137"/>
      <c r="BS396" s="138"/>
      <c r="BT396" s="139"/>
      <c r="BU396" s="140"/>
      <c r="BV396" s="141" t="n">
        <v>1</v>
      </c>
      <c r="BW396" s="142" t="n">
        <v>0.039</v>
      </c>
    </row>
    <row r="397" customFormat="false" ht="12.75" hidden="false" customHeight="true" outlineLevel="0" collapsed="false">
      <c r="K397" s="54"/>
      <c r="AW397" s="156" t="s">
        <v>580</v>
      </c>
      <c r="AX397" s="126" t="s">
        <v>396</v>
      </c>
      <c r="AY397" s="172" t="n">
        <v>1.01</v>
      </c>
      <c r="AZ397" s="131" t="s">
        <v>114</v>
      </c>
      <c r="BA397" s="131" t="n">
        <v>368.9025</v>
      </c>
      <c r="BB397" s="131" t="n">
        <v>0.034</v>
      </c>
      <c r="BC397" s="131"/>
      <c r="BD397" s="131"/>
      <c r="BE397" s="131"/>
      <c r="BF397" s="132"/>
      <c r="BG397" s="126" t="s">
        <v>133</v>
      </c>
      <c r="BH397" s="131" t="n">
        <v>0.05</v>
      </c>
      <c r="BI397" s="159" t="n">
        <v>2.6E-008</v>
      </c>
      <c r="BJ397" s="159" t="n">
        <v>1.7E-008</v>
      </c>
      <c r="BK397" s="131"/>
      <c r="BL397" s="132"/>
      <c r="BM397" s="133"/>
      <c r="BN397" s="134"/>
      <c r="BO397" s="175"/>
      <c r="BP397" s="114"/>
      <c r="BQ397" s="136"/>
      <c r="BR397" s="137"/>
      <c r="BS397" s="138"/>
      <c r="BT397" s="139"/>
      <c r="BU397" s="140"/>
      <c r="BV397" s="141" t="n">
        <v>1</v>
      </c>
      <c r="BW397" s="142" t="n">
        <v>0.039</v>
      </c>
    </row>
    <row r="398" customFormat="false" ht="12.75" hidden="false" customHeight="true" outlineLevel="0" collapsed="false">
      <c r="K398" s="54"/>
      <c r="AW398" s="156" t="s">
        <v>581</v>
      </c>
      <c r="AX398" s="126" t="s">
        <v>396</v>
      </c>
      <c r="AY398" s="131" t="n">
        <v>1.01</v>
      </c>
      <c r="AZ398" s="131" t="s">
        <v>114</v>
      </c>
      <c r="BA398" s="131" t="n">
        <v>368.9025</v>
      </c>
      <c r="BB398" s="131" t="n">
        <v>0.034</v>
      </c>
      <c r="BC398" s="131" t="n">
        <v>6.6E-008</v>
      </c>
      <c r="BD398" s="131" t="s">
        <v>137</v>
      </c>
      <c r="BE398" s="131"/>
      <c r="BF398" s="132" t="n">
        <v>7E-009</v>
      </c>
      <c r="BG398" s="126" t="s">
        <v>137</v>
      </c>
      <c r="BH398" s="131" t="n">
        <v>0.05</v>
      </c>
      <c r="BI398" s="159" t="n">
        <v>6.2E-008</v>
      </c>
      <c r="BJ398" s="159" t="n">
        <v>3.5E-008</v>
      </c>
      <c r="BK398" s="131"/>
      <c r="BL398" s="132"/>
      <c r="BM398" s="133"/>
      <c r="BN398" s="134"/>
      <c r="BO398" s="175"/>
      <c r="BP398" s="114"/>
      <c r="BQ398" s="136"/>
      <c r="BR398" s="137"/>
      <c r="BS398" s="138"/>
      <c r="BT398" s="139"/>
      <c r="BU398" s="140"/>
      <c r="BV398" s="141" t="n">
        <v>1</v>
      </c>
      <c r="BW398" s="142" t="n">
        <v>0.039</v>
      </c>
    </row>
    <row r="399" customFormat="false" ht="12.75" hidden="false" customHeight="true" outlineLevel="0" collapsed="false">
      <c r="K399" s="54"/>
      <c r="AW399" s="156" t="s">
        <v>582</v>
      </c>
      <c r="AX399" s="126" t="s">
        <v>397</v>
      </c>
      <c r="AY399" s="172" t="n">
        <v>16</v>
      </c>
      <c r="AZ399" s="131" t="s">
        <v>132</v>
      </c>
      <c r="BA399" s="172" t="n">
        <v>16</v>
      </c>
      <c r="BB399" s="131"/>
      <c r="BC399" s="131"/>
      <c r="BD399" s="131"/>
      <c r="BE399" s="131"/>
      <c r="BF399" s="132"/>
      <c r="BG399" s="126" t="s">
        <v>115</v>
      </c>
      <c r="BH399" s="131" t="n">
        <v>0.05</v>
      </c>
      <c r="BI399" s="159" t="n">
        <v>3.3E-010</v>
      </c>
      <c r="BJ399" s="159" t="n">
        <v>4.9E-010</v>
      </c>
      <c r="BK399" s="131" t="n">
        <v>0.05</v>
      </c>
      <c r="BL399" s="149" t="n">
        <v>5.1E-010</v>
      </c>
      <c r="BM399" s="133"/>
      <c r="BN399" s="134"/>
      <c r="BO399" s="175"/>
      <c r="BP399" s="114"/>
      <c r="BQ399" s="136"/>
      <c r="BR399" s="137"/>
      <c r="BS399" s="138"/>
      <c r="BT399" s="139"/>
      <c r="BU399" s="140"/>
      <c r="BV399" s="141"/>
      <c r="BW399" s="142"/>
    </row>
    <row r="400" customFormat="false" ht="12.75" hidden="false" customHeight="true" outlineLevel="0" collapsed="false">
      <c r="K400" s="54"/>
      <c r="AW400" s="156" t="s">
        <v>583</v>
      </c>
      <c r="AX400" s="126" t="s">
        <v>397</v>
      </c>
      <c r="AY400" s="172" t="n">
        <v>16</v>
      </c>
      <c r="AZ400" s="131" t="s">
        <v>132</v>
      </c>
      <c r="BA400" s="172" t="n">
        <v>16</v>
      </c>
      <c r="BB400" s="131"/>
      <c r="BC400" s="131"/>
      <c r="BD400" s="131"/>
      <c r="BE400" s="131"/>
      <c r="BF400" s="132"/>
      <c r="BG400" s="126" t="s">
        <v>133</v>
      </c>
      <c r="BH400" s="131" t="n">
        <v>0.05</v>
      </c>
      <c r="BI400" s="159" t="n">
        <v>7.3E-010</v>
      </c>
      <c r="BJ400" s="159" t="n">
        <v>8.2E-010</v>
      </c>
      <c r="BK400" s="131"/>
      <c r="BL400" s="132"/>
      <c r="BM400" s="133"/>
      <c r="BN400" s="134"/>
      <c r="BO400" s="175"/>
      <c r="BP400" s="114"/>
      <c r="BQ400" s="136"/>
      <c r="BR400" s="137"/>
      <c r="BS400" s="138"/>
      <c r="BT400" s="139"/>
      <c r="BU400" s="140"/>
      <c r="BV400" s="141"/>
      <c r="BW400" s="142"/>
    </row>
    <row r="401" customFormat="false" ht="12.75" hidden="false" customHeight="true" outlineLevel="0" collapsed="false">
      <c r="K401" s="54"/>
      <c r="AW401" s="156" t="s">
        <v>584</v>
      </c>
      <c r="AX401" s="126" t="s">
        <v>397</v>
      </c>
      <c r="AY401" s="172" t="n">
        <v>16</v>
      </c>
      <c r="AZ401" s="131" t="s">
        <v>132</v>
      </c>
      <c r="BA401" s="172" t="n">
        <v>16</v>
      </c>
      <c r="BB401" s="131"/>
      <c r="BC401" s="131"/>
      <c r="BD401" s="131"/>
      <c r="BE401" s="131"/>
      <c r="BF401" s="132"/>
      <c r="BG401" s="126" t="s">
        <v>137</v>
      </c>
      <c r="BH401" s="131" t="n">
        <v>0.05</v>
      </c>
      <c r="BI401" s="159" t="n">
        <v>8.3E-010</v>
      </c>
      <c r="BJ401" s="159" t="n">
        <v>8.9E-010</v>
      </c>
      <c r="BK401" s="131"/>
      <c r="BL401" s="132"/>
      <c r="BM401" s="133"/>
      <c r="BN401" s="134"/>
      <c r="BO401" s="175"/>
      <c r="BP401" s="114"/>
      <c r="BQ401" s="136"/>
      <c r="BR401" s="137"/>
      <c r="BS401" s="138"/>
      <c r="BT401" s="139"/>
      <c r="BU401" s="140"/>
      <c r="BV401" s="141"/>
      <c r="BW401" s="142"/>
    </row>
    <row r="402" customFormat="false" ht="12.75" hidden="false" customHeight="true" outlineLevel="0" collapsed="false">
      <c r="K402" s="54"/>
      <c r="AW402" s="156" t="s">
        <v>585</v>
      </c>
      <c r="AX402" s="126" t="s">
        <v>398</v>
      </c>
      <c r="AY402" s="172" t="n">
        <v>4.7</v>
      </c>
      <c r="AZ402" s="131" t="s">
        <v>72</v>
      </c>
      <c r="BA402" s="131" t="n">
        <v>0.195833333333333</v>
      </c>
      <c r="BB402" s="131"/>
      <c r="BC402" s="131"/>
      <c r="BD402" s="131"/>
      <c r="BE402" s="131"/>
      <c r="BF402" s="132"/>
      <c r="BG402" s="126" t="s">
        <v>115</v>
      </c>
      <c r="BH402" s="131" t="n">
        <v>0.05</v>
      </c>
      <c r="BI402" s="159" t="n">
        <v>3E-011</v>
      </c>
      <c r="BJ402" s="159" t="n">
        <v>5.7E-011</v>
      </c>
      <c r="BK402" s="131" t="n">
        <v>0.05</v>
      </c>
      <c r="BL402" s="149" t="n">
        <v>6.6E-011</v>
      </c>
      <c r="BM402" s="133"/>
      <c r="BN402" s="134"/>
      <c r="BO402" s="175"/>
      <c r="BP402" s="114"/>
      <c r="BQ402" s="136"/>
      <c r="BR402" s="137"/>
      <c r="BS402" s="138"/>
      <c r="BT402" s="139"/>
      <c r="BU402" s="140"/>
      <c r="BV402" s="141"/>
      <c r="BW402" s="142"/>
    </row>
    <row r="403" customFormat="false" ht="12.75" hidden="false" customHeight="true" outlineLevel="0" collapsed="false">
      <c r="AW403" s="156" t="s">
        <v>586</v>
      </c>
      <c r="AX403" s="126" t="s">
        <v>398</v>
      </c>
      <c r="AY403" s="172" t="n">
        <v>4.7</v>
      </c>
      <c r="AZ403" s="131" t="s">
        <v>72</v>
      </c>
      <c r="BA403" s="131" t="n">
        <v>0.195833333333333</v>
      </c>
      <c r="BB403" s="131"/>
      <c r="BC403" s="131"/>
      <c r="BD403" s="131"/>
      <c r="BE403" s="131"/>
      <c r="BF403" s="132"/>
      <c r="BG403" s="126" t="s">
        <v>133</v>
      </c>
      <c r="BH403" s="131" t="n">
        <v>0.05</v>
      </c>
      <c r="BI403" s="159" t="n">
        <v>4.1E-011</v>
      </c>
      <c r="BJ403" s="159" t="n">
        <v>7.2E-011</v>
      </c>
      <c r="BK403" s="131"/>
      <c r="BL403" s="132"/>
      <c r="BM403" s="133"/>
      <c r="BN403" s="134"/>
      <c r="BO403" s="175"/>
      <c r="BP403" s="114"/>
      <c r="BQ403" s="136"/>
      <c r="BR403" s="137"/>
      <c r="BS403" s="138"/>
      <c r="BT403" s="139"/>
      <c r="BU403" s="140"/>
      <c r="BV403" s="141"/>
      <c r="BW403" s="142"/>
    </row>
    <row r="404" customFormat="false" ht="12.75" hidden="false" customHeight="true" outlineLevel="0" collapsed="false">
      <c r="AW404" s="156" t="s">
        <v>587</v>
      </c>
      <c r="AX404" s="126" t="s">
        <v>398</v>
      </c>
      <c r="AY404" s="172" t="n">
        <v>4.7</v>
      </c>
      <c r="AZ404" s="131" t="s">
        <v>72</v>
      </c>
      <c r="BA404" s="131" t="n">
        <v>0.195833333333333</v>
      </c>
      <c r="BB404" s="131"/>
      <c r="BC404" s="131"/>
      <c r="BD404" s="131"/>
      <c r="BE404" s="131"/>
      <c r="BF404" s="132"/>
      <c r="BG404" s="126" t="s">
        <v>137</v>
      </c>
      <c r="BH404" s="131" t="n">
        <v>0.05</v>
      </c>
      <c r="BI404" s="159" t="n">
        <v>4.3E-011</v>
      </c>
      <c r="BJ404" s="159" t="n">
        <v>7.3E-011</v>
      </c>
      <c r="BK404" s="131"/>
      <c r="BL404" s="132"/>
      <c r="BM404" s="133"/>
      <c r="BN404" s="134"/>
      <c r="BO404" s="175"/>
      <c r="BP404" s="114"/>
      <c r="BQ404" s="136"/>
      <c r="BR404" s="137"/>
      <c r="BS404" s="138"/>
      <c r="BT404" s="139"/>
      <c r="BU404" s="140"/>
      <c r="BV404" s="141"/>
      <c r="BW404" s="142"/>
    </row>
    <row r="405" customFormat="false" ht="12.75" hidden="false" customHeight="true" outlineLevel="0" collapsed="false">
      <c r="AW405" s="156" t="s">
        <v>588</v>
      </c>
      <c r="AX405" s="126" t="s">
        <v>399</v>
      </c>
      <c r="AY405" s="172" t="n">
        <v>20.8</v>
      </c>
      <c r="AZ405" s="131" t="s">
        <v>72</v>
      </c>
      <c r="BA405" s="131" t="n">
        <v>0.866666666666667</v>
      </c>
      <c r="BB405" s="131"/>
      <c r="BC405" s="131"/>
      <c r="BD405" s="131"/>
      <c r="BE405" s="131"/>
      <c r="BF405" s="132"/>
      <c r="BG405" s="126" t="s">
        <v>115</v>
      </c>
      <c r="BH405" s="131" t="n">
        <v>0.05</v>
      </c>
      <c r="BI405" s="159" t="n">
        <v>2.8E-010</v>
      </c>
      <c r="BJ405" s="159" t="n">
        <v>5.1E-010</v>
      </c>
      <c r="BK405" s="131" t="n">
        <v>0.05</v>
      </c>
      <c r="BL405" s="149" t="n">
        <v>7.1E-010</v>
      </c>
      <c r="BM405" s="133"/>
      <c r="BN405" s="134"/>
      <c r="BO405" s="175"/>
      <c r="BP405" s="114"/>
      <c r="BQ405" s="136"/>
      <c r="BR405" s="137"/>
      <c r="BS405" s="138"/>
      <c r="BT405" s="139"/>
      <c r="BU405" s="140"/>
      <c r="BV405" s="141"/>
      <c r="BW405" s="142"/>
    </row>
    <row r="406" customFormat="false" ht="12.75" hidden="false" customHeight="true" outlineLevel="0" collapsed="false">
      <c r="AW406" s="156" t="s">
        <v>589</v>
      </c>
      <c r="AX406" s="126" t="s">
        <v>399</v>
      </c>
      <c r="AY406" s="172" t="n">
        <v>20.8</v>
      </c>
      <c r="AZ406" s="131" t="s">
        <v>72</v>
      </c>
      <c r="BA406" s="131" t="n">
        <v>0.866666666666667</v>
      </c>
      <c r="BB406" s="131"/>
      <c r="BC406" s="131"/>
      <c r="BD406" s="131"/>
      <c r="BE406" s="131"/>
      <c r="BF406" s="132"/>
      <c r="BG406" s="126" t="s">
        <v>133</v>
      </c>
      <c r="BH406" s="131" t="n">
        <v>0.05</v>
      </c>
      <c r="BI406" s="159" t="n">
        <v>3.6E-010</v>
      </c>
      <c r="BJ406" s="159" t="n">
        <v>6.2E-010</v>
      </c>
      <c r="BK406" s="131"/>
      <c r="BL406" s="132"/>
      <c r="BM406" s="133"/>
      <c r="BN406" s="134"/>
      <c r="BO406" s="175"/>
      <c r="BP406" s="114"/>
      <c r="BQ406" s="136"/>
      <c r="BR406" s="137"/>
      <c r="BS406" s="138"/>
      <c r="BT406" s="139"/>
      <c r="BU406" s="140"/>
      <c r="BV406" s="141"/>
      <c r="BW406" s="142"/>
    </row>
    <row r="407" customFormat="false" ht="12.75" hidden="false" customHeight="true" outlineLevel="0" collapsed="false">
      <c r="AW407" s="156" t="s">
        <v>590</v>
      </c>
      <c r="AX407" s="126" t="s">
        <v>399</v>
      </c>
      <c r="AY407" s="172" t="n">
        <v>20.8</v>
      </c>
      <c r="AZ407" s="131" t="s">
        <v>72</v>
      </c>
      <c r="BA407" s="131" t="n">
        <v>0.866666666666667</v>
      </c>
      <c r="BB407" s="131"/>
      <c r="BC407" s="131"/>
      <c r="BD407" s="131"/>
      <c r="BE407" s="131"/>
      <c r="BF407" s="132"/>
      <c r="BG407" s="126" t="s">
        <v>137</v>
      </c>
      <c r="BH407" s="131" t="n">
        <v>0.05</v>
      </c>
      <c r="BI407" s="159" t="n">
        <v>3.7E-010</v>
      </c>
      <c r="BJ407" s="159" t="n">
        <v>6.3E-010</v>
      </c>
      <c r="BK407" s="131"/>
      <c r="BL407" s="132"/>
      <c r="BM407" s="133"/>
      <c r="BN407" s="134"/>
      <c r="BO407" s="175"/>
      <c r="BP407" s="114"/>
      <c r="BQ407" s="136"/>
      <c r="BR407" s="137"/>
      <c r="BS407" s="138"/>
      <c r="BT407" s="139"/>
      <c r="BU407" s="140"/>
      <c r="BV407" s="141"/>
      <c r="BW407" s="142"/>
    </row>
    <row r="408" customFormat="false" ht="12.75" hidden="false" customHeight="true" outlineLevel="0" collapsed="false">
      <c r="AW408" s="156" t="s">
        <v>591</v>
      </c>
      <c r="AX408" s="126" t="s">
        <v>400</v>
      </c>
      <c r="AY408" s="172" t="n">
        <v>3.2</v>
      </c>
      <c r="AZ408" s="131" t="s">
        <v>114</v>
      </c>
      <c r="BA408" s="131" t="n">
        <v>1168.8</v>
      </c>
      <c r="BB408" s="131"/>
      <c r="BC408" s="131"/>
      <c r="BD408" s="131"/>
      <c r="BE408" s="131"/>
      <c r="BF408" s="132"/>
      <c r="BG408" s="126" t="s">
        <v>115</v>
      </c>
      <c r="BH408" s="131" t="n">
        <v>0.05</v>
      </c>
      <c r="BI408" s="159" t="n">
        <v>1.4E-009</v>
      </c>
      <c r="BJ408" s="159" t="n">
        <v>1.7E-009</v>
      </c>
      <c r="BK408" s="131" t="n">
        <v>0.05</v>
      </c>
      <c r="BL408" s="149" t="n">
        <v>5.5E-010</v>
      </c>
      <c r="BM408" s="133"/>
      <c r="BN408" s="134"/>
      <c r="BO408" s="175"/>
      <c r="BP408" s="114"/>
      <c r="BQ408" s="136"/>
      <c r="BR408" s="137"/>
      <c r="BS408" s="138"/>
      <c r="BT408" s="139"/>
      <c r="BU408" s="140"/>
      <c r="BV408" s="141"/>
      <c r="BW408" s="142"/>
    </row>
    <row r="409" customFormat="false" ht="12.75" hidden="false" customHeight="true" outlineLevel="0" collapsed="false">
      <c r="AW409" s="156" t="s">
        <v>592</v>
      </c>
      <c r="AX409" s="126" t="s">
        <v>400</v>
      </c>
      <c r="AY409" s="172" t="n">
        <v>3.2</v>
      </c>
      <c r="AZ409" s="131" t="s">
        <v>114</v>
      </c>
      <c r="BA409" s="131" t="n">
        <v>1168.8</v>
      </c>
      <c r="BB409" s="131"/>
      <c r="BC409" s="131"/>
      <c r="BD409" s="131"/>
      <c r="BE409" s="131"/>
      <c r="BF409" s="132"/>
      <c r="BG409" s="126" t="s">
        <v>133</v>
      </c>
      <c r="BH409" s="131" t="n">
        <v>0.05</v>
      </c>
      <c r="BI409" s="159" t="n">
        <v>2.2E-009</v>
      </c>
      <c r="BJ409" s="159" t="n">
        <v>1.7E-009</v>
      </c>
      <c r="BK409" s="131"/>
      <c r="BL409" s="132"/>
      <c r="BM409" s="133"/>
      <c r="BN409" s="134"/>
      <c r="BO409" s="175"/>
      <c r="BP409" s="114"/>
      <c r="BQ409" s="136"/>
      <c r="BR409" s="137"/>
      <c r="BS409" s="138"/>
      <c r="BT409" s="139"/>
      <c r="BU409" s="140"/>
      <c r="BV409" s="141"/>
      <c r="BW409" s="142"/>
    </row>
    <row r="410" customFormat="false" ht="12.75" hidden="false" customHeight="true" outlineLevel="0" collapsed="false">
      <c r="AW410" s="156" t="s">
        <v>593</v>
      </c>
      <c r="AX410" s="126" t="s">
        <v>400</v>
      </c>
      <c r="AY410" s="172" t="n">
        <v>3.2</v>
      </c>
      <c r="AZ410" s="131" t="s">
        <v>114</v>
      </c>
      <c r="BA410" s="131" t="n">
        <v>1168.8</v>
      </c>
      <c r="BB410" s="131"/>
      <c r="BC410" s="131"/>
      <c r="BD410" s="131"/>
      <c r="BE410" s="131"/>
      <c r="BF410" s="132"/>
      <c r="BG410" s="126" t="s">
        <v>137</v>
      </c>
      <c r="BH410" s="131" t="n">
        <v>0.05</v>
      </c>
      <c r="BI410" s="159" t="n">
        <v>5E-009</v>
      </c>
      <c r="BJ410" s="159" t="n">
        <v>3.1E-009</v>
      </c>
      <c r="BK410" s="131"/>
      <c r="BL410" s="132"/>
      <c r="BM410" s="133"/>
      <c r="BN410" s="134"/>
      <c r="BO410" s="175"/>
      <c r="BP410" s="114"/>
      <c r="BQ410" s="136"/>
      <c r="BR410" s="137"/>
      <c r="BS410" s="138"/>
      <c r="BT410" s="139"/>
      <c r="BU410" s="140"/>
      <c r="BV410" s="141"/>
      <c r="BW410" s="142"/>
    </row>
    <row r="411" customFormat="false" ht="12.75" hidden="false" customHeight="true" outlineLevel="0" collapsed="false">
      <c r="AW411" s="156" t="s">
        <v>594</v>
      </c>
      <c r="AX411" s="126" t="s">
        <v>401</v>
      </c>
      <c r="AY411" s="172" t="n">
        <v>4.34</v>
      </c>
      <c r="AZ411" s="131" t="s">
        <v>132</v>
      </c>
      <c r="BA411" s="172" t="n">
        <v>4.34</v>
      </c>
      <c r="BB411" s="131"/>
      <c r="BC411" s="131"/>
      <c r="BD411" s="131"/>
      <c r="BE411" s="131"/>
      <c r="BF411" s="132"/>
      <c r="BG411" s="126" t="s">
        <v>115</v>
      </c>
      <c r="BH411" s="131" t="n">
        <v>0.05</v>
      </c>
      <c r="BI411" s="159" t="n">
        <v>1E-010</v>
      </c>
      <c r="BJ411" s="159" t="n">
        <v>1.7E-010</v>
      </c>
      <c r="BK411" s="131" t="n">
        <v>0.05</v>
      </c>
      <c r="BL411" s="149" t="n">
        <v>2.2E-010</v>
      </c>
      <c r="BM411" s="133"/>
      <c r="BN411" s="134"/>
      <c r="BO411" s="175"/>
      <c r="BP411" s="114"/>
      <c r="BQ411" s="136"/>
      <c r="BR411" s="137"/>
      <c r="BS411" s="138"/>
      <c r="BT411" s="139"/>
      <c r="BU411" s="140"/>
      <c r="BV411" s="141"/>
      <c r="BW411" s="142"/>
    </row>
    <row r="412" customFormat="false" ht="12.75" hidden="false" customHeight="true" outlineLevel="0" collapsed="false">
      <c r="AW412" s="156" t="s">
        <v>595</v>
      </c>
      <c r="AX412" s="126" t="s">
        <v>401</v>
      </c>
      <c r="AY412" s="172" t="n">
        <v>4.34</v>
      </c>
      <c r="AZ412" s="131" t="s">
        <v>132</v>
      </c>
      <c r="BA412" s="172" t="n">
        <v>4.34</v>
      </c>
      <c r="BB412" s="131"/>
      <c r="BC412" s="131"/>
      <c r="BD412" s="131"/>
      <c r="BE412" s="131"/>
      <c r="BF412" s="132"/>
      <c r="BG412" s="126" t="s">
        <v>133</v>
      </c>
      <c r="BH412" s="131" t="n">
        <v>0.05</v>
      </c>
      <c r="BI412" s="159" t="n">
        <v>2E-010</v>
      </c>
      <c r="BJ412" s="159" t="n">
        <v>2.5E-010</v>
      </c>
      <c r="BK412" s="131"/>
      <c r="BL412" s="132"/>
      <c r="BM412" s="133"/>
      <c r="BN412" s="134"/>
      <c r="BO412" s="175"/>
      <c r="BP412" s="114"/>
      <c r="BQ412" s="136"/>
      <c r="BR412" s="137"/>
      <c r="BS412" s="138"/>
      <c r="BT412" s="139"/>
      <c r="BU412" s="140"/>
      <c r="BV412" s="141"/>
      <c r="BW412" s="142"/>
    </row>
    <row r="413" customFormat="false" ht="12.75" hidden="false" customHeight="true" outlineLevel="0" collapsed="false">
      <c r="AW413" s="156" t="s">
        <v>596</v>
      </c>
      <c r="AX413" s="126" t="s">
        <v>401</v>
      </c>
      <c r="AY413" s="172" t="n">
        <v>4.34</v>
      </c>
      <c r="AZ413" s="131" t="s">
        <v>132</v>
      </c>
      <c r="BA413" s="172" t="n">
        <v>4.34</v>
      </c>
      <c r="BB413" s="131"/>
      <c r="BC413" s="131"/>
      <c r="BD413" s="131"/>
      <c r="BE413" s="131"/>
      <c r="BF413" s="132"/>
      <c r="BG413" s="126" t="s">
        <v>137</v>
      </c>
      <c r="BH413" s="131" t="n">
        <v>0.05</v>
      </c>
      <c r="BI413" s="159" t="n">
        <v>2.1E-010</v>
      </c>
      <c r="BJ413" s="159" t="n">
        <v>2.7E-010</v>
      </c>
      <c r="BK413" s="131"/>
      <c r="BL413" s="132"/>
      <c r="BM413" s="133"/>
      <c r="BN413" s="134"/>
      <c r="BO413" s="175"/>
      <c r="BP413" s="114"/>
      <c r="BQ413" s="136"/>
      <c r="BR413" s="137"/>
      <c r="BS413" s="138"/>
      <c r="BT413" s="139"/>
      <c r="BU413" s="140"/>
      <c r="BV413" s="141"/>
      <c r="BW413" s="142"/>
    </row>
    <row r="414" customFormat="false" ht="12.75" hidden="false" customHeight="true" outlineLevel="0" collapsed="false">
      <c r="AW414" s="156" t="s">
        <v>597</v>
      </c>
      <c r="AX414" s="126" t="s">
        <v>402</v>
      </c>
      <c r="AY414" s="172" t="n">
        <v>2.9</v>
      </c>
      <c r="AZ414" s="131" t="s">
        <v>114</v>
      </c>
      <c r="BA414" s="131" t="n">
        <v>1059.225</v>
      </c>
      <c r="BB414" s="131"/>
      <c r="BC414" s="131"/>
      <c r="BD414" s="131"/>
      <c r="BE414" s="131"/>
      <c r="BF414" s="132"/>
      <c r="BG414" s="126" t="s">
        <v>115</v>
      </c>
      <c r="BH414" s="131" t="n">
        <v>0.05</v>
      </c>
      <c r="BI414" s="159" t="n">
        <v>7.3E-009</v>
      </c>
      <c r="BJ414" s="159" t="n">
        <v>8.9E-009</v>
      </c>
      <c r="BK414" s="131" t="n">
        <v>0.05</v>
      </c>
      <c r="BL414" s="149" t="n">
        <v>2.6E-009</v>
      </c>
      <c r="BM414" s="133"/>
      <c r="BN414" s="134"/>
      <c r="BO414" s="175"/>
      <c r="BP414" s="114"/>
      <c r="BQ414" s="136"/>
      <c r="BR414" s="137"/>
      <c r="BS414" s="138"/>
      <c r="BT414" s="139"/>
      <c r="BU414" s="140"/>
      <c r="BV414" s="141"/>
      <c r="BW414" s="142"/>
    </row>
    <row r="415" customFormat="false" ht="12.75" hidden="false" customHeight="true" outlineLevel="0" collapsed="false">
      <c r="AW415" s="156" t="s">
        <v>598</v>
      </c>
      <c r="AX415" s="126" t="s">
        <v>402</v>
      </c>
      <c r="AY415" s="172" t="n">
        <v>2.9</v>
      </c>
      <c r="AZ415" s="131" t="s">
        <v>114</v>
      </c>
      <c r="BA415" s="131" t="n">
        <v>1059.225</v>
      </c>
      <c r="BB415" s="131"/>
      <c r="BC415" s="131"/>
      <c r="BD415" s="131"/>
      <c r="BE415" s="131"/>
      <c r="BF415" s="132"/>
      <c r="BG415" s="126" t="s">
        <v>133</v>
      </c>
      <c r="BH415" s="131" t="n">
        <v>0.05</v>
      </c>
      <c r="BI415" s="159" t="n">
        <v>6.5E-009</v>
      </c>
      <c r="BJ415" s="159" t="n">
        <v>5E-009</v>
      </c>
      <c r="BK415" s="131"/>
      <c r="BL415" s="132"/>
      <c r="BM415" s="133"/>
      <c r="BN415" s="134"/>
      <c r="BO415" s="175"/>
      <c r="BP415" s="114"/>
      <c r="BQ415" s="136"/>
      <c r="BR415" s="137"/>
      <c r="BS415" s="138"/>
      <c r="BT415" s="139"/>
      <c r="BU415" s="140"/>
      <c r="BV415" s="141"/>
      <c r="BW415" s="142"/>
    </row>
    <row r="416" customFormat="false" ht="12.75" hidden="false" customHeight="true" outlineLevel="0" collapsed="false">
      <c r="AW416" s="156" t="s">
        <v>599</v>
      </c>
      <c r="AX416" s="126" t="s">
        <v>402</v>
      </c>
      <c r="AY416" s="172" t="n">
        <v>2.9</v>
      </c>
      <c r="AZ416" s="131" t="s">
        <v>114</v>
      </c>
      <c r="BA416" s="131" t="n">
        <v>1059.225</v>
      </c>
      <c r="BB416" s="131"/>
      <c r="BC416" s="131"/>
      <c r="BD416" s="131"/>
      <c r="BE416" s="131"/>
      <c r="BF416" s="132"/>
      <c r="BG416" s="126" t="s">
        <v>137</v>
      </c>
      <c r="BH416" s="131" t="n">
        <v>0.05</v>
      </c>
      <c r="BI416" s="159" t="n">
        <v>1.6E-008</v>
      </c>
      <c r="BJ416" s="159" t="n">
        <v>9E-009</v>
      </c>
      <c r="BK416" s="131"/>
      <c r="BL416" s="132"/>
      <c r="BM416" s="133"/>
      <c r="BN416" s="134"/>
      <c r="BO416" s="175"/>
      <c r="BP416" s="114"/>
      <c r="BQ416" s="136"/>
      <c r="BR416" s="137"/>
      <c r="BS416" s="138"/>
      <c r="BT416" s="139"/>
      <c r="BU416" s="140"/>
      <c r="BV416" s="141"/>
      <c r="BW416" s="142"/>
    </row>
    <row r="417" customFormat="false" ht="12.75" hidden="false" customHeight="true" outlineLevel="0" collapsed="false">
      <c r="AW417" s="156" t="s">
        <v>600</v>
      </c>
      <c r="AX417" s="126" t="s">
        <v>403</v>
      </c>
      <c r="AY417" s="172" t="n">
        <v>207</v>
      </c>
      <c r="AZ417" s="131" t="s">
        <v>132</v>
      </c>
      <c r="BA417" s="172" t="n">
        <v>207</v>
      </c>
      <c r="BB417" s="131"/>
      <c r="BC417" s="131"/>
      <c r="BD417" s="131"/>
      <c r="BE417" s="131"/>
      <c r="BF417" s="132"/>
      <c r="BG417" s="126" t="s">
        <v>115</v>
      </c>
      <c r="BH417" s="131" t="n">
        <v>0.05</v>
      </c>
      <c r="BI417" s="159" t="n">
        <v>1.5E-009</v>
      </c>
      <c r="BJ417" s="159" t="n">
        <v>1.9E-009</v>
      </c>
      <c r="BK417" s="131" t="n">
        <v>0.05</v>
      </c>
      <c r="BL417" s="149" t="n">
        <v>1.2E-009</v>
      </c>
      <c r="BM417" s="133"/>
      <c r="BN417" s="134"/>
      <c r="BO417" s="175"/>
      <c r="BP417" s="114"/>
      <c r="BQ417" s="136"/>
      <c r="BR417" s="137"/>
      <c r="BS417" s="138"/>
      <c r="BT417" s="139"/>
      <c r="BU417" s="140"/>
      <c r="BV417" s="141"/>
      <c r="BW417" s="142"/>
    </row>
    <row r="418" customFormat="false" ht="12.75" hidden="false" customHeight="true" outlineLevel="0" collapsed="false">
      <c r="AW418" s="156" t="s">
        <v>601</v>
      </c>
      <c r="AX418" s="126" t="s">
        <v>403</v>
      </c>
      <c r="AY418" s="172" t="n">
        <v>207</v>
      </c>
      <c r="AZ418" s="131" t="s">
        <v>132</v>
      </c>
      <c r="BA418" s="172" t="n">
        <v>207</v>
      </c>
      <c r="BB418" s="131"/>
      <c r="BC418" s="131"/>
      <c r="BD418" s="131"/>
      <c r="BE418" s="131"/>
      <c r="BF418" s="132"/>
      <c r="BG418" s="126" t="s">
        <v>133</v>
      </c>
      <c r="BH418" s="131" t="n">
        <v>0.05</v>
      </c>
      <c r="BI418" s="159" t="n">
        <v>3.8E-009</v>
      </c>
      <c r="BJ418" s="159" t="n">
        <v>2.7E-009</v>
      </c>
      <c r="BK418" s="131"/>
      <c r="BL418" s="132"/>
      <c r="BM418" s="133"/>
      <c r="BN418" s="134"/>
      <c r="BO418" s="175"/>
      <c r="BP418" s="114"/>
      <c r="BQ418" s="136"/>
      <c r="BR418" s="137"/>
      <c r="BS418" s="138"/>
      <c r="BT418" s="139"/>
      <c r="BU418" s="140"/>
      <c r="BV418" s="141"/>
      <c r="BW418" s="142"/>
    </row>
    <row r="419" customFormat="false" ht="12.75" hidden="false" customHeight="true" outlineLevel="0" collapsed="false">
      <c r="AW419" s="156" t="s">
        <v>602</v>
      </c>
      <c r="AX419" s="126" t="s">
        <v>403</v>
      </c>
      <c r="AY419" s="172" t="n">
        <v>207</v>
      </c>
      <c r="AZ419" s="131" t="s">
        <v>132</v>
      </c>
      <c r="BA419" s="172" t="n">
        <v>207</v>
      </c>
      <c r="BB419" s="131"/>
      <c r="BC419" s="131"/>
      <c r="BD419" s="131"/>
      <c r="BE419" s="131"/>
      <c r="BF419" s="132"/>
      <c r="BG419" s="126" t="s">
        <v>137</v>
      </c>
      <c r="BH419" s="131" t="n">
        <v>0.05</v>
      </c>
      <c r="BI419" s="159" t="n">
        <v>6.7E-009</v>
      </c>
      <c r="BJ419" s="159" t="n">
        <v>4.2E-009</v>
      </c>
      <c r="BK419" s="131"/>
      <c r="BL419" s="132"/>
      <c r="BM419" s="133"/>
      <c r="BN419" s="134"/>
      <c r="BO419" s="175"/>
      <c r="BP419" s="114"/>
      <c r="BQ419" s="136"/>
      <c r="BR419" s="137"/>
      <c r="BS419" s="138"/>
      <c r="BT419" s="139"/>
      <c r="BU419" s="140"/>
      <c r="BV419" s="141"/>
      <c r="BW419" s="142"/>
    </row>
    <row r="420" customFormat="false" ht="12.75" hidden="false" customHeight="true" outlineLevel="0" collapsed="false">
      <c r="AW420" s="156" t="s">
        <v>603</v>
      </c>
      <c r="AX420" s="126" t="s">
        <v>404</v>
      </c>
      <c r="AY420" s="172" t="n">
        <v>0.935</v>
      </c>
      <c r="AZ420" s="131" t="s">
        <v>72</v>
      </c>
      <c r="BA420" s="131" t="n">
        <v>0.0389583333333333</v>
      </c>
      <c r="BB420" s="131"/>
      <c r="BC420" s="131"/>
      <c r="BD420" s="131"/>
      <c r="BE420" s="131"/>
      <c r="BF420" s="132"/>
      <c r="BG420" s="126" t="s">
        <v>115</v>
      </c>
      <c r="BH420" s="131" t="n">
        <v>0.05</v>
      </c>
      <c r="BI420" s="159" t="n">
        <v>8.6E-013</v>
      </c>
      <c r="BJ420" s="159" t="n">
        <v>1.2E-012</v>
      </c>
      <c r="BK420" s="131" t="n">
        <v>0.05</v>
      </c>
      <c r="BL420" s="149" t="n">
        <v>3.8E-012</v>
      </c>
      <c r="BM420" s="133"/>
      <c r="BN420" s="134"/>
      <c r="BO420" s="175"/>
      <c r="BP420" s="114"/>
      <c r="BQ420" s="136"/>
      <c r="BR420" s="137"/>
      <c r="BS420" s="138"/>
      <c r="BT420" s="139"/>
      <c r="BU420" s="140"/>
      <c r="BV420" s="141"/>
      <c r="BW420" s="142"/>
    </row>
    <row r="421" customFormat="false" ht="12.75" hidden="false" customHeight="true" outlineLevel="0" collapsed="false">
      <c r="AW421" s="156" t="s">
        <v>604</v>
      </c>
      <c r="AX421" s="126" t="s">
        <v>404</v>
      </c>
      <c r="AY421" s="172" t="n">
        <v>0.935</v>
      </c>
      <c r="AZ421" s="131" t="s">
        <v>72</v>
      </c>
      <c r="BA421" s="131" t="n">
        <v>0.0389583333333333</v>
      </c>
      <c r="BB421" s="131"/>
      <c r="BC421" s="131"/>
      <c r="BD421" s="131"/>
      <c r="BE421" s="131"/>
      <c r="BF421" s="132"/>
      <c r="BG421" s="126" t="s">
        <v>133</v>
      </c>
      <c r="BH421" s="131" t="n">
        <v>0.05</v>
      </c>
      <c r="BI421" s="159" t="n">
        <v>2.3E-012</v>
      </c>
      <c r="BJ421" s="159" t="n">
        <v>2.4E-012</v>
      </c>
      <c r="BK421" s="131"/>
      <c r="BL421" s="132"/>
      <c r="BM421" s="133"/>
      <c r="BN421" s="134"/>
      <c r="BO421" s="175"/>
      <c r="BP421" s="114"/>
      <c r="BQ421" s="136"/>
      <c r="BR421" s="137"/>
      <c r="BS421" s="138"/>
      <c r="BT421" s="139"/>
      <c r="BU421" s="140"/>
      <c r="BV421" s="141"/>
      <c r="BW421" s="142"/>
    </row>
    <row r="422" customFormat="false" ht="12.75" hidden="false" customHeight="true" outlineLevel="0" collapsed="false">
      <c r="AW422" s="156" t="s">
        <v>605</v>
      </c>
      <c r="AX422" s="126" t="s">
        <v>404</v>
      </c>
      <c r="AY422" s="172" t="n">
        <v>0.935</v>
      </c>
      <c r="AZ422" s="131" t="s">
        <v>72</v>
      </c>
      <c r="BA422" s="131" t="n">
        <v>0.0389583333333333</v>
      </c>
      <c r="BB422" s="131"/>
      <c r="BC422" s="131"/>
      <c r="BD422" s="131"/>
      <c r="BE422" s="131"/>
      <c r="BF422" s="132"/>
      <c r="BG422" s="126" t="s">
        <v>137</v>
      </c>
      <c r="BH422" s="131" t="n">
        <v>0.05</v>
      </c>
      <c r="BI422" s="159" t="n">
        <v>2.5E-012</v>
      </c>
      <c r="BJ422" s="159" t="n">
        <v>2.5E-012</v>
      </c>
      <c r="BK422" s="131"/>
      <c r="BL422" s="132"/>
      <c r="BM422" s="133"/>
      <c r="BN422" s="134"/>
      <c r="BO422" s="175"/>
      <c r="BP422" s="114"/>
      <c r="BQ422" s="136"/>
      <c r="BR422" s="137"/>
      <c r="BS422" s="138"/>
      <c r="BT422" s="139"/>
      <c r="BU422" s="140"/>
      <c r="BV422" s="141"/>
      <c r="BW422" s="142"/>
    </row>
    <row r="423" customFormat="false" ht="12.75" hidden="false" customHeight="true" outlineLevel="0" collapsed="false">
      <c r="AW423" s="156" t="s">
        <v>606</v>
      </c>
      <c r="AX423" s="126" t="s">
        <v>405</v>
      </c>
      <c r="AY423" s="172" t="n">
        <v>1.47</v>
      </c>
      <c r="AZ423" s="131" t="s">
        <v>132</v>
      </c>
      <c r="BA423" s="172" t="n">
        <v>1.47</v>
      </c>
      <c r="BB423" s="131"/>
      <c r="BC423" s="131"/>
      <c r="BD423" s="131"/>
      <c r="BE423" s="131"/>
      <c r="BF423" s="132"/>
      <c r="BG423" s="126" t="s">
        <v>115</v>
      </c>
      <c r="BH423" s="131" t="n">
        <v>0.05</v>
      </c>
      <c r="BI423" s="159" t="n">
        <v>8.7E-011</v>
      </c>
      <c r="BJ423" s="159" t="n">
        <v>1.5E-010</v>
      </c>
      <c r="BK423" s="131" t="n">
        <v>0.05</v>
      </c>
      <c r="BL423" s="149" t="n">
        <v>3.7E-010</v>
      </c>
      <c r="BM423" s="133"/>
      <c r="BN423" s="134"/>
      <c r="BO423" s="175"/>
      <c r="BP423" s="114"/>
      <c r="BQ423" s="136"/>
      <c r="BR423" s="137"/>
      <c r="BS423" s="138"/>
      <c r="BT423" s="139"/>
      <c r="BU423" s="140"/>
      <c r="BV423" s="141" t="n">
        <v>0.75</v>
      </c>
      <c r="BW423" s="142" t="n">
        <v>0.567</v>
      </c>
    </row>
    <row r="424" customFormat="false" ht="12.75" hidden="false" customHeight="true" outlineLevel="0" collapsed="false">
      <c r="AW424" s="156" t="s">
        <v>607</v>
      </c>
      <c r="AX424" s="126" t="s">
        <v>405</v>
      </c>
      <c r="AY424" s="172" t="n">
        <v>1.47</v>
      </c>
      <c r="AZ424" s="131" t="s">
        <v>132</v>
      </c>
      <c r="BA424" s="172" t="n">
        <v>1.47</v>
      </c>
      <c r="BB424" s="131"/>
      <c r="BC424" s="131"/>
      <c r="BD424" s="131"/>
      <c r="BE424" s="131"/>
      <c r="BF424" s="132"/>
      <c r="BG424" s="126" t="s">
        <v>133</v>
      </c>
      <c r="BH424" s="131" t="n">
        <v>0.05</v>
      </c>
      <c r="BI424" s="159" t="n">
        <v>3.1E-010</v>
      </c>
      <c r="BJ424" s="159" t="n">
        <v>4.1E-010</v>
      </c>
      <c r="BK424" s="131"/>
      <c r="BL424" s="132"/>
      <c r="BM424" s="133"/>
      <c r="BN424" s="134"/>
      <c r="BO424" s="175"/>
      <c r="BP424" s="114"/>
      <c r="BQ424" s="136"/>
      <c r="BR424" s="137"/>
      <c r="BS424" s="138"/>
      <c r="BT424" s="139"/>
      <c r="BU424" s="140"/>
      <c r="BV424" s="141" t="n">
        <v>0.75</v>
      </c>
      <c r="BW424" s="142" t="n">
        <v>0.567</v>
      </c>
    </row>
    <row r="425" customFormat="false" ht="12.75" hidden="false" customHeight="true" outlineLevel="0" collapsed="false">
      <c r="AW425" s="156" t="s">
        <v>608</v>
      </c>
      <c r="AX425" s="126" t="s">
        <v>405</v>
      </c>
      <c r="AY425" s="172" t="n">
        <v>1.47</v>
      </c>
      <c r="AZ425" s="131" t="s">
        <v>132</v>
      </c>
      <c r="BA425" s="172" t="n">
        <v>1.47</v>
      </c>
      <c r="BB425" s="131"/>
      <c r="BC425" s="131"/>
      <c r="BD425" s="131"/>
      <c r="BE425" s="131"/>
      <c r="BF425" s="132"/>
      <c r="BG425" s="126" t="s">
        <v>137</v>
      </c>
      <c r="BH425" s="131" t="n">
        <v>0.05</v>
      </c>
      <c r="BI425" s="159" t="n">
        <v>3.4E-010</v>
      </c>
      <c r="BJ425" s="159" t="n">
        <v>4.4E-010</v>
      </c>
      <c r="BK425" s="131"/>
      <c r="BL425" s="132"/>
      <c r="BM425" s="133"/>
      <c r="BN425" s="134"/>
      <c r="BO425" s="175"/>
      <c r="BP425" s="114"/>
      <c r="BQ425" s="136"/>
      <c r="BR425" s="137"/>
      <c r="BS425" s="138"/>
      <c r="BT425" s="139"/>
      <c r="BU425" s="140"/>
      <c r="BV425" s="141" t="n">
        <v>0.75</v>
      </c>
      <c r="BW425" s="142" t="n">
        <v>0.567</v>
      </c>
    </row>
    <row r="426" customFormat="false" ht="12.75" hidden="false" customHeight="true" outlineLevel="0" collapsed="false">
      <c r="AW426" s="156" t="s">
        <v>609</v>
      </c>
      <c r="AX426" s="126" t="s">
        <v>406</v>
      </c>
      <c r="AY426" s="172" t="n">
        <v>2.2</v>
      </c>
      <c r="AZ426" s="131" t="s">
        <v>72</v>
      </c>
      <c r="BA426" s="131" t="n">
        <v>0.0916666666666667</v>
      </c>
      <c r="BB426" s="131"/>
      <c r="BC426" s="131"/>
      <c r="BD426" s="131"/>
      <c r="BE426" s="131"/>
      <c r="BF426" s="132"/>
      <c r="BG426" s="126" t="s">
        <v>115</v>
      </c>
      <c r="BH426" s="131" t="n">
        <v>0.05</v>
      </c>
      <c r="BI426" s="159" t="n">
        <v>7E-011</v>
      </c>
      <c r="BJ426" s="159" t="n">
        <v>1.3E-010</v>
      </c>
      <c r="BK426" s="131" t="n">
        <v>0.05</v>
      </c>
      <c r="BL426" s="149" t="n">
        <v>1.6E-010</v>
      </c>
      <c r="BM426" s="133"/>
      <c r="BN426" s="134"/>
      <c r="BO426" s="175"/>
      <c r="BP426" s="114"/>
      <c r="BQ426" s="136"/>
      <c r="BR426" s="137"/>
      <c r="BS426" s="138"/>
      <c r="BT426" s="139"/>
      <c r="BU426" s="140"/>
      <c r="BV426" s="141"/>
      <c r="BW426" s="142"/>
    </row>
    <row r="427" customFormat="false" ht="12.75" hidden="false" customHeight="true" outlineLevel="0" collapsed="false">
      <c r="AW427" s="156" t="s">
        <v>610</v>
      </c>
      <c r="AX427" s="126" t="s">
        <v>406</v>
      </c>
      <c r="AY427" s="172" t="n">
        <v>2.2</v>
      </c>
      <c r="AZ427" s="131" t="s">
        <v>72</v>
      </c>
      <c r="BA427" s="131" t="n">
        <v>0.0916666666666667</v>
      </c>
      <c r="BB427" s="131"/>
      <c r="BC427" s="131"/>
      <c r="BD427" s="131"/>
      <c r="BE427" s="131"/>
      <c r="BF427" s="132"/>
      <c r="BG427" s="126" t="s">
        <v>133</v>
      </c>
      <c r="BH427" s="131" t="n">
        <v>0.05</v>
      </c>
      <c r="BI427" s="159" t="n">
        <v>1.1E-010</v>
      </c>
      <c r="BJ427" s="159" t="n">
        <v>1.8E-010</v>
      </c>
      <c r="BK427" s="131"/>
      <c r="BL427" s="132"/>
      <c r="BM427" s="133"/>
      <c r="BN427" s="134"/>
      <c r="BO427" s="175"/>
      <c r="BP427" s="114"/>
      <c r="BQ427" s="136"/>
      <c r="BR427" s="137"/>
      <c r="BS427" s="138"/>
      <c r="BT427" s="139"/>
      <c r="BU427" s="140"/>
      <c r="BV427" s="141"/>
      <c r="BW427" s="142"/>
    </row>
    <row r="428" customFormat="false" ht="12.75" hidden="false" customHeight="true" outlineLevel="0" collapsed="false">
      <c r="AW428" s="156" t="s">
        <v>611</v>
      </c>
      <c r="AX428" s="126" t="s">
        <v>406</v>
      </c>
      <c r="AY428" s="172" t="n">
        <v>2.2</v>
      </c>
      <c r="AZ428" s="131" t="s">
        <v>72</v>
      </c>
      <c r="BA428" s="131" t="n">
        <v>0.0916666666666667</v>
      </c>
      <c r="BB428" s="131"/>
      <c r="BC428" s="131"/>
      <c r="BD428" s="131"/>
      <c r="BE428" s="131"/>
      <c r="BF428" s="132"/>
      <c r="BG428" s="126" t="s">
        <v>137</v>
      </c>
      <c r="BH428" s="131" t="n">
        <v>0.05</v>
      </c>
      <c r="BI428" s="159" t="n">
        <v>1.2E-010</v>
      </c>
      <c r="BJ428" s="159" t="n">
        <v>1.9E-010</v>
      </c>
      <c r="BK428" s="131"/>
      <c r="BL428" s="132"/>
      <c r="BM428" s="133"/>
      <c r="BN428" s="134"/>
      <c r="BO428" s="175"/>
      <c r="BP428" s="114"/>
      <c r="BQ428" s="136"/>
      <c r="BR428" s="137"/>
      <c r="BS428" s="138"/>
      <c r="BT428" s="139"/>
      <c r="BU428" s="140"/>
      <c r="BV428" s="141"/>
      <c r="BW428" s="142"/>
    </row>
    <row r="429" customFormat="false" ht="12.75" hidden="false" customHeight="true" outlineLevel="0" collapsed="false">
      <c r="AW429" s="156" t="s">
        <v>612</v>
      </c>
      <c r="AX429" s="126" t="s">
        <v>407</v>
      </c>
      <c r="AY429" s="172" t="n">
        <v>0.362</v>
      </c>
      <c r="AZ429" s="131" t="s">
        <v>72</v>
      </c>
      <c r="BA429" s="131" t="n">
        <v>0.0150833333333333</v>
      </c>
      <c r="BB429" s="131"/>
      <c r="BC429" s="131"/>
      <c r="BD429" s="131"/>
      <c r="BE429" s="131"/>
      <c r="BF429" s="132"/>
      <c r="BG429" s="126" t="s">
        <v>115</v>
      </c>
      <c r="BH429" s="131" t="n">
        <v>0.05</v>
      </c>
      <c r="BI429" s="159" t="n">
        <v>9.6E-012</v>
      </c>
      <c r="BJ429" s="159" t="n">
        <v>1.6E-011</v>
      </c>
      <c r="BK429" s="131" t="n">
        <v>0.05</v>
      </c>
      <c r="BL429" s="149" t="n">
        <v>2.4E-011</v>
      </c>
      <c r="BM429" s="133"/>
      <c r="BN429" s="134"/>
      <c r="BO429" s="175"/>
      <c r="BP429" s="114"/>
      <c r="BQ429" s="136"/>
      <c r="BR429" s="137"/>
      <c r="BS429" s="138"/>
      <c r="BT429" s="139"/>
      <c r="BU429" s="140"/>
      <c r="BV429" s="141"/>
      <c r="BW429" s="142"/>
    </row>
    <row r="430" customFormat="false" ht="12.75" hidden="false" customHeight="true" outlineLevel="0" collapsed="false">
      <c r="AW430" s="156" t="s">
        <v>613</v>
      </c>
      <c r="AX430" s="126" t="s">
        <v>407</v>
      </c>
      <c r="AY430" s="172" t="n">
        <v>0.362</v>
      </c>
      <c r="AZ430" s="131" t="s">
        <v>72</v>
      </c>
      <c r="BA430" s="131" t="n">
        <v>0.0150833333333333</v>
      </c>
      <c r="BB430" s="131"/>
      <c r="BC430" s="131"/>
      <c r="BD430" s="131"/>
      <c r="BE430" s="131"/>
      <c r="BF430" s="132"/>
      <c r="BG430" s="126" t="s">
        <v>133</v>
      </c>
      <c r="BH430" s="131" t="n">
        <v>0.05</v>
      </c>
      <c r="BI430" s="159" t="n">
        <v>1.7E-011</v>
      </c>
      <c r="BJ430" s="159" t="n">
        <v>2.7E-011</v>
      </c>
      <c r="BK430" s="131"/>
      <c r="BL430" s="132"/>
      <c r="BM430" s="133"/>
      <c r="BN430" s="134"/>
      <c r="BO430" s="175"/>
      <c r="BP430" s="114"/>
      <c r="BQ430" s="136"/>
      <c r="BR430" s="137"/>
      <c r="BS430" s="138"/>
      <c r="BT430" s="139"/>
      <c r="BU430" s="140"/>
      <c r="BV430" s="141"/>
      <c r="BW430" s="142"/>
    </row>
    <row r="431" customFormat="false" ht="12.75" hidden="false" customHeight="true" outlineLevel="0" collapsed="false">
      <c r="AW431" s="156" t="s">
        <v>614</v>
      </c>
      <c r="AX431" s="126" t="s">
        <v>407</v>
      </c>
      <c r="AY431" s="172" t="n">
        <v>0.362</v>
      </c>
      <c r="AZ431" s="131" t="s">
        <v>72</v>
      </c>
      <c r="BA431" s="131" t="n">
        <v>0.0150833333333333</v>
      </c>
      <c r="BB431" s="131"/>
      <c r="BC431" s="131"/>
      <c r="BD431" s="131"/>
      <c r="BE431" s="131"/>
      <c r="BF431" s="132"/>
      <c r="BG431" s="126" t="s">
        <v>137</v>
      </c>
      <c r="BH431" s="131" t="n">
        <v>0.05</v>
      </c>
      <c r="BI431" s="159" t="n">
        <v>1.7E-011</v>
      </c>
      <c r="BJ431" s="159" t="n">
        <v>2.8E-011</v>
      </c>
      <c r="BK431" s="131"/>
      <c r="BL431" s="132"/>
      <c r="BM431" s="133"/>
      <c r="BN431" s="134"/>
      <c r="BO431" s="175"/>
      <c r="BP431" s="114"/>
      <c r="BQ431" s="136"/>
      <c r="BR431" s="137"/>
      <c r="BS431" s="138"/>
      <c r="BT431" s="139"/>
      <c r="BU431" s="140"/>
      <c r="BV431" s="141"/>
      <c r="BW431" s="142"/>
    </row>
    <row r="432" customFormat="false" ht="12.75" hidden="false" customHeight="true" outlineLevel="0" collapsed="false">
      <c r="AW432" s="156" t="s">
        <v>615</v>
      </c>
      <c r="AX432" s="126" t="s">
        <v>408</v>
      </c>
      <c r="AY432" s="172" t="n">
        <v>3.63</v>
      </c>
      <c r="AZ432" s="131" t="s">
        <v>132</v>
      </c>
      <c r="BA432" s="172" t="n">
        <v>3.63</v>
      </c>
      <c r="BB432" s="131"/>
      <c r="BC432" s="131"/>
      <c r="BD432" s="131"/>
      <c r="BE432" s="131"/>
      <c r="BF432" s="132"/>
      <c r="BG432" s="126" t="s">
        <v>115</v>
      </c>
      <c r="BH432" s="131" t="n">
        <v>0.005</v>
      </c>
      <c r="BI432" s="159" t="n">
        <v>4.9E-010</v>
      </c>
      <c r="BJ432" s="159" t="n">
        <v>7.6E-010</v>
      </c>
      <c r="BK432" s="131" t="n">
        <v>0.005</v>
      </c>
      <c r="BL432" s="149" t="n">
        <v>9.4E-010</v>
      </c>
      <c r="BM432" s="133"/>
      <c r="BN432" s="134"/>
      <c r="BO432" s="175"/>
      <c r="BP432" s="114"/>
      <c r="BQ432" s="136"/>
      <c r="BR432" s="137"/>
      <c r="BS432" s="138"/>
      <c r="BT432" s="139"/>
      <c r="BU432" s="140"/>
      <c r="BV432" s="141"/>
      <c r="BW432" s="142"/>
    </row>
    <row r="433" customFormat="false" ht="12.75" hidden="false" customHeight="true" outlineLevel="0" collapsed="false">
      <c r="AW433" s="156" t="s">
        <v>616</v>
      </c>
      <c r="AX433" s="126" t="s">
        <v>408</v>
      </c>
      <c r="AY433" s="172" t="n">
        <v>3.63</v>
      </c>
      <c r="AZ433" s="131" t="s">
        <v>132</v>
      </c>
      <c r="BA433" s="172" t="n">
        <v>3.63</v>
      </c>
      <c r="BB433" s="131"/>
      <c r="BC433" s="131"/>
      <c r="BD433" s="131"/>
      <c r="BE433" s="131"/>
      <c r="BF433" s="132"/>
      <c r="BG433" s="126" t="s">
        <v>133</v>
      </c>
      <c r="BH433" s="131" t="n">
        <v>0.005</v>
      </c>
      <c r="BI433" s="159" t="n">
        <v>7.9E-010</v>
      </c>
      <c r="BJ433" s="159" t="n">
        <v>9.5E-010</v>
      </c>
      <c r="BK433" s="131"/>
      <c r="BL433" s="132"/>
      <c r="BM433" s="133"/>
      <c r="BN433" s="134"/>
      <c r="BO433" s="175"/>
      <c r="BP433" s="114"/>
      <c r="BQ433" s="136"/>
      <c r="BR433" s="137"/>
      <c r="BS433" s="138"/>
      <c r="BT433" s="139"/>
      <c r="BU433" s="140"/>
      <c r="BV433" s="141"/>
      <c r="BW433" s="142"/>
    </row>
    <row r="434" customFormat="false" ht="12.75" hidden="false" customHeight="true" outlineLevel="0" collapsed="false">
      <c r="AW434" s="156" t="s">
        <v>617</v>
      </c>
      <c r="AX434" s="126" t="s">
        <v>408</v>
      </c>
      <c r="AY434" s="172" t="n">
        <v>3.63</v>
      </c>
      <c r="AZ434" s="131" t="s">
        <v>132</v>
      </c>
      <c r="BA434" s="172" t="n">
        <v>3.63</v>
      </c>
      <c r="BB434" s="131"/>
      <c r="BC434" s="131"/>
      <c r="BD434" s="131"/>
      <c r="BE434" s="131"/>
      <c r="BF434" s="132"/>
      <c r="BG434" s="126" t="s">
        <v>137</v>
      </c>
      <c r="BH434" s="131" t="n">
        <v>0.005</v>
      </c>
      <c r="BI434" s="159" t="n">
        <v>8.3E-010</v>
      </c>
      <c r="BJ434" s="159" t="n">
        <v>9.7E-010</v>
      </c>
      <c r="BK434" s="131"/>
      <c r="BL434" s="132"/>
      <c r="BM434" s="133"/>
      <c r="BN434" s="134"/>
      <c r="BO434" s="175"/>
      <c r="BP434" s="114"/>
      <c r="BQ434" s="136"/>
      <c r="BR434" s="137"/>
      <c r="BS434" s="138"/>
      <c r="BT434" s="139"/>
      <c r="BU434" s="140"/>
      <c r="BV434" s="141"/>
      <c r="BW434" s="142"/>
    </row>
    <row r="435" customFormat="false" ht="12.75" hidden="false" customHeight="true" outlineLevel="0" collapsed="false">
      <c r="AW435" s="156" t="s">
        <v>618</v>
      </c>
      <c r="AX435" s="126" t="s">
        <v>409</v>
      </c>
      <c r="AY435" s="172" t="n">
        <v>8.27</v>
      </c>
      <c r="AZ435" s="131" t="s">
        <v>72</v>
      </c>
      <c r="BA435" s="131" t="n">
        <v>0.344583333333333</v>
      </c>
      <c r="BB435" s="131"/>
      <c r="BC435" s="131"/>
      <c r="BD435" s="131"/>
      <c r="BE435" s="131"/>
      <c r="BF435" s="132"/>
      <c r="BG435" s="126" t="s">
        <v>115</v>
      </c>
      <c r="BH435" s="131" t="n">
        <v>0.005</v>
      </c>
      <c r="BI435" s="159" t="n">
        <v>4.2E-011</v>
      </c>
      <c r="BJ435" s="159" t="n">
        <v>7.5E-011</v>
      </c>
      <c r="BK435" s="131" t="n">
        <v>0.005</v>
      </c>
      <c r="BL435" s="149" t="n">
        <v>9.4E-011</v>
      </c>
      <c r="BM435" s="133"/>
      <c r="BN435" s="134"/>
      <c r="BO435" s="175"/>
      <c r="BP435" s="114"/>
      <c r="BQ435" s="136"/>
      <c r="BR435" s="137"/>
      <c r="BS435" s="138"/>
      <c r="BT435" s="139"/>
      <c r="BU435" s="140"/>
      <c r="BV435" s="141"/>
      <c r="BW435" s="142"/>
    </row>
    <row r="436" customFormat="false" ht="12.75" hidden="false" customHeight="true" outlineLevel="0" collapsed="false">
      <c r="AW436" s="156" t="s">
        <v>619</v>
      </c>
      <c r="AX436" s="126" t="s">
        <v>409</v>
      </c>
      <c r="AY436" s="172" t="n">
        <v>8.27</v>
      </c>
      <c r="AZ436" s="131" t="s">
        <v>72</v>
      </c>
      <c r="BA436" s="131" t="n">
        <v>0.344583333333333</v>
      </c>
      <c r="BB436" s="131"/>
      <c r="BC436" s="131"/>
      <c r="BD436" s="131"/>
      <c r="BE436" s="131"/>
      <c r="BF436" s="132"/>
      <c r="BG436" s="126" t="s">
        <v>133</v>
      </c>
      <c r="BH436" s="131" t="n">
        <v>0.005</v>
      </c>
      <c r="BI436" s="159" t="n">
        <v>6.2E-011</v>
      </c>
      <c r="BJ436" s="159" t="n">
        <v>9.8E-011</v>
      </c>
      <c r="BK436" s="131"/>
      <c r="BL436" s="132"/>
      <c r="BM436" s="133"/>
      <c r="BN436" s="134"/>
      <c r="BO436" s="175"/>
      <c r="BP436" s="114"/>
      <c r="BQ436" s="136"/>
      <c r="BR436" s="137"/>
      <c r="BS436" s="138"/>
      <c r="BT436" s="139"/>
      <c r="BU436" s="140"/>
      <c r="BV436" s="141"/>
      <c r="BW436" s="142"/>
    </row>
    <row r="437" customFormat="false" ht="12.75" hidden="false" customHeight="true" outlineLevel="0" collapsed="false">
      <c r="AW437" s="156" t="s">
        <v>620</v>
      </c>
      <c r="AX437" s="126" t="s">
        <v>409</v>
      </c>
      <c r="AY437" s="172" t="n">
        <v>8.27</v>
      </c>
      <c r="AZ437" s="131" t="s">
        <v>72</v>
      </c>
      <c r="BA437" s="131" t="n">
        <v>0.344583333333333</v>
      </c>
      <c r="BB437" s="131"/>
      <c r="BC437" s="131"/>
      <c r="BD437" s="131"/>
      <c r="BE437" s="131"/>
      <c r="BF437" s="132"/>
      <c r="BG437" s="126" t="s">
        <v>137</v>
      </c>
      <c r="BH437" s="131" t="n">
        <v>0.005</v>
      </c>
      <c r="BI437" s="159" t="n">
        <v>6.4E-011</v>
      </c>
      <c r="BJ437" s="159" t="n">
        <v>1E-010</v>
      </c>
      <c r="BK437" s="131"/>
      <c r="BL437" s="132"/>
      <c r="BM437" s="133"/>
      <c r="BN437" s="134"/>
      <c r="BO437" s="175"/>
      <c r="BP437" s="114"/>
      <c r="BQ437" s="136"/>
      <c r="BR437" s="137"/>
      <c r="BS437" s="138"/>
      <c r="BT437" s="139"/>
      <c r="BU437" s="140"/>
      <c r="BV437" s="141"/>
      <c r="BW437" s="142"/>
    </row>
    <row r="438" customFormat="false" ht="12.75" hidden="false" customHeight="true" outlineLevel="0" collapsed="false">
      <c r="AW438" s="156" t="s">
        <v>621</v>
      </c>
      <c r="AX438" s="126" t="s">
        <v>410</v>
      </c>
      <c r="AY438" s="172" t="n">
        <v>17</v>
      </c>
      <c r="AZ438" s="131" t="s">
        <v>132</v>
      </c>
      <c r="BA438" s="172" t="n">
        <v>17</v>
      </c>
      <c r="BB438" s="131"/>
      <c r="BC438" s="131"/>
      <c r="BD438" s="131"/>
      <c r="BE438" s="131"/>
      <c r="BF438" s="132"/>
      <c r="BG438" s="126" t="s">
        <v>115</v>
      </c>
      <c r="BH438" s="131" t="n">
        <v>0.005</v>
      </c>
      <c r="BI438" s="159" t="n">
        <v>9E-011</v>
      </c>
      <c r="BJ438" s="159" t="n">
        <v>1.2E-010</v>
      </c>
      <c r="BK438" s="131" t="n">
        <v>0.005</v>
      </c>
      <c r="BL438" s="149" t="n">
        <v>1.9E-010</v>
      </c>
      <c r="BM438" s="133"/>
      <c r="BN438" s="134"/>
      <c r="BO438" s="175"/>
      <c r="BP438" s="114"/>
      <c r="BQ438" s="136"/>
      <c r="BR438" s="137"/>
      <c r="BS438" s="138"/>
      <c r="BT438" s="139"/>
      <c r="BU438" s="140"/>
      <c r="BV438" s="141"/>
      <c r="BW438" s="142"/>
    </row>
    <row r="439" customFormat="false" ht="12.75" hidden="false" customHeight="true" outlineLevel="0" collapsed="false">
      <c r="AW439" s="156" t="s">
        <v>622</v>
      </c>
      <c r="AX439" s="126" t="s">
        <v>410</v>
      </c>
      <c r="AY439" s="172" t="n">
        <v>17</v>
      </c>
      <c r="AZ439" s="131" t="s">
        <v>132</v>
      </c>
      <c r="BA439" s="172" t="n">
        <v>17</v>
      </c>
      <c r="BB439" s="131"/>
      <c r="BC439" s="131"/>
      <c r="BD439" s="131"/>
      <c r="BE439" s="131"/>
      <c r="BF439" s="132"/>
      <c r="BG439" s="126" t="s">
        <v>133</v>
      </c>
      <c r="BH439" s="131" t="n">
        <v>0.005</v>
      </c>
      <c r="BI439" s="159" t="n">
        <v>3.5E-010</v>
      </c>
      <c r="BJ439" s="159" t="n">
        <v>3E-010</v>
      </c>
      <c r="BK439" s="131"/>
      <c r="BL439" s="132"/>
      <c r="BM439" s="133"/>
      <c r="BN439" s="134"/>
      <c r="BO439" s="175"/>
      <c r="BP439" s="114"/>
      <c r="BQ439" s="136"/>
      <c r="BR439" s="137"/>
      <c r="BS439" s="138"/>
      <c r="BT439" s="139"/>
      <c r="BU439" s="140"/>
      <c r="BV439" s="141"/>
      <c r="BW439" s="142"/>
    </row>
    <row r="440" customFormat="false" ht="12.75" hidden="false" customHeight="true" outlineLevel="0" collapsed="false">
      <c r="AW440" s="156" t="s">
        <v>623</v>
      </c>
      <c r="AX440" s="126" t="s">
        <v>410</v>
      </c>
      <c r="AY440" s="172" t="n">
        <v>17</v>
      </c>
      <c r="AZ440" s="131" t="s">
        <v>132</v>
      </c>
      <c r="BA440" s="172" t="n">
        <v>17</v>
      </c>
      <c r="BB440" s="131"/>
      <c r="BC440" s="131"/>
      <c r="BD440" s="131"/>
      <c r="BE440" s="131"/>
      <c r="BF440" s="132"/>
      <c r="BG440" s="126" t="s">
        <v>137</v>
      </c>
      <c r="BH440" s="131" t="n">
        <v>0.005</v>
      </c>
      <c r="BI440" s="159" t="n">
        <v>4E-010</v>
      </c>
      <c r="BJ440" s="159" t="n">
        <v>2.9E-010</v>
      </c>
      <c r="BK440" s="131"/>
      <c r="BL440" s="132"/>
      <c r="BM440" s="133"/>
      <c r="BN440" s="134"/>
      <c r="BO440" s="175"/>
      <c r="BP440" s="114"/>
      <c r="BQ440" s="136"/>
      <c r="BR440" s="137"/>
      <c r="BS440" s="138"/>
      <c r="BT440" s="139"/>
      <c r="BU440" s="140"/>
      <c r="BV440" s="141"/>
      <c r="BW440" s="142"/>
    </row>
    <row r="441" customFormat="false" ht="12.75" hidden="false" customHeight="true" outlineLevel="0" collapsed="false">
      <c r="AW441" s="156" t="s">
        <v>624</v>
      </c>
      <c r="AX441" s="126" t="s">
        <v>413</v>
      </c>
      <c r="AY441" s="159" t="n">
        <v>6500000</v>
      </c>
      <c r="AZ441" s="131" t="s">
        <v>114</v>
      </c>
      <c r="BA441" s="131" t="n">
        <v>2374125000</v>
      </c>
      <c r="BB441" s="131"/>
      <c r="BC441" s="131"/>
      <c r="BD441" s="131"/>
      <c r="BE441" s="131"/>
      <c r="BF441" s="132"/>
      <c r="BG441" s="126" t="s">
        <v>115</v>
      </c>
      <c r="BH441" s="131" t="n">
        <v>0.005</v>
      </c>
      <c r="BI441" s="159" t="n">
        <v>2.6E-011</v>
      </c>
      <c r="BJ441" s="159" t="n">
        <v>3.3E-011</v>
      </c>
      <c r="BK441" s="131" t="n">
        <v>0.005</v>
      </c>
      <c r="BL441" s="149" t="n">
        <v>3.7E-011</v>
      </c>
      <c r="BM441" s="133"/>
      <c r="BN441" s="134"/>
      <c r="BO441" s="175"/>
      <c r="BP441" s="114"/>
      <c r="BQ441" s="136"/>
      <c r="BR441" s="137"/>
      <c r="BS441" s="138"/>
      <c r="BT441" s="139"/>
      <c r="BU441" s="140"/>
      <c r="BV441" s="141"/>
      <c r="BW441" s="142"/>
    </row>
    <row r="442" customFormat="false" ht="12.75" hidden="false" customHeight="true" outlineLevel="0" collapsed="false">
      <c r="AW442" s="156" t="s">
        <v>625</v>
      </c>
      <c r="AX442" s="126" t="s">
        <v>413</v>
      </c>
      <c r="AY442" s="159" t="n">
        <v>6500000</v>
      </c>
      <c r="AZ442" s="131" t="s">
        <v>114</v>
      </c>
      <c r="BA442" s="131" t="n">
        <v>2374125000</v>
      </c>
      <c r="BB442" s="131"/>
      <c r="BC442" s="131"/>
      <c r="BD442" s="131"/>
      <c r="BE442" s="131"/>
      <c r="BF442" s="132"/>
      <c r="BG442" s="126" t="s">
        <v>133</v>
      </c>
      <c r="BH442" s="131" t="n">
        <v>0.005</v>
      </c>
      <c r="BI442" s="159" t="n">
        <v>8E-011</v>
      </c>
      <c r="BJ442" s="159" t="n">
        <v>5.2E-011</v>
      </c>
      <c r="BK442" s="131"/>
      <c r="BL442" s="132"/>
      <c r="BM442" s="133"/>
      <c r="BN442" s="134"/>
      <c r="BO442" s="175"/>
      <c r="BP442" s="114"/>
      <c r="BQ442" s="136"/>
      <c r="BR442" s="137"/>
      <c r="BS442" s="138"/>
      <c r="BT442" s="139"/>
      <c r="BU442" s="140"/>
      <c r="BV442" s="141"/>
      <c r="BW442" s="142"/>
    </row>
    <row r="443" customFormat="false" ht="12.75" hidden="false" customHeight="true" outlineLevel="0" collapsed="false">
      <c r="AW443" s="156" t="s">
        <v>626</v>
      </c>
      <c r="AX443" s="126" t="s">
        <v>413</v>
      </c>
      <c r="AY443" s="159" t="n">
        <v>6500000</v>
      </c>
      <c r="AZ443" s="131" t="s">
        <v>114</v>
      </c>
      <c r="BA443" s="131" t="n">
        <v>2374125000</v>
      </c>
      <c r="BB443" s="131"/>
      <c r="BC443" s="131"/>
      <c r="BD443" s="131"/>
      <c r="BE443" s="131"/>
      <c r="BF443" s="132"/>
      <c r="BG443" s="126" t="s">
        <v>137</v>
      </c>
      <c r="BH443" s="131" t="n">
        <v>0.005</v>
      </c>
      <c r="BI443" s="159" t="n">
        <v>5.5E-010</v>
      </c>
      <c r="BJ443" s="159" t="n">
        <v>2.9E-010</v>
      </c>
      <c r="BK443" s="131"/>
      <c r="BL443" s="132"/>
      <c r="BM443" s="133"/>
      <c r="BN443" s="134"/>
      <c r="BO443" s="175"/>
      <c r="BP443" s="114"/>
      <c r="BQ443" s="136"/>
      <c r="BR443" s="137"/>
      <c r="BS443" s="138"/>
      <c r="BT443" s="139"/>
      <c r="BU443" s="140"/>
      <c r="BV443" s="141"/>
      <c r="BW443" s="142"/>
    </row>
    <row r="444" customFormat="false" ht="12.75" hidden="false" customHeight="true" outlineLevel="0" collapsed="false">
      <c r="AW444" s="156" t="s">
        <v>627</v>
      </c>
      <c r="AX444" s="126" t="s">
        <v>415</v>
      </c>
      <c r="AY444" s="172" t="n">
        <v>13.4</v>
      </c>
      <c r="AZ444" s="131" t="s">
        <v>72</v>
      </c>
      <c r="BA444" s="131" t="n">
        <v>0.558333333333333</v>
      </c>
      <c r="BB444" s="131"/>
      <c r="BC444" s="131"/>
      <c r="BD444" s="131"/>
      <c r="BE444" s="131"/>
      <c r="BF444" s="132"/>
      <c r="BG444" s="126" t="s">
        <v>115</v>
      </c>
      <c r="BH444" s="131" t="n">
        <v>0.005</v>
      </c>
      <c r="BI444" s="159" t="n">
        <v>1.2E-010</v>
      </c>
      <c r="BJ444" s="159" t="n">
        <v>2.1E-010</v>
      </c>
      <c r="BK444" s="131" t="n">
        <v>0.005</v>
      </c>
      <c r="BL444" s="149" t="n">
        <v>5.5E-010</v>
      </c>
      <c r="BM444" s="133"/>
      <c r="BN444" s="134"/>
      <c r="BO444" s="175"/>
      <c r="BP444" s="114"/>
      <c r="BQ444" s="136"/>
      <c r="BR444" s="137"/>
      <c r="BS444" s="138"/>
      <c r="BT444" s="139"/>
      <c r="BU444" s="140"/>
      <c r="BV444" s="141"/>
      <c r="BW444" s="142"/>
    </row>
    <row r="445" customFormat="false" ht="12.75" hidden="false" customHeight="true" outlineLevel="0" collapsed="false">
      <c r="AW445" s="156" t="s">
        <v>628</v>
      </c>
      <c r="AX445" s="126" t="s">
        <v>415</v>
      </c>
      <c r="AY445" s="172" t="n">
        <v>13.4</v>
      </c>
      <c r="AZ445" s="131" t="s">
        <v>72</v>
      </c>
      <c r="BA445" s="131" t="n">
        <v>0.558333333333333</v>
      </c>
      <c r="BB445" s="131"/>
      <c r="BC445" s="131"/>
      <c r="BD445" s="131"/>
      <c r="BE445" s="131"/>
      <c r="BF445" s="132"/>
      <c r="BG445" s="126" t="s">
        <v>133</v>
      </c>
      <c r="BH445" s="131" t="n">
        <v>0.005</v>
      </c>
      <c r="BI445" s="159" t="n">
        <v>3.4E-010</v>
      </c>
      <c r="BJ445" s="159" t="n">
        <v>4.7E-010</v>
      </c>
      <c r="BK445" s="131"/>
      <c r="BL445" s="132"/>
      <c r="BM445" s="133"/>
      <c r="BN445" s="134"/>
      <c r="BO445" s="175"/>
      <c r="BP445" s="114"/>
      <c r="BQ445" s="136"/>
      <c r="BR445" s="137"/>
      <c r="BS445" s="138"/>
      <c r="BT445" s="139"/>
      <c r="BU445" s="140"/>
      <c r="BV445" s="141"/>
      <c r="BW445" s="142"/>
    </row>
    <row r="446" customFormat="false" ht="12.75" hidden="false" customHeight="true" outlineLevel="0" collapsed="false">
      <c r="AW446" s="156" t="s">
        <v>629</v>
      </c>
      <c r="AX446" s="126" t="s">
        <v>415</v>
      </c>
      <c r="AY446" s="172" t="n">
        <v>13.4</v>
      </c>
      <c r="AZ446" s="131" t="s">
        <v>72</v>
      </c>
      <c r="BA446" s="131" t="n">
        <v>0.558333333333333</v>
      </c>
      <c r="BB446" s="131"/>
      <c r="BC446" s="131"/>
      <c r="BD446" s="131"/>
      <c r="BE446" s="131"/>
      <c r="BF446" s="132"/>
      <c r="BG446" s="126" t="s">
        <v>137</v>
      </c>
      <c r="BH446" s="131" t="n">
        <v>0.005</v>
      </c>
      <c r="BI446" s="159" t="n">
        <v>3.6E-010</v>
      </c>
      <c r="BJ446" s="159" t="n">
        <v>5E-010</v>
      </c>
      <c r="BK446" s="131"/>
      <c r="BL446" s="132"/>
      <c r="BM446" s="133"/>
      <c r="BN446" s="134"/>
      <c r="BO446" s="175"/>
      <c r="BP446" s="114"/>
      <c r="BQ446" s="136"/>
      <c r="BR446" s="137"/>
      <c r="BS446" s="138"/>
      <c r="BT446" s="139"/>
      <c r="BU446" s="140"/>
      <c r="BV446" s="141"/>
      <c r="BW446" s="142"/>
    </row>
    <row r="447" customFormat="false" ht="12.75" hidden="false" customHeight="true" outlineLevel="0" collapsed="false">
      <c r="AW447" s="156" t="s">
        <v>630</v>
      </c>
      <c r="AX447" s="126" t="s">
        <v>417</v>
      </c>
      <c r="AY447" s="172" t="n">
        <v>0.215</v>
      </c>
      <c r="AZ447" s="131" t="s">
        <v>72</v>
      </c>
      <c r="BA447" s="131" t="n">
        <v>0.00895833333333333</v>
      </c>
      <c r="BB447" s="131"/>
      <c r="BC447" s="131"/>
      <c r="BD447" s="131"/>
      <c r="BE447" s="131"/>
      <c r="BF447" s="132"/>
      <c r="BG447" s="126" t="s">
        <v>115</v>
      </c>
      <c r="BH447" s="131" t="n">
        <v>0.05</v>
      </c>
      <c r="BI447" s="159" t="n">
        <v>1.4E-011</v>
      </c>
      <c r="BJ447" s="159" t="n">
        <v>2.4E-011</v>
      </c>
      <c r="BK447" s="131" t="n">
        <v>0.05</v>
      </c>
      <c r="BL447" s="149" t="n">
        <v>4E-011</v>
      </c>
      <c r="BM447" s="133"/>
      <c r="BN447" s="134"/>
      <c r="BO447" s="175"/>
      <c r="BP447" s="114"/>
      <c r="BQ447" s="136"/>
      <c r="BR447" s="137"/>
      <c r="BS447" s="138"/>
      <c r="BT447" s="139"/>
      <c r="BU447" s="140"/>
      <c r="BV447" s="141"/>
      <c r="BW447" s="142"/>
    </row>
    <row r="448" customFormat="false" ht="12.75" hidden="false" customHeight="true" outlineLevel="0" collapsed="false">
      <c r="AW448" s="156" t="s">
        <v>631</v>
      </c>
      <c r="AX448" s="126" t="s">
        <v>417</v>
      </c>
      <c r="AY448" s="172" t="n">
        <v>0.215</v>
      </c>
      <c r="AZ448" s="131" t="s">
        <v>72</v>
      </c>
      <c r="BA448" s="131" t="n">
        <v>0.00895833333333333</v>
      </c>
      <c r="BB448" s="131"/>
      <c r="BC448" s="131"/>
      <c r="BD448" s="131"/>
      <c r="BE448" s="131"/>
      <c r="BF448" s="132"/>
      <c r="BG448" s="126" t="s">
        <v>133</v>
      </c>
      <c r="BH448" s="131" t="n">
        <v>0.05</v>
      </c>
      <c r="BI448" s="159" t="n">
        <v>1.8E-011</v>
      </c>
      <c r="BJ448" s="159" t="n">
        <v>3.2E-011</v>
      </c>
      <c r="BK448" s="131"/>
      <c r="BL448" s="132"/>
      <c r="BM448" s="133"/>
      <c r="BN448" s="134"/>
      <c r="BO448" s="175"/>
      <c r="BP448" s="114"/>
      <c r="BQ448" s="136"/>
      <c r="BR448" s="137"/>
      <c r="BS448" s="138"/>
      <c r="BT448" s="139"/>
      <c r="BU448" s="140"/>
      <c r="BV448" s="141"/>
      <c r="BW448" s="142"/>
    </row>
    <row r="449" customFormat="false" ht="12.75" hidden="false" customHeight="true" outlineLevel="0" collapsed="false">
      <c r="AW449" s="156" t="s">
        <v>632</v>
      </c>
      <c r="AX449" s="126" t="s">
        <v>417</v>
      </c>
      <c r="AY449" s="172" t="n">
        <v>0.215</v>
      </c>
      <c r="AZ449" s="131" t="s">
        <v>72</v>
      </c>
      <c r="BA449" s="131" t="n">
        <v>0.00895833333333333</v>
      </c>
      <c r="BB449" s="131"/>
      <c r="BC449" s="131"/>
      <c r="BD449" s="131"/>
      <c r="BE449" s="131"/>
      <c r="BF449" s="132"/>
      <c r="BG449" s="126" t="s">
        <v>137</v>
      </c>
      <c r="BH449" s="131" t="n">
        <v>0.05</v>
      </c>
      <c r="BI449" s="159" t="n">
        <v>1.9E-011</v>
      </c>
      <c r="BJ449" s="159" t="n">
        <v>3.2E-011</v>
      </c>
      <c r="BK449" s="131"/>
      <c r="BL449" s="132"/>
      <c r="BM449" s="133"/>
      <c r="BN449" s="134"/>
      <c r="BO449" s="175"/>
      <c r="BP449" s="114"/>
      <c r="BQ449" s="136"/>
      <c r="BR449" s="137"/>
      <c r="BS449" s="138"/>
      <c r="BT449" s="139"/>
      <c r="BU449" s="140"/>
      <c r="BV449" s="141"/>
      <c r="BW449" s="142"/>
    </row>
    <row r="450" customFormat="false" ht="12.75" hidden="false" customHeight="true" outlineLevel="0" collapsed="false">
      <c r="AW450" s="156" t="s">
        <v>633</v>
      </c>
      <c r="AX450" s="126" t="s">
        <v>419</v>
      </c>
      <c r="AY450" s="172" t="n">
        <v>1.09</v>
      </c>
      <c r="AZ450" s="131" t="s">
        <v>72</v>
      </c>
      <c r="BA450" s="131" t="n">
        <v>0.0454166666666667</v>
      </c>
      <c r="BB450" s="131"/>
      <c r="BC450" s="131"/>
      <c r="BD450" s="131"/>
      <c r="BE450" s="131"/>
      <c r="BF450" s="132"/>
      <c r="BG450" s="126" t="s">
        <v>115</v>
      </c>
      <c r="BH450" s="131" t="n">
        <v>0.05</v>
      </c>
      <c r="BI450" s="159" t="n">
        <v>1.6E-011</v>
      </c>
      <c r="BJ450" s="159" t="n">
        <v>2.8E-011</v>
      </c>
      <c r="BK450" s="131" t="n">
        <v>0.05</v>
      </c>
      <c r="BL450" s="149" t="n">
        <v>4.3E-011</v>
      </c>
      <c r="BM450" s="133"/>
      <c r="BN450" s="134"/>
      <c r="BO450" s="175"/>
      <c r="BP450" s="114"/>
      <c r="BQ450" s="136"/>
      <c r="BR450" s="137"/>
      <c r="BS450" s="138"/>
      <c r="BT450" s="139"/>
      <c r="BU450" s="140"/>
      <c r="BV450" s="141"/>
      <c r="BW450" s="142"/>
    </row>
    <row r="451" customFormat="false" ht="12.75" hidden="false" customHeight="true" outlineLevel="0" collapsed="false">
      <c r="AW451" s="156" t="s">
        <v>634</v>
      </c>
      <c r="AX451" s="126" t="s">
        <v>419</v>
      </c>
      <c r="AY451" s="172" t="n">
        <v>1.09</v>
      </c>
      <c r="AZ451" s="131" t="s">
        <v>72</v>
      </c>
      <c r="BA451" s="131" t="n">
        <v>0.0454166666666667</v>
      </c>
      <c r="BB451" s="131"/>
      <c r="BC451" s="131"/>
      <c r="BD451" s="131"/>
      <c r="BE451" s="131"/>
      <c r="BF451" s="132"/>
      <c r="BG451" s="126" t="s">
        <v>133</v>
      </c>
      <c r="BH451" s="131" t="n">
        <v>0.05</v>
      </c>
      <c r="BI451" s="159" t="n">
        <v>2.7E-011</v>
      </c>
      <c r="BJ451" s="159" t="n">
        <v>4.3E-011</v>
      </c>
      <c r="BK451" s="131"/>
      <c r="BL451" s="132"/>
      <c r="BM451" s="133"/>
      <c r="BN451" s="134"/>
      <c r="BO451" s="175"/>
      <c r="BP451" s="114"/>
      <c r="BQ451" s="136"/>
      <c r="BR451" s="137"/>
      <c r="BS451" s="138"/>
      <c r="BT451" s="139"/>
      <c r="BU451" s="140"/>
      <c r="BV451" s="141"/>
      <c r="BW451" s="142"/>
    </row>
    <row r="452" customFormat="false" ht="12.75" hidden="false" customHeight="true" outlineLevel="0" collapsed="false">
      <c r="AW452" s="156" t="s">
        <v>635</v>
      </c>
      <c r="AX452" s="126" t="s">
        <v>419</v>
      </c>
      <c r="AY452" s="172" t="n">
        <v>1.09</v>
      </c>
      <c r="AZ452" s="131" t="s">
        <v>72</v>
      </c>
      <c r="BA452" s="131" t="n">
        <v>0.0454166666666667</v>
      </c>
      <c r="BB452" s="131"/>
      <c r="BC452" s="131"/>
      <c r="BD452" s="131"/>
      <c r="BE452" s="131"/>
      <c r="BF452" s="132"/>
      <c r="BG452" s="126" t="s">
        <v>137</v>
      </c>
      <c r="BH452" s="131" t="n">
        <v>0.05</v>
      </c>
      <c r="BI452" s="159" t="n">
        <v>2.8E-011</v>
      </c>
      <c r="BJ452" s="159" t="n">
        <v>4.5E-011</v>
      </c>
      <c r="BK452" s="131"/>
      <c r="BL452" s="132"/>
      <c r="BM452" s="133"/>
      <c r="BN452" s="134"/>
      <c r="BO452" s="175"/>
      <c r="BP452" s="114"/>
      <c r="BQ452" s="136"/>
      <c r="BR452" s="137"/>
      <c r="BS452" s="138"/>
      <c r="BT452" s="139"/>
      <c r="BU452" s="140"/>
      <c r="BV452" s="141"/>
      <c r="BW452" s="142"/>
    </row>
    <row r="453" customFormat="false" ht="12.75" hidden="false" customHeight="true" outlineLevel="0" collapsed="false">
      <c r="AW453" s="156" t="s">
        <v>636</v>
      </c>
      <c r="AX453" s="126" t="s">
        <v>421</v>
      </c>
      <c r="AY453" s="172" t="n">
        <v>1.15</v>
      </c>
      <c r="AZ453" s="131" t="s">
        <v>72</v>
      </c>
      <c r="BA453" s="131" t="n">
        <v>0.0479166666666667</v>
      </c>
      <c r="BB453" s="131"/>
      <c r="BC453" s="131"/>
      <c r="BD453" s="131"/>
      <c r="BE453" s="131"/>
      <c r="BF453" s="132"/>
      <c r="BG453" s="126" t="s">
        <v>115</v>
      </c>
      <c r="BH453" s="131" t="n">
        <v>0.05</v>
      </c>
      <c r="BI453" s="159" t="n">
        <v>3E-011</v>
      </c>
      <c r="BJ453" s="159" t="n">
        <v>5.7E-011</v>
      </c>
      <c r="BK453" s="131" t="n">
        <v>0.05</v>
      </c>
      <c r="BL453" s="149" t="n">
        <v>6E-011</v>
      </c>
      <c r="BM453" s="133"/>
      <c r="BN453" s="134"/>
      <c r="BO453" s="175"/>
      <c r="BP453" s="114"/>
      <c r="BQ453" s="136"/>
      <c r="BR453" s="137"/>
      <c r="BS453" s="138"/>
      <c r="BT453" s="139"/>
      <c r="BU453" s="140"/>
      <c r="BV453" s="141"/>
      <c r="BW453" s="142"/>
    </row>
    <row r="454" customFormat="false" ht="12.75" hidden="false" customHeight="true" outlineLevel="0" collapsed="false">
      <c r="AW454" s="156" t="s">
        <v>637</v>
      </c>
      <c r="AX454" s="126" t="s">
        <v>421</v>
      </c>
      <c r="AY454" s="172" t="n">
        <v>1.15</v>
      </c>
      <c r="AZ454" s="131" t="s">
        <v>72</v>
      </c>
      <c r="BA454" s="131" t="n">
        <v>0.0479166666666667</v>
      </c>
      <c r="BB454" s="131"/>
      <c r="BC454" s="131"/>
      <c r="BD454" s="131"/>
      <c r="BE454" s="131"/>
      <c r="BF454" s="132"/>
      <c r="BG454" s="126" t="s">
        <v>133</v>
      </c>
      <c r="BH454" s="131" t="n">
        <v>0.05</v>
      </c>
      <c r="BI454" s="159" t="n">
        <v>3.9E-011</v>
      </c>
      <c r="BJ454" s="159" t="n">
        <v>6.9E-011</v>
      </c>
      <c r="BK454" s="131"/>
      <c r="BL454" s="132"/>
      <c r="BM454" s="133"/>
      <c r="BN454" s="134"/>
      <c r="BO454" s="175"/>
      <c r="BP454" s="114"/>
      <c r="BQ454" s="136"/>
      <c r="BR454" s="137"/>
      <c r="BS454" s="138"/>
      <c r="BT454" s="139"/>
      <c r="BU454" s="140"/>
      <c r="BV454" s="141"/>
      <c r="BW454" s="142"/>
    </row>
    <row r="455" customFormat="false" ht="12.75" hidden="false" customHeight="true" outlineLevel="0" collapsed="false">
      <c r="AW455" s="156" t="s">
        <v>638</v>
      </c>
      <c r="AX455" s="126" t="s">
        <v>421</v>
      </c>
      <c r="AY455" s="172" t="n">
        <v>1.15</v>
      </c>
      <c r="AZ455" s="131" t="s">
        <v>72</v>
      </c>
      <c r="BA455" s="131" t="n">
        <v>0.0479166666666667</v>
      </c>
      <c r="BB455" s="131"/>
      <c r="BC455" s="131"/>
      <c r="BD455" s="131"/>
      <c r="BE455" s="131"/>
      <c r="BF455" s="132"/>
      <c r="BG455" s="126" t="s">
        <v>137</v>
      </c>
      <c r="BH455" s="131" t="n">
        <v>0.05</v>
      </c>
      <c r="BI455" s="159" t="n">
        <v>4E-011</v>
      </c>
      <c r="BJ455" s="159" t="n">
        <v>7.1E-011</v>
      </c>
      <c r="BK455" s="131"/>
      <c r="BL455" s="132"/>
      <c r="BM455" s="133"/>
      <c r="BN455" s="134"/>
      <c r="BO455" s="175"/>
      <c r="BP455" s="114"/>
      <c r="BQ455" s="136"/>
      <c r="BR455" s="137"/>
      <c r="BS455" s="138"/>
      <c r="BT455" s="139"/>
      <c r="BU455" s="140"/>
      <c r="BV455" s="141"/>
      <c r="BW455" s="142"/>
    </row>
    <row r="456" customFormat="false" ht="12.75" hidden="false" customHeight="true" outlineLevel="0" collapsed="false">
      <c r="AW456" s="156" t="s">
        <v>639</v>
      </c>
      <c r="AX456" s="126" t="s">
        <v>422</v>
      </c>
      <c r="AY456" s="172" t="n">
        <v>0.558</v>
      </c>
      <c r="AZ456" s="131" t="s">
        <v>72</v>
      </c>
      <c r="BA456" s="131" t="n">
        <v>0.02325</v>
      </c>
      <c r="BB456" s="131"/>
      <c r="BC456" s="131"/>
      <c r="BD456" s="131"/>
      <c r="BE456" s="131"/>
      <c r="BF456" s="132"/>
      <c r="BG456" s="126" t="s">
        <v>115</v>
      </c>
      <c r="BH456" s="131" t="n">
        <v>0.05</v>
      </c>
      <c r="BI456" s="159" t="n">
        <v>1.7E-011</v>
      </c>
      <c r="BJ456" s="159" t="n">
        <v>3.1E-011</v>
      </c>
      <c r="BK456" s="131" t="n">
        <v>0.05</v>
      </c>
      <c r="BL456" s="149" t="n">
        <v>5.4E-011</v>
      </c>
      <c r="BM456" s="133"/>
      <c r="BN456" s="134"/>
      <c r="BO456" s="175"/>
      <c r="BP456" s="114"/>
      <c r="BQ456" s="136"/>
      <c r="BR456" s="137"/>
      <c r="BS456" s="138"/>
      <c r="BT456" s="139"/>
      <c r="BU456" s="140"/>
      <c r="BV456" s="141"/>
      <c r="BW456" s="142"/>
    </row>
    <row r="457" customFormat="false" ht="12.75" hidden="false" customHeight="true" outlineLevel="0" collapsed="false">
      <c r="AW457" s="156" t="s">
        <v>640</v>
      </c>
      <c r="AX457" s="126" t="s">
        <v>422</v>
      </c>
      <c r="AY457" s="172" t="n">
        <v>0.558</v>
      </c>
      <c r="AZ457" s="131" t="s">
        <v>72</v>
      </c>
      <c r="BA457" s="131" t="n">
        <v>0.02325</v>
      </c>
      <c r="BB457" s="131"/>
      <c r="BC457" s="131"/>
      <c r="BD457" s="131"/>
      <c r="BE457" s="131"/>
      <c r="BF457" s="132"/>
      <c r="BG457" s="126" t="s">
        <v>133</v>
      </c>
      <c r="BH457" s="131" t="n">
        <v>0.05</v>
      </c>
      <c r="BI457" s="159" t="n">
        <v>2.6E-011</v>
      </c>
      <c r="BJ457" s="159" t="n">
        <v>4.4E-011</v>
      </c>
      <c r="BK457" s="131"/>
      <c r="BL457" s="132"/>
      <c r="BM457" s="133"/>
      <c r="BN457" s="134"/>
      <c r="BO457" s="175"/>
      <c r="BP457" s="114"/>
      <c r="BQ457" s="136"/>
      <c r="BR457" s="137"/>
      <c r="BS457" s="138"/>
      <c r="BT457" s="139"/>
      <c r="BU457" s="140"/>
      <c r="BV457" s="141"/>
      <c r="BW457" s="142"/>
    </row>
    <row r="458" customFormat="false" ht="12.75" hidden="false" customHeight="true" outlineLevel="0" collapsed="false">
      <c r="AW458" s="156" t="s">
        <v>641</v>
      </c>
      <c r="AX458" s="126" t="s">
        <v>422</v>
      </c>
      <c r="AY458" s="172" t="n">
        <v>0.558</v>
      </c>
      <c r="AZ458" s="131" t="s">
        <v>72</v>
      </c>
      <c r="BA458" s="131" t="n">
        <v>0.02325</v>
      </c>
      <c r="BB458" s="131"/>
      <c r="BC458" s="131"/>
      <c r="BD458" s="131"/>
      <c r="BE458" s="131"/>
      <c r="BF458" s="132"/>
      <c r="BG458" s="126" t="s">
        <v>137</v>
      </c>
      <c r="BH458" s="131" t="n">
        <v>0.05</v>
      </c>
      <c r="BI458" s="159" t="n">
        <v>2.7E-011</v>
      </c>
      <c r="BJ458" s="159" t="n">
        <v>4.5E-011</v>
      </c>
      <c r="BK458" s="131"/>
      <c r="BL458" s="132"/>
      <c r="BM458" s="133"/>
      <c r="BN458" s="134"/>
      <c r="BO458" s="175"/>
      <c r="BP458" s="114"/>
      <c r="BQ458" s="136"/>
      <c r="BR458" s="137"/>
      <c r="BS458" s="138"/>
      <c r="BT458" s="139"/>
      <c r="BU458" s="140"/>
      <c r="BV458" s="141"/>
      <c r="BW458" s="142"/>
    </row>
    <row r="459" customFormat="false" ht="12.75" hidden="false" customHeight="true" outlineLevel="0" collapsed="false">
      <c r="AW459" s="156" t="s">
        <v>642</v>
      </c>
      <c r="AX459" s="126" t="s">
        <v>424</v>
      </c>
      <c r="AY459" s="172" t="n">
        <v>41</v>
      </c>
      <c r="AZ459" s="131" t="s">
        <v>132</v>
      </c>
      <c r="BA459" s="172" t="n">
        <v>41</v>
      </c>
      <c r="BB459" s="131"/>
      <c r="BC459" s="131"/>
      <c r="BD459" s="131"/>
      <c r="BE459" s="131"/>
      <c r="BF459" s="132"/>
      <c r="BG459" s="126" t="s">
        <v>115</v>
      </c>
      <c r="BH459" s="131" t="n">
        <v>0.05</v>
      </c>
      <c r="BI459" s="159" t="n">
        <v>5.4E-010</v>
      </c>
      <c r="BJ459" s="159" t="n">
        <v>8E-010</v>
      </c>
      <c r="BK459" s="131" t="n">
        <v>0.05</v>
      </c>
      <c r="BL459" s="149" t="n">
        <v>4.7E-010</v>
      </c>
      <c r="BM459" s="133"/>
      <c r="BN459" s="134"/>
      <c r="BO459" s="175"/>
      <c r="BP459" s="114"/>
      <c r="BQ459" s="136"/>
      <c r="BR459" s="137"/>
      <c r="BS459" s="138"/>
      <c r="BT459" s="139"/>
      <c r="BU459" s="140"/>
      <c r="BV459" s="141"/>
      <c r="BW459" s="142"/>
    </row>
    <row r="460" customFormat="false" ht="12.75" hidden="false" customHeight="true" outlineLevel="0" collapsed="false">
      <c r="AW460" s="156" t="s">
        <v>643</v>
      </c>
      <c r="AX460" s="126" t="s">
        <v>424</v>
      </c>
      <c r="AY460" s="172" t="n">
        <v>41</v>
      </c>
      <c r="AZ460" s="131" t="s">
        <v>132</v>
      </c>
      <c r="BA460" s="172" t="n">
        <v>41</v>
      </c>
      <c r="BB460" s="131"/>
      <c r="BC460" s="131"/>
      <c r="BD460" s="131"/>
      <c r="BE460" s="131"/>
      <c r="BF460" s="132"/>
      <c r="BG460" s="126" t="s">
        <v>133</v>
      </c>
      <c r="BH460" s="131" t="n">
        <v>0.05</v>
      </c>
      <c r="BI460" s="159" t="n">
        <v>6.9E-010</v>
      </c>
      <c r="BJ460" s="159" t="n">
        <v>7E-010</v>
      </c>
      <c r="BK460" s="131"/>
      <c r="BL460" s="132"/>
      <c r="BM460" s="133"/>
      <c r="BN460" s="134"/>
      <c r="BO460" s="175"/>
      <c r="BP460" s="114"/>
      <c r="BQ460" s="136"/>
      <c r="BR460" s="137"/>
      <c r="BS460" s="138"/>
      <c r="BT460" s="139"/>
      <c r="BU460" s="140"/>
      <c r="BV460" s="141"/>
      <c r="BW460" s="142"/>
    </row>
    <row r="461" customFormat="false" ht="12.75" hidden="false" customHeight="true" outlineLevel="0" collapsed="false">
      <c r="AW461" s="156" t="s">
        <v>644</v>
      </c>
      <c r="AX461" s="126" t="s">
        <v>424</v>
      </c>
      <c r="AY461" s="172" t="n">
        <v>41</v>
      </c>
      <c r="AZ461" s="131" t="s">
        <v>132</v>
      </c>
      <c r="BA461" s="172" t="n">
        <v>41</v>
      </c>
      <c r="BB461" s="131"/>
      <c r="BC461" s="131"/>
      <c r="BD461" s="131"/>
      <c r="BE461" s="131"/>
      <c r="BF461" s="132"/>
      <c r="BG461" s="126" t="s">
        <v>137</v>
      </c>
      <c r="BH461" s="131" t="n">
        <v>0.05</v>
      </c>
      <c r="BI461" s="159" t="n">
        <v>7.8E-010</v>
      </c>
      <c r="BJ461" s="159" t="n">
        <v>7.3E-010</v>
      </c>
      <c r="BK461" s="131"/>
      <c r="BL461" s="132"/>
      <c r="BM461" s="133"/>
      <c r="BN461" s="134"/>
      <c r="BO461" s="175"/>
      <c r="BP461" s="114"/>
      <c r="BQ461" s="136"/>
      <c r="BR461" s="137"/>
      <c r="BS461" s="138"/>
      <c r="BT461" s="139"/>
      <c r="BU461" s="140"/>
      <c r="BV461" s="141"/>
      <c r="BW461" s="142"/>
    </row>
    <row r="462" customFormat="false" ht="12.75" hidden="false" customHeight="true" outlineLevel="0" collapsed="false">
      <c r="AW462" s="156" t="s">
        <v>645</v>
      </c>
      <c r="AX462" s="126" t="s">
        <v>426</v>
      </c>
      <c r="AY462" s="172" t="n">
        <v>0.399</v>
      </c>
      <c r="AZ462" s="131" t="s">
        <v>72</v>
      </c>
      <c r="BA462" s="131" t="n">
        <v>0.016625</v>
      </c>
      <c r="BB462" s="131"/>
      <c r="BC462" s="131"/>
      <c r="BD462" s="131"/>
      <c r="BE462" s="131"/>
      <c r="BF462" s="132"/>
      <c r="BG462" s="126" t="s">
        <v>115</v>
      </c>
      <c r="BH462" s="131" t="n">
        <v>0.05</v>
      </c>
      <c r="BI462" s="159" t="n">
        <v>9.8E-012</v>
      </c>
      <c r="BJ462" s="159" t="n">
        <v>1.7E-011</v>
      </c>
      <c r="BK462" s="131" t="n">
        <v>0.05</v>
      </c>
      <c r="BL462" s="149" t="n">
        <v>3.2E-011</v>
      </c>
      <c r="BM462" s="133"/>
      <c r="BN462" s="134"/>
      <c r="BO462" s="175"/>
      <c r="BP462" s="114"/>
      <c r="BQ462" s="136"/>
      <c r="BR462" s="137"/>
      <c r="BS462" s="138"/>
      <c r="BT462" s="139"/>
      <c r="BU462" s="140"/>
      <c r="BV462" s="141"/>
      <c r="BW462" s="142"/>
    </row>
    <row r="463" customFormat="false" ht="12.75" hidden="false" customHeight="true" outlineLevel="0" collapsed="false">
      <c r="AW463" s="156" t="s">
        <v>646</v>
      </c>
      <c r="AX463" s="126" t="s">
        <v>426</v>
      </c>
      <c r="AY463" s="172" t="n">
        <v>0.399</v>
      </c>
      <c r="AZ463" s="131" t="s">
        <v>72</v>
      </c>
      <c r="BA463" s="131" t="n">
        <v>0.016625</v>
      </c>
      <c r="BB463" s="131"/>
      <c r="BC463" s="131"/>
      <c r="BD463" s="131"/>
      <c r="BE463" s="131"/>
      <c r="BF463" s="132"/>
      <c r="BG463" s="126" t="s">
        <v>133</v>
      </c>
      <c r="BH463" s="131" t="n">
        <v>0.05</v>
      </c>
      <c r="BI463" s="159" t="n">
        <v>1.6E-011</v>
      </c>
      <c r="BJ463" s="159" t="n">
        <v>2.6E-011</v>
      </c>
      <c r="BK463" s="131"/>
      <c r="BL463" s="132"/>
      <c r="BM463" s="133"/>
      <c r="BN463" s="134"/>
      <c r="BO463" s="175"/>
      <c r="BP463" s="114"/>
      <c r="BQ463" s="136"/>
      <c r="BR463" s="137"/>
      <c r="BS463" s="138"/>
      <c r="BT463" s="139"/>
      <c r="BU463" s="140"/>
      <c r="BV463" s="141"/>
      <c r="BW463" s="142"/>
    </row>
    <row r="464" customFormat="false" ht="12.75" hidden="false" customHeight="true" outlineLevel="0" collapsed="false">
      <c r="AW464" s="156" t="s">
        <v>647</v>
      </c>
      <c r="AX464" s="126" t="s">
        <v>426</v>
      </c>
      <c r="AY464" s="172" t="n">
        <v>0.399</v>
      </c>
      <c r="AZ464" s="131" t="s">
        <v>72</v>
      </c>
      <c r="BA464" s="131" t="n">
        <v>0.016625</v>
      </c>
      <c r="BB464" s="131"/>
      <c r="BC464" s="131"/>
      <c r="BD464" s="131"/>
      <c r="BE464" s="131"/>
      <c r="BF464" s="132"/>
      <c r="BG464" s="126" t="s">
        <v>137</v>
      </c>
      <c r="BH464" s="131" t="n">
        <v>0.05</v>
      </c>
      <c r="BI464" s="159" t="n">
        <v>1.6E-011</v>
      </c>
      <c r="BJ464" s="159" t="n">
        <v>2.7E-011</v>
      </c>
      <c r="BK464" s="131"/>
      <c r="BL464" s="132"/>
      <c r="BM464" s="133"/>
      <c r="BN464" s="134"/>
      <c r="BO464" s="175"/>
      <c r="BP464" s="114"/>
      <c r="BQ464" s="136"/>
      <c r="BR464" s="137"/>
      <c r="BS464" s="138"/>
      <c r="BT464" s="139"/>
      <c r="BU464" s="140"/>
      <c r="BV464" s="141"/>
      <c r="BW464" s="142"/>
    </row>
    <row r="465" customFormat="false" ht="12.75" hidden="false" customHeight="true" outlineLevel="0" collapsed="false">
      <c r="AW465" s="156" t="s">
        <v>648</v>
      </c>
      <c r="AX465" s="126" t="s">
        <v>428</v>
      </c>
      <c r="AY465" s="172" t="n">
        <v>8.41</v>
      </c>
      <c r="AZ465" s="131" t="s">
        <v>132</v>
      </c>
      <c r="BA465" s="172" t="n">
        <v>8.41</v>
      </c>
      <c r="BB465" s="131"/>
      <c r="BC465" s="131"/>
      <c r="BD465" s="131"/>
      <c r="BE465" s="131"/>
      <c r="BF465" s="132"/>
      <c r="BG465" s="126" t="s">
        <v>115</v>
      </c>
      <c r="BH465" s="131" t="n">
        <v>0.05</v>
      </c>
      <c r="BI465" s="159" t="n">
        <v>1.1E-009</v>
      </c>
      <c r="BJ465" s="159" t="n">
        <v>1.6E-009</v>
      </c>
      <c r="BK465" s="131" t="n">
        <v>0.05</v>
      </c>
      <c r="BL465" s="149" t="n">
        <v>1.5E-009</v>
      </c>
      <c r="BM465" s="133"/>
      <c r="BN465" s="134"/>
      <c r="BO465" s="175"/>
      <c r="BP465" s="114"/>
      <c r="BQ465" s="136"/>
      <c r="BR465" s="137"/>
      <c r="BS465" s="138"/>
      <c r="BT465" s="139"/>
      <c r="BU465" s="140"/>
      <c r="BV465" s="141"/>
      <c r="BW465" s="142"/>
    </row>
    <row r="466" customFormat="false" ht="12.75" hidden="false" customHeight="true" outlineLevel="0" collapsed="false">
      <c r="AW466" s="156" t="s">
        <v>649</v>
      </c>
      <c r="AX466" s="126" t="s">
        <v>428</v>
      </c>
      <c r="AY466" s="172" t="n">
        <v>8.41</v>
      </c>
      <c r="AZ466" s="131" t="s">
        <v>132</v>
      </c>
      <c r="BA466" s="172" t="n">
        <v>8.41</v>
      </c>
      <c r="BB466" s="131"/>
      <c r="BC466" s="131"/>
      <c r="BD466" s="131"/>
      <c r="BE466" s="131"/>
      <c r="BF466" s="132"/>
      <c r="BG466" s="126" t="s">
        <v>133</v>
      </c>
      <c r="BH466" s="131" t="n">
        <v>0.05</v>
      </c>
      <c r="BI466" s="159" t="n">
        <v>1.1E-009</v>
      </c>
      <c r="BJ466" s="159" t="n">
        <v>1.5E-009</v>
      </c>
      <c r="BK466" s="131"/>
      <c r="BL466" s="132"/>
      <c r="BM466" s="133"/>
      <c r="BN466" s="134"/>
      <c r="BO466" s="175"/>
      <c r="BP466" s="114"/>
      <c r="BQ466" s="136"/>
      <c r="BR466" s="137"/>
      <c r="BS466" s="138"/>
      <c r="BT466" s="139"/>
      <c r="BU466" s="140"/>
      <c r="BV466" s="141"/>
      <c r="BW466" s="142"/>
    </row>
    <row r="467" customFormat="false" ht="12.75" hidden="false" customHeight="true" outlineLevel="0" collapsed="false">
      <c r="AW467" s="156" t="s">
        <v>650</v>
      </c>
      <c r="AX467" s="126" t="s">
        <v>428</v>
      </c>
      <c r="AY467" s="172" t="n">
        <v>8.41</v>
      </c>
      <c r="AZ467" s="131" t="s">
        <v>132</v>
      </c>
      <c r="BA467" s="172" t="n">
        <v>8.41</v>
      </c>
      <c r="BB467" s="131"/>
      <c r="BC467" s="131"/>
      <c r="BD467" s="131"/>
      <c r="BE467" s="131"/>
      <c r="BF467" s="132"/>
      <c r="BG467" s="126" t="s">
        <v>137</v>
      </c>
      <c r="BH467" s="131" t="n">
        <v>0.05</v>
      </c>
      <c r="BI467" s="159" t="n">
        <v>1.1E-009</v>
      </c>
      <c r="BJ467" s="159" t="n">
        <v>1.4E-009</v>
      </c>
      <c r="BK467" s="131"/>
      <c r="BL467" s="132"/>
      <c r="BM467" s="133"/>
      <c r="BN467" s="134"/>
      <c r="BO467" s="175"/>
      <c r="BP467" s="114"/>
      <c r="BQ467" s="136"/>
      <c r="BR467" s="137"/>
      <c r="BS467" s="138"/>
      <c r="BT467" s="139"/>
      <c r="BU467" s="140"/>
      <c r="BV467" s="141"/>
      <c r="BW467" s="142"/>
    </row>
    <row r="468" customFormat="false" ht="12.75" hidden="false" customHeight="true" outlineLevel="0" collapsed="false">
      <c r="AW468" s="156" t="s">
        <v>651</v>
      </c>
      <c r="AX468" s="126" t="s">
        <v>430</v>
      </c>
      <c r="AY468" s="172" t="n">
        <v>127</v>
      </c>
      <c r="AZ468" s="131" t="s">
        <v>114</v>
      </c>
      <c r="BA468" s="131" t="n">
        <v>46386.75</v>
      </c>
      <c r="BB468" s="131"/>
      <c r="BC468" s="131"/>
      <c r="BD468" s="131"/>
      <c r="BE468" s="131"/>
      <c r="BF468" s="132"/>
      <c r="BG468" s="126" t="s">
        <v>115</v>
      </c>
      <c r="BH468" s="131" t="n">
        <v>0.05</v>
      </c>
      <c r="BI468" s="159" t="n">
        <v>6.1E-009</v>
      </c>
      <c r="BJ468" s="159" t="n">
        <v>7.3E-009</v>
      </c>
      <c r="BK468" s="131" t="n">
        <v>0.05</v>
      </c>
      <c r="BL468" s="149" t="n">
        <v>2.3E-009</v>
      </c>
      <c r="BM468" s="133"/>
      <c r="BN468" s="134"/>
      <c r="BO468" s="175"/>
      <c r="BP468" s="114"/>
      <c r="BQ468" s="136"/>
      <c r="BR468" s="137"/>
      <c r="BS468" s="138"/>
      <c r="BT468" s="139"/>
      <c r="BU468" s="140"/>
      <c r="BV468" s="141"/>
      <c r="BW468" s="142"/>
    </row>
    <row r="469" customFormat="false" ht="12.75" hidden="false" customHeight="true" outlineLevel="0" collapsed="false">
      <c r="AW469" s="156" t="s">
        <v>652</v>
      </c>
      <c r="AX469" s="126" t="s">
        <v>430</v>
      </c>
      <c r="AY469" s="172" t="n">
        <v>127</v>
      </c>
      <c r="AZ469" s="131" t="s">
        <v>114</v>
      </c>
      <c r="BA469" s="131" t="n">
        <v>46386.75</v>
      </c>
      <c r="BB469" s="131"/>
      <c r="BC469" s="131"/>
      <c r="BD469" s="131"/>
      <c r="BE469" s="131"/>
      <c r="BF469" s="132"/>
      <c r="BG469" s="126" t="s">
        <v>133</v>
      </c>
      <c r="BH469" s="131" t="n">
        <v>0.05</v>
      </c>
      <c r="BI469" s="159" t="n">
        <v>7E-009</v>
      </c>
      <c r="BJ469" s="159" t="n">
        <v>5.2E-009</v>
      </c>
      <c r="BK469" s="131"/>
      <c r="BL469" s="132"/>
      <c r="BM469" s="133"/>
      <c r="BN469" s="134"/>
      <c r="BO469" s="175"/>
      <c r="BP469" s="114"/>
      <c r="BQ469" s="136"/>
      <c r="BR469" s="137"/>
      <c r="BS469" s="138"/>
      <c r="BT469" s="139"/>
      <c r="BU469" s="140"/>
      <c r="BV469" s="141"/>
      <c r="BW469" s="142"/>
    </row>
    <row r="470" customFormat="false" ht="12.75" hidden="false" customHeight="true" outlineLevel="0" collapsed="false">
      <c r="AW470" s="156" t="s">
        <v>653</v>
      </c>
      <c r="AX470" s="126" t="s">
        <v>430</v>
      </c>
      <c r="AY470" s="172" t="n">
        <v>127</v>
      </c>
      <c r="AZ470" s="131" t="s">
        <v>114</v>
      </c>
      <c r="BA470" s="131" t="n">
        <v>46386.75</v>
      </c>
      <c r="BB470" s="131"/>
      <c r="BC470" s="131"/>
      <c r="BD470" s="131"/>
      <c r="BE470" s="131"/>
      <c r="BF470" s="132"/>
      <c r="BG470" s="126" t="s">
        <v>137</v>
      </c>
      <c r="BH470" s="131" t="n">
        <v>0.05</v>
      </c>
      <c r="BI470" s="159" t="n">
        <v>3.5E-008</v>
      </c>
      <c r="BJ470" s="159" t="n">
        <v>1.9E-008</v>
      </c>
      <c r="BK470" s="131"/>
      <c r="BL470" s="132"/>
      <c r="BM470" s="133"/>
      <c r="BN470" s="134"/>
      <c r="BO470" s="175"/>
      <c r="BP470" s="114"/>
      <c r="BQ470" s="136"/>
      <c r="BR470" s="137"/>
      <c r="BS470" s="138"/>
      <c r="BT470" s="139"/>
      <c r="BU470" s="140"/>
      <c r="BV470" s="141"/>
      <c r="BW470" s="142"/>
    </row>
    <row r="471" customFormat="false" ht="12.75" hidden="false" customHeight="true" outlineLevel="0" collapsed="false">
      <c r="AW471" s="156" t="s">
        <v>654</v>
      </c>
      <c r="AX471" s="126" t="s">
        <v>431</v>
      </c>
      <c r="AY471" s="172" t="n">
        <v>250</v>
      </c>
      <c r="AZ471" s="131" t="s">
        <v>132</v>
      </c>
      <c r="BA471" s="172" t="n">
        <v>250</v>
      </c>
      <c r="BB471" s="131"/>
      <c r="BC471" s="131"/>
      <c r="BD471" s="131"/>
      <c r="BE471" s="131"/>
      <c r="BF471" s="132"/>
      <c r="BG471" s="126" t="s">
        <v>115</v>
      </c>
      <c r="BH471" s="131" t="n">
        <v>0.05</v>
      </c>
      <c r="BI471" s="159" t="n">
        <v>5.5E-009</v>
      </c>
      <c r="BJ471" s="159" t="n">
        <v>6.7E-009</v>
      </c>
      <c r="BK471" s="131" t="n">
        <v>0.05</v>
      </c>
      <c r="BL471" s="149" t="n">
        <v>2.8E-009</v>
      </c>
      <c r="BM471" s="133"/>
      <c r="BN471" s="134"/>
      <c r="BO471" s="175"/>
      <c r="BP471" s="114"/>
      <c r="BQ471" s="136"/>
      <c r="BR471" s="137"/>
      <c r="BS471" s="138"/>
      <c r="BT471" s="139"/>
      <c r="BU471" s="140"/>
      <c r="BV471" s="141" t="n">
        <v>0.306</v>
      </c>
      <c r="BW471" s="142" t="n">
        <v>0.531</v>
      </c>
    </row>
    <row r="472" customFormat="false" ht="12.75" hidden="false" customHeight="true" outlineLevel="0" collapsed="false">
      <c r="AW472" s="156" t="s">
        <v>655</v>
      </c>
      <c r="AX472" s="126" t="s">
        <v>431</v>
      </c>
      <c r="AY472" s="172" t="n">
        <v>250</v>
      </c>
      <c r="AZ472" s="131" t="s">
        <v>132</v>
      </c>
      <c r="BA472" s="172" t="n">
        <v>250</v>
      </c>
      <c r="BB472" s="131"/>
      <c r="BC472" s="131"/>
      <c r="BD472" s="131"/>
      <c r="BE472" s="131"/>
      <c r="BF472" s="132"/>
      <c r="BG472" s="126" t="s">
        <v>133</v>
      </c>
      <c r="BH472" s="131" t="n">
        <v>0.05</v>
      </c>
      <c r="BI472" s="159" t="n">
        <v>7.2E-009</v>
      </c>
      <c r="BJ472" s="159" t="n">
        <v>5.9E-009</v>
      </c>
      <c r="BK472" s="131"/>
      <c r="BL472" s="132"/>
      <c r="BM472" s="133"/>
      <c r="BN472" s="134"/>
      <c r="BO472" s="175"/>
      <c r="BP472" s="114"/>
      <c r="BQ472" s="136"/>
      <c r="BR472" s="137"/>
      <c r="BS472" s="138"/>
      <c r="BT472" s="139"/>
      <c r="BU472" s="140"/>
      <c r="BV472" s="141" t="n">
        <v>0.306</v>
      </c>
      <c r="BW472" s="142" t="n">
        <v>0.531</v>
      </c>
    </row>
    <row r="473" customFormat="false" ht="12.75" hidden="false" customHeight="true" outlineLevel="0" collapsed="false">
      <c r="AW473" s="156" t="s">
        <v>656</v>
      </c>
      <c r="AX473" s="126" t="s">
        <v>431</v>
      </c>
      <c r="AY473" s="172" t="n">
        <v>250</v>
      </c>
      <c r="AZ473" s="131" t="s">
        <v>132</v>
      </c>
      <c r="BA473" s="172" t="n">
        <v>250</v>
      </c>
      <c r="BB473" s="131"/>
      <c r="BC473" s="131"/>
      <c r="BD473" s="131"/>
      <c r="BE473" s="131"/>
      <c r="BF473" s="132"/>
      <c r="BG473" s="126" t="s">
        <v>137</v>
      </c>
      <c r="BH473" s="131" t="n">
        <v>0.05</v>
      </c>
      <c r="BI473" s="159" t="n">
        <v>1.2E-008</v>
      </c>
      <c r="BJ473" s="159" t="n">
        <v>7.3E-009</v>
      </c>
      <c r="BK473" s="131"/>
      <c r="BL473" s="132"/>
      <c r="BM473" s="133"/>
      <c r="BN473" s="134"/>
      <c r="BO473" s="175"/>
      <c r="BP473" s="114"/>
      <c r="BQ473" s="136"/>
      <c r="BR473" s="137"/>
      <c r="BS473" s="138"/>
      <c r="BT473" s="139"/>
      <c r="BU473" s="140"/>
      <c r="BV473" s="141" t="n">
        <v>0.306</v>
      </c>
      <c r="BW473" s="142" t="n">
        <v>0.531</v>
      </c>
    </row>
    <row r="474" customFormat="false" ht="12.75" hidden="false" customHeight="true" outlineLevel="0" collapsed="false">
      <c r="AW474" s="156" t="s">
        <v>657</v>
      </c>
      <c r="AX474" s="126" t="s">
        <v>432</v>
      </c>
      <c r="AY474" s="172" t="n">
        <v>7.45</v>
      </c>
      <c r="AZ474" s="131" t="s">
        <v>132</v>
      </c>
      <c r="BA474" s="172" t="n">
        <v>7.45</v>
      </c>
      <c r="BB474" s="131"/>
      <c r="BC474" s="131"/>
      <c r="BD474" s="131"/>
      <c r="BE474" s="131"/>
      <c r="BF474" s="132"/>
      <c r="BG474" s="126" t="s">
        <v>115</v>
      </c>
      <c r="BH474" s="131" t="n">
        <v>0.05</v>
      </c>
      <c r="BI474" s="159" t="n">
        <v>4.1E-010</v>
      </c>
      <c r="BJ474" s="159" t="n">
        <v>5.7E-010</v>
      </c>
      <c r="BK474" s="131" t="n">
        <v>0.05</v>
      </c>
      <c r="BL474" s="149" t="n">
        <v>1.3E-009</v>
      </c>
      <c r="BM474" s="133"/>
      <c r="BN474" s="134"/>
      <c r="BO474" s="175"/>
      <c r="BP474" s="114"/>
      <c r="BQ474" s="136"/>
      <c r="BR474" s="137"/>
      <c r="BS474" s="138"/>
      <c r="BT474" s="139"/>
      <c r="BU474" s="140"/>
      <c r="BV474" s="141"/>
      <c r="BW474" s="142"/>
    </row>
    <row r="475" customFormat="false" ht="12.75" hidden="false" customHeight="true" outlineLevel="0" collapsed="false">
      <c r="AW475" s="156" t="s">
        <v>658</v>
      </c>
      <c r="AX475" s="126" t="s">
        <v>432</v>
      </c>
      <c r="AY475" s="172" t="n">
        <v>7.45</v>
      </c>
      <c r="AZ475" s="131" t="s">
        <v>132</v>
      </c>
      <c r="BA475" s="172" t="n">
        <v>7.45</v>
      </c>
      <c r="BB475" s="131"/>
      <c r="BC475" s="131"/>
      <c r="BD475" s="131"/>
      <c r="BE475" s="131"/>
      <c r="BF475" s="132"/>
      <c r="BG475" s="126" t="s">
        <v>133</v>
      </c>
      <c r="BH475" s="131" t="n">
        <v>0.05</v>
      </c>
      <c r="BI475" s="159" t="n">
        <v>1.5E-009</v>
      </c>
      <c r="BJ475" s="159" t="n">
        <v>1.5E-009</v>
      </c>
      <c r="BK475" s="131"/>
      <c r="BL475" s="132"/>
      <c r="BM475" s="133"/>
      <c r="BN475" s="134"/>
      <c r="BO475" s="175"/>
      <c r="BP475" s="114"/>
      <c r="BQ475" s="136"/>
      <c r="BR475" s="137"/>
      <c r="BS475" s="138"/>
      <c r="BT475" s="139"/>
      <c r="BU475" s="140"/>
      <c r="BV475" s="141"/>
      <c r="BW475" s="142"/>
    </row>
    <row r="476" customFormat="false" ht="12.75" hidden="false" customHeight="true" outlineLevel="0" collapsed="false">
      <c r="AW476" s="156" t="s">
        <v>659</v>
      </c>
      <c r="AX476" s="126" t="s">
        <v>432</v>
      </c>
      <c r="AY476" s="172" t="n">
        <v>7.45</v>
      </c>
      <c r="AZ476" s="131" t="s">
        <v>132</v>
      </c>
      <c r="BA476" s="172" t="n">
        <v>7.45</v>
      </c>
      <c r="BB476" s="131"/>
      <c r="BC476" s="131"/>
      <c r="BD476" s="131"/>
      <c r="BE476" s="131"/>
      <c r="BF476" s="132"/>
      <c r="BG476" s="126" t="s">
        <v>137</v>
      </c>
      <c r="BH476" s="131" t="n">
        <v>0.05</v>
      </c>
      <c r="BI476" s="159" t="n">
        <v>1.7E-009</v>
      </c>
      <c r="BJ476" s="159" t="n">
        <v>1.6E-009</v>
      </c>
      <c r="BK476" s="131"/>
      <c r="BL476" s="132"/>
      <c r="BM476" s="133"/>
      <c r="BN476" s="134"/>
      <c r="BO476" s="175"/>
      <c r="BP476" s="114"/>
      <c r="BQ476" s="136"/>
      <c r="BR476" s="137"/>
      <c r="BS476" s="138"/>
      <c r="BT476" s="139"/>
      <c r="BU476" s="140"/>
      <c r="BV476" s="141"/>
      <c r="BW476" s="142"/>
    </row>
    <row r="477" customFormat="false" ht="12.75" hidden="false" customHeight="true" outlineLevel="0" collapsed="false">
      <c r="AW477" s="156" t="s">
        <v>660</v>
      </c>
      <c r="AX477" s="126" t="s">
        <v>433</v>
      </c>
      <c r="AY477" s="172" t="n">
        <v>3.12</v>
      </c>
      <c r="AZ477" s="131" t="s">
        <v>72</v>
      </c>
      <c r="BA477" s="131" t="n">
        <v>0.13</v>
      </c>
      <c r="BB477" s="131"/>
      <c r="BC477" s="131"/>
      <c r="BD477" s="131"/>
      <c r="BE477" s="131"/>
      <c r="BF477" s="132"/>
      <c r="BG477" s="126" t="s">
        <v>115</v>
      </c>
      <c r="BH477" s="131" t="n">
        <v>0.05</v>
      </c>
      <c r="BI477" s="159" t="n">
        <v>8.2E-011</v>
      </c>
      <c r="BJ477" s="159" t="n">
        <v>1.4E-010</v>
      </c>
      <c r="BK477" s="131" t="n">
        <v>0.05</v>
      </c>
      <c r="BL477" s="149" t="n">
        <v>4.3E-010</v>
      </c>
      <c r="BM477" s="133"/>
      <c r="BN477" s="134"/>
      <c r="BO477" s="175"/>
      <c r="BP477" s="114"/>
      <c r="BQ477" s="136"/>
      <c r="BR477" s="137"/>
      <c r="BS477" s="138"/>
      <c r="BT477" s="139"/>
      <c r="BU477" s="140"/>
      <c r="BV477" s="141"/>
      <c r="BW477" s="142"/>
    </row>
    <row r="478" customFormat="false" ht="12.75" hidden="false" customHeight="true" outlineLevel="0" collapsed="false">
      <c r="AW478" s="156" t="s">
        <v>661</v>
      </c>
      <c r="AX478" s="126" t="s">
        <v>433</v>
      </c>
      <c r="AY478" s="172" t="n">
        <v>3.12</v>
      </c>
      <c r="AZ478" s="131" t="s">
        <v>72</v>
      </c>
      <c r="BA478" s="131" t="n">
        <v>0.13</v>
      </c>
      <c r="BB478" s="131"/>
      <c r="BC478" s="131"/>
      <c r="BD478" s="131"/>
      <c r="BE478" s="131"/>
      <c r="BF478" s="132"/>
      <c r="BG478" s="126" t="s">
        <v>133</v>
      </c>
      <c r="BH478" s="131" t="n">
        <v>0.05</v>
      </c>
      <c r="BI478" s="159" t="n">
        <v>1.7E-010</v>
      </c>
      <c r="BJ478" s="159" t="n">
        <v>2.5E-010</v>
      </c>
      <c r="BK478" s="131"/>
      <c r="BL478" s="132"/>
      <c r="BM478" s="133"/>
      <c r="BN478" s="134"/>
      <c r="BO478" s="175"/>
      <c r="BP478" s="114"/>
      <c r="BQ478" s="136"/>
      <c r="BR478" s="137"/>
      <c r="BS478" s="138"/>
      <c r="BT478" s="139"/>
      <c r="BU478" s="140"/>
      <c r="BV478" s="141"/>
      <c r="BW478" s="142"/>
    </row>
    <row r="479" customFormat="false" ht="12.75" hidden="false" customHeight="true" outlineLevel="0" collapsed="false">
      <c r="AW479" s="156" t="s">
        <v>662</v>
      </c>
      <c r="AX479" s="126" t="s">
        <v>433</v>
      </c>
      <c r="AY479" s="172" t="n">
        <v>3.12</v>
      </c>
      <c r="AZ479" s="131" t="s">
        <v>72</v>
      </c>
      <c r="BA479" s="131" t="n">
        <v>0.13</v>
      </c>
      <c r="BB479" s="131"/>
      <c r="BC479" s="131"/>
      <c r="BD479" s="131"/>
      <c r="BE479" s="131"/>
      <c r="BF479" s="132"/>
      <c r="BG479" s="126" t="s">
        <v>137</v>
      </c>
      <c r="BH479" s="131" t="n">
        <v>0.05</v>
      </c>
      <c r="BI479" s="159" t="n">
        <v>1.8E-010</v>
      </c>
      <c r="BJ479" s="159" t="n">
        <v>2.6E-010</v>
      </c>
      <c r="BK479" s="131"/>
      <c r="BL479" s="132"/>
      <c r="BM479" s="133"/>
      <c r="BN479" s="134"/>
      <c r="BO479" s="175"/>
      <c r="BP479" s="114"/>
      <c r="BQ479" s="136"/>
      <c r="BR479" s="137"/>
      <c r="BS479" s="138"/>
      <c r="BT479" s="139"/>
      <c r="BU479" s="140"/>
      <c r="BV479" s="141"/>
      <c r="BW479" s="142"/>
    </row>
    <row r="480" customFormat="false" ht="12.75" hidden="false" customHeight="true" outlineLevel="0" collapsed="false">
      <c r="AW480" s="156" t="s">
        <v>663</v>
      </c>
      <c r="AX480" s="126" t="s">
        <v>434</v>
      </c>
      <c r="AY480" s="172" t="n">
        <v>0.333</v>
      </c>
      <c r="AZ480" s="131" t="s">
        <v>72</v>
      </c>
      <c r="BA480" s="131" t="n">
        <v>0.013875</v>
      </c>
      <c r="BB480" s="131"/>
      <c r="BC480" s="131"/>
      <c r="BD480" s="131"/>
      <c r="BE480" s="131"/>
      <c r="BF480" s="132"/>
      <c r="BG480" s="126" t="s">
        <v>115</v>
      </c>
      <c r="BH480" s="131" t="n">
        <v>0.05</v>
      </c>
      <c r="BI480" s="159" t="n">
        <v>1.6E-011</v>
      </c>
      <c r="BJ480" s="159" t="n">
        <v>2.6E-011</v>
      </c>
      <c r="BK480" s="131" t="n">
        <v>0.05</v>
      </c>
      <c r="BL480" s="149" t="n">
        <v>6E-011</v>
      </c>
      <c r="BM480" s="133"/>
      <c r="BN480" s="134"/>
      <c r="BO480" s="175"/>
      <c r="BP480" s="114"/>
      <c r="BQ480" s="136"/>
      <c r="BR480" s="137"/>
      <c r="BS480" s="138"/>
      <c r="BT480" s="139"/>
      <c r="BU480" s="140"/>
      <c r="BV480" s="141"/>
      <c r="BW480" s="142"/>
    </row>
    <row r="481" customFormat="false" ht="12.75" hidden="false" customHeight="true" outlineLevel="0" collapsed="false">
      <c r="AW481" s="156" t="s">
        <v>664</v>
      </c>
      <c r="AX481" s="126" t="s">
        <v>434</v>
      </c>
      <c r="AY481" s="172" t="n">
        <v>0.333</v>
      </c>
      <c r="AZ481" s="131" t="s">
        <v>72</v>
      </c>
      <c r="BA481" s="131" t="n">
        <v>0.013875</v>
      </c>
      <c r="BB481" s="131"/>
      <c r="BC481" s="131"/>
      <c r="BD481" s="131"/>
      <c r="BE481" s="131"/>
      <c r="BF481" s="132"/>
      <c r="BG481" s="126" t="s">
        <v>133</v>
      </c>
      <c r="BH481" s="131" t="n">
        <v>0.05</v>
      </c>
      <c r="BI481" s="159" t="n">
        <v>2.8E-011</v>
      </c>
      <c r="BJ481" s="159" t="n">
        <v>4.3E-011</v>
      </c>
      <c r="BK481" s="131"/>
      <c r="BL481" s="132"/>
      <c r="BM481" s="133"/>
      <c r="BN481" s="134"/>
      <c r="BO481" s="175"/>
      <c r="BP481" s="114"/>
      <c r="BQ481" s="136"/>
      <c r="BR481" s="137"/>
      <c r="BS481" s="138"/>
      <c r="BT481" s="139"/>
      <c r="BU481" s="140"/>
      <c r="BV481" s="141"/>
      <c r="BW481" s="142"/>
    </row>
    <row r="482" customFormat="false" ht="12.75" hidden="false" customHeight="true" outlineLevel="0" collapsed="false">
      <c r="AW482" s="156" t="s">
        <v>665</v>
      </c>
      <c r="AX482" s="126" t="s">
        <v>434</v>
      </c>
      <c r="AY482" s="172" t="n">
        <v>0.333</v>
      </c>
      <c r="AZ482" s="131" t="s">
        <v>72</v>
      </c>
      <c r="BA482" s="131" t="n">
        <v>0.013875</v>
      </c>
      <c r="BB482" s="131"/>
      <c r="BC482" s="131"/>
      <c r="BD482" s="131"/>
      <c r="BE482" s="131"/>
      <c r="BF482" s="132"/>
      <c r="BG482" s="126" t="s">
        <v>137</v>
      </c>
      <c r="BH482" s="131" t="n">
        <v>0.05</v>
      </c>
      <c r="BI482" s="159" t="n">
        <v>3E-011</v>
      </c>
      <c r="BJ482" s="159" t="n">
        <v>4.4E-011</v>
      </c>
      <c r="BK482" s="131"/>
      <c r="BL482" s="132"/>
      <c r="BM482" s="133"/>
      <c r="BN482" s="134"/>
      <c r="BO482" s="175"/>
      <c r="BP482" s="114"/>
      <c r="BQ482" s="136"/>
      <c r="BR482" s="137"/>
      <c r="BS482" s="138"/>
      <c r="BT482" s="139"/>
      <c r="BU482" s="140"/>
      <c r="BV482" s="141"/>
      <c r="BW482" s="142"/>
    </row>
    <row r="483" customFormat="false" ht="12.75" hidden="false" customHeight="true" outlineLevel="0" collapsed="false">
      <c r="AW483" s="156" t="s">
        <v>666</v>
      </c>
      <c r="AX483" s="126" t="s">
        <v>435</v>
      </c>
      <c r="AY483" s="172" t="n">
        <v>0.961</v>
      </c>
      <c r="AZ483" s="131" t="s">
        <v>72</v>
      </c>
      <c r="BA483" s="131" t="n">
        <v>0.0400416666666667</v>
      </c>
      <c r="BB483" s="131"/>
      <c r="BC483" s="131"/>
      <c r="BD483" s="131"/>
      <c r="BE483" s="131"/>
      <c r="BF483" s="132"/>
      <c r="BG483" s="126" t="s">
        <v>115</v>
      </c>
      <c r="BH483" s="131" t="n">
        <v>0.05</v>
      </c>
      <c r="BI483" s="159" t="n">
        <v>2.7E-011</v>
      </c>
      <c r="BJ483" s="159" t="n">
        <v>5E-011</v>
      </c>
      <c r="BK483" s="131" t="n">
        <v>0.05</v>
      </c>
      <c r="BL483" s="149" t="n">
        <v>5.8E-011</v>
      </c>
      <c r="BM483" s="133"/>
      <c r="BN483" s="134"/>
      <c r="BO483" s="175"/>
      <c r="BP483" s="114"/>
      <c r="BQ483" s="136"/>
      <c r="BR483" s="137"/>
      <c r="BS483" s="138"/>
      <c r="BT483" s="139"/>
      <c r="BU483" s="140"/>
      <c r="BV483" s="141"/>
      <c r="BW483" s="142"/>
    </row>
    <row r="484" customFormat="false" ht="12.75" hidden="false" customHeight="true" outlineLevel="0" collapsed="false">
      <c r="AW484" s="125" t="s">
        <v>667</v>
      </c>
      <c r="AX484" s="126" t="s">
        <v>435</v>
      </c>
      <c r="AY484" s="172" t="n">
        <v>0.961</v>
      </c>
      <c r="AZ484" s="131" t="s">
        <v>72</v>
      </c>
      <c r="BA484" s="131" t="n">
        <v>0.0400416666666667</v>
      </c>
      <c r="BB484" s="131"/>
      <c r="BC484" s="131"/>
      <c r="BD484" s="131"/>
      <c r="BE484" s="131"/>
      <c r="BF484" s="132"/>
      <c r="BG484" s="126" t="s">
        <v>133</v>
      </c>
      <c r="BH484" s="131" t="n">
        <v>0.05</v>
      </c>
      <c r="BI484" s="159" t="n">
        <v>3.6E-011</v>
      </c>
      <c r="BJ484" s="159" t="n">
        <v>6.2E-011</v>
      </c>
      <c r="BK484" s="131"/>
      <c r="BL484" s="132"/>
      <c r="BM484" s="133"/>
      <c r="BN484" s="134"/>
      <c r="BO484" s="175"/>
      <c r="BP484" s="114"/>
      <c r="BQ484" s="136"/>
      <c r="BR484" s="137"/>
      <c r="BS484" s="138"/>
      <c r="BT484" s="139"/>
      <c r="BU484" s="140"/>
      <c r="BV484" s="141"/>
      <c r="BW484" s="142"/>
    </row>
    <row r="485" customFormat="false" ht="12.75" hidden="false" customHeight="true" outlineLevel="0" collapsed="false">
      <c r="AW485" s="156" t="s">
        <v>668</v>
      </c>
      <c r="AX485" s="126" t="s">
        <v>435</v>
      </c>
      <c r="AY485" s="172" t="n">
        <v>0.961</v>
      </c>
      <c r="AZ485" s="131" t="s">
        <v>72</v>
      </c>
      <c r="BA485" s="131" t="n">
        <v>0.0400416666666667</v>
      </c>
      <c r="BB485" s="131"/>
      <c r="BC485" s="131"/>
      <c r="BD485" s="131"/>
      <c r="BE485" s="131"/>
      <c r="BF485" s="132"/>
      <c r="BG485" s="126" t="s">
        <v>137</v>
      </c>
      <c r="BH485" s="131" t="n">
        <v>0.05</v>
      </c>
      <c r="BI485" s="159" t="n">
        <v>3.7E-011</v>
      </c>
      <c r="BJ485" s="159" t="n">
        <v>6.3E-011</v>
      </c>
      <c r="BK485" s="131"/>
      <c r="BL485" s="132"/>
      <c r="BM485" s="133"/>
      <c r="BN485" s="134"/>
      <c r="BO485" s="175"/>
      <c r="BP485" s="114"/>
      <c r="BQ485" s="136"/>
      <c r="BR485" s="137"/>
      <c r="BS485" s="138"/>
      <c r="BT485" s="139"/>
      <c r="BU485" s="140"/>
      <c r="BV485" s="141"/>
      <c r="BW485" s="142"/>
    </row>
    <row r="486" customFormat="false" ht="12.75" hidden="false" customHeight="true" outlineLevel="0" collapsed="false">
      <c r="AW486" s="156" t="s">
        <v>669</v>
      </c>
      <c r="AX486" s="126" t="s">
        <v>436</v>
      </c>
      <c r="AY486" s="172" t="n">
        <v>6.49</v>
      </c>
      <c r="AZ486" s="131" t="s">
        <v>72</v>
      </c>
      <c r="BA486" s="131" t="n">
        <v>0.270416666666667</v>
      </c>
      <c r="BB486" s="131"/>
      <c r="BC486" s="131"/>
      <c r="BD486" s="131"/>
      <c r="BE486" s="131"/>
      <c r="BF486" s="132"/>
      <c r="BG486" s="126" t="s">
        <v>115</v>
      </c>
      <c r="BH486" s="131" t="n">
        <v>0.05</v>
      </c>
      <c r="BI486" s="159" t="n">
        <v>2.3E-011</v>
      </c>
      <c r="BJ486" s="159" t="n">
        <v>4.2E-011</v>
      </c>
      <c r="BK486" s="131" t="n">
        <v>0.05</v>
      </c>
      <c r="BL486" s="149" t="n">
        <v>6.2E-011</v>
      </c>
      <c r="BM486" s="133"/>
      <c r="BN486" s="134"/>
      <c r="BO486" s="175"/>
      <c r="BP486" s="114"/>
      <c r="BQ486" s="136"/>
      <c r="BR486" s="137"/>
      <c r="BS486" s="138"/>
      <c r="BT486" s="139"/>
      <c r="BU486" s="140"/>
      <c r="BV486" s="141"/>
      <c r="BW486" s="142"/>
    </row>
    <row r="487" customFormat="false" ht="12.75" hidden="false" customHeight="true" outlineLevel="0" collapsed="false">
      <c r="AW487" s="156" t="s">
        <v>670</v>
      </c>
      <c r="AX487" s="126" t="s">
        <v>436</v>
      </c>
      <c r="AY487" s="172" t="n">
        <v>6.49</v>
      </c>
      <c r="AZ487" s="131" t="s">
        <v>72</v>
      </c>
      <c r="BA487" s="131" t="n">
        <v>0.270416666666667</v>
      </c>
      <c r="BB487" s="131"/>
      <c r="BC487" s="131"/>
      <c r="BD487" s="131"/>
      <c r="BE487" s="131"/>
      <c r="BF487" s="132"/>
      <c r="BG487" s="126" t="s">
        <v>133</v>
      </c>
      <c r="BH487" s="131" t="n">
        <v>0.05</v>
      </c>
      <c r="BI487" s="159" t="n">
        <v>8.1E-011</v>
      </c>
      <c r="BJ487" s="159" t="n">
        <v>1E-010</v>
      </c>
      <c r="BK487" s="131"/>
      <c r="BL487" s="132"/>
      <c r="BM487" s="133"/>
      <c r="BN487" s="134"/>
      <c r="BO487" s="175"/>
      <c r="BP487" s="114"/>
      <c r="BQ487" s="136"/>
      <c r="BR487" s="137"/>
      <c r="BS487" s="138"/>
      <c r="BT487" s="139"/>
      <c r="BU487" s="140"/>
      <c r="BV487" s="141"/>
      <c r="BW487" s="142"/>
    </row>
    <row r="488" customFormat="false" ht="12.75" hidden="false" customHeight="true" outlineLevel="0" collapsed="false">
      <c r="AW488" s="156" t="s">
        <v>671</v>
      </c>
      <c r="AX488" s="126" t="s">
        <v>436</v>
      </c>
      <c r="AY488" s="172" t="n">
        <v>6.49</v>
      </c>
      <c r="AZ488" s="131" t="s">
        <v>72</v>
      </c>
      <c r="BA488" s="131" t="n">
        <v>0.270416666666667</v>
      </c>
      <c r="BB488" s="131"/>
      <c r="BC488" s="131"/>
      <c r="BD488" s="131"/>
      <c r="BE488" s="131"/>
      <c r="BF488" s="132"/>
      <c r="BG488" s="126" t="s">
        <v>137</v>
      </c>
      <c r="BH488" s="131" t="n">
        <v>0.05</v>
      </c>
      <c r="BI488" s="159" t="n">
        <v>8.7E-011</v>
      </c>
      <c r="BJ488" s="159" t="n">
        <v>1.1E-010</v>
      </c>
      <c r="BK488" s="131"/>
      <c r="BL488" s="132"/>
      <c r="BM488" s="133"/>
      <c r="BN488" s="134"/>
      <c r="BO488" s="175"/>
      <c r="BP488" s="114"/>
      <c r="BQ488" s="136"/>
      <c r="BR488" s="137"/>
      <c r="BS488" s="138"/>
      <c r="BT488" s="139"/>
      <c r="BU488" s="140"/>
      <c r="BV488" s="141"/>
      <c r="BW488" s="142"/>
    </row>
    <row r="489" customFormat="false" ht="12.75" hidden="false" customHeight="true" outlineLevel="0" collapsed="false">
      <c r="AW489" s="156" t="s">
        <v>672</v>
      </c>
      <c r="AX489" s="126" t="s">
        <v>437</v>
      </c>
      <c r="AY489" s="172" t="n">
        <v>1.27</v>
      </c>
      <c r="AZ489" s="131" t="s">
        <v>114</v>
      </c>
      <c r="BA489" s="131" t="n">
        <v>463.8675</v>
      </c>
      <c r="BB489" s="131"/>
      <c r="BC489" s="131"/>
      <c r="BD489" s="131"/>
      <c r="BE489" s="131"/>
      <c r="BF489" s="132"/>
      <c r="BG489" s="126" t="s">
        <v>115</v>
      </c>
      <c r="BH489" s="131" t="n">
        <v>0.05</v>
      </c>
      <c r="BI489" s="159" t="n">
        <v>8.1E-009</v>
      </c>
      <c r="BJ489" s="159" t="n">
        <v>9.6E-009</v>
      </c>
      <c r="BK489" s="131" t="n">
        <v>0.05</v>
      </c>
      <c r="BL489" s="149" t="n">
        <v>2E-009</v>
      </c>
      <c r="BM489" s="133"/>
      <c r="BN489" s="134"/>
      <c r="BO489" s="175"/>
      <c r="BP489" s="114"/>
      <c r="BQ489" s="136"/>
      <c r="BR489" s="137"/>
      <c r="BS489" s="138"/>
      <c r="BT489" s="139"/>
      <c r="BU489" s="140"/>
      <c r="BV489" s="141"/>
      <c r="BW489" s="142"/>
    </row>
    <row r="490" customFormat="false" ht="12.75" hidden="false" customHeight="true" outlineLevel="0" collapsed="false">
      <c r="AW490" s="156" t="s">
        <v>673</v>
      </c>
      <c r="AX490" s="126" t="s">
        <v>437</v>
      </c>
      <c r="AY490" s="172" t="n">
        <v>1.27</v>
      </c>
      <c r="AZ490" s="131" t="s">
        <v>114</v>
      </c>
      <c r="BA490" s="131" t="n">
        <v>463.8675</v>
      </c>
      <c r="BB490" s="131"/>
      <c r="BC490" s="131"/>
      <c r="BD490" s="131"/>
      <c r="BE490" s="131"/>
      <c r="BF490" s="132"/>
      <c r="BG490" s="126" t="s">
        <v>133</v>
      </c>
      <c r="BH490" s="131" t="n">
        <v>0.05</v>
      </c>
      <c r="BI490" s="159" t="n">
        <v>6.2E-009</v>
      </c>
      <c r="BJ490" s="159" t="n">
        <v>5.1E-009</v>
      </c>
      <c r="BK490" s="131"/>
      <c r="BL490" s="132"/>
      <c r="BM490" s="133"/>
      <c r="BN490" s="134"/>
      <c r="BO490" s="175"/>
      <c r="BP490" s="114"/>
      <c r="BQ490" s="136"/>
      <c r="BR490" s="137"/>
      <c r="BS490" s="138"/>
      <c r="BT490" s="139"/>
      <c r="BU490" s="140"/>
      <c r="BV490" s="141"/>
      <c r="BW490" s="142"/>
    </row>
    <row r="491" customFormat="false" ht="12.75" hidden="false" customHeight="true" outlineLevel="0" collapsed="false">
      <c r="AW491" s="156" t="s">
        <v>674</v>
      </c>
      <c r="AX491" s="126" t="s">
        <v>437</v>
      </c>
      <c r="AY491" s="172" t="n">
        <v>1.27</v>
      </c>
      <c r="AZ491" s="131" t="s">
        <v>114</v>
      </c>
      <c r="BA491" s="131" t="n">
        <v>463.8675</v>
      </c>
      <c r="BB491" s="131"/>
      <c r="BC491" s="131"/>
      <c r="BD491" s="131"/>
      <c r="BE491" s="131"/>
      <c r="BF491" s="132"/>
      <c r="BG491" s="126" t="s">
        <v>137</v>
      </c>
      <c r="BH491" s="131" t="n">
        <v>0.05</v>
      </c>
      <c r="BI491" s="159" t="n">
        <v>5.8E-009</v>
      </c>
      <c r="BJ491" s="159" t="n">
        <v>4.4E-009</v>
      </c>
      <c r="BK491" s="131"/>
      <c r="BL491" s="132"/>
      <c r="BM491" s="133"/>
      <c r="BN491" s="134"/>
      <c r="BO491" s="175"/>
      <c r="BP491" s="114"/>
      <c r="BQ491" s="136"/>
      <c r="BR491" s="137"/>
      <c r="BS491" s="138"/>
      <c r="BT491" s="139"/>
      <c r="BU491" s="140"/>
      <c r="BV491" s="141"/>
      <c r="BW491" s="142"/>
    </row>
    <row r="492" customFormat="false" ht="12.75" hidden="false" customHeight="true" outlineLevel="0" collapsed="false">
      <c r="AW492" s="156" t="s">
        <v>675</v>
      </c>
      <c r="AX492" s="126" t="s">
        <v>438</v>
      </c>
      <c r="AY492" s="159" t="n">
        <v>9300000000000000</v>
      </c>
      <c r="AZ492" s="131" t="s">
        <v>114</v>
      </c>
      <c r="BA492" s="131" t="n">
        <v>3.396825E+018</v>
      </c>
      <c r="BB492" s="131"/>
      <c r="BC492" s="131"/>
      <c r="BD492" s="131"/>
      <c r="BE492" s="131"/>
      <c r="BF492" s="132"/>
      <c r="BG492" s="126" t="s">
        <v>115</v>
      </c>
      <c r="BH492" s="131" t="n">
        <v>0.05</v>
      </c>
      <c r="BI492" s="159" t="n">
        <v>1.2E-007</v>
      </c>
      <c r="BJ492" s="159" t="n">
        <v>1.4E-007</v>
      </c>
      <c r="BK492" s="131" t="n">
        <v>0.05</v>
      </c>
      <c r="BL492" s="149" t="n">
        <v>2.5E-008</v>
      </c>
      <c r="BM492" s="133"/>
      <c r="BN492" s="134"/>
      <c r="BO492" s="175"/>
      <c r="BP492" s="114"/>
      <c r="BQ492" s="136"/>
      <c r="BR492" s="137"/>
      <c r="BS492" s="138"/>
      <c r="BT492" s="139"/>
      <c r="BU492" s="140"/>
      <c r="BV492" s="141"/>
      <c r="BW492" s="142"/>
    </row>
    <row r="493" customFormat="false" ht="12.75" hidden="false" customHeight="true" outlineLevel="0" collapsed="false">
      <c r="AW493" s="156" t="s">
        <v>676</v>
      </c>
      <c r="AX493" s="126" t="s">
        <v>438</v>
      </c>
      <c r="AY493" s="159" t="n">
        <v>9300000000000000</v>
      </c>
      <c r="AZ493" s="131" t="s">
        <v>114</v>
      </c>
      <c r="BA493" s="131" t="n">
        <v>3.396825E+018</v>
      </c>
      <c r="BB493" s="131"/>
      <c r="BC493" s="131"/>
      <c r="BD493" s="131"/>
      <c r="BE493" s="131"/>
      <c r="BF493" s="132"/>
      <c r="BG493" s="126" t="s">
        <v>133</v>
      </c>
      <c r="BH493" s="131" t="n">
        <v>0.05</v>
      </c>
      <c r="BI493" s="159" t="n">
        <v>5.3E-008</v>
      </c>
      <c r="BJ493" s="159" t="n">
        <v>4.3E-008</v>
      </c>
      <c r="BK493" s="131"/>
      <c r="BL493" s="132"/>
      <c r="BM493" s="133"/>
      <c r="BN493" s="134"/>
      <c r="BO493" s="175"/>
      <c r="BP493" s="114"/>
      <c r="BQ493" s="136"/>
      <c r="BR493" s="137"/>
      <c r="BS493" s="138"/>
      <c r="BT493" s="139"/>
      <c r="BU493" s="140"/>
      <c r="BV493" s="141"/>
      <c r="BW493" s="142"/>
    </row>
    <row r="494" customFormat="false" ht="12.75" hidden="false" customHeight="true" outlineLevel="0" collapsed="false">
      <c r="AW494" s="156" t="s">
        <v>677</v>
      </c>
      <c r="AX494" s="126" t="s">
        <v>438</v>
      </c>
      <c r="AY494" s="159" t="n">
        <v>9300000000000000</v>
      </c>
      <c r="AZ494" s="131" t="s">
        <v>114</v>
      </c>
      <c r="BA494" s="131" t="n">
        <v>3.396825E+018</v>
      </c>
      <c r="BB494" s="131"/>
      <c r="BC494" s="131"/>
      <c r="BD494" s="131"/>
      <c r="BE494" s="131"/>
      <c r="BF494" s="132"/>
      <c r="BG494" s="126" t="s">
        <v>137</v>
      </c>
      <c r="BH494" s="131" t="n">
        <v>0.05</v>
      </c>
      <c r="BI494" s="159" t="n">
        <v>2.5E-008</v>
      </c>
      <c r="BJ494" s="159" t="n">
        <v>2.1E-008</v>
      </c>
      <c r="BK494" s="131"/>
      <c r="BL494" s="132"/>
      <c r="BM494" s="133"/>
      <c r="BN494" s="134"/>
      <c r="BO494" s="175"/>
      <c r="BP494" s="114"/>
      <c r="BQ494" s="136"/>
      <c r="BR494" s="137"/>
      <c r="BS494" s="138"/>
      <c r="BT494" s="139"/>
      <c r="BU494" s="140"/>
      <c r="BV494" s="141"/>
      <c r="BW494" s="142"/>
    </row>
    <row r="495" customFormat="false" ht="12.75" hidden="false" customHeight="true" outlineLevel="0" collapsed="false">
      <c r="AW495" s="156" t="s">
        <v>678</v>
      </c>
      <c r="AX495" s="126" t="s">
        <v>439</v>
      </c>
      <c r="AY495" s="172" t="n">
        <v>13.6</v>
      </c>
      <c r="AZ495" s="131" t="s">
        <v>114</v>
      </c>
      <c r="BA495" s="131" t="n">
        <v>4967.4</v>
      </c>
      <c r="BB495" s="131"/>
      <c r="BC495" s="131"/>
      <c r="BD495" s="131"/>
      <c r="BE495" s="131"/>
      <c r="BF495" s="132"/>
      <c r="BG495" s="126" t="s">
        <v>115</v>
      </c>
      <c r="BH495" s="131" t="n">
        <v>0.05</v>
      </c>
      <c r="BI495" s="159" t="n">
        <v>1.1E-007</v>
      </c>
      <c r="BJ495" s="159" t="n">
        <v>1.3E-007</v>
      </c>
      <c r="BK495" s="131" t="n">
        <v>0.05</v>
      </c>
      <c r="BL495" s="149" t="n">
        <v>2.3E-008</v>
      </c>
      <c r="BM495" s="133"/>
      <c r="BN495" s="134"/>
      <c r="BO495" s="175"/>
      <c r="BP495" s="114"/>
      <c r="BQ495" s="136"/>
      <c r="BR495" s="137"/>
      <c r="BS495" s="138"/>
      <c r="BT495" s="139"/>
      <c r="BU495" s="140"/>
      <c r="BV495" s="141"/>
      <c r="BW495" s="142"/>
    </row>
    <row r="496" customFormat="false" ht="12.75" hidden="false" customHeight="true" outlineLevel="0" collapsed="false">
      <c r="AW496" s="156" t="s">
        <v>679</v>
      </c>
      <c r="AX496" s="126" t="s">
        <v>439</v>
      </c>
      <c r="AY496" s="172" t="n">
        <v>13.6</v>
      </c>
      <c r="AZ496" s="131" t="s">
        <v>114</v>
      </c>
      <c r="BA496" s="131" t="n">
        <v>4967.4</v>
      </c>
      <c r="BB496" s="131"/>
      <c r="BC496" s="131"/>
      <c r="BD496" s="131"/>
      <c r="BE496" s="131"/>
      <c r="BF496" s="132"/>
      <c r="BG496" s="126" t="s">
        <v>133</v>
      </c>
      <c r="BH496" s="131" t="n">
        <v>0.05</v>
      </c>
      <c r="BI496" s="159" t="n">
        <v>5E-008</v>
      </c>
      <c r="BJ496" s="159" t="n">
        <v>4E-008</v>
      </c>
      <c r="BK496" s="131"/>
      <c r="BL496" s="132"/>
      <c r="BM496" s="133"/>
      <c r="BN496" s="134"/>
      <c r="BO496" s="175"/>
      <c r="BP496" s="114"/>
      <c r="BQ496" s="136"/>
      <c r="BR496" s="137"/>
      <c r="BS496" s="138"/>
      <c r="BT496" s="139"/>
      <c r="BU496" s="140"/>
      <c r="BV496" s="141"/>
      <c r="BW496" s="142"/>
    </row>
    <row r="497" customFormat="false" ht="12.75" hidden="false" customHeight="true" outlineLevel="0" collapsed="false">
      <c r="AW497" s="156" t="s">
        <v>680</v>
      </c>
      <c r="AX497" s="126" t="s">
        <v>439</v>
      </c>
      <c r="AY497" s="172" t="n">
        <v>13.6</v>
      </c>
      <c r="AZ497" s="131" t="s">
        <v>114</v>
      </c>
      <c r="BA497" s="131" t="n">
        <v>4967.4</v>
      </c>
      <c r="BB497" s="131"/>
      <c r="BC497" s="131"/>
      <c r="BD497" s="131"/>
      <c r="BE497" s="131"/>
      <c r="BF497" s="132"/>
      <c r="BG497" s="126" t="s">
        <v>137</v>
      </c>
      <c r="BH497" s="131" t="n">
        <v>0.05</v>
      </c>
      <c r="BI497" s="159" t="n">
        <v>3E-008</v>
      </c>
      <c r="BJ497" s="159" t="n">
        <v>2.4E-008</v>
      </c>
      <c r="BK497" s="131"/>
      <c r="BL497" s="132"/>
      <c r="BM497" s="133"/>
      <c r="BN497" s="134"/>
      <c r="BO497" s="175"/>
      <c r="BP497" s="114"/>
      <c r="BQ497" s="136"/>
      <c r="BR497" s="137"/>
      <c r="BS497" s="138"/>
      <c r="BT497" s="139"/>
      <c r="BU497" s="140"/>
      <c r="BV497" s="141"/>
      <c r="BW497" s="142"/>
    </row>
    <row r="498" customFormat="false" ht="12.75" hidden="false" customHeight="true" outlineLevel="0" collapsed="false">
      <c r="AW498" s="156" t="s">
        <v>681</v>
      </c>
      <c r="AX498" s="126" t="s">
        <v>440</v>
      </c>
      <c r="AY498" s="172" t="n">
        <v>2.23</v>
      </c>
      <c r="AZ498" s="131" t="s">
        <v>132</v>
      </c>
      <c r="BA498" s="172" t="n">
        <v>2.23</v>
      </c>
      <c r="BB498" s="131"/>
      <c r="BC498" s="131"/>
      <c r="BD498" s="131"/>
      <c r="BE498" s="131"/>
      <c r="BF498" s="132"/>
      <c r="BG498" s="126" t="s">
        <v>115</v>
      </c>
      <c r="BH498" s="131" t="n">
        <v>0.05</v>
      </c>
      <c r="BI498" s="159" t="n">
        <v>3.7E-010</v>
      </c>
      <c r="BJ498" s="159" t="n">
        <v>5.4E-010</v>
      </c>
      <c r="BK498" s="131" t="n">
        <v>0.05</v>
      </c>
      <c r="BL498" s="149" t="n">
        <v>1.4E-009</v>
      </c>
      <c r="BM498" s="133"/>
      <c r="BN498" s="134"/>
      <c r="BO498" s="175"/>
      <c r="BP498" s="114"/>
      <c r="BQ498" s="136"/>
      <c r="BR498" s="137"/>
      <c r="BS498" s="138"/>
      <c r="BT498" s="139"/>
      <c r="BU498" s="140"/>
      <c r="BV498" s="141"/>
      <c r="BW498" s="142"/>
    </row>
    <row r="499" customFormat="false" ht="12.75" hidden="false" customHeight="true" outlineLevel="0" collapsed="false">
      <c r="AW499" s="156" t="s">
        <v>682</v>
      </c>
      <c r="AX499" s="126" t="s">
        <v>440</v>
      </c>
      <c r="AY499" s="172" t="n">
        <v>2.23</v>
      </c>
      <c r="AZ499" s="131" t="s">
        <v>132</v>
      </c>
      <c r="BA499" s="172" t="n">
        <v>2.23</v>
      </c>
      <c r="BB499" s="131"/>
      <c r="BC499" s="131"/>
      <c r="BD499" s="131"/>
      <c r="BE499" s="131"/>
      <c r="BF499" s="132"/>
      <c r="BG499" s="126" t="s">
        <v>133</v>
      </c>
      <c r="BH499" s="131" t="n">
        <v>0.05</v>
      </c>
      <c r="BI499" s="159" t="n">
        <v>9.7E-010</v>
      </c>
      <c r="BJ499" s="159" t="n">
        <v>1.2E-009</v>
      </c>
      <c r="BK499" s="131"/>
      <c r="BL499" s="132"/>
      <c r="BM499" s="133"/>
      <c r="BN499" s="134"/>
      <c r="BO499" s="175"/>
      <c r="BP499" s="114"/>
      <c r="BQ499" s="136"/>
      <c r="BR499" s="137"/>
      <c r="BS499" s="138"/>
      <c r="BT499" s="139"/>
      <c r="BU499" s="140"/>
      <c r="BV499" s="141"/>
      <c r="BW499" s="142"/>
    </row>
    <row r="500" customFormat="false" ht="12.75" hidden="false" customHeight="true" outlineLevel="0" collapsed="false">
      <c r="AW500" s="156" t="s">
        <v>683</v>
      </c>
      <c r="AX500" s="126" t="s">
        <v>440</v>
      </c>
      <c r="AY500" s="172" t="n">
        <v>2.23</v>
      </c>
      <c r="AZ500" s="131" t="s">
        <v>132</v>
      </c>
      <c r="BA500" s="172" t="n">
        <v>2.23</v>
      </c>
      <c r="BB500" s="131"/>
      <c r="BC500" s="131"/>
      <c r="BD500" s="131"/>
      <c r="BE500" s="131"/>
      <c r="BF500" s="132"/>
      <c r="BG500" s="126" t="s">
        <v>137</v>
      </c>
      <c r="BH500" s="131" t="n">
        <v>0.05</v>
      </c>
      <c r="BI500" s="159" t="n">
        <v>1.1E-009</v>
      </c>
      <c r="BJ500" s="159" t="n">
        <v>1.3E-009</v>
      </c>
      <c r="BK500" s="131"/>
      <c r="BL500" s="132"/>
      <c r="BM500" s="133"/>
      <c r="BN500" s="134"/>
      <c r="BO500" s="175"/>
      <c r="BP500" s="114"/>
      <c r="BQ500" s="136"/>
      <c r="BR500" s="137"/>
      <c r="BS500" s="138"/>
      <c r="BT500" s="139"/>
      <c r="BU500" s="140"/>
      <c r="BV500" s="141"/>
      <c r="BW500" s="142"/>
    </row>
    <row r="501" customFormat="false" ht="12.75" hidden="false" customHeight="true" outlineLevel="0" collapsed="false">
      <c r="AW501" s="156" t="s">
        <v>684</v>
      </c>
      <c r="AX501" s="126" t="s">
        <v>441</v>
      </c>
      <c r="AY501" s="172" t="n">
        <v>44.6</v>
      </c>
      <c r="AZ501" s="131" t="s">
        <v>132</v>
      </c>
      <c r="BA501" s="172" t="n">
        <v>44.6</v>
      </c>
      <c r="BB501" s="131"/>
      <c r="BC501" s="131"/>
      <c r="BD501" s="131"/>
      <c r="BE501" s="131"/>
      <c r="BF501" s="132"/>
      <c r="BG501" s="126" t="s">
        <v>115</v>
      </c>
      <c r="BH501" s="131" t="n">
        <v>0.05</v>
      </c>
      <c r="BI501" s="159" t="n">
        <v>5.3E-009</v>
      </c>
      <c r="BJ501" s="159" t="n">
        <v>6.4E-009</v>
      </c>
      <c r="BK501" s="131" t="n">
        <v>0.05</v>
      </c>
      <c r="BL501" s="149" t="n">
        <v>3.3E-009</v>
      </c>
      <c r="BM501" s="133"/>
      <c r="BN501" s="134"/>
      <c r="BO501" s="175"/>
      <c r="BP501" s="114"/>
      <c r="BQ501" s="136"/>
      <c r="BR501" s="137"/>
      <c r="BS501" s="138"/>
      <c r="BT501" s="139"/>
      <c r="BU501" s="140"/>
      <c r="BV501" s="141" t="n">
        <v>0.98</v>
      </c>
      <c r="BW501" s="142" t="n">
        <v>1.621</v>
      </c>
    </row>
    <row r="502" customFormat="false" ht="12.75" hidden="false" customHeight="true" outlineLevel="0" collapsed="false">
      <c r="AW502" s="156" t="s">
        <v>685</v>
      </c>
      <c r="AX502" s="126" t="s">
        <v>441</v>
      </c>
      <c r="AY502" s="172" t="n">
        <v>44.6</v>
      </c>
      <c r="AZ502" s="131" t="s">
        <v>132</v>
      </c>
      <c r="BA502" s="172" t="n">
        <v>44.6</v>
      </c>
      <c r="BB502" s="131"/>
      <c r="BC502" s="131"/>
      <c r="BD502" s="131"/>
      <c r="BE502" s="131"/>
      <c r="BF502" s="132"/>
      <c r="BG502" s="126" t="s">
        <v>133</v>
      </c>
      <c r="BH502" s="131" t="n">
        <v>0.05</v>
      </c>
      <c r="BI502" s="159" t="n">
        <v>5.9E-009</v>
      </c>
      <c r="BJ502" s="159" t="n">
        <v>5.5E-009</v>
      </c>
      <c r="BK502" s="131"/>
      <c r="BL502" s="132"/>
      <c r="BM502" s="133"/>
      <c r="BN502" s="134"/>
      <c r="BO502" s="175"/>
      <c r="BP502" s="114"/>
      <c r="BQ502" s="136"/>
      <c r="BR502" s="137"/>
      <c r="BS502" s="138"/>
      <c r="BT502" s="139"/>
      <c r="BU502" s="140"/>
      <c r="BV502" s="141" t="n">
        <v>0.98</v>
      </c>
      <c r="BW502" s="142" t="n">
        <v>1.621</v>
      </c>
    </row>
    <row r="503" customFormat="false" ht="12.75" hidden="false" customHeight="true" outlineLevel="0" collapsed="false">
      <c r="AW503" s="156" t="s">
        <v>686</v>
      </c>
      <c r="AX503" s="126" t="s">
        <v>441</v>
      </c>
      <c r="AY503" s="172" t="n">
        <v>44.6</v>
      </c>
      <c r="AZ503" s="131" t="s">
        <v>132</v>
      </c>
      <c r="BA503" s="172" t="n">
        <v>44.6</v>
      </c>
      <c r="BB503" s="131"/>
      <c r="BC503" s="131"/>
      <c r="BD503" s="131"/>
      <c r="BE503" s="131"/>
      <c r="BF503" s="132"/>
      <c r="BG503" s="126" t="s">
        <v>137</v>
      </c>
      <c r="BH503" s="131" t="n">
        <v>0.05</v>
      </c>
      <c r="BI503" s="159" t="n">
        <v>7.3E-009</v>
      </c>
      <c r="BJ503" s="159" t="n">
        <v>5.5E-009</v>
      </c>
      <c r="BK503" s="131"/>
      <c r="BL503" s="132"/>
      <c r="BM503" s="133"/>
      <c r="BN503" s="134"/>
      <c r="BO503" s="175"/>
      <c r="BP503" s="114"/>
      <c r="BQ503" s="136"/>
      <c r="BR503" s="137"/>
      <c r="BS503" s="138"/>
      <c r="BT503" s="139"/>
      <c r="BU503" s="140"/>
      <c r="BV503" s="141" t="n">
        <v>0.98</v>
      </c>
      <c r="BW503" s="142" t="n">
        <v>1.621</v>
      </c>
    </row>
    <row r="504" customFormat="false" ht="12.75" hidden="false" customHeight="true" outlineLevel="0" collapsed="false">
      <c r="AW504" s="156" t="s">
        <v>687</v>
      </c>
      <c r="AX504" s="126" t="s">
        <v>442</v>
      </c>
      <c r="AY504" s="172" t="n">
        <v>2.49</v>
      </c>
      <c r="AZ504" s="131" t="s">
        <v>72</v>
      </c>
      <c r="BA504" s="131" t="n">
        <v>0.10375</v>
      </c>
      <c r="BB504" s="131"/>
      <c r="BC504" s="131"/>
      <c r="BD504" s="131"/>
      <c r="BE504" s="131"/>
      <c r="BF504" s="132"/>
      <c r="BG504" s="126" t="s">
        <v>115</v>
      </c>
      <c r="BH504" s="131" t="n">
        <v>0.05</v>
      </c>
      <c r="BI504" s="159" t="n">
        <v>7.3E-011</v>
      </c>
      <c r="BJ504" s="159" t="n">
        <v>1.3E-010</v>
      </c>
      <c r="BK504" s="131" t="n">
        <v>0.05</v>
      </c>
      <c r="BL504" s="149" t="n">
        <v>2.8E-010</v>
      </c>
      <c r="BM504" s="133"/>
      <c r="BN504" s="134"/>
      <c r="BO504" s="175"/>
      <c r="BP504" s="114"/>
      <c r="BQ504" s="136"/>
      <c r="BR504" s="137"/>
      <c r="BS504" s="138"/>
      <c r="BT504" s="139"/>
      <c r="BU504" s="140"/>
      <c r="BV504" s="141"/>
      <c r="BW504" s="142"/>
    </row>
    <row r="505" customFormat="false" ht="12.75" hidden="false" customHeight="true" outlineLevel="0" collapsed="false">
      <c r="AW505" s="156" t="s">
        <v>688</v>
      </c>
      <c r="AX505" s="126" t="s">
        <v>442</v>
      </c>
      <c r="AY505" s="172" t="n">
        <v>2.49</v>
      </c>
      <c r="AZ505" s="131" t="s">
        <v>72</v>
      </c>
      <c r="BA505" s="131" t="n">
        <v>0.10375</v>
      </c>
      <c r="BB505" s="131"/>
      <c r="BC505" s="131"/>
      <c r="BD505" s="131"/>
      <c r="BE505" s="131"/>
      <c r="BF505" s="132"/>
      <c r="BG505" s="126" t="s">
        <v>133</v>
      </c>
      <c r="BH505" s="131" t="n">
        <v>0.05</v>
      </c>
      <c r="BI505" s="159" t="n">
        <v>1.6E-010</v>
      </c>
      <c r="BJ505" s="159" t="n">
        <v>2.4E-010</v>
      </c>
      <c r="BK505" s="131"/>
      <c r="BL505" s="132"/>
      <c r="BM505" s="133"/>
      <c r="BN505" s="134"/>
      <c r="BO505" s="175"/>
      <c r="BP505" s="114"/>
      <c r="BQ505" s="136"/>
      <c r="BR505" s="137"/>
      <c r="BS505" s="138"/>
      <c r="BT505" s="139"/>
      <c r="BU505" s="140"/>
      <c r="BV505" s="141"/>
      <c r="BW505" s="142"/>
    </row>
    <row r="506" customFormat="false" ht="12.75" hidden="false" customHeight="true" outlineLevel="0" collapsed="false">
      <c r="AW506" s="156" t="s">
        <v>689</v>
      </c>
      <c r="AX506" s="126" t="s">
        <v>442</v>
      </c>
      <c r="AY506" s="172" t="n">
        <v>2.49</v>
      </c>
      <c r="AZ506" s="131" t="s">
        <v>72</v>
      </c>
      <c r="BA506" s="131" t="n">
        <v>0.10375</v>
      </c>
      <c r="BB506" s="131"/>
      <c r="BC506" s="131"/>
      <c r="BD506" s="131"/>
      <c r="BE506" s="131"/>
      <c r="BF506" s="132"/>
      <c r="BG506" s="126" t="s">
        <v>137</v>
      </c>
      <c r="BH506" s="131" t="n">
        <v>0.05</v>
      </c>
      <c r="BI506" s="159" t="n">
        <v>1.7E-010</v>
      </c>
      <c r="BJ506" s="159" t="n">
        <v>2.5E-010</v>
      </c>
      <c r="BK506" s="131"/>
      <c r="BL506" s="132"/>
      <c r="BM506" s="133"/>
      <c r="BN506" s="134"/>
      <c r="BO506" s="175"/>
      <c r="BP506" s="114"/>
      <c r="BQ506" s="136"/>
      <c r="BR506" s="137"/>
      <c r="BS506" s="138"/>
      <c r="BT506" s="139"/>
      <c r="BU506" s="140"/>
      <c r="BV506" s="141"/>
      <c r="BW506" s="142"/>
    </row>
    <row r="507" customFormat="false" ht="12.75" hidden="false" customHeight="true" outlineLevel="0" collapsed="false">
      <c r="AW507" s="156" t="s">
        <v>690</v>
      </c>
      <c r="AX507" s="126" t="s">
        <v>443</v>
      </c>
      <c r="AY507" s="172" t="n">
        <v>3.36</v>
      </c>
      <c r="AZ507" s="131" t="s">
        <v>72</v>
      </c>
      <c r="BA507" s="131" t="n">
        <v>0.14</v>
      </c>
      <c r="BB507" s="131"/>
      <c r="BC507" s="131"/>
      <c r="BD507" s="131"/>
      <c r="BE507" s="131"/>
      <c r="BF507" s="132"/>
      <c r="BG507" s="126" t="s">
        <v>115</v>
      </c>
      <c r="BH507" s="131" t="n">
        <v>0.05</v>
      </c>
      <c r="BI507" s="159" t="n">
        <v>1E-010</v>
      </c>
      <c r="BJ507" s="159" t="n">
        <v>1.9E-010</v>
      </c>
      <c r="BK507" s="131" t="n">
        <v>0.05</v>
      </c>
      <c r="BL507" s="149" t="n">
        <v>2.8E-010</v>
      </c>
      <c r="BM507" s="133"/>
      <c r="BN507" s="134"/>
      <c r="BO507" s="175"/>
      <c r="BP507" s="114"/>
      <c r="BQ507" s="136"/>
      <c r="BR507" s="137"/>
      <c r="BS507" s="138"/>
      <c r="BT507" s="139"/>
      <c r="BU507" s="140"/>
      <c r="BV507" s="141"/>
      <c r="BW507" s="142"/>
    </row>
    <row r="508" customFormat="false" ht="12.75" hidden="false" customHeight="true" outlineLevel="0" collapsed="false">
      <c r="AW508" s="156" t="s">
        <v>691</v>
      </c>
      <c r="AX508" s="126" t="s">
        <v>443</v>
      </c>
      <c r="AY508" s="172" t="n">
        <v>3.36</v>
      </c>
      <c r="AZ508" s="131" t="s">
        <v>72</v>
      </c>
      <c r="BA508" s="131" t="n">
        <v>0.14</v>
      </c>
      <c r="BB508" s="131"/>
      <c r="BC508" s="131"/>
      <c r="BD508" s="131"/>
      <c r="BE508" s="131"/>
      <c r="BF508" s="132"/>
      <c r="BG508" s="126" t="s">
        <v>133</v>
      </c>
      <c r="BH508" s="131" t="n">
        <v>0.05</v>
      </c>
      <c r="BI508" s="159" t="n">
        <v>2E-010</v>
      </c>
      <c r="BJ508" s="159" t="n">
        <v>3.1E-010</v>
      </c>
      <c r="BK508" s="131"/>
      <c r="BL508" s="132"/>
      <c r="BM508" s="133"/>
      <c r="BN508" s="134"/>
      <c r="BO508" s="175"/>
      <c r="BP508" s="114"/>
      <c r="BQ508" s="136"/>
      <c r="BR508" s="137"/>
      <c r="BS508" s="138"/>
      <c r="BT508" s="139"/>
      <c r="BU508" s="140"/>
      <c r="BV508" s="141"/>
      <c r="BW508" s="142"/>
    </row>
    <row r="509" customFormat="false" ht="12.75" hidden="false" customHeight="true" outlineLevel="0" collapsed="false">
      <c r="AW509" s="156" t="s">
        <v>692</v>
      </c>
      <c r="AX509" s="126" t="s">
        <v>443</v>
      </c>
      <c r="AY509" s="172" t="n">
        <v>3.36</v>
      </c>
      <c r="AZ509" s="131" t="s">
        <v>72</v>
      </c>
      <c r="BA509" s="131" t="n">
        <v>0.14</v>
      </c>
      <c r="BB509" s="131"/>
      <c r="BC509" s="131"/>
      <c r="BD509" s="131"/>
      <c r="BE509" s="131"/>
      <c r="BF509" s="132"/>
      <c r="BG509" s="126" t="s">
        <v>137</v>
      </c>
      <c r="BH509" s="131" t="n">
        <v>0.05</v>
      </c>
      <c r="BI509" s="159" t="n">
        <v>2.1E-010</v>
      </c>
      <c r="BJ509" s="159" t="n">
        <v>3.2E-010</v>
      </c>
      <c r="BK509" s="131"/>
      <c r="BL509" s="132"/>
      <c r="BM509" s="133"/>
      <c r="BN509" s="134"/>
      <c r="BO509" s="175"/>
      <c r="BP509" s="114"/>
      <c r="BQ509" s="136"/>
      <c r="BR509" s="137"/>
      <c r="BS509" s="138"/>
      <c r="BT509" s="139"/>
      <c r="BU509" s="140"/>
      <c r="BV509" s="141"/>
      <c r="BW509" s="142"/>
    </row>
    <row r="510" customFormat="false" ht="12.75" hidden="false" customHeight="true" outlineLevel="0" collapsed="false">
      <c r="AW510" s="156" t="s">
        <v>693</v>
      </c>
      <c r="AX510" s="126" t="s">
        <v>444</v>
      </c>
      <c r="AY510" s="172" t="n">
        <v>4.2</v>
      </c>
      <c r="AZ510" s="131" t="s">
        <v>72</v>
      </c>
      <c r="BA510" s="131" t="n">
        <v>0.175</v>
      </c>
      <c r="BB510" s="131"/>
      <c r="BC510" s="131"/>
      <c r="BD510" s="131"/>
      <c r="BE510" s="131"/>
      <c r="BF510" s="132"/>
      <c r="BG510" s="126" t="s">
        <v>115</v>
      </c>
      <c r="BH510" s="131" t="n">
        <v>0.02</v>
      </c>
      <c r="BI510" s="159" t="n">
        <v>3.2E-011</v>
      </c>
      <c r="BJ510" s="159" t="n">
        <v>5.7E-011</v>
      </c>
      <c r="BK510" s="131" t="n">
        <v>0.02</v>
      </c>
      <c r="BL510" s="149" t="n">
        <v>6.6E-011</v>
      </c>
      <c r="BM510" s="133"/>
      <c r="BN510" s="134"/>
      <c r="BO510" s="175"/>
      <c r="BP510" s="114"/>
      <c r="BQ510" s="136"/>
      <c r="BR510" s="137"/>
      <c r="BS510" s="138"/>
      <c r="BT510" s="139"/>
      <c r="BU510" s="140"/>
      <c r="BV510" s="141"/>
      <c r="BW510" s="142"/>
    </row>
    <row r="511" customFormat="false" ht="12.75" hidden="false" customHeight="true" outlineLevel="0" collapsed="false">
      <c r="AW511" s="156" t="s">
        <v>694</v>
      </c>
      <c r="AX511" s="126" t="s">
        <v>444</v>
      </c>
      <c r="AY511" s="172" t="n">
        <v>4.2</v>
      </c>
      <c r="AZ511" s="131" t="s">
        <v>72</v>
      </c>
      <c r="BA511" s="131" t="n">
        <v>0.175</v>
      </c>
      <c r="BB511" s="131"/>
      <c r="BC511" s="131"/>
      <c r="BD511" s="131"/>
      <c r="BE511" s="131"/>
      <c r="BF511" s="132"/>
      <c r="BG511" s="126" t="s">
        <v>133</v>
      </c>
      <c r="BH511" s="131" t="n">
        <v>0.02</v>
      </c>
      <c r="BI511" s="159" t="n">
        <v>4.4E-011</v>
      </c>
      <c r="BJ511" s="159" t="n">
        <v>7.3E-011</v>
      </c>
      <c r="BK511" s="131"/>
      <c r="BL511" s="132"/>
      <c r="BM511" s="133"/>
      <c r="BN511" s="134"/>
      <c r="BO511" s="175"/>
      <c r="BP511" s="114"/>
      <c r="BQ511" s="136"/>
      <c r="BR511" s="137"/>
      <c r="BS511" s="138"/>
      <c r="BT511" s="139"/>
      <c r="BU511" s="140"/>
      <c r="BV511" s="141"/>
      <c r="BW511" s="142"/>
    </row>
    <row r="512" customFormat="false" ht="12.75" hidden="false" customHeight="true" outlineLevel="0" collapsed="false">
      <c r="AW512" s="156" t="s">
        <v>695</v>
      </c>
      <c r="AX512" s="126" t="s">
        <v>445</v>
      </c>
      <c r="AY512" s="172" t="n">
        <v>4.9</v>
      </c>
      <c r="AZ512" s="131" t="s">
        <v>72</v>
      </c>
      <c r="BA512" s="131" t="n">
        <v>0.204166666666667</v>
      </c>
      <c r="BB512" s="131"/>
      <c r="BC512" s="131"/>
      <c r="BD512" s="131"/>
      <c r="BE512" s="131"/>
      <c r="BF512" s="132"/>
      <c r="BG512" s="126" t="s">
        <v>115</v>
      </c>
      <c r="BH512" s="131" t="n">
        <v>0.02</v>
      </c>
      <c r="BI512" s="159" t="n">
        <v>1.2E-010</v>
      </c>
      <c r="BJ512" s="159" t="n">
        <v>2.2E-010</v>
      </c>
      <c r="BK512" s="131" t="n">
        <v>0.02</v>
      </c>
      <c r="BL512" s="149" t="n">
        <v>2.4E-010</v>
      </c>
      <c r="BM512" s="133"/>
      <c r="BN512" s="134"/>
      <c r="BO512" s="175"/>
      <c r="BP512" s="114"/>
      <c r="BQ512" s="136"/>
      <c r="BR512" s="137"/>
      <c r="BS512" s="138"/>
      <c r="BT512" s="139"/>
      <c r="BU512" s="140"/>
      <c r="BV512" s="141"/>
      <c r="BW512" s="142"/>
    </row>
    <row r="513" customFormat="false" ht="12.75" hidden="false" customHeight="true" outlineLevel="0" collapsed="false">
      <c r="AW513" s="156" t="s">
        <v>696</v>
      </c>
      <c r="AX513" s="126" t="s">
        <v>445</v>
      </c>
      <c r="AY513" s="172" t="n">
        <v>4.9</v>
      </c>
      <c r="AZ513" s="131" t="s">
        <v>72</v>
      </c>
      <c r="BA513" s="131" t="n">
        <v>0.204166666666667</v>
      </c>
      <c r="BB513" s="131"/>
      <c r="BC513" s="131"/>
      <c r="BD513" s="131"/>
      <c r="BE513" s="131"/>
      <c r="BF513" s="132"/>
      <c r="BG513" s="126" t="s">
        <v>133</v>
      </c>
      <c r="BH513" s="131" t="n">
        <v>0.02</v>
      </c>
      <c r="BI513" s="159" t="n">
        <v>1.4E-010</v>
      </c>
      <c r="BJ513" s="159" t="n">
        <v>2.5E-010</v>
      </c>
      <c r="BK513" s="131"/>
      <c r="BL513" s="132"/>
      <c r="BM513" s="133"/>
      <c r="BN513" s="134"/>
      <c r="BO513" s="175"/>
      <c r="BP513" s="114"/>
      <c r="BQ513" s="136"/>
      <c r="BR513" s="137"/>
      <c r="BS513" s="138"/>
      <c r="BT513" s="139"/>
      <c r="BU513" s="140"/>
      <c r="BV513" s="141"/>
      <c r="BW513" s="142"/>
    </row>
    <row r="514" customFormat="false" ht="12.75" hidden="false" customHeight="true" outlineLevel="0" collapsed="false">
      <c r="AW514" s="156" t="s">
        <v>697</v>
      </c>
      <c r="AX514" s="126" t="s">
        <v>445</v>
      </c>
      <c r="AY514" s="172" t="n">
        <v>4.9</v>
      </c>
      <c r="AZ514" s="131" t="s">
        <v>72</v>
      </c>
      <c r="BA514" s="131" t="n">
        <v>0.204166666666667</v>
      </c>
      <c r="BB514" s="131"/>
      <c r="BC514" s="131"/>
      <c r="BD514" s="131"/>
      <c r="BE514" s="131"/>
      <c r="BF514" s="132"/>
      <c r="BG514" s="126" t="s">
        <v>115</v>
      </c>
      <c r="BH514" s="131" t="n">
        <v>0.02</v>
      </c>
      <c r="BI514" s="159" t="n">
        <v>3.1E-011</v>
      </c>
      <c r="BJ514" s="159" t="n">
        <v>5.5E-011</v>
      </c>
      <c r="BK514" s="131" t="n">
        <v>0.02</v>
      </c>
      <c r="BL514" s="149" t="n">
        <v>1E-010</v>
      </c>
      <c r="BM514" s="133"/>
      <c r="BN514" s="134"/>
      <c r="BO514" s="175"/>
      <c r="BP514" s="114"/>
      <c r="BQ514" s="136"/>
      <c r="BR514" s="137"/>
      <c r="BS514" s="138"/>
      <c r="BT514" s="139"/>
      <c r="BU514" s="140"/>
      <c r="BV514" s="141"/>
      <c r="BW514" s="142"/>
    </row>
    <row r="515" customFormat="false" ht="12.75" hidden="false" customHeight="true" outlineLevel="0" collapsed="false">
      <c r="AW515" s="156" t="s">
        <v>698</v>
      </c>
      <c r="AX515" s="126" t="s">
        <v>445</v>
      </c>
      <c r="AY515" s="172" t="n">
        <v>4.9</v>
      </c>
      <c r="AZ515" s="131" t="s">
        <v>72</v>
      </c>
      <c r="BA515" s="131" t="n">
        <v>0.204166666666667</v>
      </c>
      <c r="BB515" s="131"/>
      <c r="BC515" s="131"/>
      <c r="BD515" s="131"/>
      <c r="BE515" s="131"/>
      <c r="BF515" s="132"/>
      <c r="BG515" s="126" t="s">
        <v>133</v>
      </c>
      <c r="BH515" s="131" t="n">
        <v>0.02</v>
      </c>
      <c r="BI515" s="159" t="n">
        <v>5E-011</v>
      </c>
      <c r="BJ515" s="159" t="n">
        <v>8.1E-011</v>
      </c>
      <c r="BK515" s="131"/>
      <c r="BL515" s="132"/>
      <c r="BM515" s="133"/>
      <c r="BN515" s="134"/>
      <c r="BO515" s="175"/>
      <c r="BP515" s="114"/>
      <c r="BQ515" s="136"/>
      <c r="BR515" s="137"/>
      <c r="BS515" s="138"/>
      <c r="BT515" s="139"/>
      <c r="BU515" s="140"/>
      <c r="BV515" s="141"/>
      <c r="BW515" s="142"/>
    </row>
    <row r="516" customFormat="false" ht="12.75" hidden="false" customHeight="true" outlineLevel="0" collapsed="false">
      <c r="AW516" s="156" t="s">
        <v>699</v>
      </c>
      <c r="AX516" s="126" t="s">
        <v>446</v>
      </c>
      <c r="AY516" s="172" t="n">
        <v>2.83</v>
      </c>
      <c r="AZ516" s="131" t="s">
        <v>132</v>
      </c>
      <c r="BA516" s="172" t="n">
        <v>2.83</v>
      </c>
      <c r="BB516" s="131" t="n">
        <v>0.088</v>
      </c>
      <c r="BC516" s="131"/>
      <c r="BD516" s="131"/>
      <c r="BE516" s="131"/>
      <c r="BF516" s="132"/>
      <c r="BG516" s="126" t="s">
        <v>115</v>
      </c>
      <c r="BH516" s="131" t="n">
        <v>0.02</v>
      </c>
      <c r="BI516" s="159" t="n">
        <v>1.3E-010</v>
      </c>
      <c r="BJ516" s="159" t="n">
        <v>2.2E-010</v>
      </c>
      <c r="BK516" s="131" t="n">
        <v>0.02</v>
      </c>
      <c r="BL516" s="149" t="n">
        <v>2.9E-010</v>
      </c>
      <c r="BM516" s="133"/>
      <c r="BN516" s="134" t="n">
        <v>400</v>
      </c>
      <c r="BO516" s="175"/>
      <c r="BP516" s="114" t="n">
        <v>0.7</v>
      </c>
      <c r="BQ516" s="136" t="n">
        <v>0.55</v>
      </c>
      <c r="BR516" s="137"/>
      <c r="BS516" s="138"/>
      <c r="BT516" s="139"/>
      <c r="BU516" s="140"/>
      <c r="BV516" s="141"/>
      <c r="BW516" s="142"/>
    </row>
    <row r="517" customFormat="false" ht="12.75" hidden="false" customHeight="true" outlineLevel="0" collapsed="false">
      <c r="AW517" s="156" t="s">
        <v>700</v>
      </c>
      <c r="AX517" s="126" t="s">
        <v>446</v>
      </c>
      <c r="AY517" s="172" t="n">
        <v>2.83</v>
      </c>
      <c r="AZ517" s="131" t="s">
        <v>132</v>
      </c>
      <c r="BA517" s="172" t="n">
        <v>2.83</v>
      </c>
      <c r="BB517" s="131" t="n">
        <v>0.088</v>
      </c>
      <c r="BC517" s="131" t="n">
        <v>2.3E-010</v>
      </c>
      <c r="BD517" s="131" t="s">
        <v>133</v>
      </c>
      <c r="BE517" s="131"/>
      <c r="BF517" s="132" t="n">
        <v>2.9E-010</v>
      </c>
      <c r="BG517" s="126" t="s">
        <v>133</v>
      </c>
      <c r="BH517" s="131" t="n">
        <v>0.02</v>
      </c>
      <c r="BI517" s="159" t="n">
        <v>2.3E-010</v>
      </c>
      <c r="BJ517" s="159" t="n">
        <v>3.1E-010</v>
      </c>
      <c r="BK517" s="131"/>
      <c r="BL517" s="132"/>
      <c r="BM517" s="133"/>
      <c r="BN517" s="134" t="n">
        <v>400</v>
      </c>
      <c r="BO517" s="175"/>
      <c r="BP517" s="114" t="n">
        <v>0.7</v>
      </c>
      <c r="BQ517" s="136" t="n">
        <v>0.55</v>
      </c>
      <c r="BR517" s="137"/>
      <c r="BS517" s="138"/>
      <c r="BT517" s="139"/>
      <c r="BU517" s="140"/>
      <c r="BV517" s="141"/>
      <c r="BW517" s="142"/>
    </row>
    <row r="518" customFormat="false" ht="12.75" hidden="false" customHeight="true" outlineLevel="0" collapsed="false">
      <c r="AW518" s="156" t="s">
        <v>701</v>
      </c>
      <c r="AX518" s="126" t="s">
        <v>447</v>
      </c>
      <c r="AY518" s="172" t="n">
        <v>0.24</v>
      </c>
      <c r="AZ518" s="131" t="s">
        <v>72</v>
      </c>
      <c r="BA518" s="131" t="n">
        <v>0.01</v>
      </c>
      <c r="BB518" s="131"/>
      <c r="BC518" s="131"/>
      <c r="BD518" s="131"/>
      <c r="BE518" s="131"/>
      <c r="BF518" s="132"/>
      <c r="BG518" s="126" t="s">
        <v>115</v>
      </c>
      <c r="BH518" s="131" t="n">
        <v>0.02</v>
      </c>
      <c r="BI518" s="159" t="n">
        <v>5E-012</v>
      </c>
      <c r="BJ518" s="159" t="n">
        <v>8.6E-012</v>
      </c>
      <c r="BK518" s="131" t="n">
        <v>0.02</v>
      </c>
      <c r="BL518" s="149" t="n">
        <v>1E-011</v>
      </c>
      <c r="BM518" s="133"/>
      <c r="BN518" s="134"/>
      <c r="BO518" s="175"/>
      <c r="BP518" s="114"/>
      <c r="BQ518" s="136"/>
      <c r="BR518" s="137"/>
      <c r="BS518" s="138"/>
      <c r="BT518" s="139"/>
      <c r="BU518" s="140"/>
      <c r="BV518" s="141"/>
      <c r="BW518" s="142"/>
    </row>
    <row r="519" customFormat="false" ht="12.75" hidden="false" customHeight="true" outlineLevel="0" collapsed="false">
      <c r="AW519" s="156" t="s">
        <v>702</v>
      </c>
      <c r="AX519" s="126" t="s">
        <v>447</v>
      </c>
      <c r="AY519" s="172" t="n">
        <v>0.24</v>
      </c>
      <c r="AZ519" s="131" t="s">
        <v>72</v>
      </c>
      <c r="BA519" s="131" t="n">
        <v>0.01</v>
      </c>
      <c r="BB519" s="131"/>
      <c r="BC519" s="131"/>
      <c r="BD519" s="131"/>
      <c r="BE519" s="131"/>
      <c r="BF519" s="132"/>
      <c r="BG519" s="126" t="s">
        <v>133</v>
      </c>
      <c r="BH519" s="131" t="n">
        <v>0.02</v>
      </c>
      <c r="BI519" s="159" t="n">
        <v>7.8E-012</v>
      </c>
      <c r="BJ519" s="159" t="n">
        <v>1.3E-011</v>
      </c>
      <c r="BK519" s="131"/>
      <c r="BL519" s="132"/>
      <c r="BM519" s="133"/>
      <c r="BN519" s="134"/>
      <c r="BO519" s="175"/>
      <c r="BP519" s="114"/>
      <c r="BQ519" s="136"/>
      <c r="BR519" s="137"/>
      <c r="BS519" s="138"/>
      <c r="BT519" s="139"/>
      <c r="BU519" s="140"/>
      <c r="BV519" s="141"/>
      <c r="BW519" s="142"/>
    </row>
    <row r="520" customFormat="false" ht="12.75" hidden="false" customHeight="true" outlineLevel="0" collapsed="false">
      <c r="AW520" s="156" t="s">
        <v>703</v>
      </c>
      <c r="AX520" s="126" t="s">
        <v>448</v>
      </c>
      <c r="AY520" s="172" t="n">
        <v>1.66</v>
      </c>
      <c r="AZ520" s="131" t="s">
        <v>72</v>
      </c>
      <c r="BA520" s="131" t="n">
        <v>0.0691666666666667</v>
      </c>
      <c r="BB520" s="131"/>
      <c r="BC520" s="131"/>
      <c r="BD520" s="131"/>
      <c r="BE520" s="131"/>
      <c r="BF520" s="132"/>
      <c r="BG520" s="126" t="s">
        <v>115</v>
      </c>
      <c r="BH520" s="131" t="n">
        <v>0.02</v>
      </c>
      <c r="BI520" s="159" t="n">
        <v>1E-011</v>
      </c>
      <c r="BJ520" s="159" t="n">
        <v>1.9E-011</v>
      </c>
      <c r="BK520" s="131" t="n">
        <v>0.02</v>
      </c>
      <c r="BL520" s="149" t="n">
        <v>2.8E-011</v>
      </c>
      <c r="BM520" s="133"/>
      <c r="BN520" s="134"/>
      <c r="BO520" s="175"/>
      <c r="BP520" s="114"/>
      <c r="BQ520" s="136"/>
      <c r="BR520" s="137"/>
      <c r="BS520" s="138"/>
      <c r="BT520" s="139"/>
      <c r="BU520" s="140"/>
      <c r="BV520" s="141"/>
      <c r="BW520" s="142"/>
    </row>
    <row r="521" customFormat="false" ht="12.75" hidden="false" customHeight="true" outlineLevel="0" collapsed="false">
      <c r="AW521" s="156" t="s">
        <v>704</v>
      </c>
      <c r="AX521" s="126" t="s">
        <v>448</v>
      </c>
      <c r="AY521" s="172" t="n">
        <v>1.66</v>
      </c>
      <c r="AZ521" s="131" t="s">
        <v>72</v>
      </c>
      <c r="BA521" s="131" t="n">
        <v>0.0691666666666667</v>
      </c>
      <c r="BB521" s="131"/>
      <c r="BC521" s="131"/>
      <c r="BD521" s="131"/>
      <c r="BE521" s="131"/>
      <c r="BF521" s="132"/>
      <c r="BG521" s="126" t="s">
        <v>133</v>
      </c>
      <c r="BH521" s="131" t="n">
        <v>0.02</v>
      </c>
      <c r="BI521" s="159" t="n">
        <v>2E-011</v>
      </c>
      <c r="BJ521" s="159" t="n">
        <v>3.2E-011</v>
      </c>
      <c r="BK521" s="131"/>
      <c r="BL521" s="132"/>
      <c r="BM521" s="133"/>
      <c r="BN521" s="134"/>
      <c r="BO521" s="175"/>
      <c r="BP521" s="114"/>
      <c r="BQ521" s="136"/>
      <c r="BR521" s="137"/>
      <c r="BS521" s="138"/>
      <c r="BT521" s="139"/>
      <c r="BU521" s="140"/>
      <c r="BV521" s="141"/>
      <c r="BW521" s="142"/>
    </row>
    <row r="522" customFormat="false" ht="12.75" hidden="false" customHeight="true" outlineLevel="0" collapsed="false">
      <c r="AW522" s="156" t="s">
        <v>705</v>
      </c>
      <c r="AX522" s="126" t="s">
        <v>449</v>
      </c>
      <c r="AY522" s="172" t="n">
        <v>49.5</v>
      </c>
      <c r="AZ522" s="131" t="s">
        <v>132</v>
      </c>
      <c r="BA522" s="172" t="n">
        <v>49.5</v>
      </c>
      <c r="BB522" s="131"/>
      <c r="BC522" s="131"/>
      <c r="BD522" s="131"/>
      <c r="BE522" s="131"/>
      <c r="BF522" s="132"/>
      <c r="BG522" s="126" t="s">
        <v>115</v>
      </c>
      <c r="BH522" s="131" t="n">
        <v>0.02</v>
      </c>
      <c r="BI522" s="159" t="n">
        <v>9.3E-009</v>
      </c>
      <c r="BJ522" s="159" t="n">
        <v>1.1E-008</v>
      </c>
      <c r="BK522" s="131" t="n">
        <v>0.02</v>
      </c>
      <c r="BL522" s="149" t="n">
        <v>4.1E-009</v>
      </c>
      <c r="BM522" s="133"/>
      <c r="BN522" s="134"/>
      <c r="BO522" s="175"/>
      <c r="BP522" s="114"/>
      <c r="BQ522" s="136"/>
      <c r="BR522" s="137"/>
      <c r="BS522" s="138"/>
      <c r="BT522" s="139"/>
      <c r="BU522" s="140"/>
      <c r="BV522" s="141"/>
      <c r="BW522" s="142"/>
    </row>
    <row r="523" customFormat="false" ht="12.75" hidden="false" customHeight="true" outlineLevel="0" collapsed="false">
      <c r="AW523" s="156" t="s">
        <v>706</v>
      </c>
      <c r="AX523" s="126" t="s">
        <v>449</v>
      </c>
      <c r="AY523" s="172" t="n">
        <v>49.5</v>
      </c>
      <c r="AZ523" s="131" t="s">
        <v>132</v>
      </c>
      <c r="BA523" s="172" t="n">
        <v>49.5</v>
      </c>
      <c r="BB523" s="131"/>
      <c r="BC523" s="131"/>
      <c r="BD523" s="131"/>
      <c r="BE523" s="131"/>
      <c r="BF523" s="132"/>
      <c r="BG523" s="126" t="s">
        <v>133</v>
      </c>
      <c r="BH523" s="131" t="n">
        <v>0.02</v>
      </c>
      <c r="BI523" s="159" t="n">
        <v>5.9E-009</v>
      </c>
      <c r="BJ523" s="159" t="n">
        <v>5.9E-009</v>
      </c>
      <c r="BK523" s="131"/>
      <c r="BL523" s="132"/>
      <c r="BM523" s="133"/>
      <c r="BN523" s="134"/>
      <c r="BO523" s="175"/>
      <c r="BP523" s="114"/>
      <c r="BQ523" s="136"/>
      <c r="BR523" s="137"/>
      <c r="BS523" s="138"/>
      <c r="BT523" s="139"/>
      <c r="BU523" s="140"/>
      <c r="BV523" s="141"/>
      <c r="BW523" s="142"/>
    </row>
    <row r="524" customFormat="false" ht="12.75" hidden="false" customHeight="true" outlineLevel="0" collapsed="false">
      <c r="AW524" s="156" t="s">
        <v>707</v>
      </c>
      <c r="AX524" s="126" t="s">
        <v>450</v>
      </c>
      <c r="AY524" s="159" t="n">
        <v>5100000000000000</v>
      </c>
      <c r="AZ524" s="131" t="s">
        <v>114</v>
      </c>
      <c r="BA524" s="131" t="n">
        <v>1.862775E+018</v>
      </c>
      <c r="BB524" s="131"/>
      <c r="BC524" s="131"/>
      <c r="BD524" s="131"/>
      <c r="BE524" s="131"/>
      <c r="BF524" s="132"/>
      <c r="BG524" s="126" t="s">
        <v>115</v>
      </c>
      <c r="BH524" s="131" t="n">
        <v>0.02</v>
      </c>
      <c r="BI524" s="159" t="n">
        <v>3.9E-007</v>
      </c>
      <c r="BJ524" s="159" t="n">
        <v>4.5E-007</v>
      </c>
      <c r="BK524" s="131" t="n">
        <v>0.02</v>
      </c>
      <c r="BL524" s="149" t="n">
        <v>3.2E-008</v>
      </c>
      <c r="BM524" s="133"/>
      <c r="BN524" s="134"/>
      <c r="BO524" s="175"/>
      <c r="BP524" s="114"/>
      <c r="BQ524" s="136"/>
      <c r="BR524" s="137"/>
      <c r="BS524" s="138"/>
      <c r="BT524" s="139"/>
      <c r="BU524" s="140"/>
      <c r="BV524" s="141"/>
      <c r="BW524" s="142"/>
    </row>
    <row r="525" customFormat="false" ht="12.75" hidden="false" customHeight="true" outlineLevel="0" collapsed="false">
      <c r="AW525" s="156" t="s">
        <v>708</v>
      </c>
      <c r="AX525" s="126" t="s">
        <v>450</v>
      </c>
      <c r="AY525" s="159" t="n">
        <v>5100000000000000</v>
      </c>
      <c r="AZ525" s="131" t="s">
        <v>114</v>
      </c>
      <c r="BA525" s="131" t="n">
        <v>1.862775E+018</v>
      </c>
      <c r="BB525" s="131"/>
      <c r="BC525" s="131"/>
      <c r="BD525" s="131"/>
      <c r="BE525" s="131"/>
      <c r="BF525" s="132"/>
      <c r="BG525" s="126" t="s">
        <v>133</v>
      </c>
      <c r="BH525" s="131" t="n">
        <v>0.02</v>
      </c>
      <c r="BI525" s="159" t="n">
        <v>1.5E-007</v>
      </c>
      <c r="BJ525" s="159" t="n">
        <v>1.1E-007</v>
      </c>
      <c r="BK525" s="131"/>
      <c r="BL525" s="132"/>
      <c r="BM525" s="133"/>
      <c r="BN525" s="134"/>
      <c r="BO525" s="175"/>
      <c r="BP525" s="114"/>
      <c r="BQ525" s="136"/>
      <c r="BR525" s="137"/>
      <c r="BS525" s="138"/>
      <c r="BT525" s="139"/>
      <c r="BU525" s="140"/>
      <c r="BV525" s="141"/>
      <c r="BW525" s="142"/>
    </row>
    <row r="526" customFormat="false" ht="12.75" hidden="false" customHeight="true" outlineLevel="0" collapsed="false">
      <c r="AW526" s="156" t="s">
        <v>709</v>
      </c>
      <c r="AX526" s="126" t="s">
        <v>451</v>
      </c>
      <c r="AY526" s="172" t="n">
        <v>4.49</v>
      </c>
      <c r="AZ526" s="131" t="s">
        <v>72</v>
      </c>
      <c r="BA526" s="131" t="n">
        <v>0.187083333333333</v>
      </c>
      <c r="BB526" s="131"/>
      <c r="BC526" s="131"/>
      <c r="BD526" s="131"/>
      <c r="BE526" s="131"/>
      <c r="BF526" s="132"/>
      <c r="BG526" s="126" t="s">
        <v>115</v>
      </c>
      <c r="BH526" s="131" t="n">
        <v>0.02</v>
      </c>
      <c r="BI526" s="159" t="n">
        <v>2.5E-011</v>
      </c>
      <c r="BJ526" s="159" t="n">
        <v>4.5E-011</v>
      </c>
      <c r="BK526" s="131" t="n">
        <v>0.02</v>
      </c>
      <c r="BL526" s="149" t="n">
        <v>8.6E-011</v>
      </c>
      <c r="BM526" s="133"/>
      <c r="BN526" s="134"/>
      <c r="BO526" s="175"/>
      <c r="BP526" s="114"/>
      <c r="BQ526" s="136"/>
      <c r="BR526" s="137"/>
      <c r="BS526" s="138"/>
      <c r="BT526" s="139"/>
      <c r="BU526" s="140"/>
      <c r="BV526" s="141"/>
      <c r="BW526" s="142"/>
    </row>
    <row r="527" customFormat="false" ht="12.75" hidden="false" customHeight="true" outlineLevel="0" collapsed="false">
      <c r="AW527" s="156" t="s">
        <v>710</v>
      </c>
      <c r="AX527" s="126" t="s">
        <v>451</v>
      </c>
      <c r="AY527" s="172" t="n">
        <v>4.49</v>
      </c>
      <c r="AZ527" s="131" t="s">
        <v>72</v>
      </c>
      <c r="BA527" s="131" t="n">
        <v>0.187083333333333</v>
      </c>
      <c r="BB527" s="131"/>
      <c r="BC527" s="131"/>
      <c r="BD527" s="131"/>
      <c r="BE527" s="131"/>
      <c r="BF527" s="132"/>
      <c r="BG527" s="126" t="s">
        <v>133</v>
      </c>
      <c r="BH527" s="131" t="n">
        <v>0.02</v>
      </c>
      <c r="BI527" s="159" t="n">
        <v>6E-011</v>
      </c>
      <c r="BJ527" s="159" t="n">
        <v>8.7E-011</v>
      </c>
      <c r="BK527" s="131"/>
      <c r="BL527" s="132"/>
      <c r="BM527" s="133"/>
      <c r="BN527" s="134"/>
      <c r="BO527" s="175"/>
      <c r="BP527" s="114"/>
      <c r="BQ527" s="136"/>
      <c r="BR527" s="137"/>
      <c r="BS527" s="138"/>
      <c r="BT527" s="139"/>
      <c r="BU527" s="140"/>
      <c r="BV527" s="141"/>
      <c r="BW527" s="142"/>
    </row>
    <row r="528" customFormat="false" ht="12.75" hidden="false" customHeight="true" outlineLevel="0" collapsed="false">
      <c r="AW528" s="156" t="s">
        <v>711</v>
      </c>
      <c r="AX528" s="126" t="s">
        <v>452</v>
      </c>
      <c r="AY528" s="172" t="n">
        <v>0.902</v>
      </c>
      <c r="AZ528" s="131" t="s">
        <v>72</v>
      </c>
      <c r="BA528" s="131" t="n">
        <v>0.0375833333333333</v>
      </c>
      <c r="BB528" s="131"/>
      <c r="BC528" s="131"/>
      <c r="BD528" s="131"/>
      <c r="BE528" s="131"/>
      <c r="BF528" s="132"/>
      <c r="BG528" s="126" t="s">
        <v>115</v>
      </c>
      <c r="BH528" s="131" t="n">
        <v>0.02</v>
      </c>
      <c r="BI528" s="159" t="n">
        <v>3E-011</v>
      </c>
      <c r="BJ528" s="159" t="n">
        <v>5.5E-011</v>
      </c>
      <c r="BK528" s="131" t="n">
        <v>0.02</v>
      </c>
      <c r="BL528" s="149" t="n">
        <v>6.4E-011</v>
      </c>
      <c r="BM528" s="133"/>
      <c r="BN528" s="134"/>
      <c r="BO528" s="175"/>
      <c r="BP528" s="114"/>
      <c r="BQ528" s="136"/>
      <c r="BR528" s="137"/>
      <c r="BS528" s="138"/>
      <c r="BT528" s="139"/>
      <c r="BU528" s="140"/>
      <c r="BV528" s="141"/>
      <c r="BW528" s="142"/>
    </row>
    <row r="529" customFormat="false" ht="12.75" hidden="false" customHeight="true" outlineLevel="0" collapsed="false">
      <c r="AW529" s="156" t="s">
        <v>712</v>
      </c>
      <c r="AX529" s="126" t="s">
        <v>452</v>
      </c>
      <c r="AY529" s="172" t="n">
        <v>0.902</v>
      </c>
      <c r="AZ529" s="131" t="s">
        <v>72</v>
      </c>
      <c r="BA529" s="131" t="n">
        <v>0.0375833333333333</v>
      </c>
      <c r="BB529" s="131"/>
      <c r="BC529" s="131"/>
      <c r="BD529" s="131"/>
      <c r="BE529" s="131"/>
      <c r="BF529" s="132"/>
      <c r="BG529" s="126" t="s">
        <v>133</v>
      </c>
      <c r="BH529" s="131" t="n">
        <v>0.02</v>
      </c>
      <c r="BI529" s="159" t="n">
        <v>4.8E-011</v>
      </c>
      <c r="BJ529" s="159" t="n">
        <v>8E-011</v>
      </c>
      <c r="BK529" s="131"/>
      <c r="BL529" s="132"/>
      <c r="BM529" s="133"/>
      <c r="BN529" s="134"/>
      <c r="BO529" s="175"/>
      <c r="BP529" s="114"/>
      <c r="BQ529" s="136"/>
      <c r="BR529" s="137"/>
      <c r="BS529" s="138"/>
      <c r="BT529" s="139"/>
      <c r="BU529" s="140"/>
      <c r="BV529" s="141"/>
      <c r="BW529" s="142"/>
    </row>
    <row r="530" customFormat="false" ht="12.75" hidden="false" customHeight="true" outlineLevel="0" collapsed="false">
      <c r="AW530" s="156" t="s">
        <v>713</v>
      </c>
      <c r="AX530" s="126" t="s">
        <v>453</v>
      </c>
      <c r="AY530" s="172" t="n">
        <v>0.73</v>
      </c>
      <c r="AZ530" s="131" t="s">
        <v>72</v>
      </c>
      <c r="BA530" s="131" t="n">
        <v>0.0304166666666667</v>
      </c>
      <c r="BB530" s="131"/>
      <c r="BC530" s="131"/>
      <c r="BD530" s="131"/>
      <c r="BE530" s="131"/>
      <c r="BF530" s="132"/>
      <c r="BG530" s="126" t="s">
        <v>115</v>
      </c>
      <c r="BH530" s="131" t="n">
        <v>0.02</v>
      </c>
      <c r="BI530" s="159" t="n">
        <v>1.6E-011</v>
      </c>
      <c r="BJ530" s="159" t="n">
        <v>2.8E-011</v>
      </c>
      <c r="BK530" s="131" t="n">
        <v>0.02</v>
      </c>
      <c r="BL530" s="149" t="n">
        <v>3.1E-011</v>
      </c>
      <c r="BM530" s="133"/>
      <c r="BN530" s="134"/>
      <c r="BO530" s="175"/>
      <c r="BP530" s="114"/>
      <c r="BQ530" s="136"/>
      <c r="BR530" s="137"/>
      <c r="BS530" s="138"/>
      <c r="BT530" s="139"/>
      <c r="BU530" s="140"/>
      <c r="BV530" s="141"/>
      <c r="BW530" s="142"/>
    </row>
    <row r="531" customFormat="false" ht="12.75" hidden="false" customHeight="true" outlineLevel="0" collapsed="false">
      <c r="AW531" s="156" t="s">
        <v>714</v>
      </c>
      <c r="AX531" s="126" t="s">
        <v>453</v>
      </c>
      <c r="AY531" s="172" t="n">
        <v>0.73</v>
      </c>
      <c r="AZ531" s="131" t="s">
        <v>72</v>
      </c>
      <c r="BA531" s="131" t="n">
        <v>0.0304166666666667</v>
      </c>
      <c r="BB531" s="131"/>
      <c r="BC531" s="131"/>
      <c r="BD531" s="131"/>
      <c r="BE531" s="131"/>
      <c r="BF531" s="132"/>
      <c r="BG531" s="126" t="s">
        <v>133</v>
      </c>
      <c r="BH531" s="131" t="n">
        <v>0.02</v>
      </c>
      <c r="BI531" s="159" t="n">
        <v>3E-011</v>
      </c>
      <c r="BJ531" s="159" t="n">
        <v>4.8E-011</v>
      </c>
      <c r="BK531" s="131"/>
      <c r="BL531" s="132"/>
      <c r="BM531" s="133"/>
      <c r="BN531" s="134"/>
      <c r="BO531" s="175"/>
      <c r="BP531" s="114"/>
      <c r="BQ531" s="136"/>
      <c r="BR531" s="137"/>
      <c r="BS531" s="138"/>
      <c r="BT531" s="139"/>
      <c r="BU531" s="140"/>
      <c r="BV531" s="141"/>
      <c r="BW531" s="142"/>
    </row>
    <row r="532" customFormat="false" ht="12.75" hidden="false" customHeight="true" outlineLevel="0" collapsed="false">
      <c r="AW532" s="156" t="s">
        <v>715</v>
      </c>
      <c r="AX532" s="126" t="s">
        <v>454</v>
      </c>
      <c r="AY532" s="172" t="n">
        <v>1.94</v>
      </c>
      <c r="AZ532" s="131" t="s">
        <v>72</v>
      </c>
      <c r="BA532" s="131" t="n">
        <v>0.0808333333333333</v>
      </c>
      <c r="BB532" s="131"/>
      <c r="BC532" s="131"/>
      <c r="BD532" s="131"/>
      <c r="BE532" s="131"/>
      <c r="BF532" s="132"/>
      <c r="BG532" s="126" t="s">
        <v>115</v>
      </c>
      <c r="BH532" s="131" t="n">
        <v>0.02</v>
      </c>
      <c r="BI532" s="159" t="n">
        <v>3.1E-011</v>
      </c>
      <c r="BJ532" s="159" t="n">
        <v>5.5E-011</v>
      </c>
      <c r="BK532" s="131" t="n">
        <v>0.02</v>
      </c>
      <c r="BL532" s="149" t="n">
        <v>1.2E-010</v>
      </c>
      <c r="BM532" s="133"/>
      <c r="BN532" s="134"/>
      <c r="BO532" s="175"/>
      <c r="BP532" s="114"/>
      <c r="BQ532" s="136"/>
      <c r="BR532" s="137"/>
      <c r="BS532" s="138"/>
      <c r="BT532" s="139"/>
      <c r="BU532" s="140"/>
      <c r="BV532" s="141"/>
      <c r="BW532" s="142"/>
    </row>
    <row r="533" customFormat="false" ht="12.75" hidden="false" customHeight="true" outlineLevel="0" collapsed="false">
      <c r="AW533" s="156" t="s">
        <v>716</v>
      </c>
      <c r="AX533" s="126" t="s">
        <v>454</v>
      </c>
      <c r="AY533" s="172" t="n">
        <v>1.94</v>
      </c>
      <c r="AZ533" s="131" t="s">
        <v>72</v>
      </c>
      <c r="BA533" s="131" t="n">
        <v>0.0808333333333333</v>
      </c>
      <c r="BB533" s="131"/>
      <c r="BC533" s="131"/>
      <c r="BD533" s="131"/>
      <c r="BE533" s="131"/>
      <c r="BF533" s="132"/>
      <c r="BG533" s="126" t="s">
        <v>133</v>
      </c>
      <c r="BH533" s="131" t="n">
        <v>0.02</v>
      </c>
      <c r="BI533" s="159" t="n">
        <v>7.3E-011</v>
      </c>
      <c r="BJ533" s="159" t="n">
        <v>1.1E-010</v>
      </c>
      <c r="BK533" s="131"/>
      <c r="BL533" s="132"/>
      <c r="BM533" s="133"/>
      <c r="BN533" s="134"/>
      <c r="BO533" s="175"/>
      <c r="BP533" s="114"/>
      <c r="BQ533" s="136"/>
      <c r="BR533" s="137"/>
      <c r="BS533" s="138"/>
      <c r="BT533" s="139"/>
      <c r="BU533" s="140"/>
      <c r="BV533" s="141"/>
      <c r="BW533" s="142"/>
    </row>
    <row r="534" customFormat="false" ht="12.75" hidden="false" customHeight="true" outlineLevel="0" collapsed="false">
      <c r="AW534" s="156" t="s">
        <v>717</v>
      </c>
      <c r="AX534" s="126" t="s">
        <v>455</v>
      </c>
      <c r="AY534" s="172" t="n">
        <v>0.3</v>
      </c>
      <c r="AZ534" s="131" t="s">
        <v>72</v>
      </c>
      <c r="BA534" s="131" t="n">
        <v>0.0125</v>
      </c>
      <c r="BB534" s="131"/>
      <c r="BC534" s="131"/>
      <c r="BD534" s="131"/>
      <c r="BE534" s="131"/>
      <c r="BF534" s="132"/>
      <c r="BG534" s="126" t="s">
        <v>115</v>
      </c>
      <c r="BH534" s="131" t="n">
        <v>0.02</v>
      </c>
      <c r="BI534" s="159" t="n">
        <v>1.1E-011</v>
      </c>
      <c r="BJ534" s="159" t="n">
        <v>1.8E-011</v>
      </c>
      <c r="BK534" s="131" t="n">
        <v>0.02</v>
      </c>
      <c r="BL534" s="149" t="n">
        <v>4.7E-011</v>
      </c>
      <c r="BM534" s="133"/>
      <c r="BN534" s="134"/>
      <c r="BO534" s="175"/>
      <c r="BP534" s="114"/>
      <c r="BQ534" s="136"/>
      <c r="BR534" s="137"/>
      <c r="BS534" s="138"/>
      <c r="BT534" s="139"/>
      <c r="BU534" s="140"/>
      <c r="BV534" s="141"/>
      <c r="BW534" s="142"/>
    </row>
    <row r="535" customFormat="false" ht="12.75" hidden="false" customHeight="true" outlineLevel="0" collapsed="false">
      <c r="AW535" s="156" t="s">
        <v>718</v>
      </c>
      <c r="AX535" s="126" t="s">
        <v>455</v>
      </c>
      <c r="AY535" s="172" t="n">
        <v>0.3</v>
      </c>
      <c r="AZ535" s="131" t="s">
        <v>72</v>
      </c>
      <c r="BA535" s="131" t="n">
        <v>0.0125</v>
      </c>
      <c r="BB535" s="131"/>
      <c r="BC535" s="131"/>
      <c r="BD535" s="131"/>
      <c r="BE535" s="131"/>
      <c r="BF535" s="132"/>
      <c r="BG535" s="126" t="s">
        <v>133</v>
      </c>
      <c r="BH535" s="131" t="n">
        <v>0.02</v>
      </c>
      <c r="BI535" s="159" t="n">
        <v>1.8E-011</v>
      </c>
      <c r="BJ535" s="159" t="n">
        <v>2.9E-011</v>
      </c>
      <c r="BK535" s="131"/>
      <c r="BL535" s="132"/>
      <c r="BM535" s="133"/>
      <c r="BN535" s="134"/>
      <c r="BO535" s="175"/>
      <c r="BP535" s="114"/>
      <c r="BQ535" s="136"/>
      <c r="BR535" s="137"/>
      <c r="BS535" s="138"/>
      <c r="BT535" s="139"/>
      <c r="BU535" s="140"/>
      <c r="BV535" s="141"/>
      <c r="BW535" s="142"/>
    </row>
    <row r="536" customFormat="false" ht="12.75" hidden="false" customHeight="true" outlineLevel="0" collapsed="false">
      <c r="AW536" s="156" t="s">
        <v>719</v>
      </c>
      <c r="AX536" s="126" t="s">
        <v>456</v>
      </c>
      <c r="AY536" s="172" t="n">
        <v>4</v>
      </c>
      <c r="AZ536" s="131" t="s">
        <v>72</v>
      </c>
      <c r="BA536" s="131" t="n">
        <v>0.166666666666667</v>
      </c>
      <c r="BB536" s="131"/>
      <c r="BC536" s="131"/>
      <c r="BD536" s="131"/>
      <c r="BE536" s="131"/>
      <c r="BF536" s="132"/>
      <c r="BG536" s="126" t="s">
        <v>115</v>
      </c>
      <c r="BH536" s="131" t="n">
        <v>0.02</v>
      </c>
      <c r="BI536" s="159" t="n">
        <v>1.1E-010</v>
      </c>
      <c r="BJ536" s="159" t="n">
        <v>1.9E-010</v>
      </c>
      <c r="BK536" s="131" t="n">
        <v>0.02</v>
      </c>
      <c r="BL536" s="149" t="n">
        <v>3.5E-010</v>
      </c>
      <c r="BM536" s="133"/>
      <c r="BN536" s="134"/>
      <c r="BO536" s="175"/>
      <c r="BP536" s="114"/>
      <c r="BQ536" s="136"/>
      <c r="BR536" s="137"/>
      <c r="BS536" s="138"/>
      <c r="BT536" s="139"/>
      <c r="BU536" s="140"/>
      <c r="BV536" s="141"/>
      <c r="BW536" s="142"/>
    </row>
    <row r="537" customFormat="false" ht="12.75" hidden="false" customHeight="true" outlineLevel="0" collapsed="false">
      <c r="AW537" s="156" t="s">
        <v>720</v>
      </c>
      <c r="AX537" s="126" t="s">
        <v>456</v>
      </c>
      <c r="AY537" s="172" t="n">
        <v>4</v>
      </c>
      <c r="AZ537" s="131" t="s">
        <v>72</v>
      </c>
      <c r="BA537" s="131" t="n">
        <v>0.166666666666667</v>
      </c>
      <c r="BB537" s="131"/>
      <c r="BC537" s="131"/>
      <c r="BD537" s="131"/>
      <c r="BE537" s="131"/>
      <c r="BF537" s="132"/>
      <c r="BG537" s="126" t="s">
        <v>133</v>
      </c>
      <c r="BH537" s="131" t="n">
        <v>0.02</v>
      </c>
      <c r="BI537" s="159" t="n">
        <v>1.6E-010</v>
      </c>
      <c r="BJ537" s="159" t="n">
        <v>2.6E-010</v>
      </c>
      <c r="BK537" s="131"/>
      <c r="BL537" s="132"/>
      <c r="BM537" s="133"/>
      <c r="BN537" s="134"/>
      <c r="BO537" s="175"/>
      <c r="BP537" s="114"/>
      <c r="BQ537" s="136"/>
      <c r="BR537" s="137"/>
      <c r="BS537" s="138"/>
      <c r="BT537" s="139"/>
      <c r="BU537" s="140"/>
      <c r="BV537" s="141"/>
      <c r="BW537" s="142"/>
    </row>
    <row r="538" customFormat="false" ht="12.75" hidden="false" customHeight="true" outlineLevel="0" collapsed="false">
      <c r="AW538" s="156" t="s">
        <v>721</v>
      </c>
      <c r="AX538" s="126" t="s">
        <v>457</v>
      </c>
      <c r="AY538" s="172" t="n">
        <v>0.588</v>
      </c>
      <c r="AZ538" s="131" t="s">
        <v>72</v>
      </c>
      <c r="BA538" s="131" t="n">
        <v>0.0245</v>
      </c>
      <c r="BB538" s="131"/>
      <c r="BC538" s="131"/>
      <c r="BD538" s="131"/>
      <c r="BE538" s="131"/>
      <c r="BF538" s="132"/>
      <c r="BG538" s="126" t="s">
        <v>115</v>
      </c>
      <c r="BH538" s="131" t="n">
        <v>0.02</v>
      </c>
      <c r="BI538" s="159" t="n">
        <v>8.3E-012</v>
      </c>
      <c r="BJ538" s="159" t="n">
        <v>1.5E-011</v>
      </c>
      <c r="BK538" s="131" t="n">
        <v>0.02</v>
      </c>
      <c r="BL538" s="149" t="n">
        <v>2.3E-011</v>
      </c>
      <c r="BM538" s="133"/>
      <c r="BN538" s="134"/>
      <c r="BO538" s="175"/>
      <c r="BP538" s="114"/>
      <c r="BQ538" s="136"/>
      <c r="BR538" s="137"/>
      <c r="BS538" s="138"/>
      <c r="BT538" s="139"/>
      <c r="BU538" s="140"/>
      <c r="BV538" s="141"/>
      <c r="BW538" s="142"/>
    </row>
    <row r="539" customFormat="false" ht="12.75" hidden="false" customHeight="true" outlineLevel="0" collapsed="false">
      <c r="AW539" s="156" t="s">
        <v>722</v>
      </c>
      <c r="AX539" s="126" t="s">
        <v>457</v>
      </c>
      <c r="AY539" s="172" t="n">
        <v>0.588</v>
      </c>
      <c r="AZ539" s="131" t="s">
        <v>72</v>
      </c>
      <c r="BA539" s="131" t="n">
        <v>0.0245</v>
      </c>
      <c r="BB539" s="131"/>
      <c r="BC539" s="131"/>
      <c r="BD539" s="131"/>
      <c r="BE539" s="131"/>
      <c r="BF539" s="132"/>
      <c r="BG539" s="126" t="s">
        <v>133</v>
      </c>
      <c r="BH539" s="131" t="n">
        <v>0.02</v>
      </c>
      <c r="BI539" s="159" t="n">
        <v>1.4E-011</v>
      </c>
      <c r="BJ539" s="159" t="n">
        <v>2.2E-011</v>
      </c>
      <c r="BK539" s="131"/>
      <c r="BL539" s="132"/>
      <c r="BM539" s="133"/>
      <c r="BN539" s="134"/>
      <c r="BO539" s="175"/>
      <c r="BP539" s="114"/>
      <c r="BQ539" s="136"/>
      <c r="BR539" s="137"/>
      <c r="BS539" s="138"/>
      <c r="BT539" s="139"/>
      <c r="BU539" s="140"/>
      <c r="BV539" s="141"/>
      <c r="BW539" s="142"/>
    </row>
    <row r="540" customFormat="false" ht="12.75" hidden="false" customHeight="true" outlineLevel="0" collapsed="false">
      <c r="AW540" s="156" t="s">
        <v>723</v>
      </c>
      <c r="AX540" s="126" t="s">
        <v>458</v>
      </c>
      <c r="AY540" s="172" t="n">
        <v>115</v>
      </c>
      <c r="AZ540" s="131" t="s">
        <v>132</v>
      </c>
      <c r="BA540" s="172" t="n">
        <v>115</v>
      </c>
      <c r="BB540" s="131"/>
      <c r="BC540" s="131"/>
      <c r="BD540" s="131"/>
      <c r="BE540" s="131"/>
      <c r="BF540" s="132"/>
      <c r="BG540" s="126" t="s">
        <v>115</v>
      </c>
      <c r="BH540" s="131" t="n">
        <v>0.02</v>
      </c>
      <c r="BI540" s="159" t="n">
        <v>5.4E-010</v>
      </c>
      <c r="BJ540" s="159" t="n">
        <v>7.9E-010</v>
      </c>
      <c r="BK540" s="131" t="n">
        <v>0.02</v>
      </c>
      <c r="BL540" s="149" t="n">
        <v>7.3E-010</v>
      </c>
      <c r="BM540" s="133"/>
      <c r="BN540" s="134"/>
      <c r="BO540" s="175"/>
      <c r="BP540" s="114"/>
      <c r="BQ540" s="136"/>
      <c r="BR540" s="137"/>
      <c r="BS540" s="138"/>
      <c r="BT540" s="139"/>
      <c r="BU540" s="140"/>
      <c r="BV540" s="141"/>
      <c r="BW540" s="142"/>
    </row>
    <row r="541" customFormat="false" ht="12.75" hidden="false" customHeight="true" outlineLevel="0" collapsed="false">
      <c r="AW541" s="156" t="s">
        <v>724</v>
      </c>
      <c r="AX541" s="126" t="s">
        <v>458</v>
      </c>
      <c r="AY541" s="172" t="n">
        <v>115</v>
      </c>
      <c r="AZ541" s="131" t="s">
        <v>132</v>
      </c>
      <c r="BA541" s="172" t="n">
        <v>115</v>
      </c>
      <c r="BB541" s="131"/>
      <c r="BC541" s="131"/>
      <c r="BD541" s="131"/>
      <c r="BE541" s="131"/>
      <c r="BF541" s="132"/>
      <c r="BG541" s="126" t="s">
        <v>133</v>
      </c>
      <c r="BH541" s="131" t="n">
        <v>0.02</v>
      </c>
      <c r="BI541" s="159" t="n">
        <v>2.5E-009</v>
      </c>
      <c r="BJ541" s="159" t="n">
        <v>1.9E-009</v>
      </c>
      <c r="BK541" s="131"/>
      <c r="BL541" s="132"/>
      <c r="BM541" s="133"/>
      <c r="BN541" s="134"/>
      <c r="BO541" s="175"/>
      <c r="BP541" s="114"/>
      <c r="BQ541" s="136"/>
      <c r="BR541" s="137"/>
      <c r="BS541" s="138"/>
      <c r="BT541" s="139"/>
      <c r="BU541" s="140"/>
      <c r="BV541" s="141"/>
      <c r="BW541" s="142"/>
    </row>
    <row r="542" customFormat="false" ht="12.75" hidden="false" customHeight="true" outlineLevel="0" collapsed="false">
      <c r="AW542" s="156" t="s">
        <v>725</v>
      </c>
      <c r="AX542" s="126" t="s">
        <v>459</v>
      </c>
      <c r="AY542" s="172" t="n">
        <v>13.6</v>
      </c>
      <c r="AZ542" s="131" t="s">
        <v>132</v>
      </c>
      <c r="BA542" s="172" t="n">
        <v>13.6</v>
      </c>
      <c r="BB542" s="131"/>
      <c r="BC542" s="131"/>
      <c r="BD542" s="131"/>
      <c r="BE542" s="131"/>
      <c r="BF542" s="132"/>
      <c r="BG542" s="126" t="s">
        <v>115</v>
      </c>
      <c r="BH542" s="131" t="n">
        <v>0.02</v>
      </c>
      <c r="BI542" s="159" t="n">
        <v>2.9E-010</v>
      </c>
      <c r="BJ542" s="159" t="n">
        <v>3.9E-010</v>
      </c>
      <c r="BK542" s="131" t="n">
        <v>0.02</v>
      </c>
      <c r="BL542" s="149" t="n">
        <v>7.1E-010</v>
      </c>
      <c r="BM542" s="133"/>
      <c r="BN542" s="134"/>
      <c r="BO542" s="175"/>
      <c r="BP542" s="114"/>
      <c r="BQ542" s="136"/>
      <c r="BR542" s="137"/>
      <c r="BS542" s="138"/>
      <c r="BT542" s="139"/>
      <c r="BU542" s="140"/>
      <c r="BV542" s="141"/>
      <c r="BW542" s="142"/>
    </row>
    <row r="543" customFormat="false" ht="12.75" hidden="false" customHeight="true" outlineLevel="0" collapsed="false">
      <c r="AW543" s="156" t="s">
        <v>726</v>
      </c>
      <c r="AX543" s="126" t="s">
        <v>459</v>
      </c>
      <c r="AY543" s="172" t="n">
        <v>13.6</v>
      </c>
      <c r="AZ543" s="131" t="s">
        <v>132</v>
      </c>
      <c r="BA543" s="172" t="n">
        <v>13.6</v>
      </c>
      <c r="BB543" s="131"/>
      <c r="BC543" s="131"/>
      <c r="BD543" s="131"/>
      <c r="BE543" s="131"/>
      <c r="BF543" s="132"/>
      <c r="BG543" s="126" t="s">
        <v>133</v>
      </c>
      <c r="BH543" s="131" t="n">
        <v>0.02</v>
      </c>
      <c r="BI543" s="159" t="n">
        <v>2.3E-009</v>
      </c>
      <c r="BJ543" s="159" t="n">
        <v>2.2E-009</v>
      </c>
      <c r="BK543" s="131"/>
      <c r="BL543" s="132"/>
      <c r="BM543" s="133"/>
      <c r="BN543" s="134"/>
      <c r="BO543" s="175"/>
      <c r="BP543" s="114"/>
      <c r="BQ543" s="136"/>
      <c r="BR543" s="137"/>
      <c r="BS543" s="138"/>
      <c r="BT543" s="139"/>
      <c r="BU543" s="140"/>
      <c r="BV543" s="141"/>
      <c r="BW543" s="142"/>
    </row>
    <row r="544" customFormat="false" ht="12.75" hidden="false" customHeight="true" outlineLevel="0" collapsed="false">
      <c r="AW544" s="156" t="s">
        <v>727</v>
      </c>
      <c r="AX544" s="126" t="s">
        <v>460</v>
      </c>
      <c r="AY544" s="172" t="n">
        <v>293</v>
      </c>
      <c r="AZ544" s="131" t="s">
        <v>132</v>
      </c>
      <c r="BA544" s="172" t="n">
        <v>293</v>
      </c>
      <c r="BB544" s="131"/>
      <c r="BC544" s="131"/>
      <c r="BD544" s="131"/>
      <c r="BE544" s="131"/>
      <c r="BF544" s="132"/>
      <c r="BG544" s="126" t="s">
        <v>115</v>
      </c>
      <c r="BH544" s="131" t="n">
        <v>0.02</v>
      </c>
      <c r="BI544" s="159" t="n">
        <v>2.9E-010</v>
      </c>
      <c r="BJ544" s="159" t="n">
        <v>3.6E-010</v>
      </c>
      <c r="BK544" s="131" t="n">
        <v>0.02</v>
      </c>
      <c r="BL544" s="149" t="n">
        <v>3.4E-010</v>
      </c>
      <c r="BM544" s="133"/>
      <c r="BN544" s="134"/>
      <c r="BO544" s="175"/>
      <c r="BP544" s="114"/>
      <c r="BQ544" s="136"/>
      <c r="BR544" s="137"/>
      <c r="BS544" s="138"/>
      <c r="BT544" s="139"/>
      <c r="BU544" s="140"/>
      <c r="BV544" s="141"/>
      <c r="BW544" s="142"/>
    </row>
    <row r="545" customFormat="false" ht="12.75" hidden="false" customHeight="true" outlineLevel="0" collapsed="false">
      <c r="AW545" s="156" t="s">
        <v>728</v>
      </c>
      <c r="AX545" s="126" t="s">
        <v>460</v>
      </c>
      <c r="AY545" s="172" t="n">
        <v>293</v>
      </c>
      <c r="AZ545" s="131" t="s">
        <v>132</v>
      </c>
      <c r="BA545" s="172" t="n">
        <v>293</v>
      </c>
      <c r="BB545" s="131"/>
      <c r="BC545" s="131"/>
      <c r="BD545" s="131"/>
      <c r="BE545" s="131"/>
      <c r="BF545" s="132"/>
      <c r="BG545" s="126" t="s">
        <v>133</v>
      </c>
      <c r="BH545" s="131" t="n">
        <v>0.02</v>
      </c>
      <c r="BI545" s="159" t="n">
        <v>2E-009</v>
      </c>
      <c r="BJ545" s="159" t="n">
        <v>1.5E-009</v>
      </c>
      <c r="BK545" s="131"/>
      <c r="BL545" s="132"/>
      <c r="BM545" s="133"/>
      <c r="BN545" s="134"/>
      <c r="BO545" s="175"/>
      <c r="BP545" s="114"/>
      <c r="BQ545" s="136"/>
      <c r="BR545" s="137"/>
      <c r="BS545" s="138"/>
      <c r="BT545" s="139"/>
      <c r="BU545" s="140"/>
      <c r="BV545" s="141"/>
      <c r="BW545" s="142"/>
    </row>
    <row r="546" customFormat="false" ht="12.75" hidden="false" customHeight="true" outlineLevel="0" collapsed="false">
      <c r="AW546" s="156" t="s">
        <v>729</v>
      </c>
      <c r="AX546" s="126" t="s">
        <v>461</v>
      </c>
      <c r="AY546" s="172" t="n">
        <v>1.13</v>
      </c>
      <c r="AZ546" s="131" t="s">
        <v>132</v>
      </c>
      <c r="BA546" s="172" t="n">
        <v>1.13</v>
      </c>
      <c r="BB546" s="131"/>
      <c r="BC546" s="131"/>
      <c r="BD546" s="131"/>
      <c r="BE546" s="131"/>
      <c r="BF546" s="132"/>
      <c r="BG546" s="126" t="s">
        <v>115</v>
      </c>
      <c r="BH546" s="131" t="n">
        <v>0.02</v>
      </c>
      <c r="BI546" s="159" t="n">
        <v>6.4E-011</v>
      </c>
      <c r="BJ546" s="159" t="n">
        <v>1E-010</v>
      </c>
      <c r="BK546" s="131" t="n">
        <v>0.02</v>
      </c>
      <c r="BL546" s="149" t="n">
        <v>2.3E-010</v>
      </c>
      <c r="BM546" s="133"/>
      <c r="BN546" s="134"/>
      <c r="BO546" s="175"/>
      <c r="BP546" s="114"/>
      <c r="BQ546" s="136"/>
      <c r="BR546" s="137"/>
      <c r="BS546" s="138"/>
      <c r="BT546" s="139"/>
      <c r="BU546" s="140"/>
      <c r="BV546" s="141"/>
      <c r="BW546" s="142"/>
    </row>
    <row r="547" customFormat="false" ht="12.75" hidden="false" customHeight="true" outlineLevel="0" collapsed="false">
      <c r="AW547" s="156" t="s">
        <v>730</v>
      </c>
      <c r="AX547" s="126" t="s">
        <v>461</v>
      </c>
      <c r="AY547" s="172" t="n">
        <v>1.13</v>
      </c>
      <c r="AZ547" s="131" t="s">
        <v>132</v>
      </c>
      <c r="BA547" s="172" t="n">
        <v>1.13</v>
      </c>
      <c r="BB547" s="131"/>
      <c r="BC547" s="131"/>
      <c r="BD547" s="131"/>
      <c r="BE547" s="131"/>
      <c r="BF547" s="132"/>
      <c r="BG547" s="126" t="s">
        <v>133</v>
      </c>
      <c r="BH547" s="131" t="n">
        <v>0.02</v>
      </c>
      <c r="BI547" s="159" t="n">
        <v>2.2E-010</v>
      </c>
      <c r="BJ547" s="159" t="n">
        <v>2.8E-010</v>
      </c>
      <c r="BK547" s="131"/>
      <c r="BL547" s="132"/>
      <c r="BM547" s="133"/>
      <c r="BN547" s="134"/>
      <c r="BO547" s="175"/>
      <c r="BP547" s="114"/>
      <c r="BQ547" s="136"/>
      <c r="BR547" s="137"/>
      <c r="BS547" s="138"/>
      <c r="BT547" s="139"/>
      <c r="BU547" s="140"/>
      <c r="BV547" s="141"/>
      <c r="BW547" s="142"/>
    </row>
    <row r="548" customFormat="false" ht="12.75" hidden="false" customHeight="true" outlineLevel="0" collapsed="false">
      <c r="AW548" s="156" t="s">
        <v>731</v>
      </c>
      <c r="AX548" s="126" t="s">
        <v>462</v>
      </c>
      <c r="AY548" s="172" t="n">
        <v>55</v>
      </c>
      <c r="AZ548" s="131" t="s">
        <v>114</v>
      </c>
      <c r="BA548" s="131" t="n">
        <v>20088.75</v>
      </c>
      <c r="BB548" s="131"/>
      <c r="BC548" s="131"/>
      <c r="BD548" s="131"/>
      <c r="BE548" s="131"/>
      <c r="BF548" s="132"/>
      <c r="BG548" s="126" t="s">
        <v>115</v>
      </c>
      <c r="BH548" s="131" t="n">
        <v>0.02</v>
      </c>
      <c r="BI548" s="159" t="n">
        <v>8E-010</v>
      </c>
      <c r="BJ548" s="159" t="n">
        <v>9.7E-010</v>
      </c>
      <c r="BK548" s="131" t="n">
        <v>0.02</v>
      </c>
      <c r="BL548" s="149" t="n">
        <v>3.8E-010</v>
      </c>
      <c r="BM548" s="133"/>
      <c r="BN548" s="134"/>
      <c r="BO548" s="175"/>
      <c r="BP548" s="114"/>
      <c r="BQ548" s="136"/>
      <c r="BR548" s="137"/>
      <c r="BS548" s="138"/>
      <c r="BT548" s="139"/>
      <c r="BU548" s="140"/>
      <c r="BV548" s="141"/>
      <c r="BW548" s="142"/>
    </row>
    <row r="549" customFormat="false" ht="12.75" hidden="false" customHeight="true" outlineLevel="0" collapsed="false">
      <c r="AW549" s="156" t="s">
        <v>732</v>
      </c>
      <c r="AX549" s="126" t="s">
        <v>462</v>
      </c>
      <c r="AY549" s="172" t="n">
        <v>55</v>
      </c>
      <c r="AZ549" s="131" t="s">
        <v>114</v>
      </c>
      <c r="BA549" s="131" t="n">
        <v>20088.75</v>
      </c>
      <c r="BB549" s="131"/>
      <c r="BC549" s="131"/>
      <c r="BD549" s="131"/>
      <c r="BE549" s="131"/>
      <c r="BF549" s="132"/>
      <c r="BG549" s="126" t="s">
        <v>133</v>
      </c>
      <c r="BH549" s="131" t="n">
        <v>0.02</v>
      </c>
      <c r="BI549" s="159" t="n">
        <v>4.2E-009</v>
      </c>
      <c r="BJ549" s="159" t="n">
        <v>3.3E-009</v>
      </c>
      <c r="BK549" s="131"/>
      <c r="BL549" s="132"/>
      <c r="BM549" s="133"/>
      <c r="BN549" s="134"/>
      <c r="BO549" s="175"/>
      <c r="BP549" s="114"/>
      <c r="BQ549" s="136"/>
      <c r="BR549" s="137"/>
      <c r="BS549" s="138"/>
      <c r="BT549" s="139"/>
      <c r="BU549" s="140"/>
      <c r="BV549" s="141"/>
      <c r="BW549" s="142"/>
    </row>
    <row r="550" customFormat="false" ht="12.75" hidden="false" customHeight="true" outlineLevel="0" collapsed="false">
      <c r="AW550" s="156" t="s">
        <v>733</v>
      </c>
      <c r="AX550" s="126" t="s">
        <v>463</v>
      </c>
      <c r="AY550" s="172" t="n">
        <v>129</v>
      </c>
      <c r="AZ550" s="131" t="s">
        <v>132</v>
      </c>
      <c r="BA550" s="172" t="n">
        <v>129</v>
      </c>
      <c r="BB550" s="131"/>
      <c r="BC550" s="131"/>
      <c r="BD550" s="131"/>
      <c r="BE550" s="131"/>
      <c r="BF550" s="132"/>
      <c r="BG550" s="126" t="s">
        <v>115</v>
      </c>
      <c r="BH550" s="131" t="n">
        <v>0.02</v>
      </c>
      <c r="BI550" s="159" t="n">
        <v>1.2E-009</v>
      </c>
      <c r="BJ550" s="159" t="n">
        <v>1.6E-009</v>
      </c>
      <c r="BK550" s="131" t="n">
        <v>0.02</v>
      </c>
      <c r="BL550" s="149" t="n">
        <v>2.1E-009</v>
      </c>
      <c r="BM550" s="133"/>
      <c r="BN550" s="134"/>
      <c r="BO550" s="175"/>
      <c r="BP550" s="114"/>
      <c r="BQ550" s="136"/>
      <c r="BR550" s="137"/>
      <c r="BS550" s="138"/>
      <c r="BT550" s="139"/>
      <c r="BU550" s="140"/>
      <c r="BV550" s="141"/>
      <c r="BW550" s="142"/>
    </row>
    <row r="551" customFormat="false" ht="12.75" hidden="false" customHeight="true" outlineLevel="0" collapsed="false">
      <c r="AW551" s="156" t="s">
        <v>734</v>
      </c>
      <c r="AX551" s="126" t="s">
        <v>463</v>
      </c>
      <c r="AY551" s="172" t="n">
        <v>129</v>
      </c>
      <c r="AZ551" s="131" t="s">
        <v>132</v>
      </c>
      <c r="BA551" s="172" t="n">
        <v>129</v>
      </c>
      <c r="BB551" s="131"/>
      <c r="BC551" s="131"/>
      <c r="BD551" s="131"/>
      <c r="BE551" s="131"/>
      <c r="BF551" s="132"/>
      <c r="BG551" s="126" t="s">
        <v>133</v>
      </c>
      <c r="BH551" s="131" t="n">
        <v>0.02</v>
      </c>
      <c r="BI551" s="159" t="n">
        <v>7.7E-009</v>
      </c>
      <c r="BJ551" s="159" t="n">
        <v>5.6E-009</v>
      </c>
      <c r="BK551" s="131"/>
      <c r="BL551" s="132"/>
      <c r="BM551" s="133"/>
      <c r="BN551" s="134"/>
      <c r="BO551" s="175"/>
      <c r="BP551" s="114"/>
      <c r="BQ551" s="136"/>
      <c r="BR551" s="137"/>
      <c r="BS551" s="138"/>
      <c r="BT551" s="139"/>
      <c r="BU551" s="140"/>
      <c r="BV551" s="141"/>
      <c r="BW551" s="142"/>
    </row>
    <row r="552" customFormat="false" ht="12.75" hidden="false" customHeight="true" outlineLevel="0" collapsed="false">
      <c r="AW552" s="156" t="s">
        <v>735</v>
      </c>
      <c r="AX552" s="126" t="s">
        <v>464</v>
      </c>
      <c r="AY552" s="172" t="n">
        <v>0.668</v>
      </c>
      <c r="AZ552" s="131" t="s">
        <v>72</v>
      </c>
      <c r="BA552" s="131" t="n">
        <v>0.0278333333333333</v>
      </c>
      <c r="BB552" s="131"/>
      <c r="BC552" s="131"/>
      <c r="BD552" s="131"/>
      <c r="BE552" s="131"/>
      <c r="BF552" s="132"/>
      <c r="BG552" s="126" t="s">
        <v>115</v>
      </c>
      <c r="BH552" s="131" t="n">
        <v>0.02</v>
      </c>
      <c r="BI552" s="159" t="n">
        <v>1.4E-011</v>
      </c>
      <c r="BJ552" s="159" t="n">
        <v>2.4E-011</v>
      </c>
      <c r="BK552" s="131" t="n">
        <v>0.02</v>
      </c>
      <c r="BL552" s="149" t="n">
        <v>3.8E-011</v>
      </c>
      <c r="BM552" s="133"/>
      <c r="BN552" s="134"/>
      <c r="BO552" s="175"/>
      <c r="BP552" s="114"/>
      <c r="BQ552" s="136"/>
      <c r="BR552" s="137"/>
      <c r="BS552" s="138"/>
      <c r="BT552" s="139"/>
      <c r="BU552" s="140"/>
      <c r="BV552" s="141"/>
      <c r="BW552" s="142"/>
    </row>
    <row r="553" customFormat="false" ht="12.75" hidden="false" customHeight="true" outlineLevel="0" collapsed="false">
      <c r="AW553" s="156" t="s">
        <v>736</v>
      </c>
      <c r="AX553" s="126" t="s">
        <v>464</v>
      </c>
      <c r="AY553" s="172" t="n">
        <v>0.668</v>
      </c>
      <c r="AZ553" s="131" t="s">
        <v>72</v>
      </c>
      <c r="BA553" s="131" t="n">
        <v>0.0278333333333333</v>
      </c>
      <c r="BB553" s="131"/>
      <c r="BC553" s="131"/>
      <c r="BD553" s="131"/>
      <c r="BE553" s="131"/>
      <c r="BF553" s="132"/>
      <c r="BG553" s="126" t="s">
        <v>133</v>
      </c>
      <c r="BH553" s="131" t="n">
        <v>0.02</v>
      </c>
      <c r="BI553" s="159" t="n">
        <v>2.8E-011</v>
      </c>
      <c r="BJ553" s="159" t="n">
        <v>4.4E-011</v>
      </c>
      <c r="BK553" s="131"/>
      <c r="BL553" s="132"/>
      <c r="BM553" s="133"/>
      <c r="BN553" s="134"/>
      <c r="BO553" s="175"/>
      <c r="BP553" s="114"/>
      <c r="BQ553" s="136"/>
      <c r="BR553" s="137"/>
      <c r="BS553" s="138"/>
      <c r="BT553" s="139"/>
      <c r="BU553" s="140"/>
      <c r="BV553" s="141"/>
      <c r="BW553" s="142"/>
    </row>
    <row r="554" customFormat="false" ht="12.75" hidden="false" customHeight="true" outlineLevel="0" collapsed="false">
      <c r="AW554" s="156" t="s">
        <v>737</v>
      </c>
      <c r="AX554" s="126" t="s">
        <v>465</v>
      </c>
      <c r="AY554" s="172" t="n">
        <v>9.64</v>
      </c>
      <c r="AZ554" s="131" t="s">
        <v>132</v>
      </c>
      <c r="BA554" s="172" t="n">
        <v>9.64</v>
      </c>
      <c r="BB554" s="131"/>
      <c r="BC554" s="131"/>
      <c r="BD554" s="131"/>
      <c r="BE554" s="131"/>
      <c r="BF554" s="132"/>
      <c r="BG554" s="126" t="s">
        <v>115</v>
      </c>
      <c r="BH554" s="131" t="n">
        <v>0.02</v>
      </c>
      <c r="BI554" s="159" t="n">
        <v>9.2E-010</v>
      </c>
      <c r="BJ554" s="159" t="n">
        <v>1.3E-009</v>
      </c>
      <c r="BK554" s="131" t="n">
        <v>0.02</v>
      </c>
      <c r="BL554" s="149" t="n">
        <v>3.1E-009</v>
      </c>
      <c r="BM554" s="133"/>
      <c r="BN554" s="134"/>
      <c r="BO554" s="175"/>
      <c r="BP554" s="114"/>
      <c r="BQ554" s="136"/>
      <c r="BR554" s="137"/>
      <c r="BS554" s="138"/>
      <c r="BT554" s="139"/>
      <c r="BU554" s="140"/>
      <c r="BV554" s="141"/>
      <c r="BW554" s="142"/>
    </row>
    <row r="555" customFormat="false" ht="12.75" hidden="false" customHeight="true" outlineLevel="0" collapsed="false">
      <c r="AW555" s="156" t="s">
        <v>738</v>
      </c>
      <c r="AX555" s="126" t="s">
        <v>465</v>
      </c>
      <c r="AY555" s="172" t="n">
        <v>9.64</v>
      </c>
      <c r="AZ555" s="131" t="s">
        <v>132</v>
      </c>
      <c r="BA555" s="172" t="n">
        <v>9.64</v>
      </c>
      <c r="BB555" s="131"/>
      <c r="BC555" s="131"/>
      <c r="BD555" s="131"/>
      <c r="BE555" s="131"/>
      <c r="BF555" s="132"/>
      <c r="BG555" s="126" t="s">
        <v>133</v>
      </c>
      <c r="BH555" s="131" t="n">
        <v>0.02</v>
      </c>
      <c r="BI555" s="159" t="n">
        <v>3E-009</v>
      </c>
      <c r="BJ555" s="159" t="n">
        <v>2.8E-009</v>
      </c>
      <c r="BK555" s="131"/>
      <c r="BL555" s="132"/>
      <c r="BM555" s="133"/>
      <c r="BN555" s="134"/>
      <c r="BO555" s="175"/>
      <c r="BP555" s="114"/>
      <c r="BQ555" s="136"/>
      <c r="BR555" s="137"/>
      <c r="BS555" s="138"/>
      <c r="BT555" s="139"/>
      <c r="BU555" s="140"/>
      <c r="BV555" s="141"/>
      <c r="BW555" s="142"/>
    </row>
    <row r="556" customFormat="false" ht="12.75" hidden="false" customHeight="true" outlineLevel="0" collapsed="false">
      <c r="AW556" s="156" t="s">
        <v>739</v>
      </c>
      <c r="AX556" s="126" t="s">
        <v>466</v>
      </c>
      <c r="AY556" s="159" t="n">
        <v>100000</v>
      </c>
      <c r="AZ556" s="131" t="s">
        <v>114</v>
      </c>
      <c r="BA556" s="131" t="n">
        <v>36525000</v>
      </c>
      <c r="BB556" s="131"/>
      <c r="BC556" s="131"/>
      <c r="BD556" s="131"/>
      <c r="BE556" s="131"/>
      <c r="BF556" s="132"/>
      <c r="BG556" s="126" t="s">
        <v>115</v>
      </c>
      <c r="BH556" s="131" t="n">
        <v>0.02</v>
      </c>
      <c r="BI556" s="159" t="n">
        <v>1.1E-008</v>
      </c>
      <c r="BJ556" s="159" t="n">
        <v>1.4E-008</v>
      </c>
      <c r="BK556" s="131" t="n">
        <v>0.02</v>
      </c>
      <c r="BL556" s="149" t="n">
        <v>4.7E-009</v>
      </c>
      <c r="BM556" s="133"/>
      <c r="BN556" s="134"/>
      <c r="BO556" s="175"/>
      <c r="BP556" s="114"/>
      <c r="BQ556" s="136"/>
      <c r="BR556" s="137"/>
      <c r="BS556" s="138"/>
      <c r="BT556" s="139"/>
      <c r="BU556" s="140"/>
      <c r="BV556" s="141"/>
      <c r="BW556" s="142"/>
    </row>
    <row r="557" customFormat="false" ht="12.75" hidden="false" customHeight="true" outlineLevel="0" collapsed="false">
      <c r="AW557" s="156" t="s">
        <v>740</v>
      </c>
      <c r="AX557" s="126" t="s">
        <v>466</v>
      </c>
      <c r="AY557" s="159" t="n">
        <v>100000</v>
      </c>
      <c r="AZ557" s="131" t="s">
        <v>114</v>
      </c>
      <c r="BA557" s="131" t="n">
        <v>36525000</v>
      </c>
      <c r="BB557" s="131"/>
      <c r="BC557" s="131"/>
      <c r="BD557" s="131"/>
      <c r="BE557" s="131"/>
      <c r="BF557" s="132"/>
      <c r="BG557" s="126" t="s">
        <v>133</v>
      </c>
      <c r="BH557" s="131" t="n">
        <v>0.02</v>
      </c>
      <c r="BI557" s="159" t="n">
        <v>2.7E-008</v>
      </c>
      <c r="BJ557" s="159" t="n">
        <v>1.8E-008</v>
      </c>
      <c r="BK557" s="131"/>
      <c r="BL557" s="132"/>
      <c r="BM557" s="133"/>
      <c r="BN557" s="134"/>
      <c r="BO557" s="175"/>
      <c r="BP557" s="114"/>
      <c r="BQ557" s="136"/>
      <c r="BR557" s="137"/>
      <c r="BS557" s="138"/>
      <c r="BT557" s="139"/>
      <c r="BU557" s="140"/>
      <c r="BV557" s="141"/>
      <c r="BW557" s="142"/>
    </row>
    <row r="558" customFormat="false" ht="12.75" hidden="false" customHeight="true" outlineLevel="0" collapsed="false">
      <c r="AW558" s="156" t="s">
        <v>741</v>
      </c>
      <c r="AX558" s="126" t="s">
        <v>467</v>
      </c>
      <c r="AY558" s="172" t="n">
        <v>2.1</v>
      </c>
      <c r="AZ558" s="131" t="s">
        <v>72</v>
      </c>
      <c r="BA558" s="131" t="n">
        <v>0.0875</v>
      </c>
      <c r="BB558" s="131"/>
      <c r="BC558" s="131"/>
      <c r="BD558" s="131"/>
      <c r="BE558" s="131"/>
      <c r="BF558" s="132"/>
      <c r="BG558" s="126" t="s">
        <v>115</v>
      </c>
      <c r="BH558" s="131" t="n">
        <v>0.02</v>
      </c>
      <c r="BI558" s="159" t="n">
        <v>6.9E-011</v>
      </c>
      <c r="BJ558" s="159" t="n">
        <v>1.2E-010</v>
      </c>
      <c r="BK558" s="131" t="n">
        <v>0.02</v>
      </c>
      <c r="BL558" s="149" t="n">
        <v>2E-010</v>
      </c>
      <c r="BM558" s="133"/>
      <c r="BN558" s="134"/>
      <c r="BO558" s="175"/>
      <c r="BP558" s="114"/>
      <c r="BQ558" s="136"/>
      <c r="BR558" s="137"/>
      <c r="BS558" s="138"/>
      <c r="BT558" s="139"/>
      <c r="BU558" s="140"/>
      <c r="BV558" s="141"/>
      <c r="BW558" s="142"/>
    </row>
    <row r="559" customFormat="false" ht="12.75" hidden="false" customHeight="true" outlineLevel="0" collapsed="false">
      <c r="AW559" s="156" t="s">
        <v>742</v>
      </c>
      <c r="AX559" s="126" t="s">
        <v>467</v>
      </c>
      <c r="AY559" s="172" t="n">
        <v>2.1</v>
      </c>
      <c r="AZ559" s="131" t="s">
        <v>72</v>
      </c>
      <c r="BA559" s="131" t="n">
        <v>0.0875</v>
      </c>
      <c r="BB559" s="131"/>
      <c r="BC559" s="131"/>
      <c r="BD559" s="131"/>
      <c r="BE559" s="131"/>
      <c r="BF559" s="132"/>
      <c r="BG559" s="126" t="s">
        <v>133</v>
      </c>
      <c r="BH559" s="131" t="n">
        <v>0.02</v>
      </c>
      <c r="BI559" s="159" t="n">
        <v>1.3E-010</v>
      </c>
      <c r="BJ559" s="159" t="n">
        <v>2E-010</v>
      </c>
      <c r="BK559" s="131"/>
      <c r="BL559" s="132"/>
      <c r="BM559" s="133"/>
      <c r="BN559" s="134"/>
      <c r="BO559" s="175"/>
      <c r="BP559" s="114"/>
      <c r="BQ559" s="136"/>
      <c r="BR559" s="137"/>
      <c r="BS559" s="138"/>
      <c r="BT559" s="139"/>
      <c r="BU559" s="140"/>
      <c r="BV559" s="141"/>
      <c r="BW559" s="142"/>
    </row>
    <row r="560" customFormat="false" ht="12.75" hidden="false" customHeight="true" outlineLevel="0" collapsed="false">
      <c r="AW560" s="156" t="s">
        <v>743</v>
      </c>
      <c r="AX560" s="126" t="s">
        <v>468</v>
      </c>
      <c r="AY560" s="172" t="n">
        <v>0.985</v>
      </c>
      <c r="AZ560" s="131" t="s">
        <v>72</v>
      </c>
      <c r="BA560" s="131" t="n">
        <v>0.0410416666666667</v>
      </c>
      <c r="BB560" s="131"/>
      <c r="BC560" s="131"/>
      <c r="BD560" s="131"/>
      <c r="BE560" s="131"/>
      <c r="BF560" s="132"/>
      <c r="BG560" s="126" t="s">
        <v>115</v>
      </c>
      <c r="BH560" s="131" t="n">
        <v>0.02</v>
      </c>
      <c r="BI560" s="159" t="n">
        <v>5.4E-011</v>
      </c>
      <c r="BJ560" s="159" t="n">
        <v>9.5E-011</v>
      </c>
      <c r="BK560" s="131" t="n">
        <v>0.02</v>
      </c>
      <c r="BL560" s="149" t="n">
        <v>1.5E-010</v>
      </c>
      <c r="BM560" s="133"/>
      <c r="BN560" s="134"/>
      <c r="BO560" s="175"/>
      <c r="BP560" s="114"/>
      <c r="BQ560" s="136"/>
      <c r="BR560" s="137"/>
      <c r="BS560" s="138"/>
      <c r="BT560" s="139"/>
      <c r="BU560" s="140"/>
      <c r="BV560" s="141"/>
      <c r="BW560" s="142"/>
    </row>
    <row r="561" customFormat="false" ht="12.75" hidden="false" customHeight="true" outlineLevel="0" collapsed="false">
      <c r="AW561" s="156" t="s">
        <v>744</v>
      </c>
      <c r="AX561" s="126" t="s">
        <v>468</v>
      </c>
      <c r="AY561" s="172" t="n">
        <v>0.985</v>
      </c>
      <c r="AZ561" s="131" t="s">
        <v>72</v>
      </c>
      <c r="BA561" s="131" t="n">
        <v>0.0410416666666667</v>
      </c>
      <c r="BB561" s="131"/>
      <c r="BC561" s="131"/>
      <c r="BD561" s="131"/>
      <c r="BE561" s="131"/>
      <c r="BF561" s="132"/>
      <c r="BG561" s="126" t="s">
        <v>133</v>
      </c>
      <c r="BH561" s="131" t="n">
        <v>0.02</v>
      </c>
      <c r="BI561" s="159" t="n">
        <v>9.6E-011</v>
      </c>
      <c r="BJ561" s="159" t="n">
        <v>1.5E-010</v>
      </c>
      <c r="BK561" s="131"/>
      <c r="BL561" s="132"/>
      <c r="BM561" s="133"/>
      <c r="BN561" s="134"/>
      <c r="BO561" s="175"/>
      <c r="BP561" s="114"/>
      <c r="BQ561" s="136"/>
      <c r="BR561" s="137"/>
      <c r="BS561" s="138"/>
      <c r="BT561" s="139"/>
      <c r="BU561" s="140"/>
      <c r="BV561" s="141"/>
      <c r="BW561" s="142"/>
    </row>
    <row r="562" customFormat="false" ht="12.75" hidden="false" customHeight="true" outlineLevel="0" collapsed="false">
      <c r="AW562" s="156" t="s">
        <v>745</v>
      </c>
      <c r="AX562" s="126" t="s">
        <v>469</v>
      </c>
      <c r="AY562" s="172" t="n">
        <v>0.53</v>
      </c>
      <c r="AZ562" s="131" t="s">
        <v>72</v>
      </c>
      <c r="BA562" s="131" t="n">
        <v>0.0220833333333333</v>
      </c>
      <c r="BB562" s="131"/>
      <c r="BC562" s="131"/>
      <c r="BD562" s="131"/>
      <c r="BE562" s="131"/>
      <c r="BF562" s="132"/>
      <c r="BG562" s="126" t="s">
        <v>115</v>
      </c>
      <c r="BH562" s="131" t="n">
        <v>0.1</v>
      </c>
      <c r="BI562" s="159" t="n">
        <v>9.2E-012</v>
      </c>
      <c r="BJ562" s="159" t="n">
        <v>1.7E-011</v>
      </c>
      <c r="BK562" s="131" t="n">
        <v>0.1</v>
      </c>
      <c r="BL562" s="149" t="n">
        <v>2.4E-011</v>
      </c>
      <c r="BM562" s="133"/>
      <c r="BN562" s="134"/>
      <c r="BO562" s="175"/>
      <c r="BP562" s="114"/>
      <c r="BQ562" s="136"/>
      <c r="BR562" s="137"/>
      <c r="BS562" s="138"/>
      <c r="BT562" s="139"/>
      <c r="BU562" s="140"/>
      <c r="BV562" s="141"/>
      <c r="BW562" s="142"/>
    </row>
    <row r="563" customFormat="false" ht="12.75" hidden="false" customHeight="true" outlineLevel="0" collapsed="false">
      <c r="AW563" s="156" t="s">
        <v>746</v>
      </c>
      <c r="AX563" s="126" t="s">
        <v>469</v>
      </c>
      <c r="AY563" s="172" t="n">
        <v>0.53</v>
      </c>
      <c r="AZ563" s="131" t="s">
        <v>72</v>
      </c>
      <c r="BA563" s="131" t="n">
        <v>0.0220833333333333</v>
      </c>
      <c r="BB563" s="131"/>
      <c r="BC563" s="131"/>
      <c r="BD563" s="131"/>
      <c r="BE563" s="131"/>
      <c r="BF563" s="132"/>
      <c r="BG563" s="126" t="s">
        <v>133</v>
      </c>
      <c r="BH563" s="131" t="n">
        <v>0.01</v>
      </c>
      <c r="BI563" s="159" t="n">
        <v>1.4E-011</v>
      </c>
      <c r="BJ563" s="159" t="n">
        <v>2.3E-011</v>
      </c>
      <c r="BK563" s="131"/>
      <c r="BL563" s="132"/>
      <c r="BM563" s="133"/>
      <c r="BN563" s="134"/>
      <c r="BO563" s="175"/>
      <c r="BP563" s="114"/>
      <c r="BQ563" s="136"/>
      <c r="BR563" s="137"/>
      <c r="BS563" s="138"/>
      <c r="BT563" s="139"/>
      <c r="BU563" s="140"/>
      <c r="BV563" s="141"/>
      <c r="BW563" s="142"/>
    </row>
    <row r="564" customFormat="false" ht="12.75" hidden="false" customHeight="true" outlineLevel="0" collapsed="false">
      <c r="AW564" s="156" t="s">
        <v>747</v>
      </c>
      <c r="AX564" s="126" t="s">
        <v>470</v>
      </c>
      <c r="AY564" s="172" t="n">
        <v>0.263</v>
      </c>
      <c r="AZ564" s="131" t="s">
        <v>72</v>
      </c>
      <c r="BA564" s="131" t="n">
        <v>0.0109583333333333</v>
      </c>
      <c r="BB564" s="131"/>
      <c r="BC564" s="131"/>
      <c r="BD564" s="131"/>
      <c r="BE564" s="131"/>
      <c r="BF564" s="132"/>
      <c r="BG564" s="126" t="s">
        <v>115</v>
      </c>
      <c r="BH564" s="131" t="n">
        <v>0.1</v>
      </c>
      <c r="BI564" s="159" t="n">
        <v>9.9E-012</v>
      </c>
      <c r="BJ564" s="159" t="n">
        <v>1.8E-011</v>
      </c>
      <c r="BK564" s="131" t="n">
        <v>0.1</v>
      </c>
      <c r="BL564" s="149" t="n">
        <v>2.6E-011</v>
      </c>
      <c r="BM564" s="133"/>
      <c r="BN564" s="134"/>
      <c r="BO564" s="175"/>
      <c r="BP564" s="114"/>
      <c r="BQ564" s="136"/>
      <c r="BR564" s="137"/>
      <c r="BS564" s="138"/>
      <c r="BT564" s="139"/>
      <c r="BU564" s="140"/>
      <c r="BV564" s="141"/>
      <c r="BW564" s="142"/>
    </row>
    <row r="565" customFormat="false" ht="12.75" hidden="false" customHeight="true" outlineLevel="0" collapsed="false">
      <c r="AW565" s="156" t="s">
        <v>748</v>
      </c>
      <c r="AX565" s="126" t="s">
        <v>470</v>
      </c>
      <c r="AY565" s="172" t="n">
        <v>0.263</v>
      </c>
      <c r="AZ565" s="131" t="s">
        <v>72</v>
      </c>
      <c r="BA565" s="131" t="n">
        <v>0.0109583333333333</v>
      </c>
      <c r="BB565" s="131"/>
      <c r="BC565" s="131"/>
      <c r="BD565" s="131"/>
      <c r="BE565" s="131"/>
      <c r="BF565" s="132"/>
      <c r="BG565" s="126" t="s">
        <v>133</v>
      </c>
      <c r="BH565" s="131" t="n">
        <v>0.01</v>
      </c>
      <c r="BI565" s="159" t="n">
        <v>1.4E-011</v>
      </c>
      <c r="BJ565" s="159" t="n">
        <v>2.3E-011</v>
      </c>
      <c r="BK565" s="131"/>
      <c r="BL565" s="132"/>
      <c r="BM565" s="133"/>
      <c r="BN565" s="134"/>
      <c r="BO565" s="175"/>
      <c r="BP565" s="114"/>
      <c r="BQ565" s="136"/>
      <c r="BR565" s="137"/>
      <c r="BS565" s="138"/>
      <c r="BT565" s="139"/>
      <c r="BU565" s="140"/>
      <c r="BV565" s="141"/>
      <c r="BW565" s="142"/>
    </row>
    <row r="566" customFormat="false" ht="12.75" hidden="false" customHeight="true" outlineLevel="0" collapsed="false">
      <c r="AW566" s="156" t="s">
        <v>749</v>
      </c>
      <c r="AX566" s="126" t="s">
        <v>471</v>
      </c>
      <c r="AY566" s="172" t="n">
        <v>1</v>
      </c>
      <c r="AZ566" s="131" t="s">
        <v>72</v>
      </c>
      <c r="BA566" s="131" t="n">
        <v>0.0416666666666667</v>
      </c>
      <c r="BB566" s="131"/>
      <c r="BC566" s="131"/>
      <c r="BD566" s="131"/>
      <c r="BE566" s="131"/>
      <c r="BF566" s="132"/>
      <c r="BG566" s="126" t="s">
        <v>115</v>
      </c>
      <c r="BH566" s="131" t="n">
        <v>0.1</v>
      </c>
      <c r="BI566" s="159" t="n">
        <v>3.5E-011</v>
      </c>
      <c r="BJ566" s="159" t="n">
        <v>6.4E-011</v>
      </c>
      <c r="BK566" s="131" t="n">
        <v>0.1</v>
      </c>
      <c r="BL566" s="149" t="n">
        <v>6.7E-011</v>
      </c>
      <c r="BM566" s="133"/>
      <c r="BN566" s="134"/>
      <c r="BO566" s="175"/>
      <c r="BP566" s="114"/>
      <c r="BQ566" s="136"/>
      <c r="BR566" s="137"/>
      <c r="BS566" s="138"/>
      <c r="BT566" s="139"/>
      <c r="BU566" s="140"/>
      <c r="BV566" s="141"/>
      <c r="BW566" s="142"/>
    </row>
    <row r="567" customFormat="false" ht="12.75" hidden="false" customHeight="true" outlineLevel="0" collapsed="false">
      <c r="AW567" s="156" t="s">
        <v>750</v>
      </c>
      <c r="AX567" s="126" t="s">
        <v>471</v>
      </c>
      <c r="AY567" s="172" t="n">
        <v>1</v>
      </c>
      <c r="AZ567" s="131" t="s">
        <v>72</v>
      </c>
      <c r="BA567" s="131" t="n">
        <v>0.0416666666666667</v>
      </c>
      <c r="BB567" s="131"/>
      <c r="BC567" s="131"/>
      <c r="BD567" s="131"/>
      <c r="BE567" s="131"/>
      <c r="BF567" s="132"/>
      <c r="BG567" s="126" t="s">
        <v>133</v>
      </c>
      <c r="BH567" s="131" t="n">
        <v>0.01</v>
      </c>
      <c r="BI567" s="159" t="n">
        <v>5E-011</v>
      </c>
      <c r="BJ567" s="159" t="n">
        <v>8.5E-011</v>
      </c>
      <c r="BK567" s="131"/>
      <c r="BL567" s="132"/>
      <c r="BM567" s="133"/>
      <c r="BN567" s="134"/>
      <c r="BO567" s="175"/>
      <c r="BP567" s="114"/>
      <c r="BQ567" s="136"/>
      <c r="BR567" s="137"/>
      <c r="BS567" s="138"/>
      <c r="BT567" s="139"/>
      <c r="BU567" s="140"/>
      <c r="BV567" s="141"/>
      <c r="BW567" s="142"/>
    </row>
    <row r="568" customFormat="false" ht="12.75" hidden="false" customHeight="true" outlineLevel="0" collapsed="false">
      <c r="AW568" s="156" t="s">
        <v>751</v>
      </c>
      <c r="AX568" s="126" t="s">
        <v>472</v>
      </c>
      <c r="AY568" s="172" t="n">
        <v>2.8</v>
      </c>
      <c r="AZ568" s="131" t="s">
        <v>72</v>
      </c>
      <c r="BA568" s="131" t="n">
        <v>0.116666666666667</v>
      </c>
      <c r="BB568" s="131"/>
      <c r="BC568" s="131"/>
      <c r="BD568" s="131"/>
      <c r="BE568" s="131"/>
      <c r="BF568" s="132"/>
      <c r="BG568" s="126" t="s">
        <v>115</v>
      </c>
      <c r="BH568" s="131" t="n">
        <v>0.1</v>
      </c>
      <c r="BI568" s="159" t="n">
        <v>9.3E-012</v>
      </c>
      <c r="BJ568" s="159" t="n">
        <v>1.7E-011</v>
      </c>
      <c r="BK568" s="131" t="n">
        <v>0.1</v>
      </c>
      <c r="BL568" s="149" t="n">
        <v>1.8E-011</v>
      </c>
      <c r="BM568" s="133"/>
      <c r="BN568" s="134"/>
      <c r="BO568" s="175"/>
      <c r="BP568" s="114"/>
      <c r="BQ568" s="136"/>
      <c r="BR568" s="137"/>
      <c r="BS568" s="138"/>
      <c r="BT568" s="139"/>
      <c r="BU568" s="140"/>
      <c r="BV568" s="141"/>
      <c r="BW568" s="142"/>
    </row>
    <row r="569" customFormat="false" ht="12.75" hidden="false" customHeight="true" outlineLevel="0" collapsed="false">
      <c r="AW569" s="156" t="s">
        <v>752</v>
      </c>
      <c r="AX569" s="126" t="s">
        <v>472</v>
      </c>
      <c r="AY569" s="172" t="n">
        <v>2.8</v>
      </c>
      <c r="AZ569" s="131" t="s">
        <v>72</v>
      </c>
      <c r="BA569" s="131" t="n">
        <v>0.116666666666667</v>
      </c>
      <c r="BB569" s="131"/>
      <c r="BC569" s="131"/>
      <c r="BD569" s="131"/>
      <c r="BE569" s="131"/>
      <c r="BF569" s="132"/>
      <c r="BG569" s="126" t="s">
        <v>133</v>
      </c>
      <c r="BH569" s="131" t="n">
        <v>0.01</v>
      </c>
      <c r="BI569" s="159" t="n">
        <v>1.7E-011</v>
      </c>
      <c r="BJ569" s="159" t="n">
        <v>2.7E-011</v>
      </c>
      <c r="BK569" s="131"/>
      <c r="BL569" s="132"/>
      <c r="BM569" s="133"/>
      <c r="BN569" s="134"/>
      <c r="BO569" s="175"/>
      <c r="BP569" s="114"/>
      <c r="BQ569" s="136"/>
      <c r="BR569" s="137"/>
      <c r="BS569" s="138"/>
      <c r="BT569" s="139"/>
      <c r="BU569" s="140"/>
      <c r="BV569" s="141"/>
      <c r="BW569" s="142"/>
    </row>
    <row r="570" customFormat="false" ht="12.75" hidden="false" customHeight="true" outlineLevel="0" collapsed="false">
      <c r="AW570" s="156" t="s">
        <v>753</v>
      </c>
      <c r="AX570" s="126" t="s">
        <v>473</v>
      </c>
      <c r="AY570" s="172" t="n">
        <v>5</v>
      </c>
      <c r="AZ570" s="131" t="s">
        <v>72</v>
      </c>
      <c r="BA570" s="131" t="n">
        <v>0.208333333333333</v>
      </c>
      <c r="BB570" s="131"/>
      <c r="BC570" s="131"/>
      <c r="BD570" s="131"/>
      <c r="BE570" s="131"/>
      <c r="BF570" s="132"/>
      <c r="BG570" s="126" t="s">
        <v>115</v>
      </c>
      <c r="BH570" s="131" t="n">
        <v>0.1</v>
      </c>
      <c r="BI570" s="159" t="n">
        <v>1E-010</v>
      </c>
      <c r="BJ570" s="159" t="n">
        <v>1.9E-010</v>
      </c>
      <c r="BK570" s="131" t="n">
        <v>0.1</v>
      </c>
      <c r="BL570" s="149" t="n">
        <v>2.1E-010</v>
      </c>
      <c r="BM570" s="133"/>
      <c r="BN570" s="134"/>
      <c r="BO570" s="175"/>
      <c r="BP570" s="114"/>
      <c r="BQ570" s="136"/>
      <c r="BR570" s="137"/>
      <c r="BS570" s="138"/>
      <c r="BT570" s="139"/>
      <c r="BU570" s="140"/>
      <c r="BV570" s="141"/>
      <c r="BW570" s="142"/>
    </row>
    <row r="571" customFormat="false" ht="12.75" hidden="false" customHeight="true" outlineLevel="0" collapsed="false">
      <c r="AW571" s="156" t="s">
        <v>754</v>
      </c>
      <c r="AX571" s="126" t="s">
        <v>473</v>
      </c>
      <c r="AY571" s="172" t="n">
        <v>5</v>
      </c>
      <c r="AZ571" s="131" t="s">
        <v>72</v>
      </c>
      <c r="BA571" s="131" t="n">
        <v>0.208333333333333</v>
      </c>
      <c r="BB571" s="131"/>
      <c r="BC571" s="131"/>
      <c r="BD571" s="131"/>
      <c r="BE571" s="131"/>
      <c r="BF571" s="132"/>
      <c r="BG571" s="126" t="s">
        <v>133</v>
      </c>
      <c r="BH571" s="131" t="n">
        <v>0.01</v>
      </c>
      <c r="BI571" s="159" t="n">
        <v>1.3E-010</v>
      </c>
      <c r="BJ571" s="159" t="n">
        <v>2.3E-010</v>
      </c>
      <c r="BK571" s="131"/>
      <c r="BL571" s="132"/>
      <c r="BM571" s="133"/>
      <c r="BN571" s="134"/>
      <c r="BO571" s="175"/>
      <c r="BP571" s="114"/>
      <c r="BQ571" s="136"/>
      <c r="BR571" s="137"/>
      <c r="BS571" s="138"/>
      <c r="BT571" s="139"/>
      <c r="BU571" s="140"/>
      <c r="BV571" s="141"/>
      <c r="BW571" s="142"/>
    </row>
    <row r="572" customFormat="false" ht="12.75" hidden="false" customHeight="true" outlineLevel="0" collapsed="false">
      <c r="AW572" s="156" t="s">
        <v>755</v>
      </c>
      <c r="AX572" s="126" t="s">
        <v>474</v>
      </c>
      <c r="AY572" s="172" t="n">
        <v>1.59</v>
      </c>
      <c r="AZ572" s="131" t="s">
        <v>132</v>
      </c>
      <c r="BA572" s="172" t="n">
        <v>1.59</v>
      </c>
      <c r="BB572" s="131"/>
      <c r="BC572" s="131"/>
      <c r="BD572" s="131"/>
      <c r="BE572" s="131"/>
      <c r="BF572" s="132"/>
      <c r="BG572" s="126" t="s">
        <v>115</v>
      </c>
      <c r="BH572" s="131" t="n">
        <v>0.1</v>
      </c>
      <c r="BI572" s="159" t="n">
        <v>2.5E-011</v>
      </c>
      <c r="BJ572" s="159" t="n">
        <v>4.5E-011</v>
      </c>
      <c r="BK572" s="131" t="n">
        <v>0.1</v>
      </c>
      <c r="BL572" s="149" t="n">
        <v>8.1E-011</v>
      </c>
      <c r="BM572" s="133"/>
      <c r="BN572" s="134"/>
      <c r="BO572" s="175"/>
      <c r="BP572" s="114"/>
      <c r="BQ572" s="136"/>
      <c r="BR572" s="137"/>
      <c r="BS572" s="138"/>
      <c r="BT572" s="139"/>
      <c r="BU572" s="140"/>
      <c r="BV572" s="141"/>
      <c r="BW572" s="142"/>
    </row>
    <row r="573" customFormat="false" ht="12.75" hidden="false" customHeight="true" outlineLevel="0" collapsed="false">
      <c r="AW573" s="156" t="s">
        <v>756</v>
      </c>
      <c r="AX573" s="126" t="s">
        <v>474</v>
      </c>
      <c r="AY573" s="172" t="n">
        <v>1.59</v>
      </c>
      <c r="AZ573" s="131" t="s">
        <v>132</v>
      </c>
      <c r="BA573" s="172" t="n">
        <v>1.59</v>
      </c>
      <c r="BB573" s="131"/>
      <c r="BC573" s="131"/>
      <c r="BD573" s="131"/>
      <c r="BE573" s="131"/>
      <c r="BF573" s="132"/>
      <c r="BG573" s="126" t="s">
        <v>133</v>
      </c>
      <c r="BH573" s="131" t="n">
        <v>0.01</v>
      </c>
      <c r="BI573" s="159" t="n">
        <v>3.7E-011</v>
      </c>
      <c r="BJ573" s="159" t="n">
        <v>5.9E-011</v>
      </c>
      <c r="BK573" s="131"/>
      <c r="BL573" s="132"/>
      <c r="BM573" s="133"/>
      <c r="BN573" s="134"/>
      <c r="BO573" s="175"/>
      <c r="BP573" s="114"/>
      <c r="BQ573" s="136"/>
      <c r="BR573" s="137"/>
      <c r="BS573" s="138"/>
      <c r="BT573" s="139"/>
      <c r="BU573" s="140"/>
      <c r="BV573" s="141"/>
      <c r="BW573" s="142"/>
    </row>
    <row r="574" customFormat="false" ht="12.75" hidden="false" customHeight="true" outlineLevel="0" collapsed="false">
      <c r="AW574" s="156" t="s">
        <v>757</v>
      </c>
      <c r="AX574" s="126" t="s">
        <v>475</v>
      </c>
      <c r="AY574" s="172" t="n">
        <v>5.76</v>
      </c>
      <c r="AZ574" s="131" t="s">
        <v>132</v>
      </c>
      <c r="BA574" s="172" t="n">
        <v>5.76</v>
      </c>
      <c r="BB574" s="131"/>
      <c r="BC574" s="131"/>
      <c r="BD574" s="131"/>
      <c r="BE574" s="131"/>
      <c r="BF574" s="132"/>
      <c r="BG574" s="126" t="s">
        <v>115</v>
      </c>
      <c r="BH574" s="131" t="n">
        <v>0.1</v>
      </c>
      <c r="BI574" s="159" t="n">
        <v>5.9E-010</v>
      </c>
      <c r="BJ574" s="159" t="n">
        <v>9.8E-010</v>
      </c>
      <c r="BK574" s="131" t="n">
        <v>0.1</v>
      </c>
      <c r="BL574" s="149" t="n">
        <v>1.2E-009</v>
      </c>
      <c r="BM574" s="133"/>
      <c r="BN574" s="134"/>
      <c r="BO574" s="175"/>
      <c r="BP574" s="114"/>
      <c r="BQ574" s="136"/>
      <c r="BR574" s="137"/>
      <c r="BS574" s="138"/>
      <c r="BT574" s="139"/>
      <c r="BU574" s="140"/>
      <c r="BV574" s="141"/>
      <c r="BW574" s="142"/>
    </row>
    <row r="575" customFormat="false" ht="12.75" hidden="false" customHeight="true" outlineLevel="0" collapsed="false">
      <c r="AW575" s="156" t="s">
        <v>758</v>
      </c>
      <c r="AX575" s="126" t="s">
        <v>475</v>
      </c>
      <c r="AY575" s="172" t="n">
        <v>5.76</v>
      </c>
      <c r="AZ575" s="131" t="s">
        <v>132</v>
      </c>
      <c r="BA575" s="172" t="n">
        <v>5.76</v>
      </c>
      <c r="BB575" s="131"/>
      <c r="BC575" s="131"/>
      <c r="BD575" s="131"/>
      <c r="BE575" s="131"/>
      <c r="BF575" s="132"/>
      <c r="BG575" s="126" t="s">
        <v>133</v>
      </c>
      <c r="BH575" s="131" t="n">
        <v>0.01</v>
      </c>
      <c r="BI575" s="159" t="n">
        <v>1E-009</v>
      </c>
      <c r="BJ575" s="159" t="n">
        <v>1.3E-009</v>
      </c>
      <c r="BK575" s="131"/>
      <c r="BL575" s="132"/>
      <c r="BM575" s="133"/>
      <c r="BN575" s="134"/>
      <c r="BO575" s="175"/>
      <c r="BP575" s="114"/>
      <c r="BQ575" s="136"/>
      <c r="BR575" s="137"/>
      <c r="BS575" s="138"/>
      <c r="BT575" s="139"/>
      <c r="BU575" s="140"/>
      <c r="BV575" s="141"/>
      <c r="BW575" s="142"/>
    </row>
    <row r="576" customFormat="false" ht="12.75" hidden="false" customHeight="true" outlineLevel="0" collapsed="false">
      <c r="AW576" s="156" t="s">
        <v>759</v>
      </c>
      <c r="AX576" s="126" t="s">
        <v>476</v>
      </c>
      <c r="AY576" s="172" t="n">
        <v>0.265</v>
      </c>
      <c r="AZ576" s="131" t="s">
        <v>72</v>
      </c>
      <c r="BA576" s="131" t="n">
        <v>0.0110416666666667</v>
      </c>
      <c r="BB576" s="131"/>
      <c r="BC576" s="131"/>
      <c r="BD576" s="131"/>
      <c r="BE576" s="131"/>
      <c r="BF576" s="132"/>
      <c r="BG576" s="126" t="s">
        <v>115</v>
      </c>
      <c r="BH576" s="131" t="n">
        <v>0.1</v>
      </c>
      <c r="BI576" s="159" t="n">
        <v>4.9E-012</v>
      </c>
      <c r="BJ576" s="159" t="n">
        <v>8.5E-012</v>
      </c>
      <c r="BK576" s="131" t="n">
        <v>0.1</v>
      </c>
      <c r="BL576" s="149" t="n">
        <v>1.4E-011</v>
      </c>
      <c r="BM576" s="133"/>
      <c r="BN576" s="134"/>
      <c r="BO576" s="175"/>
      <c r="BP576" s="114"/>
      <c r="BQ576" s="136"/>
      <c r="BR576" s="137"/>
      <c r="BS576" s="138"/>
      <c r="BT576" s="139"/>
      <c r="BU576" s="140"/>
      <c r="BV576" s="141"/>
      <c r="BW576" s="142"/>
    </row>
    <row r="577" customFormat="false" ht="12.75" hidden="false" customHeight="true" outlineLevel="0" collapsed="false">
      <c r="AW577" s="156" t="s">
        <v>760</v>
      </c>
      <c r="AX577" s="126" t="s">
        <v>476</v>
      </c>
      <c r="AY577" s="172" t="n">
        <v>0.265</v>
      </c>
      <c r="AZ577" s="131" t="s">
        <v>72</v>
      </c>
      <c r="BA577" s="131" t="n">
        <v>0.0110416666666667</v>
      </c>
      <c r="BB577" s="131"/>
      <c r="BC577" s="131"/>
      <c r="BD577" s="131"/>
      <c r="BE577" s="131"/>
      <c r="BF577" s="132"/>
      <c r="BG577" s="126" t="s">
        <v>133</v>
      </c>
      <c r="BH577" s="131" t="n">
        <v>0.01</v>
      </c>
      <c r="BI577" s="159" t="n">
        <v>7.4E-012</v>
      </c>
      <c r="BJ577" s="159" t="n">
        <v>1.2E-011</v>
      </c>
      <c r="BK577" s="131"/>
      <c r="BL577" s="132"/>
      <c r="BM577" s="133"/>
      <c r="BN577" s="134"/>
      <c r="BO577" s="175"/>
      <c r="BP577" s="114"/>
      <c r="BQ577" s="136"/>
      <c r="BR577" s="137"/>
      <c r="BS577" s="138"/>
      <c r="BT577" s="139"/>
      <c r="BU577" s="140"/>
      <c r="BV577" s="141"/>
      <c r="BW577" s="142"/>
    </row>
    <row r="578" customFormat="false" ht="12.75" hidden="false" customHeight="true" outlineLevel="0" collapsed="false">
      <c r="AW578" s="156" t="s">
        <v>761</v>
      </c>
      <c r="AX578" s="126" t="s">
        <v>477</v>
      </c>
      <c r="AY578" s="172" t="n">
        <v>2.7</v>
      </c>
      <c r="AZ578" s="131" t="s">
        <v>132</v>
      </c>
      <c r="BA578" s="172" t="n">
        <v>2.7</v>
      </c>
      <c r="BB578" s="131"/>
      <c r="BC578" s="131"/>
      <c r="BD578" s="131"/>
      <c r="BE578" s="131"/>
      <c r="BF578" s="132"/>
      <c r="BG578" s="126" t="s">
        <v>115</v>
      </c>
      <c r="BH578" s="131" t="n">
        <v>0.1</v>
      </c>
      <c r="BI578" s="159" t="n">
        <v>3.9E-010</v>
      </c>
      <c r="BJ578" s="159" t="n">
        <v>6.3E-010</v>
      </c>
      <c r="BK578" s="131" t="n">
        <v>0.1</v>
      </c>
      <c r="BL578" s="149" t="n">
        <v>1.7E-009</v>
      </c>
      <c r="BM578" s="133"/>
      <c r="BN578" s="134"/>
      <c r="BO578" s="175"/>
      <c r="BP578" s="114"/>
      <c r="BQ578" s="136"/>
      <c r="BR578" s="137"/>
      <c r="BS578" s="138"/>
      <c r="BT578" s="139"/>
      <c r="BU578" s="140"/>
      <c r="BV578" s="141"/>
      <c r="BW578" s="142"/>
    </row>
    <row r="579" customFormat="false" ht="12.75" hidden="false" customHeight="true" outlineLevel="0" collapsed="false">
      <c r="AW579" s="156" t="s">
        <v>762</v>
      </c>
      <c r="AX579" s="126" t="s">
        <v>477</v>
      </c>
      <c r="AY579" s="172" t="n">
        <v>2.7</v>
      </c>
      <c r="AZ579" s="131" t="s">
        <v>132</v>
      </c>
      <c r="BA579" s="172" t="n">
        <v>2.7</v>
      </c>
      <c r="BB579" s="131"/>
      <c r="BC579" s="131"/>
      <c r="BD579" s="131"/>
      <c r="BE579" s="131"/>
      <c r="BF579" s="132"/>
      <c r="BG579" s="126" t="s">
        <v>133</v>
      </c>
      <c r="BH579" s="131" t="n">
        <v>0.01</v>
      </c>
      <c r="BI579" s="159" t="n">
        <v>1E-009</v>
      </c>
      <c r="BJ579" s="159" t="n">
        <v>1.2E-009</v>
      </c>
      <c r="BK579" s="131"/>
      <c r="BL579" s="132"/>
      <c r="BM579" s="133"/>
      <c r="BN579" s="134"/>
      <c r="BO579" s="175"/>
      <c r="BP579" s="114"/>
      <c r="BQ579" s="136"/>
      <c r="BR579" s="137"/>
      <c r="BS579" s="138"/>
      <c r="BT579" s="139"/>
      <c r="BU579" s="140"/>
      <c r="BV579" s="141"/>
      <c r="BW579" s="142"/>
    </row>
    <row r="580" customFormat="false" ht="12.75" hidden="false" customHeight="true" outlineLevel="0" collapsed="false">
      <c r="AW580" s="156" t="s">
        <v>763</v>
      </c>
      <c r="AX580" s="126" t="s">
        <v>478</v>
      </c>
      <c r="AY580" s="172" t="n">
        <v>60.2</v>
      </c>
      <c r="AZ580" s="131" t="s">
        <v>132</v>
      </c>
      <c r="BA580" s="172" t="n">
        <v>60.2</v>
      </c>
      <c r="BB580" s="131"/>
      <c r="BC580" s="131"/>
      <c r="BD580" s="131"/>
      <c r="BE580" s="131"/>
      <c r="BF580" s="132"/>
      <c r="BG580" s="126" t="s">
        <v>115</v>
      </c>
      <c r="BH580" s="131" t="n">
        <v>0.1</v>
      </c>
      <c r="BI580" s="159" t="n">
        <v>1.3E-009</v>
      </c>
      <c r="BJ580" s="159" t="n">
        <v>1.9E-009</v>
      </c>
      <c r="BK580" s="131" t="n">
        <v>0.1</v>
      </c>
      <c r="BL580" s="149" t="n">
        <v>2.5E-009</v>
      </c>
      <c r="BM580" s="133"/>
      <c r="BN580" s="134"/>
      <c r="BO580" s="175"/>
      <c r="BP580" s="114"/>
      <c r="BQ580" s="136"/>
      <c r="BR580" s="137"/>
      <c r="BS580" s="138"/>
      <c r="BT580" s="139"/>
      <c r="BU580" s="140"/>
      <c r="BV580" s="141" t="n">
        <v>0.226</v>
      </c>
      <c r="BW580" s="142" t="n">
        <v>2.302</v>
      </c>
    </row>
    <row r="581" customFormat="false" ht="12.75" hidden="false" customHeight="true" outlineLevel="0" collapsed="false">
      <c r="AW581" s="156" t="s">
        <v>764</v>
      </c>
      <c r="AX581" s="126" t="s">
        <v>478</v>
      </c>
      <c r="AY581" s="172" t="n">
        <v>60.2</v>
      </c>
      <c r="AZ581" s="131" t="s">
        <v>132</v>
      </c>
      <c r="BA581" s="172" t="n">
        <v>60.2</v>
      </c>
      <c r="BB581" s="131"/>
      <c r="BC581" s="131"/>
      <c r="BD581" s="131"/>
      <c r="BE581" s="131"/>
      <c r="BF581" s="132"/>
      <c r="BG581" s="126" t="s">
        <v>133</v>
      </c>
      <c r="BH581" s="131" t="n">
        <v>0.01</v>
      </c>
      <c r="BI581" s="159" t="n">
        <v>6.1E-009</v>
      </c>
      <c r="BJ581" s="159" t="n">
        <v>4.7E-009</v>
      </c>
      <c r="BK581" s="131"/>
      <c r="BL581" s="132"/>
      <c r="BM581" s="133"/>
      <c r="BN581" s="134"/>
      <c r="BO581" s="175"/>
      <c r="BP581" s="114"/>
      <c r="BQ581" s="136"/>
      <c r="BR581" s="137"/>
      <c r="BS581" s="138"/>
      <c r="BT581" s="139"/>
      <c r="BU581" s="140"/>
      <c r="BV581" s="141" t="n">
        <v>0.226</v>
      </c>
      <c r="BW581" s="142" t="n">
        <v>2.302</v>
      </c>
    </row>
    <row r="582" customFormat="false" ht="12.75" hidden="false" customHeight="true" outlineLevel="0" collapsed="false">
      <c r="AW582" s="156" t="s">
        <v>765</v>
      </c>
      <c r="AX582" s="126" t="s">
        <v>479</v>
      </c>
      <c r="AY582" s="172" t="n">
        <v>0.337</v>
      </c>
      <c r="AZ582" s="131" t="s">
        <v>72</v>
      </c>
      <c r="BA582" s="131" t="n">
        <v>0.0140416666666667</v>
      </c>
      <c r="BB582" s="131"/>
      <c r="BC582" s="131"/>
      <c r="BD582" s="131"/>
      <c r="BE582" s="131"/>
      <c r="BF582" s="132"/>
      <c r="BG582" s="126" t="s">
        <v>115</v>
      </c>
      <c r="BH582" s="131" t="n">
        <v>0.1</v>
      </c>
      <c r="BI582" s="159" t="n">
        <v>3E-012</v>
      </c>
      <c r="BJ582" s="159" t="n">
        <v>5.3E-012</v>
      </c>
      <c r="BK582" s="131" t="n">
        <v>0.1</v>
      </c>
      <c r="BL582" s="149" t="n">
        <v>8E-012</v>
      </c>
      <c r="BM582" s="133"/>
      <c r="BN582" s="134"/>
      <c r="BO582" s="175"/>
      <c r="BP582" s="114"/>
      <c r="BQ582" s="136"/>
      <c r="BR582" s="137"/>
      <c r="BS582" s="138"/>
      <c r="BT582" s="139"/>
      <c r="BU582" s="140"/>
      <c r="BV582" s="141"/>
      <c r="BW582" s="142"/>
    </row>
    <row r="583" customFormat="false" ht="12.75" hidden="false" customHeight="true" outlineLevel="0" collapsed="false">
      <c r="AW583" s="156" t="s">
        <v>766</v>
      </c>
      <c r="AX583" s="126" t="s">
        <v>479</v>
      </c>
      <c r="AY583" s="172" t="n">
        <v>0.337</v>
      </c>
      <c r="AZ583" s="131" t="s">
        <v>72</v>
      </c>
      <c r="BA583" s="131" t="n">
        <v>0.0140416666666667</v>
      </c>
      <c r="BB583" s="131"/>
      <c r="BC583" s="131"/>
      <c r="BD583" s="131"/>
      <c r="BE583" s="131"/>
      <c r="BF583" s="132"/>
      <c r="BG583" s="126" t="s">
        <v>133</v>
      </c>
      <c r="BH583" s="131" t="n">
        <v>0.01</v>
      </c>
      <c r="BI583" s="159" t="n">
        <v>5.5E-012</v>
      </c>
      <c r="BJ583" s="159" t="n">
        <v>8.3E-012</v>
      </c>
      <c r="BK583" s="131"/>
      <c r="BL583" s="132"/>
      <c r="BM583" s="133"/>
      <c r="BN583" s="134"/>
      <c r="BO583" s="175"/>
      <c r="BP583" s="114"/>
      <c r="BQ583" s="136"/>
      <c r="BR583" s="137"/>
      <c r="BS583" s="138"/>
      <c r="BT583" s="139"/>
      <c r="BU583" s="140"/>
      <c r="BV583" s="141"/>
      <c r="BW583" s="142"/>
    </row>
    <row r="584" customFormat="false" ht="12.75" hidden="false" customHeight="true" outlineLevel="0" collapsed="false">
      <c r="AW584" s="156" t="s">
        <v>767</v>
      </c>
      <c r="AX584" s="126" t="s">
        <v>480</v>
      </c>
      <c r="AY584" s="172" t="n">
        <v>2.77</v>
      </c>
      <c r="AZ584" s="131" t="s">
        <v>114</v>
      </c>
      <c r="BA584" s="131" t="n">
        <v>1011.7425</v>
      </c>
      <c r="BB584" s="131"/>
      <c r="BC584" s="131"/>
      <c r="BD584" s="131"/>
      <c r="BE584" s="131"/>
      <c r="BF584" s="132"/>
      <c r="BG584" s="126" t="s">
        <v>115</v>
      </c>
      <c r="BH584" s="131" t="n">
        <v>0.1</v>
      </c>
      <c r="BI584" s="159" t="n">
        <v>1.4E-009</v>
      </c>
      <c r="BJ584" s="159" t="n">
        <v>1.7E-009</v>
      </c>
      <c r="BK584" s="131" t="n">
        <v>0.1</v>
      </c>
      <c r="BL584" s="149" t="n">
        <v>1.1E-009</v>
      </c>
      <c r="BM584" s="133"/>
      <c r="BN584" s="134"/>
      <c r="BO584" s="175"/>
      <c r="BP584" s="114"/>
      <c r="BQ584" s="136"/>
      <c r="BR584" s="137"/>
      <c r="BS584" s="138"/>
      <c r="BT584" s="139"/>
      <c r="BU584" s="140"/>
      <c r="BV584" s="141" t="n">
        <v>0.4</v>
      </c>
      <c r="BW584" s="142" t="n">
        <v>0.303</v>
      </c>
    </row>
    <row r="585" customFormat="false" ht="12.75" hidden="false" customHeight="true" outlineLevel="0" collapsed="false">
      <c r="AW585" s="156" t="s">
        <v>768</v>
      </c>
      <c r="AX585" s="126" t="s">
        <v>480</v>
      </c>
      <c r="AY585" s="172" t="n">
        <v>2.77</v>
      </c>
      <c r="AZ585" s="131" t="s">
        <v>114</v>
      </c>
      <c r="BA585" s="131" t="n">
        <v>1011.7425</v>
      </c>
      <c r="BB585" s="131"/>
      <c r="BC585" s="131"/>
      <c r="BD585" s="131"/>
      <c r="BE585" s="131"/>
      <c r="BF585" s="132"/>
      <c r="BG585" s="126" t="s">
        <v>133</v>
      </c>
      <c r="BH585" s="131" t="n">
        <v>0.01</v>
      </c>
      <c r="BI585" s="159" t="n">
        <v>4.5E-009</v>
      </c>
      <c r="BJ585" s="159" t="n">
        <v>3.3E-009</v>
      </c>
      <c r="BK585" s="131"/>
      <c r="BL585" s="132"/>
      <c r="BM585" s="133"/>
      <c r="BN585" s="134"/>
      <c r="BO585" s="175"/>
      <c r="BP585" s="114"/>
      <c r="BQ585" s="136"/>
      <c r="BR585" s="137"/>
      <c r="BS585" s="138"/>
      <c r="BT585" s="139"/>
      <c r="BU585" s="140"/>
      <c r="BV585" s="141" t="n">
        <v>0.4</v>
      </c>
      <c r="BW585" s="142" t="n">
        <v>0.303</v>
      </c>
    </row>
    <row r="586" customFormat="false" ht="12.75" hidden="false" customHeight="true" outlineLevel="0" collapsed="false">
      <c r="AW586" s="156" t="s">
        <v>769</v>
      </c>
      <c r="AX586" s="126" t="s">
        <v>481</v>
      </c>
      <c r="AY586" s="172" t="n">
        <v>12.4</v>
      </c>
      <c r="AZ586" s="131" t="s">
        <v>132</v>
      </c>
      <c r="BA586" s="172" t="n">
        <v>12.4</v>
      </c>
      <c r="BB586" s="131"/>
      <c r="BC586" s="131"/>
      <c r="BD586" s="131"/>
      <c r="BE586" s="131"/>
      <c r="BF586" s="132"/>
      <c r="BG586" s="126" t="s">
        <v>115</v>
      </c>
      <c r="BH586" s="131" t="n">
        <v>0.1</v>
      </c>
      <c r="BI586" s="159" t="n">
        <v>1.1E-009</v>
      </c>
      <c r="BJ586" s="159" t="n">
        <v>1.7E-009</v>
      </c>
      <c r="BK586" s="131" t="n">
        <v>0.1</v>
      </c>
      <c r="BL586" s="149" t="n">
        <v>2.4E-009</v>
      </c>
      <c r="BM586" s="133"/>
      <c r="BN586" s="134"/>
      <c r="BO586" s="175"/>
      <c r="BP586" s="114"/>
      <c r="BQ586" s="136"/>
      <c r="BR586" s="137"/>
      <c r="BS586" s="138"/>
      <c r="BT586" s="139"/>
      <c r="BU586" s="140"/>
      <c r="BV586" s="141"/>
      <c r="BW586" s="142"/>
    </row>
    <row r="587" customFormat="false" ht="12.75" hidden="false" customHeight="true" outlineLevel="0" collapsed="false">
      <c r="AW587" s="156" t="s">
        <v>770</v>
      </c>
      <c r="AX587" s="126" t="s">
        <v>481</v>
      </c>
      <c r="AY587" s="172" t="n">
        <v>12.4</v>
      </c>
      <c r="AZ587" s="131" t="s">
        <v>132</v>
      </c>
      <c r="BA587" s="172" t="n">
        <v>12.4</v>
      </c>
      <c r="BB587" s="131"/>
      <c r="BC587" s="131"/>
      <c r="BD587" s="131"/>
      <c r="BE587" s="131"/>
      <c r="BF587" s="132"/>
      <c r="BG587" s="126" t="s">
        <v>133</v>
      </c>
      <c r="BH587" s="131" t="n">
        <v>0.01</v>
      </c>
      <c r="BI587" s="159" t="n">
        <v>2.7E-009</v>
      </c>
      <c r="BJ587" s="159" t="n">
        <v>3.2E-009</v>
      </c>
      <c r="BK587" s="131"/>
      <c r="BL587" s="132"/>
      <c r="BM587" s="133"/>
      <c r="BN587" s="134"/>
      <c r="BO587" s="175"/>
      <c r="BP587" s="114"/>
      <c r="BQ587" s="136"/>
      <c r="BR587" s="137"/>
      <c r="BS587" s="138"/>
      <c r="BT587" s="139"/>
      <c r="BU587" s="140"/>
      <c r="BV587" s="141"/>
      <c r="BW587" s="142"/>
    </row>
    <row r="588" customFormat="false" ht="12.75" hidden="false" customHeight="true" outlineLevel="0" collapsed="false">
      <c r="AW588" s="156" t="s">
        <v>771</v>
      </c>
      <c r="AX588" s="126" t="s">
        <v>482</v>
      </c>
      <c r="AY588" s="172" t="n">
        <v>0.317</v>
      </c>
      <c r="AZ588" s="131" t="s">
        <v>72</v>
      </c>
      <c r="BA588" s="131" t="n">
        <v>0.0132083333333333</v>
      </c>
      <c r="BB588" s="131"/>
      <c r="BC588" s="131"/>
      <c r="BD588" s="131"/>
      <c r="BE588" s="131"/>
      <c r="BF588" s="132"/>
      <c r="BG588" s="126" t="s">
        <v>115</v>
      </c>
      <c r="BH588" s="131" t="n">
        <v>0.1</v>
      </c>
      <c r="BI588" s="159" t="n">
        <v>1.3E-011</v>
      </c>
      <c r="BJ588" s="159" t="n">
        <v>2.3E-011</v>
      </c>
      <c r="BK588" s="131" t="n">
        <v>0.1</v>
      </c>
      <c r="BL588" s="149" t="n">
        <v>3.6E-011</v>
      </c>
      <c r="BM588" s="133"/>
      <c r="BN588" s="134"/>
      <c r="BO588" s="175"/>
      <c r="BP588" s="114"/>
      <c r="BQ588" s="136"/>
      <c r="BR588" s="137"/>
      <c r="BS588" s="138"/>
      <c r="BT588" s="139"/>
      <c r="BU588" s="140"/>
      <c r="BV588" s="141"/>
      <c r="BW588" s="142"/>
    </row>
    <row r="589" customFormat="false" ht="12.75" hidden="false" customHeight="true" outlineLevel="0" collapsed="false">
      <c r="AW589" s="156" t="s">
        <v>772</v>
      </c>
      <c r="AX589" s="126" t="s">
        <v>482</v>
      </c>
      <c r="AY589" s="172" t="n">
        <v>0.317</v>
      </c>
      <c r="AZ589" s="131" t="s">
        <v>72</v>
      </c>
      <c r="BA589" s="131" t="n">
        <v>0.0132083333333333</v>
      </c>
      <c r="BB589" s="131"/>
      <c r="BC589" s="131"/>
      <c r="BD589" s="131"/>
      <c r="BE589" s="131"/>
      <c r="BF589" s="132"/>
      <c r="BG589" s="126" t="s">
        <v>133</v>
      </c>
      <c r="BH589" s="131" t="n">
        <v>0.01</v>
      </c>
      <c r="BI589" s="159" t="n">
        <v>2E-011</v>
      </c>
      <c r="BJ589" s="159" t="n">
        <v>3.3E-011</v>
      </c>
      <c r="BK589" s="131"/>
      <c r="BL589" s="132"/>
      <c r="BM589" s="133"/>
      <c r="BN589" s="134"/>
      <c r="BO589" s="175"/>
      <c r="BP589" s="114"/>
      <c r="BQ589" s="136"/>
      <c r="BR589" s="137"/>
      <c r="BS589" s="138"/>
      <c r="BT589" s="139"/>
      <c r="BU589" s="140"/>
      <c r="BV589" s="141"/>
      <c r="BW589" s="142"/>
    </row>
    <row r="590" customFormat="false" ht="12.75" hidden="false" customHeight="true" outlineLevel="0" collapsed="false">
      <c r="AW590" s="156" t="s">
        <v>773</v>
      </c>
      <c r="AX590" s="126" t="s">
        <v>483</v>
      </c>
      <c r="AY590" s="172" t="n">
        <v>3.85</v>
      </c>
      <c r="AZ590" s="131" t="s">
        <v>132</v>
      </c>
      <c r="BA590" s="172" t="n">
        <v>3.85</v>
      </c>
      <c r="BB590" s="131"/>
      <c r="BC590" s="131"/>
      <c r="BD590" s="131"/>
      <c r="BE590" s="131"/>
      <c r="BF590" s="132"/>
      <c r="BG590" s="126" t="s">
        <v>115</v>
      </c>
      <c r="BH590" s="131" t="n">
        <v>0.1</v>
      </c>
      <c r="BI590" s="159" t="n">
        <v>4.6E-010</v>
      </c>
      <c r="BJ590" s="159" t="n">
        <v>7.4E-010</v>
      </c>
      <c r="BK590" s="131" t="n">
        <v>0.1</v>
      </c>
      <c r="BL590" s="149" t="n">
        <v>1.7E-009</v>
      </c>
      <c r="BM590" s="133"/>
      <c r="BN590" s="134"/>
      <c r="BO590" s="175"/>
      <c r="BP590" s="114"/>
      <c r="BQ590" s="136"/>
      <c r="BR590" s="137"/>
      <c r="BS590" s="138"/>
      <c r="BT590" s="139"/>
      <c r="BU590" s="140"/>
      <c r="BV590" s="141"/>
      <c r="BW590" s="142"/>
    </row>
    <row r="591" customFormat="false" ht="12.75" hidden="false" customHeight="true" outlineLevel="0" collapsed="false">
      <c r="AW591" s="156" t="s">
        <v>774</v>
      </c>
      <c r="AX591" s="126" t="s">
        <v>483</v>
      </c>
      <c r="AY591" s="172" t="n">
        <v>3.85</v>
      </c>
      <c r="AZ591" s="131" t="s">
        <v>132</v>
      </c>
      <c r="BA591" s="172" t="n">
        <v>3.85</v>
      </c>
      <c r="BB591" s="131"/>
      <c r="BC591" s="131"/>
      <c r="BD591" s="131"/>
      <c r="BE591" s="131"/>
      <c r="BF591" s="132"/>
      <c r="BG591" s="126" t="s">
        <v>133</v>
      </c>
      <c r="BH591" s="131" t="n">
        <v>0.01</v>
      </c>
      <c r="BI591" s="159" t="n">
        <v>1.6E-009</v>
      </c>
      <c r="BJ591" s="159" t="n">
        <v>1.7E-009</v>
      </c>
      <c r="BK591" s="131"/>
      <c r="BL591" s="132"/>
      <c r="BM591" s="133"/>
      <c r="BN591" s="134"/>
      <c r="BO591" s="175"/>
      <c r="BP591" s="114"/>
      <c r="BQ591" s="136"/>
      <c r="BR591" s="137"/>
      <c r="BS591" s="138"/>
      <c r="BT591" s="139"/>
      <c r="BU591" s="140"/>
      <c r="BV591" s="141"/>
      <c r="BW591" s="142"/>
    </row>
    <row r="592" customFormat="false" ht="12.75" hidden="false" customHeight="true" outlineLevel="0" collapsed="false">
      <c r="AW592" s="156" t="s">
        <v>775</v>
      </c>
      <c r="AX592" s="126" t="s">
        <v>484</v>
      </c>
      <c r="AY592" s="172" t="n">
        <v>9.01</v>
      </c>
      <c r="AZ592" s="131" t="s">
        <v>72</v>
      </c>
      <c r="BA592" s="131" t="n">
        <v>0.375416666666667</v>
      </c>
      <c r="BB592" s="131"/>
      <c r="BC592" s="131"/>
      <c r="BD592" s="131"/>
      <c r="BE592" s="131"/>
      <c r="BF592" s="132"/>
      <c r="BG592" s="126" t="s">
        <v>115</v>
      </c>
      <c r="BH592" s="131" t="n">
        <v>0.1</v>
      </c>
      <c r="BI592" s="159" t="n">
        <v>2.5E-010</v>
      </c>
      <c r="BJ592" s="159" t="n">
        <v>4.6E-010</v>
      </c>
      <c r="BK592" s="131" t="n">
        <v>0.1</v>
      </c>
      <c r="BL592" s="149" t="n">
        <v>7.6E-010</v>
      </c>
      <c r="BM592" s="133"/>
      <c r="BN592" s="134"/>
      <c r="BO592" s="175"/>
      <c r="BP592" s="114"/>
      <c r="BQ592" s="136"/>
      <c r="BR592" s="137"/>
      <c r="BS592" s="138"/>
      <c r="BT592" s="139"/>
      <c r="BU592" s="140"/>
      <c r="BV592" s="141"/>
      <c r="BW592" s="142"/>
    </row>
    <row r="593" customFormat="false" ht="12.75" hidden="false" customHeight="true" outlineLevel="0" collapsed="false">
      <c r="AW593" s="156" t="s">
        <v>776</v>
      </c>
      <c r="AX593" s="126" t="s">
        <v>484</v>
      </c>
      <c r="AY593" s="172" t="n">
        <v>9.01</v>
      </c>
      <c r="AZ593" s="131" t="s">
        <v>72</v>
      </c>
      <c r="BA593" s="131" t="n">
        <v>0.375416666666667</v>
      </c>
      <c r="BB593" s="131"/>
      <c r="BC593" s="131"/>
      <c r="BD593" s="131"/>
      <c r="BE593" s="131"/>
      <c r="BF593" s="132"/>
      <c r="BG593" s="126" t="s">
        <v>133</v>
      </c>
      <c r="BH593" s="131" t="n">
        <v>0.01</v>
      </c>
      <c r="BI593" s="159" t="n">
        <v>4.2E-010</v>
      </c>
      <c r="BJ593" s="159" t="n">
        <v>6.7E-010</v>
      </c>
      <c r="BK593" s="131"/>
      <c r="BL593" s="132"/>
      <c r="BM593" s="133"/>
      <c r="BN593" s="134"/>
      <c r="BO593" s="175"/>
      <c r="BP593" s="114"/>
      <c r="BQ593" s="136"/>
      <c r="BR593" s="137"/>
      <c r="BS593" s="138"/>
      <c r="BT593" s="139"/>
      <c r="BU593" s="140"/>
      <c r="BV593" s="141"/>
      <c r="BW593" s="142"/>
    </row>
    <row r="594" customFormat="false" ht="12.75" hidden="false" customHeight="true" outlineLevel="0" collapsed="false">
      <c r="AW594" s="156" t="s">
        <v>777</v>
      </c>
      <c r="AX594" s="126" t="s">
        <v>485</v>
      </c>
      <c r="AY594" s="172" t="n">
        <v>0.173</v>
      </c>
      <c r="AZ594" s="131" t="s">
        <v>72</v>
      </c>
      <c r="BA594" s="131" t="n">
        <v>0.00720833333333333</v>
      </c>
      <c r="BB594" s="131"/>
      <c r="BC594" s="131"/>
      <c r="BD594" s="131"/>
      <c r="BE594" s="131"/>
      <c r="BF594" s="132"/>
      <c r="BG594" s="126" t="s">
        <v>115</v>
      </c>
      <c r="BH594" s="131" t="n">
        <v>0.1</v>
      </c>
      <c r="BI594" s="159" t="n">
        <v>1.1E-011</v>
      </c>
      <c r="BJ594" s="159" t="n">
        <v>1.9E-011</v>
      </c>
      <c r="BK594" s="131" t="n">
        <v>0.1</v>
      </c>
      <c r="BL594" s="149" t="n">
        <v>3.3E-011</v>
      </c>
      <c r="BM594" s="133"/>
      <c r="BN594" s="134"/>
      <c r="BO594" s="175"/>
      <c r="BP594" s="114"/>
      <c r="BQ594" s="136"/>
      <c r="BR594" s="137"/>
      <c r="BS594" s="138"/>
      <c r="BT594" s="139"/>
      <c r="BU594" s="140"/>
      <c r="BV594" s="141"/>
      <c r="BW594" s="142"/>
    </row>
    <row r="595" customFormat="false" ht="12.75" hidden="false" customHeight="true" outlineLevel="0" collapsed="false">
      <c r="AW595" s="156" t="s">
        <v>778</v>
      </c>
      <c r="AX595" s="126" t="s">
        <v>485</v>
      </c>
      <c r="AY595" s="172" t="n">
        <v>0.173</v>
      </c>
      <c r="AZ595" s="131" t="s">
        <v>72</v>
      </c>
      <c r="BA595" s="131" t="n">
        <v>0.00720833333333333</v>
      </c>
      <c r="BB595" s="131"/>
      <c r="BC595" s="131"/>
      <c r="BD595" s="131"/>
      <c r="BE595" s="131"/>
      <c r="BF595" s="132"/>
      <c r="BG595" s="126" t="s">
        <v>133</v>
      </c>
      <c r="BH595" s="131" t="n">
        <v>0.01</v>
      </c>
      <c r="BI595" s="159" t="n">
        <v>1.5E-011</v>
      </c>
      <c r="BJ595" s="159" t="n">
        <v>2.6E-011</v>
      </c>
      <c r="BK595" s="131"/>
      <c r="BL595" s="132"/>
      <c r="BM595" s="133"/>
      <c r="BN595" s="134"/>
      <c r="BO595" s="175"/>
      <c r="BP595" s="114"/>
      <c r="BQ595" s="136"/>
      <c r="BR595" s="137"/>
      <c r="BS595" s="138"/>
      <c r="BT595" s="139"/>
      <c r="BU595" s="140"/>
      <c r="BV595" s="141"/>
      <c r="BW595" s="142"/>
    </row>
    <row r="596" customFormat="false" ht="12.75" hidden="false" customHeight="true" outlineLevel="0" collapsed="false">
      <c r="AW596" s="156" t="s">
        <v>779</v>
      </c>
      <c r="AX596" s="126" t="s">
        <v>486</v>
      </c>
      <c r="AY596" s="172" t="n">
        <v>4.32</v>
      </c>
      <c r="AZ596" s="131" t="s">
        <v>72</v>
      </c>
      <c r="BA596" s="131" t="n">
        <v>0.18</v>
      </c>
      <c r="BB596" s="131"/>
      <c r="BC596" s="131"/>
      <c r="BD596" s="131"/>
      <c r="BE596" s="131"/>
      <c r="BF596" s="132"/>
      <c r="BG596" s="126" t="s">
        <v>115</v>
      </c>
      <c r="BH596" s="131" t="n">
        <v>0.1</v>
      </c>
      <c r="BI596" s="159" t="n">
        <v>1.1E-010</v>
      </c>
      <c r="BJ596" s="159" t="n">
        <v>2E-010</v>
      </c>
      <c r="BK596" s="131" t="n">
        <v>0.1</v>
      </c>
      <c r="BL596" s="149" t="n">
        <v>4.2E-010</v>
      </c>
      <c r="BM596" s="133"/>
      <c r="BN596" s="134"/>
      <c r="BO596" s="175"/>
      <c r="BP596" s="114"/>
      <c r="BQ596" s="136"/>
      <c r="BR596" s="137"/>
      <c r="BS596" s="138"/>
      <c r="BT596" s="139"/>
      <c r="BU596" s="140"/>
      <c r="BV596" s="141"/>
      <c r="BW596" s="142"/>
    </row>
    <row r="597" customFormat="false" ht="12.75" hidden="false" customHeight="true" outlineLevel="0" collapsed="false">
      <c r="AW597" s="156" t="s">
        <v>780</v>
      </c>
      <c r="AX597" s="126" t="s">
        <v>486</v>
      </c>
      <c r="AY597" s="172" t="n">
        <v>4.32</v>
      </c>
      <c r="AZ597" s="131" t="s">
        <v>72</v>
      </c>
      <c r="BA597" s="131" t="n">
        <v>0.18</v>
      </c>
      <c r="BB597" s="131"/>
      <c r="BC597" s="131"/>
      <c r="BD597" s="131"/>
      <c r="BE597" s="131"/>
      <c r="BF597" s="132"/>
      <c r="BG597" s="126" t="s">
        <v>133</v>
      </c>
      <c r="BH597" s="131" t="n">
        <v>0.01</v>
      </c>
      <c r="BI597" s="159" t="n">
        <v>2.4E-010</v>
      </c>
      <c r="BJ597" s="159" t="n">
        <v>3.5E-010</v>
      </c>
      <c r="BK597" s="131"/>
      <c r="BL597" s="132"/>
      <c r="BM597" s="133"/>
      <c r="BN597" s="134"/>
      <c r="BO597" s="175"/>
      <c r="BP597" s="114"/>
      <c r="BQ597" s="136"/>
      <c r="BR597" s="137"/>
      <c r="BS597" s="138"/>
      <c r="BT597" s="139"/>
      <c r="BU597" s="140"/>
      <c r="BV597" s="141"/>
      <c r="BW597" s="142"/>
    </row>
    <row r="598" customFormat="false" ht="12.75" hidden="false" customHeight="true" outlineLevel="0" collapsed="false">
      <c r="AW598" s="156" t="s">
        <v>781</v>
      </c>
      <c r="AX598" s="126" t="s">
        <v>487</v>
      </c>
      <c r="AY598" s="172" t="n">
        <v>0.667</v>
      </c>
      <c r="AZ598" s="131" t="s">
        <v>72</v>
      </c>
      <c r="BA598" s="131" t="n">
        <v>0.0277916666666667</v>
      </c>
      <c r="BB598" s="131"/>
      <c r="BC598" s="131"/>
      <c r="BD598" s="131"/>
      <c r="BE598" s="131"/>
      <c r="BF598" s="132"/>
      <c r="BG598" s="126" t="s">
        <v>115</v>
      </c>
      <c r="BH598" s="131" t="n">
        <v>0.1</v>
      </c>
      <c r="BI598" s="159" t="n">
        <v>3.5E-011</v>
      </c>
      <c r="BJ598" s="159" t="n">
        <v>6.3E-011</v>
      </c>
      <c r="BK598" s="131" t="n">
        <v>0.1</v>
      </c>
      <c r="BL598" s="149" t="n">
        <v>9.1E-011</v>
      </c>
      <c r="BM598" s="133"/>
      <c r="BN598" s="134"/>
      <c r="BO598" s="175"/>
      <c r="BP598" s="114"/>
      <c r="BQ598" s="136"/>
      <c r="BR598" s="137"/>
      <c r="BS598" s="138"/>
      <c r="BT598" s="139"/>
      <c r="BU598" s="140"/>
      <c r="BV598" s="141"/>
      <c r="BW598" s="142"/>
    </row>
    <row r="599" customFormat="false" ht="12.75" hidden="false" customHeight="true" outlineLevel="0" collapsed="false">
      <c r="AW599" s="156" t="s">
        <v>782</v>
      </c>
      <c r="AX599" s="126" t="s">
        <v>487</v>
      </c>
      <c r="AY599" s="172" t="n">
        <v>0.667</v>
      </c>
      <c r="AZ599" s="131" t="s">
        <v>72</v>
      </c>
      <c r="BA599" s="131" t="n">
        <v>0.0277916666666667</v>
      </c>
      <c r="BB599" s="131"/>
      <c r="BC599" s="131"/>
      <c r="BD599" s="131"/>
      <c r="BE599" s="131"/>
      <c r="BF599" s="132"/>
      <c r="BG599" s="126" t="s">
        <v>133</v>
      </c>
      <c r="BH599" s="131" t="n">
        <v>0.01</v>
      </c>
      <c r="BI599" s="159" t="n">
        <v>5.4E-011</v>
      </c>
      <c r="BJ599" s="159" t="n">
        <v>9.1E-011</v>
      </c>
      <c r="BK599" s="131"/>
      <c r="BL599" s="132"/>
      <c r="BM599" s="133"/>
      <c r="BN599" s="134"/>
      <c r="BO599" s="175"/>
      <c r="BP599" s="114"/>
      <c r="BQ599" s="136"/>
      <c r="BR599" s="137"/>
      <c r="BS599" s="138"/>
      <c r="BT599" s="139"/>
      <c r="BU599" s="140"/>
      <c r="BV599" s="141"/>
      <c r="BW599" s="142"/>
    </row>
    <row r="600" customFormat="false" ht="12.75" hidden="false" customHeight="true" outlineLevel="0" collapsed="false">
      <c r="AW600" s="156" t="s">
        <v>783</v>
      </c>
      <c r="AX600" s="126" t="s">
        <v>488</v>
      </c>
      <c r="AY600" s="172" t="n">
        <v>0.383</v>
      </c>
      <c r="AZ600" s="131" t="s">
        <v>72</v>
      </c>
      <c r="BA600" s="131" t="n">
        <v>0.0159583333333333</v>
      </c>
      <c r="BB600" s="131"/>
      <c r="BC600" s="131"/>
      <c r="BD600" s="131"/>
      <c r="BE600" s="131"/>
      <c r="BF600" s="132"/>
      <c r="BG600" s="126" t="s">
        <v>115</v>
      </c>
      <c r="BH600" s="131" t="n">
        <v>0.1</v>
      </c>
      <c r="BI600" s="159" t="n">
        <v>3.7E-011</v>
      </c>
      <c r="BJ600" s="159" t="n">
        <v>5.9E-011</v>
      </c>
      <c r="BK600" s="131" t="n">
        <v>0.1</v>
      </c>
      <c r="BL600" s="149" t="n">
        <v>1E-010</v>
      </c>
      <c r="BM600" s="133"/>
      <c r="BN600" s="134"/>
      <c r="BO600" s="175"/>
      <c r="BP600" s="114"/>
      <c r="BQ600" s="136"/>
      <c r="BR600" s="137"/>
      <c r="BS600" s="138"/>
      <c r="BT600" s="139"/>
      <c r="BU600" s="140"/>
      <c r="BV600" s="141"/>
      <c r="BW600" s="142"/>
    </row>
    <row r="601" customFormat="false" ht="12.75" hidden="false" customHeight="true" outlineLevel="0" collapsed="false">
      <c r="AW601" s="156" t="s">
        <v>784</v>
      </c>
      <c r="AX601" s="126" t="s">
        <v>488</v>
      </c>
      <c r="AY601" s="172" t="n">
        <v>0.383</v>
      </c>
      <c r="AZ601" s="131" t="s">
        <v>72</v>
      </c>
      <c r="BA601" s="131" t="n">
        <v>0.0159583333333333</v>
      </c>
      <c r="BB601" s="131"/>
      <c r="BC601" s="131"/>
      <c r="BD601" s="131"/>
      <c r="BE601" s="131"/>
      <c r="BF601" s="132"/>
      <c r="BG601" s="126" t="s">
        <v>133</v>
      </c>
      <c r="BH601" s="131" t="n">
        <v>0.01</v>
      </c>
      <c r="BI601" s="159" t="n">
        <v>5.2E-011</v>
      </c>
      <c r="BJ601" s="159" t="n">
        <v>8.3E-011</v>
      </c>
      <c r="BK601" s="131"/>
      <c r="BL601" s="132"/>
      <c r="BM601" s="133"/>
      <c r="BN601" s="134"/>
      <c r="BO601" s="175"/>
      <c r="BP601" s="114"/>
      <c r="BQ601" s="136"/>
      <c r="BR601" s="137"/>
      <c r="BS601" s="138"/>
      <c r="BT601" s="139"/>
      <c r="BU601" s="140"/>
      <c r="BV601" s="141"/>
      <c r="BW601" s="142"/>
    </row>
    <row r="602" customFormat="false" ht="12.75" hidden="false" customHeight="true" outlineLevel="0" collapsed="false">
      <c r="AW602" s="156" t="s">
        <v>785</v>
      </c>
      <c r="AX602" s="126" t="s">
        <v>489</v>
      </c>
      <c r="AY602" s="172" t="n">
        <v>2.49</v>
      </c>
      <c r="AZ602" s="131" t="s">
        <v>72</v>
      </c>
      <c r="BA602" s="131" t="n">
        <v>0.10375</v>
      </c>
      <c r="BB602" s="131"/>
      <c r="BC602" s="131"/>
      <c r="BD602" s="131"/>
      <c r="BE602" s="131"/>
      <c r="BF602" s="132"/>
      <c r="BG602" s="126" t="s">
        <v>115</v>
      </c>
      <c r="BH602" s="131" t="n">
        <v>0.3</v>
      </c>
      <c r="BI602" s="159" t="n">
        <v>6.3E-011</v>
      </c>
      <c r="BJ602" s="159" t="n">
        <v>1.2E-010</v>
      </c>
      <c r="BK602" s="131" t="n">
        <v>0.3</v>
      </c>
      <c r="BL602" s="149" t="n">
        <v>1.7E-010</v>
      </c>
      <c r="BM602" s="133"/>
      <c r="BN602" s="134"/>
      <c r="BO602" s="175"/>
      <c r="BP602" s="114"/>
      <c r="BQ602" s="136"/>
      <c r="BR602" s="137"/>
      <c r="BS602" s="138"/>
      <c r="BT602" s="139"/>
      <c r="BU602" s="140"/>
      <c r="BV602" s="141"/>
      <c r="BW602" s="142"/>
    </row>
    <row r="603" customFormat="false" ht="12.75" hidden="false" customHeight="true" outlineLevel="0" collapsed="false">
      <c r="AW603" s="156" t="s">
        <v>786</v>
      </c>
      <c r="AX603" s="126" t="s">
        <v>489</v>
      </c>
      <c r="AY603" s="172" t="n">
        <v>2.49</v>
      </c>
      <c r="AZ603" s="131" t="s">
        <v>72</v>
      </c>
      <c r="BA603" s="131" t="n">
        <v>0.10375</v>
      </c>
      <c r="BB603" s="131"/>
      <c r="BC603" s="131"/>
      <c r="BD603" s="131"/>
      <c r="BE603" s="131"/>
      <c r="BF603" s="132"/>
      <c r="BG603" s="126" t="s">
        <v>133</v>
      </c>
      <c r="BH603" s="131" t="n">
        <v>0.3</v>
      </c>
      <c r="BI603" s="159" t="n">
        <v>1.1E-010</v>
      </c>
      <c r="BJ603" s="159" t="n">
        <v>1.7E-010</v>
      </c>
      <c r="BK603" s="131"/>
      <c r="BL603" s="132"/>
      <c r="BM603" s="133"/>
      <c r="BN603" s="134"/>
      <c r="BO603" s="175"/>
      <c r="BP603" s="114"/>
      <c r="BQ603" s="136"/>
      <c r="BR603" s="137"/>
      <c r="BS603" s="138"/>
      <c r="BT603" s="139"/>
      <c r="BU603" s="140"/>
      <c r="BV603" s="141"/>
      <c r="BW603" s="142"/>
    </row>
    <row r="604" customFormat="false" ht="12.75" hidden="false" customHeight="true" outlineLevel="0" collapsed="false">
      <c r="AW604" s="156" t="s">
        <v>787</v>
      </c>
      <c r="AX604" s="126" t="s">
        <v>490</v>
      </c>
      <c r="AY604" s="172" t="n">
        <v>17</v>
      </c>
      <c r="AZ604" s="131" t="s">
        <v>132</v>
      </c>
      <c r="BA604" s="172" t="n">
        <v>17</v>
      </c>
      <c r="BB604" s="131"/>
      <c r="BC604" s="131"/>
      <c r="BD604" s="131"/>
      <c r="BE604" s="131"/>
      <c r="BF604" s="132"/>
      <c r="BG604" s="126" t="s">
        <v>115</v>
      </c>
      <c r="BH604" s="131" t="n">
        <v>0.3</v>
      </c>
      <c r="BI604" s="159" t="n">
        <v>2.5E-010</v>
      </c>
      <c r="BJ604" s="159" t="n">
        <v>3.9E-010</v>
      </c>
      <c r="BK604" s="131" t="n">
        <v>0.3</v>
      </c>
      <c r="BL604" s="149" t="n">
        <v>4.3E-010</v>
      </c>
      <c r="BM604" s="133"/>
      <c r="BN604" s="134"/>
      <c r="BO604" s="175"/>
      <c r="BP604" s="114"/>
      <c r="BQ604" s="136"/>
      <c r="BR604" s="137"/>
      <c r="BS604" s="138"/>
      <c r="BT604" s="139"/>
      <c r="BU604" s="140"/>
      <c r="BV604" s="141"/>
      <c r="BW604" s="142"/>
    </row>
    <row r="605" customFormat="false" ht="12.75" hidden="false" customHeight="true" outlineLevel="0" collapsed="false">
      <c r="AW605" s="156" t="s">
        <v>788</v>
      </c>
      <c r="AX605" s="126" t="s">
        <v>490</v>
      </c>
      <c r="AY605" s="172" t="n">
        <v>17</v>
      </c>
      <c r="AZ605" s="131" t="s">
        <v>132</v>
      </c>
      <c r="BA605" s="172" t="n">
        <v>17</v>
      </c>
      <c r="BB605" s="131"/>
      <c r="BC605" s="131"/>
      <c r="BD605" s="131"/>
      <c r="BE605" s="131"/>
      <c r="BF605" s="132"/>
      <c r="BG605" s="126" t="s">
        <v>133</v>
      </c>
      <c r="BH605" s="131" t="n">
        <v>0.3</v>
      </c>
      <c r="BI605" s="159" t="n">
        <v>3.9E-010</v>
      </c>
      <c r="BJ605" s="159" t="n">
        <v>4.4E-010</v>
      </c>
      <c r="BK605" s="131"/>
      <c r="BL605" s="132"/>
      <c r="BM605" s="133"/>
      <c r="BN605" s="134"/>
      <c r="BO605" s="175"/>
      <c r="BP605" s="114"/>
      <c r="BQ605" s="136"/>
      <c r="BR605" s="137"/>
      <c r="BS605" s="138"/>
      <c r="BT605" s="139"/>
      <c r="BU605" s="140"/>
      <c r="BV605" s="141"/>
      <c r="BW605" s="142"/>
    </row>
    <row r="606" customFormat="false" ht="12.75" hidden="false" customHeight="true" outlineLevel="0" collapsed="false">
      <c r="AW606" s="156" t="s">
        <v>789</v>
      </c>
      <c r="AX606" s="126" t="s">
        <v>491</v>
      </c>
      <c r="AY606" s="172" t="n">
        <v>154</v>
      </c>
      <c r="AZ606" s="131" t="s">
        <v>132</v>
      </c>
      <c r="BA606" s="172" t="n">
        <v>154</v>
      </c>
      <c r="BB606" s="131"/>
      <c r="BC606" s="131"/>
      <c r="BD606" s="131"/>
      <c r="BE606" s="131"/>
      <c r="BF606" s="132"/>
      <c r="BG606" s="126" t="s">
        <v>115</v>
      </c>
      <c r="BH606" s="131" t="n">
        <v>0.3</v>
      </c>
      <c r="BI606" s="159" t="n">
        <v>1.8E-009</v>
      </c>
      <c r="BJ606" s="159" t="n">
        <v>2.3E-009</v>
      </c>
      <c r="BK606" s="131" t="n">
        <v>0.3</v>
      </c>
      <c r="BL606" s="149" t="n">
        <v>2.3E-009</v>
      </c>
      <c r="BM606" s="133"/>
      <c r="BN606" s="134"/>
      <c r="BO606" s="175"/>
      <c r="BP606" s="114"/>
      <c r="BQ606" s="136"/>
      <c r="BR606" s="137"/>
      <c r="BS606" s="138"/>
      <c r="BT606" s="139"/>
      <c r="BU606" s="140"/>
      <c r="BV606" s="141"/>
      <c r="BW606" s="142"/>
    </row>
    <row r="607" customFormat="false" ht="12.75" hidden="false" customHeight="true" outlineLevel="0" collapsed="false">
      <c r="AW607" s="156" t="s">
        <v>790</v>
      </c>
      <c r="AX607" s="126" t="s">
        <v>491</v>
      </c>
      <c r="AY607" s="172" t="n">
        <v>154</v>
      </c>
      <c r="AZ607" s="131" t="s">
        <v>132</v>
      </c>
      <c r="BA607" s="172" t="n">
        <v>154</v>
      </c>
      <c r="BB607" s="131"/>
      <c r="BC607" s="131"/>
      <c r="BD607" s="131"/>
      <c r="BE607" s="131"/>
      <c r="BF607" s="132"/>
      <c r="BG607" s="126" t="s">
        <v>133</v>
      </c>
      <c r="BH607" s="131" t="n">
        <v>0.3</v>
      </c>
      <c r="BI607" s="159" t="n">
        <v>4.2E-009</v>
      </c>
      <c r="BJ607" s="159" t="n">
        <v>3.6E-009</v>
      </c>
      <c r="BK607" s="131"/>
      <c r="BL607" s="132"/>
      <c r="BM607" s="133"/>
      <c r="BN607" s="134"/>
      <c r="BO607" s="175"/>
      <c r="BP607" s="114"/>
      <c r="BQ607" s="136"/>
      <c r="BR607" s="137"/>
      <c r="BS607" s="138"/>
      <c r="BT607" s="139"/>
      <c r="BU607" s="140"/>
      <c r="BV607" s="141"/>
      <c r="BW607" s="142"/>
    </row>
    <row r="608" customFormat="false" ht="12.75" hidden="false" customHeight="true" outlineLevel="0" collapsed="false">
      <c r="AW608" s="156" t="s">
        <v>791</v>
      </c>
      <c r="AX608" s="126" t="s">
        <v>492</v>
      </c>
      <c r="AY608" s="159" t="n">
        <v>10000000000000</v>
      </c>
      <c r="AZ608" s="131" t="s">
        <v>114</v>
      </c>
      <c r="BA608" s="131" t="n">
        <v>3652500000000000</v>
      </c>
      <c r="BB608" s="131"/>
      <c r="BC608" s="131"/>
      <c r="BD608" s="131"/>
      <c r="BE608" s="131"/>
      <c r="BF608" s="132"/>
      <c r="BG608" s="126" t="s">
        <v>115</v>
      </c>
      <c r="BH608" s="131" t="n">
        <v>0.3</v>
      </c>
      <c r="BI608" s="159" t="n">
        <v>4E-009</v>
      </c>
      <c r="BJ608" s="159" t="n">
        <v>5E-009</v>
      </c>
      <c r="BK608" s="131" t="n">
        <v>0.3</v>
      </c>
      <c r="BL608" s="149" t="n">
        <v>4.4E-009</v>
      </c>
      <c r="BM608" s="133"/>
      <c r="BN608" s="134"/>
      <c r="BO608" s="175"/>
      <c r="BP608" s="114"/>
      <c r="BQ608" s="136"/>
      <c r="BR608" s="137"/>
      <c r="BS608" s="138"/>
      <c r="BT608" s="139"/>
      <c r="BU608" s="140"/>
      <c r="BV608" s="141"/>
      <c r="BW608" s="142"/>
    </row>
    <row r="609" customFormat="false" ht="12.75" hidden="false" customHeight="true" outlineLevel="0" collapsed="false">
      <c r="AW609" s="156" t="s">
        <v>792</v>
      </c>
      <c r="AX609" s="126" t="s">
        <v>492</v>
      </c>
      <c r="AY609" s="159" t="n">
        <v>10000000000000</v>
      </c>
      <c r="AZ609" s="131" t="s">
        <v>114</v>
      </c>
      <c r="BA609" s="131" t="n">
        <v>3652500000000000</v>
      </c>
      <c r="BB609" s="131"/>
      <c r="BC609" s="131"/>
      <c r="BD609" s="131"/>
      <c r="BE609" s="131"/>
      <c r="BF609" s="132"/>
      <c r="BG609" s="126" t="s">
        <v>133</v>
      </c>
      <c r="BH609" s="131" t="n">
        <v>0.3</v>
      </c>
      <c r="BI609" s="159" t="n">
        <v>2.6E-009</v>
      </c>
      <c r="BJ609" s="159" t="n">
        <v>2.8E-009</v>
      </c>
      <c r="BK609" s="131"/>
      <c r="BL609" s="132"/>
      <c r="BM609" s="133"/>
      <c r="BN609" s="134"/>
      <c r="BO609" s="175"/>
      <c r="BP609" s="114"/>
      <c r="BQ609" s="136"/>
      <c r="BR609" s="137"/>
      <c r="BS609" s="138"/>
      <c r="BT609" s="139"/>
      <c r="BU609" s="140"/>
      <c r="BV609" s="141"/>
      <c r="BW609" s="142"/>
    </row>
    <row r="610" customFormat="false" ht="12.75" hidden="false" customHeight="true" outlineLevel="0" collapsed="false">
      <c r="AW610" s="156" t="s">
        <v>793</v>
      </c>
      <c r="AX610" s="126" t="s">
        <v>493</v>
      </c>
      <c r="AY610" s="172" t="n">
        <v>120</v>
      </c>
      <c r="AZ610" s="131" t="s">
        <v>132</v>
      </c>
      <c r="BA610" s="172" t="n">
        <v>120</v>
      </c>
      <c r="BB610" s="131"/>
      <c r="BC610" s="131"/>
      <c r="BD610" s="131"/>
      <c r="BE610" s="131"/>
      <c r="BF610" s="132"/>
      <c r="BG610" s="126" t="s">
        <v>115</v>
      </c>
      <c r="BH610" s="131" t="n">
        <v>0.3</v>
      </c>
      <c r="BI610" s="159" t="n">
        <v>9.7E-010</v>
      </c>
      <c r="BJ610" s="159" t="n">
        <v>1.2E-009</v>
      </c>
      <c r="BK610" s="131" t="n">
        <v>0.3</v>
      </c>
      <c r="BL610" s="149" t="n">
        <v>1.4E-009</v>
      </c>
      <c r="BM610" s="133"/>
      <c r="BN610" s="134"/>
      <c r="BO610" s="175"/>
      <c r="BP610" s="114"/>
      <c r="BQ610" s="136"/>
      <c r="BR610" s="137"/>
      <c r="BS610" s="138"/>
      <c r="BT610" s="139"/>
      <c r="BU610" s="140"/>
      <c r="BV610" s="141"/>
      <c r="BW610" s="142"/>
    </row>
    <row r="611" customFormat="false" ht="12.75" hidden="false" customHeight="true" outlineLevel="0" collapsed="false">
      <c r="AW611" s="156" t="s">
        <v>794</v>
      </c>
      <c r="AX611" s="126" t="s">
        <v>493</v>
      </c>
      <c r="AY611" s="172" t="n">
        <v>120</v>
      </c>
      <c r="AZ611" s="131" t="s">
        <v>132</v>
      </c>
      <c r="BA611" s="172" t="n">
        <v>120</v>
      </c>
      <c r="BB611" s="131"/>
      <c r="BC611" s="131"/>
      <c r="BD611" s="131"/>
      <c r="BE611" s="131"/>
      <c r="BF611" s="132"/>
      <c r="BG611" s="126" t="s">
        <v>133</v>
      </c>
      <c r="BH611" s="131" t="n">
        <v>0.3</v>
      </c>
      <c r="BI611" s="159" t="n">
        <v>3.9E-009</v>
      </c>
      <c r="BJ611" s="159" t="n">
        <v>3.4E-009</v>
      </c>
      <c r="BK611" s="131"/>
      <c r="BL611" s="132"/>
      <c r="BM611" s="133"/>
      <c r="BN611" s="134"/>
      <c r="BO611" s="175"/>
      <c r="BP611" s="114"/>
      <c r="BQ611" s="136"/>
      <c r="BR611" s="137"/>
      <c r="BS611" s="138"/>
      <c r="BT611" s="139"/>
      <c r="BU611" s="140"/>
      <c r="BV611" s="141"/>
      <c r="BW611" s="142"/>
    </row>
    <row r="612" customFormat="false" ht="12.75" hidden="false" customHeight="true" outlineLevel="0" collapsed="false">
      <c r="AW612" s="156" t="s">
        <v>795</v>
      </c>
      <c r="AX612" s="126" t="s">
        <v>494</v>
      </c>
      <c r="AY612" s="172" t="n">
        <v>58</v>
      </c>
      <c r="AZ612" s="131" t="s">
        <v>132</v>
      </c>
      <c r="BA612" s="172" t="n">
        <v>58</v>
      </c>
      <c r="BB612" s="131"/>
      <c r="BC612" s="131"/>
      <c r="BD612" s="131"/>
      <c r="BE612" s="131"/>
      <c r="BF612" s="132"/>
      <c r="BG612" s="126" t="s">
        <v>115</v>
      </c>
      <c r="BH612" s="131" t="n">
        <v>0.3</v>
      </c>
      <c r="BI612" s="159" t="n">
        <v>5.1E-010</v>
      </c>
      <c r="BJ612" s="159" t="n">
        <v>6.7E-010</v>
      </c>
      <c r="BK612" s="131" t="n">
        <v>0.3</v>
      </c>
      <c r="BL612" s="149" t="n">
        <v>8.7E-010</v>
      </c>
      <c r="BM612" s="133"/>
      <c r="BN612" s="134"/>
      <c r="BO612" s="175"/>
      <c r="BP612" s="114"/>
      <c r="BQ612" s="136"/>
      <c r="BR612" s="137"/>
      <c r="BS612" s="138"/>
      <c r="BT612" s="139"/>
      <c r="BU612" s="140"/>
      <c r="BV612" s="141"/>
      <c r="BW612" s="142"/>
    </row>
    <row r="613" customFormat="false" ht="12.75" hidden="false" customHeight="true" outlineLevel="0" collapsed="false">
      <c r="AW613" s="156" t="s">
        <v>796</v>
      </c>
      <c r="AX613" s="126" t="s">
        <v>494</v>
      </c>
      <c r="AY613" s="172" t="n">
        <v>58</v>
      </c>
      <c r="AZ613" s="131" t="s">
        <v>132</v>
      </c>
      <c r="BA613" s="172" t="n">
        <v>58</v>
      </c>
      <c r="BB613" s="131"/>
      <c r="BC613" s="131"/>
      <c r="BD613" s="131"/>
      <c r="BE613" s="131"/>
      <c r="BF613" s="132"/>
      <c r="BG613" s="126" t="s">
        <v>133</v>
      </c>
      <c r="BH613" s="131" t="n">
        <v>0.3</v>
      </c>
      <c r="BI613" s="159" t="n">
        <v>3.3E-009</v>
      </c>
      <c r="BJ613" s="159" t="n">
        <v>2.9E-009</v>
      </c>
      <c r="BK613" s="131"/>
      <c r="BL613" s="132"/>
      <c r="BM613" s="133"/>
      <c r="BN613" s="134"/>
      <c r="BO613" s="175"/>
      <c r="BP613" s="114"/>
      <c r="BQ613" s="136"/>
      <c r="BR613" s="137"/>
      <c r="BS613" s="138"/>
      <c r="BT613" s="139"/>
      <c r="BU613" s="140"/>
      <c r="BV613" s="141"/>
      <c r="BW613" s="142"/>
    </row>
    <row r="614" customFormat="false" ht="12.75" hidden="false" customHeight="true" outlineLevel="0" collapsed="false">
      <c r="AW614" s="156" t="s">
        <v>797</v>
      </c>
      <c r="AX614" s="126" t="s">
        <v>495</v>
      </c>
      <c r="AY614" s="172" t="n">
        <v>9.35</v>
      </c>
      <c r="AZ614" s="131" t="s">
        <v>72</v>
      </c>
      <c r="BA614" s="131" t="n">
        <v>0.389583333333333</v>
      </c>
      <c r="BB614" s="131"/>
      <c r="BC614" s="131"/>
      <c r="BD614" s="131"/>
      <c r="BE614" s="131"/>
      <c r="BF614" s="132"/>
      <c r="BG614" s="126" t="s">
        <v>115</v>
      </c>
      <c r="BH614" s="131" t="n">
        <v>0.3</v>
      </c>
      <c r="BI614" s="159" t="n">
        <v>4.2E-011</v>
      </c>
      <c r="BJ614" s="159" t="n">
        <v>7.2E-011</v>
      </c>
      <c r="BK614" s="131" t="n">
        <v>0.3</v>
      </c>
      <c r="BL614" s="149" t="n">
        <v>1.7E-010</v>
      </c>
      <c r="BM614" s="133"/>
      <c r="BN614" s="134"/>
      <c r="BO614" s="175"/>
      <c r="BP614" s="114"/>
      <c r="BQ614" s="136"/>
      <c r="BR614" s="137"/>
      <c r="BS614" s="138"/>
      <c r="BT614" s="139"/>
      <c r="BU614" s="140"/>
      <c r="BV614" s="141"/>
      <c r="BW614" s="142"/>
    </row>
    <row r="615" customFormat="false" ht="12.75" hidden="false" customHeight="true" outlineLevel="0" collapsed="false">
      <c r="AW615" s="156" t="s">
        <v>798</v>
      </c>
      <c r="AX615" s="126" t="s">
        <v>495</v>
      </c>
      <c r="AY615" s="172" t="n">
        <v>9.35</v>
      </c>
      <c r="AZ615" s="131" t="s">
        <v>72</v>
      </c>
      <c r="BA615" s="131" t="n">
        <v>0.389583333333333</v>
      </c>
      <c r="BB615" s="131"/>
      <c r="BC615" s="131"/>
      <c r="BD615" s="131"/>
      <c r="BE615" s="131"/>
      <c r="BF615" s="132"/>
      <c r="BG615" s="126" t="s">
        <v>133</v>
      </c>
      <c r="BH615" s="131" t="n">
        <v>0.3</v>
      </c>
      <c r="BI615" s="159" t="n">
        <v>1.2E-010</v>
      </c>
      <c r="BJ615" s="159" t="n">
        <v>1.8E-010</v>
      </c>
      <c r="BK615" s="131"/>
      <c r="BL615" s="132"/>
      <c r="BM615" s="133"/>
      <c r="BN615" s="134"/>
      <c r="BO615" s="175"/>
      <c r="BP615" s="114"/>
      <c r="BQ615" s="136"/>
      <c r="BR615" s="137"/>
      <c r="BS615" s="138"/>
      <c r="BT615" s="139"/>
      <c r="BU615" s="140"/>
      <c r="BV615" s="141"/>
      <c r="BW615" s="142"/>
    </row>
    <row r="616" customFormat="false" ht="12.75" hidden="false" customHeight="true" outlineLevel="0" collapsed="false">
      <c r="AW616" s="156" t="s">
        <v>799</v>
      </c>
      <c r="AX616" s="126" t="s">
        <v>496</v>
      </c>
      <c r="AY616" s="172" t="n">
        <v>109</v>
      </c>
      <c r="AZ616" s="131" t="s">
        <v>132</v>
      </c>
      <c r="BA616" s="172" t="n">
        <v>109</v>
      </c>
      <c r="BB616" s="131"/>
      <c r="BC616" s="131"/>
      <c r="BD616" s="131"/>
      <c r="BE616" s="131"/>
      <c r="BF616" s="132"/>
      <c r="BG616" s="126" t="s">
        <v>115</v>
      </c>
      <c r="BH616" s="131" t="n">
        <v>0.3</v>
      </c>
      <c r="BI616" s="159" t="n">
        <v>1.6E-009</v>
      </c>
      <c r="BJ616" s="159" t="n">
        <v>2E-009</v>
      </c>
      <c r="BK616" s="131" t="n">
        <v>0.3</v>
      </c>
      <c r="BL616" s="149" t="n">
        <v>2.3E-009</v>
      </c>
      <c r="BM616" s="133"/>
      <c r="BN616" s="134"/>
      <c r="BO616" s="175"/>
      <c r="BP616" s="114"/>
      <c r="BQ616" s="136"/>
      <c r="BR616" s="137"/>
      <c r="BS616" s="138"/>
      <c r="BT616" s="139"/>
      <c r="BU616" s="140"/>
      <c r="BV616" s="141" t="n">
        <v>0.024</v>
      </c>
      <c r="BW616" s="142" t="n">
        <v>0.725</v>
      </c>
    </row>
    <row r="617" customFormat="false" ht="12.75" hidden="false" customHeight="true" outlineLevel="0" collapsed="false">
      <c r="AW617" s="156" t="s">
        <v>800</v>
      </c>
      <c r="AX617" s="126" t="s">
        <v>496</v>
      </c>
      <c r="AY617" s="172" t="n">
        <v>109</v>
      </c>
      <c r="AZ617" s="131" t="s">
        <v>132</v>
      </c>
      <c r="BA617" s="172" t="n">
        <v>109</v>
      </c>
      <c r="BB617" s="131"/>
      <c r="BC617" s="131"/>
      <c r="BD617" s="131"/>
      <c r="BE617" s="131"/>
      <c r="BF617" s="132"/>
      <c r="BG617" s="126" t="s">
        <v>133</v>
      </c>
      <c r="BH617" s="131" t="n">
        <v>0.3</v>
      </c>
      <c r="BI617" s="159" t="n">
        <v>7.2E-009</v>
      </c>
      <c r="BJ617" s="159" t="n">
        <v>6.2E-009</v>
      </c>
      <c r="BK617" s="131"/>
      <c r="BL617" s="132"/>
      <c r="BM617" s="133"/>
      <c r="BN617" s="134"/>
      <c r="BO617" s="175"/>
      <c r="BP617" s="114"/>
      <c r="BQ617" s="136"/>
      <c r="BR617" s="137"/>
      <c r="BS617" s="138"/>
      <c r="BT617" s="139"/>
      <c r="BU617" s="140"/>
      <c r="BV617" s="141" t="n">
        <v>0.024</v>
      </c>
      <c r="BW617" s="142" t="n">
        <v>0.725</v>
      </c>
    </row>
    <row r="618" customFormat="false" ht="12.75" hidden="false" customHeight="true" outlineLevel="0" collapsed="false">
      <c r="AW618" s="156" t="s">
        <v>801</v>
      </c>
      <c r="AX618" s="126" t="s">
        <v>497</v>
      </c>
      <c r="AY618" s="172" t="n">
        <v>1.16</v>
      </c>
      <c r="AZ618" s="131" t="s">
        <v>72</v>
      </c>
      <c r="BA618" s="131" t="n">
        <v>0.0483333333333333</v>
      </c>
      <c r="BB618" s="131"/>
      <c r="BC618" s="131"/>
      <c r="BD618" s="131"/>
      <c r="BE618" s="131"/>
      <c r="BF618" s="132"/>
      <c r="BG618" s="126" t="s">
        <v>115</v>
      </c>
      <c r="BH618" s="131" t="n">
        <v>0.3</v>
      </c>
      <c r="BI618" s="159" t="n">
        <v>1.7E-011</v>
      </c>
      <c r="BJ618" s="159" t="n">
        <v>2.9E-011</v>
      </c>
      <c r="BK618" s="131" t="n">
        <v>0.3</v>
      </c>
      <c r="BL618" s="149" t="n">
        <v>6.3E-011</v>
      </c>
      <c r="BM618" s="133"/>
      <c r="BN618" s="134"/>
      <c r="BO618" s="175"/>
      <c r="BP618" s="114"/>
      <c r="BQ618" s="136"/>
      <c r="BR618" s="137"/>
      <c r="BS618" s="138"/>
      <c r="BT618" s="139"/>
      <c r="BU618" s="140"/>
      <c r="BV618" s="141"/>
      <c r="BW618" s="142"/>
    </row>
    <row r="619" customFormat="false" ht="12.75" hidden="false" customHeight="true" outlineLevel="0" collapsed="false">
      <c r="AW619" s="156" t="s">
        <v>802</v>
      </c>
      <c r="AX619" s="126" t="s">
        <v>497</v>
      </c>
      <c r="AY619" s="172" t="n">
        <v>1.16</v>
      </c>
      <c r="AZ619" s="131" t="s">
        <v>72</v>
      </c>
      <c r="BA619" s="131" t="n">
        <v>0.0483333333333333</v>
      </c>
      <c r="BB619" s="131"/>
      <c r="BC619" s="131"/>
      <c r="BD619" s="131"/>
      <c r="BE619" s="131"/>
      <c r="BF619" s="132"/>
      <c r="BG619" s="126" t="s">
        <v>133</v>
      </c>
      <c r="BH619" s="131" t="n">
        <v>0.3</v>
      </c>
      <c r="BI619" s="159" t="n">
        <v>3.8E-011</v>
      </c>
      <c r="BJ619" s="159" t="n">
        <v>5.7E-011</v>
      </c>
      <c r="BK619" s="131"/>
      <c r="BL619" s="132"/>
      <c r="BM619" s="133"/>
      <c r="BN619" s="134"/>
      <c r="BO619" s="175"/>
      <c r="BP619" s="114"/>
      <c r="BQ619" s="136"/>
      <c r="BR619" s="137"/>
      <c r="BS619" s="138"/>
      <c r="BT619" s="139"/>
      <c r="BU619" s="140"/>
      <c r="BV619" s="141"/>
      <c r="BW619" s="142"/>
    </row>
    <row r="620" customFormat="false" ht="12.75" hidden="false" customHeight="true" outlineLevel="0" collapsed="false">
      <c r="AW620" s="156" t="s">
        <v>803</v>
      </c>
      <c r="AX620" s="126" t="s">
        <v>498</v>
      </c>
      <c r="AY620" s="172" t="n">
        <v>33.6</v>
      </c>
      <c r="AZ620" s="131" t="s">
        <v>132</v>
      </c>
      <c r="BA620" s="172" t="n">
        <v>33.6</v>
      </c>
      <c r="BB620" s="131"/>
      <c r="BC620" s="131"/>
      <c r="BD620" s="131"/>
      <c r="BE620" s="131"/>
      <c r="BF620" s="132"/>
      <c r="BG620" s="126" t="s">
        <v>115</v>
      </c>
      <c r="BH620" s="131" t="n">
        <v>0.3</v>
      </c>
      <c r="BI620" s="159" t="n">
        <v>1.3E-009</v>
      </c>
      <c r="BJ620" s="159" t="n">
        <v>1.8E-009</v>
      </c>
      <c r="BK620" s="131" t="n">
        <v>0.3</v>
      </c>
      <c r="BL620" s="149" t="n">
        <v>3E-009</v>
      </c>
      <c r="BM620" s="133"/>
      <c r="BN620" s="134"/>
      <c r="BO620" s="175"/>
      <c r="BP620" s="114"/>
      <c r="BQ620" s="136"/>
      <c r="BR620" s="137"/>
      <c r="BS620" s="138"/>
      <c r="BT620" s="139"/>
      <c r="BU620" s="140"/>
      <c r="BV620" s="141" t="n">
        <v>0.31</v>
      </c>
      <c r="BW620" s="142" t="n">
        <v>1.604</v>
      </c>
    </row>
    <row r="621" customFormat="false" ht="12.75" hidden="false" customHeight="true" outlineLevel="0" collapsed="false">
      <c r="AW621" s="156" t="s">
        <v>804</v>
      </c>
      <c r="AX621" s="126" t="s">
        <v>498</v>
      </c>
      <c r="AY621" s="172" t="n">
        <v>33.6</v>
      </c>
      <c r="AZ621" s="131" t="s">
        <v>132</v>
      </c>
      <c r="BA621" s="172" t="n">
        <v>33.6</v>
      </c>
      <c r="BB621" s="131"/>
      <c r="BC621" s="131"/>
      <c r="BD621" s="131"/>
      <c r="BE621" s="131"/>
      <c r="BF621" s="132"/>
      <c r="BG621" s="126" t="s">
        <v>133</v>
      </c>
      <c r="BH621" s="131" t="n">
        <v>0.3</v>
      </c>
      <c r="BI621" s="159" t="n">
        <v>6.3E-009</v>
      </c>
      <c r="BJ621" s="159" t="n">
        <v>5.4E-009</v>
      </c>
      <c r="BK621" s="131"/>
      <c r="BL621" s="132"/>
      <c r="BM621" s="133"/>
      <c r="BN621" s="134"/>
      <c r="BO621" s="175"/>
      <c r="BP621" s="114"/>
      <c r="BQ621" s="136"/>
      <c r="BR621" s="137"/>
      <c r="BS621" s="138"/>
      <c r="BT621" s="139"/>
      <c r="BU621" s="140"/>
      <c r="BV621" s="141" t="n">
        <v>0.31</v>
      </c>
      <c r="BW621" s="142" t="n">
        <v>1.604</v>
      </c>
    </row>
    <row r="622" customFormat="false" ht="12.75" hidden="false" customHeight="true" outlineLevel="0" collapsed="false">
      <c r="AW622" s="156" t="s">
        <v>805</v>
      </c>
      <c r="AX622" s="126" t="s">
        <v>499</v>
      </c>
      <c r="AY622" s="172" t="n">
        <v>0.417</v>
      </c>
      <c r="AZ622" s="131" t="s">
        <v>72</v>
      </c>
      <c r="BA622" s="131" t="n">
        <v>0.017375</v>
      </c>
      <c r="BB622" s="131"/>
      <c r="BC622" s="131"/>
      <c r="BD622" s="131"/>
      <c r="BE622" s="131"/>
      <c r="BF622" s="132"/>
      <c r="BG622" s="126" t="s">
        <v>115</v>
      </c>
      <c r="BH622" s="131" t="n">
        <v>0.3</v>
      </c>
      <c r="BI622" s="159" t="n">
        <v>2.3E-011</v>
      </c>
      <c r="BJ622" s="159" t="n">
        <v>4.6E-011</v>
      </c>
      <c r="BK622" s="131" t="n">
        <v>0.3</v>
      </c>
      <c r="BL622" s="149" t="n">
        <v>8.7E-011</v>
      </c>
      <c r="BM622" s="133"/>
      <c r="BN622" s="134"/>
      <c r="BO622" s="175"/>
      <c r="BP622" s="114"/>
      <c r="BQ622" s="136"/>
      <c r="BR622" s="137"/>
      <c r="BS622" s="138"/>
      <c r="BT622" s="139"/>
      <c r="BU622" s="140"/>
      <c r="BV622" s="141"/>
      <c r="BW622" s="142"/>
    </row>
    <row r="623" customFormat="false" ht="12.75" hidden="false" customHeight="true" outlineLevel="0" collapsed="false">
      <c r="AW623" s="156" t="s">
        <v>806</v>
      </c>
      <c r="AX623" s="126" t="s">
        <v>499</v>
      </c>
      <c r="AY623" s="172" t="n">
        <v>0.417</v>
      </c>
      <c r="AZ623" s="131" t="s">
        <v>72</v>
      </c>
      <c r="BA623" s="131" t="n">
        <v>0.017375</v>
      </c>
      <c r="BB623" s="131"/>
      <c r="BC623" s="131"/>
      <c r="BD623" s="131"/>
      <c r="BE623" s="131"/>
      <c r="BF623" s="132"/>
      <c r="BG623" s="126" t="s">
        <v>133</v>
      </c>
      <c r="BH623" s="131" t="n">
        <v>0.3</v>
      </c>
      <c r="BI623" s="159" t="n">
        <v>3.8E-011</v>
      </c>
      <c r="BJ623" s="159" t="n">
        <v>6.1E-011</v>
      </c>
      <c r="BK623" s="131"/>
      <c r="BL623" s="132"/>
      <c r="BM623" s="133"/>
      <c r="BN623" s="134"/>
      <c r="BO623" s="175"/>
      <c r="BP623" s="114"/>
      <c r="BQ623" s="136"/>
      <c r="BR623" s="137"/>
      <c r="BS623" s="138"/>
      <c r="BT623" s="139"/>
      <c r="BU623" s="140"/>
      <c r="BV623" s="141"/>
      <c r="BW623" s="142"/>
    </row>
    <row r="624" customFormat="false" ht="12.75" hidden="false" customHeight="true" outlineLevel="0" collapsed="false">
      <c r="AW624" s="156" t="s">
        <v>807</v>
      </c>
      <c r="AX624" s="126" t="s">
        <v>500</v>
      </c>
      <c r="AY624" s="172" t="n">
        <v>1.25</v>
      </c>
      <c r="AZ624" s="131" t="s">
        <v>132</v>
      </c>
      <c r="BA624" s="172" t="n">
        <v>1.25</v>
      </c>
      <c r="BB624" s="131"/>
      <c r="BC624" s="131"/>
      <c r="BD624" s="131"/>
      <c r="BE624" s="131"/>
      <c r="BF624" s="132"/>
      <c r="BG624" s="126" t="s">
        <v>115</v>
      </c>
      <c r="BH624" s="131" t="n">
        <v>0.3</v>
      </c>
      <c r="BI624" s="159" t="n">
        <v>8.7E-010</v>
      </c>
      <c r="BJ624" s="159" t="n">
        <v>1.2E-009</v>
      </c>
      <c r="BK624" s="131" t="n">
        <v>0.3</v>
      </c>
      <c r="BL624" s="149" t="n">
        <v>1.9E-009</v>
      </c>
      <c r="BM624" s="133"/>
      <c r="BN624" s="134"/>
      <c r="BO624" s="175"/>
      <c r="BP624" s="114"/>
      <c r="BQ624" s="136"/>
      <c r="BR624" s="137"/>
      <c r="BS624" s="138"/>
      <c r="BT624" s="139"/>
      <c r="BU624" s="140"/>
      <c r="BV624" s="141"/>
      <c r="BW624" s="142"/>
    </row>
    <row r="625" customFormat="false" ht="12.75" hidden="false" customHeight="true" outlineLevel="0" collapsed="false">
      <c r="AW625" s="156" t="s">
        <v>808</v>
      </c>
      <c r="AX625" s="126" t="s">
        <v>500</v>
      </c>
      <c r="AY625" s="172" t="n">
        <v>1.25</v>
      </c>
      <c r="AZ625" s="131" t="s">
        <v>132</v>
      </c>
      <c r="BA625" s="172" t="n">
        <v>1.25</v>
      </c>
      <c r="BB625" s="131"/>
      <c r="BC625" s="131"/>
      <c r="BD625" s="131"/>
      <c r="BE625" s="131"/>
      <c r="BF625" s="132"/>
      <c r="BG625" s="126" t="s">
        <v>133</v>
      </c>
      <c r="BH625" s="131" t="n">
        <v>0.3</v>
      </c>
      <c r="BI625" s="159" t="n">
        <v>1.1E-009</v>
      </c>
      <c r="BJ625" s="159" t="n">
        <v>1.6E-009</v>
      </c>
      <c r="BK625" s="131"/>
      <c r="BL625" s="132"/>
      <c r="BM625" s="133"/>
      <c r="BN625" s="134"/>
      <c r="BO625" s="175"/>
      <c r="BP625" s="114"/>
      <c r="BQ625" s="136"/>
      <c r="BR625" s="137"/>
      <c r="BS625" s="138"/>
      <c r="BT625" s="139"/>
      <c r="BU625" s="140"/>
      <c r="BV625" s="141"/>
      <c r="BW625" s="142"/>
    </row>
    <row r="626" customFormat="false" ht="12.75" hidden="false" customHeight="true" outlineLevel="0" collapsed="false">
      <c r="AW626" s="156" t="s">
        <v>809</v>
      </c>
      <c r="AX626" s="126" t="s">
        <v>501</v>
      </c>
      <c r="AY626" s="172" t="n">
        <v>3.26</v>
      </c>
      <c r="AZ626" s="131" t="s">
        <v>132</v>
      </c>
      <c r="BA626" s="172" t="n">
        <v>3.26</v>
      </c>
      <c r="BB626" s="131"/>
      <c r="BC626" s="131"/>
      <c r="BD626" s="131"/>
      <c r="BE626" s="131"/>
      <c r="BF626" s="132"/>
      <c r="BG626" s="126" t="s">
        <v>115</v>
      </c>
      <c r="BH626" s="131" t="n">
        <v>0.3</v>
      </c>
      <c r="BI626" s="159" t="n">
        <v>1.8E-009</v>
      </c>
      <c r="BJ626" s="159" t="n">
        <v>2.4E-009</v>
      </c>
      <c r="BK626" s="131" t="n">
        <v>0.3</v>
      </c>
      <c r="BL626" s="149" t="n">
        <v>3.7E-009</v>
      </c>
      <c r="BM626" s="133"/>
      <c r="BN626" s="134"/>
      <c r="BO626" s="175"/>
      <c r="BP626" s="114"/>
      <c r="BQ626" s="136"/>
      <c r="BR626" s="137"/>
      <c r="BS626" s="138"/>
      <c r="BT626" s="139"/>
      <c r="BU626" s="140"/>
      <c r="BV626" s="141"/>
      <c r="BW626" s="142"/>
    </row>
    <row r="627" customFormat="false" ht="12.75" hidden="false" customHeight="true" outlineLevel="0" collapsed="false">
      <c r="AW627" s="156" t="s">
        <v>810</v>
      </c>
      <c r="AX627" s="126" t="s">
        <v>501</v>
      </c>
      <c r="AY627" s="172" t="n">
        <v>3.26</v>
      </c>
      <c r="AZ627" s="131" t="s">
        <v>132</v>
      </c>
      <c r="BA627" s="172" t="n">
        <v>3.26</v>
      </c>
      <c r="BB627" s="131"/>
      <c r="BC627" s="131"/>
      <c r="BD627" s="131"/>
      <c r="BE627" s="131"/>
      <c r="BF627" s="132"/>
      <c r="BG627" s="126" t="s">
        <v>133</v>
      </c>
      <c r="BH627" s="131" t="n">
        <v>0.3</v>
      </c>
      <c r="BI627" s="159" t="n">
        <v>2.2E-009</v>
      </c>
      <c r="BJ627" s="159" t="n">
        <v>3E-009</v>
      </c>
      <c r="BK627" s="131"/>
      <c r="BL627" s="132"/>
      <c r="BM627" s="133"/>
      <c r="BN627" s="134"/>
      <c r="BO627" s="175"/>
      <c r="BP627" s="114"/>
      <c r="BQ627" s="136"/>
      <c r="BR627" s="137"/>
      <c r="BS627" s="138"/>
      <c r="BT627" s="139"/>
      <c r="BU627" s="140"/>
      <c r="BV627" s="141"/>
      <c r="BW627" s="142"/>
    </row>
    <row r="628" customFormat="false" ht="12.75" hidden="false" customHeight="true" outlineLevel="0" collapsed="false">
      <c r="AW628" s="156" t="s">
        <v>811</v>
      </c>
      <c r="AX628" s="126" t="s">
        <v>502</v>
      </c>
      <c r="AY628" s="172" t="n">
        <v>0.207</v>
      </c>
      <c r="AZ628" s="131" t="s">
        <v>72</v>
      </c>
      <c r="BA628" s="131" t="n">
        <v>0.008625</v>
      </c>
      <c r="BB628" s="131"/>
      <c r="BC628" s="131"/>
      <c r="BD628" s="131"/>
      <c r="BE628" s="131"/>
      <c r="BF628" s="132"/>
      <c r="BG628" s="126" t="s">
        <v>115</v>
      </c>
      <c r="BH628" s="131" t="n">
        <v>0.3</v>
      </c>
      <c r="BI628" s="159" t="n">
        <v>2E-011</v>
      </c>
      <c r="BJ628" s="159" t="n">
        <v>3.8E-011</v>
      </c>
      <c r="BK628" s="131" t="n">
        <v>0.3</v>
      </c>
      <c r="BL628" s="149" t="n">
        <v>7.2E-011</v>
      </c>
      <c r="BM628" s="133"/>
      <c r="BN628" s="134"/>
      <c r="BO628" s="175"/>
      <c r="BP628" s="114"/>
      <c r="BQ628" s="136"/>
      <c r="BR628" s="137"/>
      <c r="BS628" s="138"/>
      <c r="BT628" s="139"/>
      <c r="BU628" s="140"/>
      <c r="BV628" s="141"/>
      <c r="BW628" s="142"/>
    </row>
    <row r="629" customFormat="false" ht="12.75" hidden="false" customHeight="true" outlineLevel="0" collapsed="false">
      <c r="AW629" s="156" t="s">
        <v>812</v>
      </c>
      <c r="AX629" s="126" t="s">
        <v>502</v>
      </c>
      <c r="AY629" s="172" t="n">
        <v>0.207</v>
      </c>
      <c r="AZ629" s="131" t="s">
        <v>72</v>
      </c>
      <c r="BA629" s="131" t="n">
        <v>0.008625</v>
      </c>
      <c r="BB629" s="131"/>
      <c r="BC629" s="131"/>
      <c r="BD629" s="131"/>
      <c r="BE629" s="131"/>
      <c r="BF629" s="132"/>
      <c r="BG629" s="126" t="s">
        <v>133</v>
      </c>
      <c r="BH629" s="131" t="n">
        <v>0.3</v>
      </c>
      <c r="BI629" s="159" t="n">
        <v>2.7E-011</v>
      </c>
      <c r="BJ629" s="159" t="n">
        <v>4.4E-011</v>
      </c>
      <c r="BK629" s="131"/>
      <c r="BL629" s="132"/>
      <c r="BM629" s="133"/>
      <c r="BN629" s="134"/>
      <c r="BO629" s="175"/>
      <c r="BP629" s="114"/>
      <c r="BQ629" s="136"/>
      <c r="BR629" s="137"/>
      <c r="BS629" s="138"/>
      <c r="BT629" s="139"/>
      <c r="BU629" s="140"/>
      <c r="BV629" s="141"/>
      <c r="BW629" s="142"/>
    </row>
    <row r="630" customFormat="false" ht="12.75" hidden="false" customHeight="true" outlineLevel="0" collapsed="false">
      <c r="AW630" s="156" t="s">
        <v>813</v>
      </c>
      <c r="AX630" s="126" t="s">
        <v>503</v>
      </c>
      <c r="AY630" s="172" t="n">
        <v>0.923</v>
      </c>
      <c r="AZ630" s="131" t="s">
        <v>72</v>
      </c>
      <c r="BA630" s="131" t="n">
        <v>0.0384583333333333</v>
      </c>
      <c r="BB630" s="131"/>
      <c r="BC630" s="131"/>
      <c r="BD630" s="131"/>
      <c r="BE630" s="131"/>
      <c r="BF630" s="132"/>
      <c r="BG630" s="126" t="s">
        <v>115</v>
      </c>
      <c r="BH630" s="131" t="n">
        <v>0.3</v>
      </c>
      <c r="BI630" s="159" t="n">
        <v>8.4E-011</v>
      </c>
      <c r="BJ630" s="159" t="n">
        <v>1.2E-010</v>
      </c>
      <c r="BK630" s="131" t="n">
        <v>0.3</v>
      </c>
      <c r="BL630" s="149" t="n">
        <v>2.8E-010</v>
      </c>
      <c r="BM630" s="133"/>
      <c r="BN630" s="134"/>
      <c r="BO630" s="175"/>
      <c r="BP630" s="114"/>
      <c r="BQ630" s="136"/>
      <c r="BR630" s="137"/>
      <c r="BS630" s="138"/>
      <c r="BT630" s="139"/>
      <c r="BU630" s="140"/>
      <c r="BV630" s="141"/>
      <c r="BW630" s="142"/>
    </row>
    <row r="631" customFormat="false" ht="12.75" hidden="false" customHeight="true" outlineLevel="0" collapsed="false">
      <c r="AW631" s="156" t="s">
        <v>814</v>
      </c>
      <c r="AX631" s="126" t="s">
        <v>503</v>
      </c>
      <c r="AY631" s="172" t="n">
        <v>0.923</v>
      </c>
      <c r="AZ631" s="131" t="s">
        <v>72</v>
      </c>
      <c r="BA631" s="131" t="n">
        <v>0.0384583333333333</v>
      </c>
      <c r="BB631" s="131"/>
      <c r="BC631" s="131"/>
      <c r="BD631" s="131"/>
      <c r="BE631" s="131"/>
      <c r="BF631" s="132"/>
      <c r="BG631" s="126" t="s">
        <v>133</v>
      </c>
      <c r="BH631" s="131" t="n">
        <v>0.3</v>
      </c>
      <c r="BI631" s="159" t="n">
        <v>1.2E-010</v>
      </c>
      <c r="BJ631" s="159" t="n">
        <v>1.9E-010</v>
      </c>
      <c r="BK631" s="131"/>
      <c r="BL631" s="132"/>
      <c r="BM631" s="133"/>
      <c r="BN631" s="134"/>
      <c r="BO631" s="175"/>
      <c r="BP631" s="114"/>
      <c r="BQ631" s="136"/>
      <c r="BR631" s="137"/>
      <c r="BS631" s="138"/>
      <c r="BT631" s="139"/>
      <c r="BU631" s="140"/>
      <c r="BV631" s="141"/>
      <c r="BW631" s="142"/>
    </row>
    <row r="632" customFormat="false" ht="12.75" hidden="false" customHeight="true" outlineLevel="0" collapsed="false">
      <c r="AW632" s="156" t="s">
        <v>815</v>
      </c>
      <c r="AX632" s="126" t="s">
        <v>504</v>
      </c>
      <c r="AY632" s="172" t="n">
        <v>0.696</v>
      </c>
      <c r="AZ632" s="131" t="s">
        <v>72</v>
      </c>
      <c r="BA632" s="131" t="n">
        <v>0.029</v>
      </c>
      <c r="BB632" s="131"/>
      <c r="BC632" s="131"/>
      <c r="BD632" s="131"/>
      <c r="BE632" s="131"/>
      <c r="BF632" s="132"/>
      <c r="BG632" s="126" t="s">
        <v>115</v>
      </c>
      <c r="BH632" s="131" t="n">
        <v>0.3</v>
      </c>
      <c r="BI632" s="159" t="n">
        <v>5E-011</v>
      </c>
      <c r="BJ632" s="159" t="n">
        <v>8.3E-011</v>
      </c>
      <c r="BK632" s="131" t="n">
        <v>0.3</v>
      </c>
      <c r="BL632" s="149" t="n">
        <v>1.1E-010</v>
      </c>
      <c r="BM632" s="133"/>
      <c r="BN632" s="134"/>
      <c r="BO632" s="175"/>
      <c r="BP632" s="114"/>
      <c r="BQ632" s="136"/>
      <c r="BR632" s="137"/>
      <c r="BS632" s="138"/>
      <c r="BT632" s="139"/>
      <c r="BU632" s="140"/>
      <c r="BV632" s="141"/>
      <c r="BW632" s="142"/>
    </row>
    <row r="633" customFormat="false" ht="12.75" hidden="false" customHeight="true" outlineLevel="0" collapsed="false">
      <c r="AW633" s="156" t="s">
        <v>816</v>
      </c>
      <c r="AX633" s="126" t="s">
        <v>504</v>
      </c>
      <c r="AY633" s="172" t="n">
        <v>0.696</v>
      </c>
      <c r="AZ633" s="131" t="s">
        <v>72</v>
      </c>
      <c r="BA633" s="131" t="n">
        <v>0.029</v>
      </c>
      <c r="BB633" s="131"/>
      <c r="BC633" s="131"/>
      <c r="BD633" s="131"/>
      <c r="BE633" s="131"/>
      <c r="BF633" s="132"/>
      <c r="BG633" s="126" t="s">
        <v>133</v>
      </c>
      <c r="BH633" s="131" t="n">
        <v>0.3</v>
      </c>
      <c r="BI633" s="159" t="n">
        <v>7.1E-011</v>
      </c>
      <c r="BJ633" s="159" t="n">
        <v>1.1E-010</v>
      </c>
      <c r="BK633" s="131"/>
      <c r="BL633" s="132"/>
      <c r="BM633" s="133"/>
      <c r="BN633" s="134"/>
      <c r="BO633" s="175"/>
      <c r="BP633" s="114"/>
      <c r="BQ633" s="136"/>
      <c r="BR633" s="137"/>
      <c r="BS633" s="138"/>
      <c r="BT633" s="139"/>
      <c r="BU633" s="140"/>
      <c r="BV633" s="141"/>
      <c r="BW633" s="142"/>
    </row>
    <row r="634" customFormat="false" ht="12.75" hidden="false" customHeight="true" outlineLevel="0" collapsed="false">
      <c r="AW634" s="156" t="s">
        <v>817</v>
      </c>
      <c r="AX634" s="126" t="s">
        <v>505</v>
      </c>
      <c r="AY634" s="172" t="n">
        <v>1.35</v>
      </c>
      <c r="AZ634" s="131" t="s">
        <v>72</v>
      </c>
      <c r="BA634" s="131" t="n">
        <v>0.05625</v>
      </c>
      <c r="BB634" s="131"/>
      <c r="BC634" s="131"/>
      <c r="BD634" s="131"/>
      <c r="BE634" s="131"/>
      <c r="BF634" s="132"/>
      <c r="BG634" s="126" t="s">
        <v>115</v>
      </c>
      <c r="BH634" s="131" t="n">
        <v>1</v>
      </c>
      <c r="BI634" s="159" t="n">
        <v>1E-010</v>
      </c>
      <c r="BJ634" s="159" t="n">
        <v>1.9E-010</v>
      </c>
      <c r="BK634" s="131" t="n">
        <v>1</v>
      </c>
      <c r="BL634" s="149" t="n">
        <v>3.4E-010</v>
      </c>
      <c r="BM634" s="133"/>
      <c r="BN634" s="134"/>
      <c r="BO634" s="175"/>
      <c r="BP634" s="114"/>
      <c r="BQ634" s="136"/>
      <c r="BR634" s="137"/>
      <c r="BS634" s="138"/>
      <c r="BT634" s="139"/>
      <c r="BU634" s="140"/>
      <c r="BV634" s="141"/>
      <c r="BW634" s="142"/>
    </row>
    <row r="635" customFormat="false" ht="12.75" hidden="false" customHeight="true" outlineLevel="0" collapsed="false">
      <c r="AW635" s="156" t="s">
        <v>818</v>
      </c>
      <c r="AX635" s="126" t="s">
        <v>506</v>
      </c>
      <c r="AY635" s="172" t="n">
        <v>0.883</v>
      </c>
      <c r="AZ635" s="131" t="s">
        <v>72</v>
      </c>
      <c r="BA635" s="131" t="n">
        <v>0.0367916666666667</v>
      </c>
      <c r="BB635" s="131"/>
      <c r="BC635" s="131"/>
      <c r="BD635" s="131"/>
      <c r="BE635" s="131"/>
      <c r="BF635" s="132"/>
      <c r="BG635" s="126" t="s">
        <v>115</v>
      </c>
      <c r="BH635" s="131" t="n">
        <v>1</v>
      </c>
      <c r="BI635" s="159" t="n">
        <v>8.7E-011</v>
      </c>
      <c r="BJ635" s="159" t="n">
        <v>1.4E-010</v>
      </c>
      <c r="BK635" s="131" t="n">
        <v>1</v>
      </c>
      <c r="BL635" s="149" t="n">
        <v>2.1E-010</v>
      </c>
      <c r="BM635" s="133"/>
      <c r="BN635" s="134"/>
      <c r="BO635" s="175"/>
      <c r="BP635" s="114"/>
      <c r="BQ635" s="136"/>
      <c r="BR635" s="137"/>
      <c r="BS635" s="138"/>
      <c r="BT635" s="139"/>
      <c r="BU635" s="140"/>
      <c r="BV635" s="141"/>
      <c r="BW635" s="142"/>
    </row>
    <row r="636" customFormat="false" ht="12.75" hidden="false" customHeight="true" outlineLevel="0" collapsed="false">
      <c r="AW636" s="156" t="s">
        <v>819</v>
      </c>
      <c r="AX636" s="126" t="s">
        <v>507</v>
      </c>
      <c r="AY636" s="172" t="n">
        <v>2.12</v>
      </c>
      <c r="AZ636" s="131" t="s">
        <v>72</v>
      </c>
      <c r="BA636" s="131" t="n">
        <v>0.0883333333333333</v>
      </c>
      <c r="BB636" s="131"/>
      <c r="BC636" s="131"/>
      <c r="BD636" s="131"/>
      <c r="BE636" s="131"/>
      <c r="BF636" s="132"/>
      <c r="BG636" s="126" t="s">
        <v>115</v>
      </c>
      <c r="BH636" s="131" t="n">
        <v>1</v>
      </c>
      <c r="BI636" s="159" t="n">
        <v>2.8E-011</v>
      </c>
      <c r="BJ636" s="159" t="n">
        <v>3.9E-011</v>
      </c>
      <c r="BK636" s="131" t="n">
        <v>1</v>
      </c>
      <c r="BL636" s="149" t="n">
        <v>8.2E-011</v>
      </c>
      <c r="BM636" s="133"/>
      <c r="BN636" s="134"/>
      <c r="BO636" s="175"/>
      <c r="BP636" s="114"/>
      <c r="BQ636" s="136"/>
      <c r="BR636" s="137"/>
      <c r="BS636" s="138"/>
      <c r="BT636" s="139"/>
      <c r="BU636" s="140"/>
      <c r="BV636" s="141"/>
      <c r="BW636" s="142"/>
    </row>
    <row r="637" customFormat="false" ht="12.75" hidden="false" customHeight="true" outlineLevel="0" collapsed="false">
      <c r="AW637" s="156" t="s">
        <v>820</v>
      </c>
      <c r="AX637" s="126" t="s">
        <v>508</v>
      </c>
      <c r="AY637" s="172" t="n">
        <v>13.2</v>
      </c>
      <c r="AZ637" s="131" t="s">
        <v>72</v>
      </c>
      <c r="BA637" s="131" t="n">
        <v>0.55</v>
      </c>
      <c r="BB637" s="131" t="n">
        <v>0.046</v>
      </c>
      <c r="BC637" s="131" t="n">
        <v>7.4E-011</v>
      </c>
      <c r="BD637" s="131" t="s">
        <v>115</v>
      </c>
      <c r="BE637" s="131"/>
      <c r="BF637" s="132" t="n">
        <v>2.1E-010</v>
      </c>
      <c r="BG637" s="126" t="s">
        <v>115</v>
      </c>
      <c r="BH637" s="131" t="n">
        <v>1</v>
      </c>
      <c r="BI637" s="159" t="n">
        <v>7.6E-011</v>
      </c>
      <c r="BJ637" s="159" t="n">
        <v>1.1E-010</v>
      </c>
      <c r="BK637" s="131" t="n">
        <v>1</v>
      </c>
      <c r="BL637" s="149" t="n">
        <v>2.1E-010</v>
      </c>
      <c r="BM637" s="133" t="n">
        <v>0.014</v>
      </c>
      <c r="BN637" s="134" t="n">
        <v>400</v>
      </c>
      <c r="BO637" s="175"/>
      <c r="BP637" s="114" t="n">
        <v>0.5</v>
      </c>
      <c r="BQ637" s="136" t="n">
        <v>0.44</v>
      </c>
      <c r="BR637" s="137"/>
      <c r="BS637" s="138"/>
      <c r="BT637" s="139"/>
      <c r="BU637" s="140"/>
      <c r="BV637" s="141"/>
      <c r="BW637" s="142"/>
    </row>
    <row r="638" customFormat="false" ht="12.75" hidden="false" customHeight="true" outlineLevel="0" collapsed="false">
      <c r="AW638" s="156" t="s">
        <v>821</v>
      </c>
      <c r="AX638" s="126" t="s">
        <v>509</v>
      </c>
      <c r="AY638" s="172" t="n">
        <v>4.18</v>
      </c>
      <c r="AZ638" s="131" t="s">
        <v>132</v>
      </c>
      <c r="BA638" s="172" t="n">
        <v>4.18</v>
      </c>
      <c r="BB638" s="131" t="n">
        <v>0.17</v>
      </c>
      <c r="BC638" s="131"/>
      <c r="BD638" s="131"/>
      <c r="BE638" s="131"/>
      <c r="BF638" s="132"/>
      <c r="BG638" s="126" t="s">
        <v>115</v>
      </c>
      <c r="BH638" s="131" t="n">
        <v>1</v>
      </c>
      <c r="BI638" s="159" t="n">
        <v>4.5E-009</v>
      </c>
      <c r="BJ638" s="159" t="n">
        <v>6.3E-009</v>
      </c>
      <c r="BK638" s="131" t="n">
        <v>1</v>
      </c>
      <c r="BL638" s="149" t="n">
        <v>1.3E-008</v>
      </c>
      <c r="BM638" s="133"/>
      <c r="BN638" s="134" t="n">
        <v>300</v>
      </c>
      <c r="BO638" s="175"/>
      <c r="BP638" s="114" t="n">
        <v>7.5</v>
      </c>
      <c r="BQ638" s="136" t="n">
        <v>5.2</v>
      </c>
      <c r="BR638" s="137"/>
      <c r="BS638" s="138"/>
      <c r="BT638" s="139"/>
      <c r="BU638" s="140"/>
      <c r="BV638" s="141" t="n">
        <v>0.112</v>
      </c>
      <c r="BW638" s="142" t="n">
        <v>2.135</v>
      </c>
    </row>
    <row r="639" customFormat="false" ht="12.75" hidden="false" customHeight="true" outlineLevel="0" collapsed="false">
      <c r="AW639" s="125" t="s">
        <v>822</v>
      </c>
      <c r="AX639" s="126" t="s">
        <v>510</v>
      </c>
      <c r="AY639" s="131" t="n">
        <v>60.1</v>
      </c>
      <c r="AZ639" s="131" t="s">
        <v>132</v>
      </c>
      <c r="BA639" s="131" t="n">
        <v>60.1</v>
      </c>
      <c r="BB639" s="131" t="n">
        <v>0.034</v>
      </c>
      <c r="BC639" s="131" t="n">
        <v>5.1E-009</v>
      </c>
      <c r="BD639" s="131" t="s">
        <v>115</v>
      </c>
      <c r="BE639" s="131"/>
      <c r="BF639" s="132" t="n">
        <v>1.5E-008</v>
      </c>
      <c r="BG639" s="126" t="s">
        <v>115</v>
      </c>
      <c r="BH639" s="131" t="n">
        <v>1</v>
      </c>
      <c r="BI639" s="159" t="n">
        <v>5.3E-009</v>
      </c>
      <c r="BJ639" s="159" t="n">
        <v>7.3E-009</v>
      </c>
      <c r="BK639" s="131" t="n">
        <v>1</v>
      </c>
      <c r="BL639" s="149" t="n">
        <v>1.5E-008</v>
      </c>
      <c r="BM639" s="133"/>
      <c r="BN639" s="134" t="n">
        <v>4</v>
      </c>
      <c r="BO639" s="175"/>
      <c r="BP639" s="114" t="n">
        <v>0.05</v>
      </c>
      <c r="BQ639" s="136" t="n">
        <v>0.03</v>
      </c>
      <c r="BR639" s="137"/>
      <c r="BS639" s="138"/>
      <c r="BT639" s="139"/>
      <c r="BU639" s="140"/>
      <c r="BV639" s="141"/>
      <c r="BW639" s="142"/>
    </row>
    <row r="640" customFormat="false" ht="12.75" hidden="false" customHeight="true" outlineLevel="0" collapsed="false">
      <c r="AW640" s="156" t="s">
        <v>823</v>
      </c>
      <c r="AX640" s="126" t="s">
        <v>511</v>
      </c>
      <c r="AY640" s="172" t="n">
        <v>13</v>
      </c>
      <c r="AZ640" s="131" t="s">
        <v>132</v>
      </c>
      <c r="BA640" s="172" t="n">
        <v>13</v>
      </c>
      <c r="BB640" s="131"/>
      <c r="BC640" s="131"/>
      <c r="BD640" s="131"/>
      <c r="BE640" s="131"/>
      <c r="BF640" s="132"/>
      <c r="BG640" s="126" t="s">
        <v>115</v>
      </c>
      <c r="BH640" s="131" t="n">
        <v>1</v>
      </c>
      <c r="BI640" s="159" t="n">
        <v>1E-008</v>
      </c>
      <c r="BJ640" s="159" t="n">
        <v>1.4E-008</v>
      </c>
      <c r="BK640" s="131" t="n">
        <v>1</v>
      </c>
      <c r="BL640" s="149" t="n">
        <v>2.9E-008</v>
      </c>
      <c r="BM640" s="133"/>
      <c r="BN640" s="134"/>
      <c r="BO640" s="175"/>
      <c r="BP640" s="114"/>
      <c r="BQ640" s="136"/>
      <c r="BR640" s="137"/>
      <c r="BS640" s="138"/>
      <c r="BT640" s="139"/>
      <c r="BU640" s="140"/>
      <c r="BV640" s="141"/>
      <c r="BW640" s="142"/>
    </row>
    <row r="641" customFormat="false" ht="12.75" hidden="false" customHeight="true" outlineLevel="0" collapsed="false">
      <c r="AW641" s="156" t="s">
        <v>824</v>
      </c>
      <c r="AX641" s="126" t="s">
        <v>512</v>
      </c>
      <c r="AY641" s="172" t="n">
        <v>0.416</v>
      </c>
      <c r="AZ641" s="131" t="s">
        <v>72</v>
      </c>
      <c r="BA641" s="131" t="n">
        <v>0.0173333333333333</v>
      </c>
      <c r="BB641" s="131"/>
      <c r="BC641" s="131"/>
      <c r="BD641" s="131"/>
      <c r="BE641" s="131"/>
      <c r="BF641" s="132"/>
      <c r="BG641" s="126" t="s">
        <v>115</v>
      </c>
      <c r="BH641" s="131" t="n">
        <v>1</v>
      </c>
      <c r="BI641" s="159" t="n">
        <v>1.4E-011</v>
      </c>
      <c r="BJ641" s="159" t="n">
        <v>2.2E-011</v>
      </c>
      <c r="BK641" s="131" t="n">
        <v>1</v>
      </c>
      <c r="BL641" s="149" t="n">
        <v>4.6E-011</v>
      </c>
      <c r="BM641" s="133"/>
      <c r="BN641" s="134"/>
      <c r="BO641" s="175"/>
      <c r="BP641" s="114"/>
      <c r="BQ641" s="136"/>
      <c r="BR641" s="137"/>
      <c r="BS641" s="138"/>
      <c r="BT641" s="139"/>
      <c r="BU641" s="140"/>
      <c r="BV641" s="141"/>
      <c r="BW641" s="142"/>
    </row>
    <row r="642" customFormat="false" ht="12.75" hidden="false" customHeight="true" outlineLevel="0" collapsed="false">
      <c r="AW642" s="156" t="s">
        <v>825</v>
      </c>
      <c r="AX642" s="126" t="s">
        <v>513</v>
      </c>
      <c r="AY642" s="159" t="n">
        <v>15700000</v>
      </c>
      <c r="AZ642" s="131" t="s">
        <v>114</v>
      </c>
      <c r="BA642" s="131" t="n">
        <v>5734425000</v>
      </c>
      <c r="BB642" s="131" t="n">
        <v>0.017</v>
      </c>
      <c r="BC642" s="131"/>
      <c r="BD642" s="131"/>
      <c r="BE642" s="131"/>
      <c r="BF642" s="132"/>
      <c r="BG642" s="126" t="s">
        <v>115</v>
      </c>
      <c r="BH642" s="131" t="n">
        <v>1</v>
      </c>
      <c r="BI642" s="159" t="n">
        <v>3.7E-008</v>
      </c>
      <c r="BJ642" s="159" t="n">
        <v>5.1E-008</v>
      </c>
      <c r="BK642" s="131" t="n">
        <v>1</v>
      </c>
      <c r="BL642" s="149" t="n">
        <v>1.1E-007</v>
      </c>
      <c r="BM642" s="133"/>
      <c r="BN642" s="134" t="n">
        <v>100</v>
      </c>
      <c r="BO642" s="175"/>
      <c r="BP642" s="114"/>
      <c r="BQ642" s="136"/>
      <c r="BR642" s="137"/>
      <c r="BS642" s="138"/>
      <c r="BT642" s="139"/>
      <c r="BU642" s="140"/>
      <c r="BV642" s="141" t="n">
        <v>1</v>
      </c>
      <c r="BW642" s="142" t="n">
        <v>0.152</v>
      </c>
    </row>
    <row r="643" customFormat="false" ht="12.75" hidden="false" customHeight="true" outlineLevel="0" collapsed="false">
      <c r="AW643" s="156" t="s">
        <v>826</v>
      </c>
      <c r="AX643" s="126" t="s">
        <v>514</v>
      </c>
      <c r="AY643" s="172" t="n">
        <v>12.4</v>
      </c>
      <c r="AZ643" s="131" t="s">
        <v>72</v>
      </c>
      <c r="BA643" s="131" t="n">
        <v>0.516666666666667</v>
      </c>
      <c r="BB643" s="131"/>
      <c r="BC643" s="131"/>
      <c r="BD643" s="131"/>
      <c r="BE643" s="131"/>
      <c r="BF643" s="132"/>
      <c r="BG643" s="126" t="s">
        <v>115</v>
      </c>
      <c r="BH643" s="131" t="n">
        <v>1</v>
      </c>
      <c r="BI643" s="159" t="n">
        <v>6.9E-010</v>
      </c>
      <c r="BJ643" s="159" t="n">
        <v>9.6E-010</v>
      </c>
      <c r="BK643" s="131" t="n">
        <v>1</v>
      </c>
      <c r="BL643" s="149" t="n">
        <v>2E-009</v>
      </c>
      <c r="BM643" s="133"/>
      <c r="BN643" s="134"/>
      <c r="BO643" s="175"/>
      <c r="BP643" s="114"/>
      <c r="BQ643" s="136"/>
      <c r="BR643" s="137"/>
      <c r="BS643" s="138"/>
      <c r="BT643" s="139"/>
      <c r="BU643" s="140"/>
      <c r="BV643" s="141"/>
      <c r="BW643" s="142"/>
    </row>
    <row r="644" customFormat="false" ht="12.75" hidden="false" customHeight="true" outlineLevel="0" collapsed="false">
      <c r="AW644" s="156" t="s">
        <v>827</v>
      </c>
      <c r="AX644" s="126" t="s">
        <v>515</v>
      </c>
      <c r="AY644" s="131" t="n">
        <v>8.04</v>
      </c>
      <c r="AZ644" s="131" t="s">
        <v>132</v>
      </c>
      <c r="BA644" s="131" t="n">
        <v>8.04</v>
      </c>
      <c r="BB644" s="131" t="n">
        <v>0.066</v>
      </c>
      <c r="BC644" s="131" t="n">
        <v>7.4E-009</v>
      </c>
      <c r="BD644" s="131" t="s">
        <v>115</v>
      </c>
      <c r="BE644" s="131"/>
      <c r="BF644" s="132" t="n">
        <v>2.2E-008</v>
      </c>
      <c r="BG644" s="126" t="s">
        <v>115</v>
      </c>
      <c r="BH644" s="131" t="n">
        <v>1</v>
      </c>
      <c r="BI644" s="159" t="n">
        <v>7.6E-009</v>
      </c>
      <c r="BJ644" s="159" t="n">
        <v>1.1E-008</v>
      </c>
      <c r="BK644" s="131" t="n">
        <v>1</v>
      </c>
      <c r="BL644" s="149" t="n">
        <v>2.2E-008</v>
      </c>
      <c r="BM644" s="133" t="n">
        <v>0.034</v>
      </c>
      <c r="BN644" s="134" t="n">
        <v>1000</v>
      </c>
      <c r="BO644" s="175"/>
      <c r="BP644" s="114" t="n">
        <v>2.8</v>
      </c>
      <c r="BQ644" s="136" t="n">
        <v>2.2</v>
      </c>
      <c r="BR644" s="137"/>
      <c r="BS644" s="138"/>
      <c r="BT644" s="139"/>
      <c r="BU644" s="140"/>
      <c r="BV644" s="141" t="n">
        <v>0.894</v>
      </c>
      <c r="BW644" s="142" t="n">
        <v>0.606</v>
      </c>
    </row>
    <row r="645" customFormat="false" ht="12.75" hidden="false" customHeight="true" outlineLevel="0" collapsed="false">
      <c r="AW645" s="156" t="s">
        <v>828</v>
      </c>
      <c r="AX645" s="126" t="s">
        <v>516</v>
      </c>
      <c r="AY645" s="172" t="n">
        <v>2.3</v>
      </c>
      <c r="AZ645" s="131" t="s">
        <v>72</v>
      </c>
      <c r="BA645" s="131" t="n">
        <v>0.0958333333333333</v>
      </c>
      <c r="BB645" s="131"/>
      <c r="BC645" s="131"/>
      <c r="BD645" s="131"/>
      <c r="BE645" s="131"/>
      <c r="BF645" s="132"/>
      <c r="BG645" s="126" t="s">
        <v>115</v>
      </c>
      <c r="BH645" s="131" t="n">
        <v>1</v>
      </c>
      <c r="BI645" s="159" t="n">
        <v>9.6E-011</v>
      </c>
      <c r="BJ645" s="159" t="n">
        <v>2E-010</v>
      </c>
      <c r="BK645" s="131" t="n">
        <v>1</v>
      </c>
      <c r="BL645" s="149" t="n">
        <v>2.9E-010</v>
      </c>
      <c r="BM645" s="133"/>
      <c r="BN645" s="134"/>
      <c r="BO645" s="175"/>
      <c r="BP645" s="114"/>
      <c r="BQ645" s="136"/>
      <c r="BR645" s="137"/>
      <c r="BS645" s="138"/>
      <c r="BT645" s="139"/>
      <c r="BU645" s="140"/>
      <c r="BV645" s="141"/>
      <c r="BW645" s="142"/>
    </row>
    <row r="646" customFormat="false" ht="12.75" hidden="false" customHeight="true" outlineLevel="0" collapsed="false">
      <c r="AW646" s="156" t="s">
        <v>829</v>
      </c>
      <c r="AX646" s="126" t="s">
        <v>517</v>
      </c>
      <c r="AY646" s="172" t="n">
        <v>1.39</v>
      </c>
      <c r="AZ646" s="131" t="s">
        <v>72</v>
      </c>
      <c r="BA646" s="131" t="n">
        <v>0.0579166666666667</v>
      </c>
      <c r="BB646" s="131"/>
      <c r="BC646" s="131"/>
      <c r="BD646" s="131"/>
      <c r="BE646" s="131"/>
      <c r="BF646" s="132"/>
      <c r="BG646" s="126" t="s">
        <v>115</v>
      </c>
      <c r="BH646" s="131" t="n">
        <v>1</v>
      </c>
      <c r="BI646" s="159" t="n">
        <v>8.1E-011</v>
      </c>
      <c r="BJ646" s="159" t="n">
        <v>1.1E-010</v>
      </c>
      <c r="BK646" s="131" t="n">
        <v>1</v>
      </c>
      <c r="BL646" s="149" t="n">
        <v>2.2E-010</v>
      </c>
      <c r="BM646" s="133"/>
      <c r="BN646" s="134"/>
      <c r="BO646" s="175"/>
      <c r="BP646" s="114"/>
      <c r="BQ646" s="136"/>
      <c r="BR646" s="137"/>
      <c r="BS646" s="138"/>
      <c r="BT646" s="139"/>
      <c r="BU646" s="140"/>
      <c r="BV646" s="141"/>
      <c r="BW646" s="142"/>
    </row>
    <row r="647" customFormat="false" ht="12.75" hidden="false" customHeight="true" outlineLevel="0" collapsed="false">
      <c r="AW647" s="156" t="s">
        <v>830</v>
      </c>
      <c r="AX647" s="126" t="s">
        <v>518</v>
      </c>
      <c r="AY647" s="172" t="n">
        <v>20.8</v>
      </c>
      <c r="AZ647" s="131" t="s">
        <v>72</v>
      </c>
      <c r="BA647" s="131" t="n">
        <v>0.866666666666667</v>
      </c>
      <c r="BB647" s="131"/>
      <c r="BC647" s="131"/>
      <c r="BD647" s="131"/>
      <c r="BE647" s="131"/>
      <c r="BF647" s="132"/>
      <c r="BG647" s="126" t="s">
        <v>115</v>
      </c>
      <c r="BH647" s="131" t="n">
        <v>1</v>
      </c>
      <c r="BI647" s="159" t="n">
        <v>1.5E-009</v>
      </c>
      <c r="BJ647" s="159" t="n">
        <v>2.1E-009</v>
      </c>
      <c r="BK647" s="131" t="n">
        <v>1</v>
      </c>
      <c r="BL647" s="149" t="n">
        <v>4.3E-009</v>
      </c>
      <c r="BM647" s="133"/>
      <c r="BN647" s="134"/>
      <c r="BO647" s="175"/>
      <c r="BP647" s="114"/>
      <c r="BQ647" s="136"/>
      <c r="BR647" s="137"/>
      <c r="BS647" s="138"/>
      <c r="BT647" s="139"/>
      <c r="BU647" s="140"/>
      <c r="BV647" s="141"/>
      <c r="BW647" s="142"/>
    </row>
    <row r="648" customFormat="false" ht="12.75" hidden="false" customHeight="true" outlineLevel="0" collapsed="false">
      <c r="AW648" s="156" t="s">
        <v>831</v>
      </c>
      <c r="AX648" s="126" t="s">
        <v>519</v>
      </c>
      <c r="AY648" s="172" t="n">
        <v>0.876</v>
      </c>
      <c r="AZ648" s="131" t="s">
        <v>72</v>
      </c>
      <c r="BA648" s="131" t="n">
        <v>0.0365</v>
      </c>
      <c r="BB648" s="131"/>
      <c r="BC648" s="131"/>
      <c r="BD648" s="131"/>
      <c r="BE648" s="131"/>
      <c r="BF648" s="132"/>
      <c r="BG648" s="126" t="s">
        <v>115</v>
      </c>
      <c r="BH648" s="131" t="n">
        <v>1</v>
      </c>
      <c r="BI648" s="159" t="n">
        <v>4.8E-011</v>
      </c>
      <c r="BJ648" s="159" t="n">
        <v>7.9E-011</v>
      </c>
      <c r="BK648" s="131" t="n">
        <v>1</v>
      </c>
      <c r="BL648" s="149" t="n">
        <v>1.1E-010</v>
      </c>
      <c r="BM648" s="133"/>
      <c r="BN648" s="134"/>
      <c r="BO648" s="175"/>
      <c r="BP648" s="114"/>
      <c r="BQ648" s="136"/>
      <c r="BR648" s="137"/>
      <c r="BS648" s="138"/>
      <c r="BT648" s="139"/>
      <c r="BU648" s="140"/>
      <c r="BV648" s="141"/>
      <c r="BW648" s="142"/>
    </row>
    <row r="649" customFormat="false" ht="12.75" hidden="false" customHeight="true" outlineLevel="0" collapsed="false">
      <c r="AW649" s="156" t="s">
        <v>832</v>
      </c>
      <c r="AX649" s="126" t="s">
        <v>520</v>
      </c>
      <c r="AY649" s="172" t="n">
        <v>6.61</v>
      </c>
      <c r="AZ649" s="131" t="s">
        <v>72</v>
      </c>
      <c r="BA649" s="131" t="n">
        <v>0.275416666666667</v>
      </c>
      <c r="BB649" s="131"/>
      <c r="BC649" s="131"/>
      <c r="BD649" s="131"/>
      <c r="BE649" s="131"/>
      <c r="BF649" s="132"/>
      <c r="BG649" s="126" t="s">
        <v>115</v>
      </c>
      <c r="BH649" s="131" t="n">
        <v>1</v>
      </c>
      <c r="BI649" s="159" t="n">
        <v>3.3E-010</v>
      </c>
      <c r="BJ649" s="159" t="n">
        <v>4.6E-010</v>
      </c>
      <c r="BK649" s="131" t="n">
        <v>1</v>
      </c>
      <c r="BL649" s="149" t="n">
        <v>9.3E-010</v>
      </c>
      <c r="BM649" s="133"/>
      <c r="BN649" s="134"/>
      <c r="BO649" s="175"/>
      <c r="BP649" s="114"/>
      <c r="BQ649" s="136"/>
      <c r="BR649" s="137"/>
      <c r="BS649" s="138"/>
      <c r="BT649" s="139"/>
      <c r="BU649" s="140"/>
      <c r="BV649" s="141"/>
      <c r="BW649" s="142"/>
    </row>
    <row r="650" customFormat="false" ht="12.75" hidden="false" customHeight="true" outlineLevel="0" collapsed="false">
      <c r="AW650" s="156" t="s">
        <v>833</v>
      </c>
      <c r="AX650" s="126" t="s">
        <v>521</v>
      </c>
      <c r="AY650" s="172" t="n">
        <v>40</v>
      </c>
      <c r="AZ650" s="131" t="s">
        <v>411</v>
      </c>
      <c r="BA650" s="131" t="n">
        <f aca="false">40/24/60</f>
        <v>0.0277777777777778</v>
      </c>
      <c r="BB650" s="131"/>
      <c r="BC650" s="131"/>
      <c r="BD650" s="131"/>
      <c r="BE650" s="131"/>
      <c r="BF650" s="132"/>
      <c r="BG650" s="126" t="s">
        <v>215</v>
      </c>
      <c r="BH650" s="131"/>
      <c r="BI650" s="159"/>
      <c r="BJ650" s="159"/>
      <c r="BK650" s="131"/>
      <c r="BL650" s="149"/>
      <c r="BM650" s="133"/>
      <c r="BN650" s="134"/>
      <c r="BO650" s="175"/>
      <c r="BP650" s="114"/>
      <c r="BQ650" s="136"/>
      <c r="BR650" s="137"/>
      <c r="BS650" s="183" t="s">
        <v>521</v>
      </c>
      <c r="BT650" s="184" t="s">
        <v>834</v>
      </c>
      <c r="BU650" s="206" t="n">
        <v>1.5E-009</v>
      </c>
      <c r="BV650" s="207"/>
      <c r="BW650" s="208"/>
    </row>
    <row r="651" customFormat="false" ht="12.75" hidden="false" customHeight="true" outlineLevel="0" collapsed="false">
      <c r="AW651" s="156" t="s">
        <v>835</v>
      </c>
      <c r="AX651" s="126" t="s">
        <v>522</v>
      </c>
      <c r="AY651" s="172" t="n">
        <v>40.1</v>
      </c>
      <c r="AZ651" s="131" t="s">
        <v>411</v>
      </c>
      <c r="BA651" s="131" t="n">
        <f aca="false">40.1/24/60</f>
        <v>0.0278472222222222</v>
      </c>
      <c r="BB651" s="131"/>
      <c r="BC651" s="131"/>
      <c r="BD651" s="131"/>
      <c r="BE651" s="131"/>
      <c r="BF651" s="132"/>
      <c r="BG651" s="126" t="s">
        <v>215</v>
      </c>
      <c r="BH651" s="131"/>
      <c r="BI651" s="159"/>
      <c r="BJ651" s="159"/>
      <c r="BK651" s="131"/>
      <c r="BL651" s="149"/>
      <c r="BM651" s="133"/>
      <c r="BN651" s="134"/>
      <c r="BO651" s="175"/>
      <c r="BP651" s="114"/>
      <c r="BQ651" s="136"/>
      <c r="BR651" s="137"/>
      <c r="BS651" s="183" t="s">
        <v>522</v>
      </c>
      <c r="BT651" s="184" t="s">
        <v>836</v>
      </c>
      <c r="BU651" s="206" t="n">
        <v>7.5E-009</v>
      </c>
      <c r="BV651" s="207"/>
      <c r="BW651" s="208"/>
    </row>
    <row r="652" customFormat="false" ht="12.75" hidden="false" customHeight="true" outlineLevel="0" collapsed="false">
      <c r="AW652" s="125" t="s">
        <v>837</v>
      </c>
      <c r="AX652" s="126" t="s">
        <v>523</v>
      </c>
      <c r="AY652" s="172" t="n">
        <v>20.1</v>
      </c>
      <c r="AZ652" s="131" t="s">
        <v>72</v>
      </c>
      <c r="BA652" s="131" t="n">
        <f aca="false">20.1/24</f>
        <v>0.8375</v>
      </c>
      <c r="BB652" s="131"/>
      <c r="BC652" s="131"/>
      <c r="BD652" s="131"/>
      <c r="BE652" s="131"/>
      <c r="BF652" s="132"/>
      <c r="BG652" s="126" t="s">
        <v>215</v>
      </c>
      <c r="BH652" s="131"/>
      <c r="BI652" s="159"/>
      <c r="BJ652" s="159"/>
      <c r="BK652" s="131"/>
      <c r="BL652" s="149"/>
      <c r="BM652" s="133"/>
      <c r="BN652" s="134"/>
      <c r="BO652" s="175"/>
      <c r="BP652" s="114"/>
      <c r="BQ652" s="136"/>
      <c r="BR652" s="137"/>
      <c r="BS652" s="183" t="s">
        <v>523</v>
      </c>
      <c r="BT652" s="184" t="s">
        <v>838</v>
      </c>
      <c r="BU652" s="206" t="n">
        <v>1.9E-010</v>
      </c>
      <c r="BV652" s="207"/>
      <c r="BW652" s="208"/>
    </row>
    <row r="653" customFormat="false" ht="12.75" hidden="false" customHeight="true" outlineLevel="0" collapsed="false">
      <c r="AW653" s="156" t="s">
        <v>839</v>
      </c>
      <c r="AX653" s="126" t="s">
        <v>524</v>
      </c>
      <c r="AY653" s="172" t="n">
        <v>2.08</v>
      </c>
      <c r="AZ653" s="131" t="s">
        <v>72</v>
      </c>
      <c r="BA653" s="131" t="n">
        <f aca="false">2.08/24</f>
        <v>0.0866666666666667</v>
      </c>
      <c r="BB653" s="131"/>
      <c r="BC653" s="131"/>
      <c r="BD653" s="131"/>
      <c r="BE653" s="131"/>
      <c r="BF653" s="132"/>
      <c r="BG653" s="126" t="s">
        <v>215</v>
      </c>
      <c r="BH653" s="131"/>
      <c r="BI653" s="159"/>
      <c r="BJ653" s="159"/>
      <c r="BK653" s="131"/>
      <c r="BL653" s="149"/>
      <c r="BM653" s="133"/>
      <c r="BN653" s="134"/>
      <c r="BO653" s="175"/>
      <c r="BP653" s="114" t="n">
        <v>0.25</v>
      </c>
      <c r="BQ653" s="136" t="n">
        <v>0.2</v>
      </c>
      <c r="BR653" s="137"/>
      <c r="BS653" s="183" t="s">
        <v>524</v>
      </c>
      <c r="BT653" s="184" t="s">
        <v>840</v>
      </c>
      <c r="BU653" s="206" t="n">
        <v>2.4E-009</v>
      </c>
      <c r="BV653" s="207"/>
      <c r="BW653" s="208"/>
    </row>
    <row r="654" customFormat="false" ht="12.75" hidden="false" customHeight="true" outlineLevel="0" collapsed="false">
      <c r="AW654" s="156" t="s">
        <v>841</v>
      </c>
      <c r="AX654" s="126" t="s">
        <v>525</v>
      </c>
      <c r="AY654" s="172" t="n">
        <v>17</v>
      </c>
      <c r="AZ654" s="131" t="s">
        <v>72</v>
      </c>
      <c r="BA654" s="131" t="n">
        <f aca="false">17/24</f>
        <v>0.708333333333333</v>
      </c>
      <c r="BB654" s="131"/>
      <c r="BC654" s="131"/>
      <c r="BD654" s="131"/>
      <c r="BE654" s="131"/>
      <c r="BF654" s="132"/>
      <c r="BG654" s="126" t="s">
        <v>215</v>
      </c>
      <c r="BH654" s="131"/>
      <c r="BI654" s="159"/>
      <c r="BJ654" s="159"/>
      <c r="BK654" s="131"/>
      <c r="BL654" s="149"/>
      <c r="BM654" s="133"/>
      <c r="BN654" s="134"/>
      <c r="BO654" s="175"/>
      <c r="BP654" s="114"/>
      <c r="BQ654" s="136"/>
      <c r="BR654" s="137"/>
      <c r="BS654" s="183" t="s">
        <v>525</v>
      </c>
      <c r="BT654" s="184" t="s">
        <v>842</v>
      </c>
      <c r="BU654" s="206" t="n">
        <v>9.3E-010</v>
      </c>
      <c r="BV654" s="207"/>
      <c r="BW654" s="208"/>
    </row>
    <row r="655" customFormat="false" ht="12.75" hidden="false" customHeight="true" outlineLevel="0" collapsed="false">
      <c r="AW655" s="156" t="s">
        <v>843</v>
      </c>
      <c r="AX655" s="126" t="s">
        <v>526</v>
      </c>
      <c r="AY655" s="131" t="n">
        <v>36.4</v>
      </c>
      <c r="AZ655" s="131" t="s">
        <v>132</v>
      </c>
      <c r="BA655" s="131" t="n">
        <v>36.4</v>
      </c>
      <c r="BB655" s="131" t="n">
        <v>0.064</v>
      </c>
      <c r="BC655" s="131"/>
      <c r="BD655" s="131"/>
      <c r="BE655" s="131" t="n">
        <v>9.7E-010</v>
      </c>
      <c r="BF655" s="132"/>
      <c r="BG655" s="126" t="s">
        <v>215</v>
      </c>
      <c r="BH655" s="131"/>
      <c r="BI655" s="131"/>
      <c r="BJ655" s="131"/>
      <c r="BK655" s="131"/>
      <c r="BL655" s="132"/>
      <c r="BM655" s="133"/>
      <c r="BN655" s="134"/>
      <c r="BO655" s="175"/>
      <c r="BP655" s="114"/>
      <c r="BQ655" s="136"/>
      <c r="BR655" s="137"/>
      <c r="BS655" s="183" t="s">
        <v>526</v>
      </c>
      <c r="BT655" s="184" t="s">
        <v>844</v>
      </c>
      <c r="BU655" s="206" t="n">
        <v>9.7E-010</v>
      </c>
      <c r="BV655" s="207"/>
      <c r="BW655" s="208"/>
    </row>
    <row r="656" customFormat="false" ht="12.75" hidden="false" customHeight="true" outlineLevel="0" collapsed="false">
      <c r="AW656" s="156" t="s">
        <v>845</v>
      </c>
      <c r="AX656" s="126" t="s">
        <v>527</v>
      </c>
      <c r="AY656" s="172" t="n">
        <v>8</v>
      </c>
      <c r="AZ656" s="131" t="s">
        <v>132</v>
      </c>
      <c r="BA656" s="131" t="n">
        <v>8</v>
      </c>
      <c r="BB656" s="131"/>
      <c r="BC656" s="131"/>
      <c r="BD656" s="131"/>
      <c r="BE656" s="131"/>
      <c r="BF656" s="132"/>
      <c r="BG656" s="126" t="s">
        <v>215</v>
      </c>
      <c r="BH656" s="131"/>
      <c r="BI656" s="159"/>
      <c r="BJ656" s="159"/>
      <c r="BK656" s="131"/>
      <c r="BL656" s="149"/>
      <c r="BM656" s="133"/>
      <c r="BN656" s="134"/>
      <c r="BO656" s="175"/>
      <c r="BP656" s="114"/>
      <c r="BQ656" s="136"/>
      <c r="BR656" s="137"/>
      <c r="BS656" s="183" t="s">
        <v>527</v>
      </c>
      <c r="BT656" s="184" t="s">
        <v>846</v>
      </c>
      <c r="BU656" s="206" t="n">
        <v>8.1E-011</v>
      </c>
      <c r="BV656" s="207"/>
      <c r="BW656" s="208"/>
    </row>
    <row r="657" customFormat="false" ht="12.75" hidden="false" customHeight="true" outlineLevel="0" collapsed="false">
      <c r="AW657" s="156" t="s">
        <v>847</v>
      </c>
      <c r="AX657" s="218" t="s">
        <v>848</v>
      </c>
      <c r="AY657" s="172" t="n">
        <v>11.9</v>
      </c>
      <c r="AZ657" s="172" t="s">
        <v>132</v>
      </c>
      <c r="BA657" s="172" t="n">
        <v>11.9</v>
      </c>
      <c r="BB657" s="172"/>
      <c r="BC657" s="172"/>
      <c r="BD657" s="172"/>
      <c r="BE657" s="172"/>
      <c r="BF657" s="172"/>
      <c r="BG657" s="172" t="s">
        <v>215</v>
      </c>
      <c r="BH657" s="172"/>
      <c r="BI657" s="172"/>
      <c r="BJ657" s="172"/>
      <c r="BK657" s="172"/>
      <c r="BL657" s="219"/>
      <c r="BM657" s="133"/>
      <c r="BN657" s="134"/>
      <c r="BO657" s="175"/>
      <c r="BP657" s="114"/>
      <c r="BQ657" s="136"/>
      <c r="BR657" s="137"/>
      <c r="BS657" s="183" t="s">
        <v>848</v>
      </c>
      <c r="BT657" s="184" t="s">
        <v>849</v>
      </c>
      <c r="BU657" s="206" t="n">
        <v>3.2E-011</v>
      </c>
      <c r="BV657" s="207"/>
      <c r="BW657" s="208"/>
    </row>
    <row r="658" customFormat="false" ht="12.75" hidden="false" customHeight="true" outlineLevel="0" collapsed="false">
      <c r="AW658" s="156" t="s">
        <v>850</v>
      </c>
      <c r="AX658" s="126" t="s">
        <v>529</v>
      </c>
      <c r="AY658" s="131" t="n">
        <v>5.25</v>
      </c>
      <c r="AZ658" s="131" t="s">
        <v>132</v>
      </c>
      <c r="BA658" s="131" t="n">
        <v>5.25</v>
      </c>
      <c r="BB658" s="131" t="n">
        <v>0.016</v>
      </c>
      <c r="BC658" s="131"/>
      <c r="BD658" s="131"/>
      <c r="BE658" s="131" t="n">
        <v>1.2E-010</v>
      </c>
      <c r="BF658" s="132"/>
      <c r="BG658" s="126" t="s">
        <v>215</v>
      </c>
      <c r="BH658" s="131"/>
      <c r="BI658" s="131"/>
      <c r="BJ658" s="131"/>
      <c r="BK658" s="131"/>
      <c r="BL658" s="132"/>
      <c r="BM658" s="133"/>
      <c r="BN658" s="134" t="n">
        <v>1000</v>
      </c>
      <c r="BO658" s="175"/>
      <c r="BP658" s="114"/>
      <c r="BQ658" s="136"/>
      <c r="BR658" s="137"/>
      <c r="BS658" s="183" t="s">
        <v>529</v>
      </c>
      <c r="BT658" s="184" t="s">
        <v>851</v>
      </c>
      <c r="BU658" s="206" t="n">
        <v>1.2E-010</v>
      </c>
      <c r="BV658" s="207" t="n">
        <v>0.993</v>
      </c>
      <c r="BW658" s="208" t="n">
        <v>0.346</v>
      </c>
    </row>
    <row r="659" customFormat="false" ht="12.75" hidden="false" customHeight="true" outlineLevel="0" collapsed="false">
      <c r="AW659" s="156" t="s">
        <v>852</v>
      </c>
      <c r="AX659" s="126" t="s">
        <v>530</v>
      </c>
      <c r="AY659" s="131" t="n">
        <v>2.19</v>
      </c>
      <c r="AZ659" s="131" t="s">
        <v>132</v>
      </c>
      <c r="BA659" s="131" t="n">
        <v>2.19</v>
      </c>
      <c r="BB659" s="131"/>
      <c r="BC659" s="131"/>
      <c r="BD659" s="131"/>
      <c r="BE659" s="131" t="n">
        <v>1.1E-010</v>
      </c>
      <c r="BF659" s="132"/>
      <c r="BG659" s="126" t="s">
        <v>215</v>
      </c>
      <c r="BH659" s="131"/>
      <c r="BI659" s="131"/>
      <c r="BJ659" s="131"/>
      <c r="BK659" s="131"/>
      <c r="BL659" s="132"/>
      <c r="BM659" s="133"/>
      <c r="BN659" s="134"/>
      <c r="BO659" s="175"/>
      <c r="BP659" s="114"/>
      <c r="BQ659" s="136"/>
      <c r="BR659" s="137"/>
      <c r="BS659" s="183" t="s">
        <v>530</v>
      </c>
      <c r="BT659" s="184" t="s">
        <v>853</v>
      </c>
      <c r="BU659" s="206" t="n">
        <v>1.1E-010</v>
      </c>
      <c r="BV659" s="207"/>
      <c r="BW659" s="208"/>
    </row>
    <row r="660" customFormat="false" ht="12.75" hidden="false" customHeight="true" outlineLevel="0" collapsed="false">
      <c r="AW660" s="156" t="s">
        <v>854</v>
      </c>
      <c r="AX660" s="126" t="s">
        <v>531</v>
      </c>
      <c r="AY660" s="172" t="n">
        <v>9.1</v>
      </c>
      <c r="AZ660" s="131" t="s">
        <v>72</v>
      </c>
      <c r="BA660" s="131" t="n">
        <f aca="false">9.1/24</f>
        <v>0.379166666666667</v>
      </c>
      <c r="BB660" s="131"/>
      <c r="BC660" s="131"/>
      <c r="BD660" s="131"/>
      <c r="BE660" s="131"/>
      <c r="BF660" s="132"/>
      <c r="BG660" s="126" t="s">
        <v>215</v>
      </c>
      <c r="BH660" s="131"/>
      <c r="BI660" s="131"/>
      <c r="BJ660" s="131"/>
      <c r="BK660" s="131"/>
      <c r="BL660" s="132"/>
      <c r="BM660" s="133"/>
      <c r="BN660" s="134"/>
      <c r="BO660" s="175"/>
      <c r="BP660" s="114"/>
      <c r="BQ660" s="136"/>
      <c r="BR660" s="137"/>
      <c r="BS660" s="183" t="s">
        <v>531</v>
      </c>
      <c r="BT660" s="184" t="s">
        <v>855</v>
      </c>
      <c r="BU660" s="206" t="n">
        <v>9.6E-010</v>
      </c>
      <c r="BV660" s="207"/>
      <c r="BW660" s="208"/>
    </row>
    <row r="661" customFormat="false" ht="12.75" hidden="false" customHeight="true" outlineLevel="0" collapsed="false">
      <c r="AW661" s="156" t="s">
        <v>856</v>
      </c>
      <c r="AX661" s="126" t="s">
        <v>532</v>
      </c>
      <c r="AY661" s="172" t="n">
        <v>15.3</v>
      </c>
      <c r="AZ661" s="131" t="s">
        <v>411</v>
      </c>
      <c r="BA661" s="131" t="n">
        <f aca="false">15.3/24/60</f>
        <v>0.010625</v>
      </c>
      <c r="BB661" s="131"/>
      <c r="BC661" s="131"/>
      <c r="BD661" s="131"/>
      <c r="BE661" s="131"/>
      <c r="BF661" s="132"/>
      <c r="BG661" s="126" t="s">
        <v>215</v>
      </c>
      <c r="BH661" s="131"/>
      <c r="BI661" s="131"/>
      <c r="BJ661" s="131"/>
      <c r="BK661" s="131"/>
      <c r="BL661" s="132"/>
      <c r="BM661" s="133"/>
      <c r="BN661" s="134"/>
      <c r="BO661" s="175"/>
      <c r="BP661" s="114"/>
      <c r="BQ661" s="136"/>
      <c r="BR661" s="137"/>
      <c r="BS661" s="183" t="s">
        <v>532</v>
      </c>
      <c r="BT661" s="184" t="s">
        <v>857</v>
      </c>
      <c r="BU661" s="206" t="n">
        <v>1.6E-009</v>
      </c>
      <c r="BV661" s="207"/>
      <c r="BW661" s="208"/>
    </row>
    <row r="662" customFormat="false" ht="12.75" hidden="false" customHeight="true" outlineLevel="0" collapsed="false">
      <c r="AW662" s="156" t="s">
        <v>858</v>
      </c>
      <c r="AX662" s="126" t="s">
        <v>533</v>
      </c>
      <c r="AY662" s="172" t="n">
        <v>14.2</v>
      </c>
      <c r="AZ662" s="131" t="s">
        <v>411</v>
      </c>
      <c r="BA662" s="131" t="n">
        <f aca="false">14.2/24/60</f>
        <v>0.00986111111111111</v>
      </c>
      <c r="BB662" s="131"/>
      <c r="BC662" s="131"/>
      <c r="BD662" s="131"/>
      <c r="BE662" s="131"/>
      <c r="BF662" s="132"/>
      <c r="BG662" s="126" t="s">
        <v>215</v>
      </c>
      <c r="BH662" s="131"/>
      <c r="BI662" s="131"/>
      <c r="BJ662" s="131"/>
      <c r="BK662" s="131"/>
      <c r="BL662" s="132"/>
      <c r="BM662" s="133"/>
      <c r="BN662" s="134"/>
      <c r="BO662" s="175"/>
      <c r="BP662" s="114"/>
      <c r="BQ662" s="136"/>
      <c r="BR662" s="137"/>
      <c r="BS662" s="183" t="s">
        <v>533</v>
      </c>
      <c r="BT662" s="184" t="s">
        <v>859</v>
      </c>
      <c r="BU662" s="206" t="n">
        <v>4.7E-009</v>
      </c>
      <c r="BV662" s="207"/>
      <c r="BW662" s="208"/>
    </row>
    <row r="663" customFormat="false" ht="12.75" hidden="false" customHeight="true" outlineLevel="0" collapsed="false">
      <c r="AW663" s="156" t="s">
        <v>860</v>
      </c>
      <c r="AX663" s="126" t="s">
        <v>534</v>
      </c>
      <c r="AY663" s="172" t="n">
        <v>0.75</v>
      </c>
      <c r="AZ663" s="131" t="s">
        <v>72</v>
      </c>
      <c r="BA663" s="131" t="n">
        <v>0.03125</v>
      </c>
      <c r="BB663" s="131"/>
      <c r="BC663" s="131"/>
      <c r="BD663" s="131"/>
      <c r="BE663" s="131"/>
      <c r="BF663" s="132"/>
      <c r="BG663" s="126" t="s">
        <v>115</v>
      </c>
      <c r="BH663" s="131" t="n">
        <v>1</v>
      </c>
      <c r="BI663" s="159" t="n">
        <v>1.3E-011</v>
      </c>
      <c r="BJ663" s="159" t="n">
        <v>2.3E-011</v>
      </c>
      <c r="BK663" s="131" t="n">
        <v>1</v>
      </c>
      <c r="BL663" s="149" t="n">
        <v>3.5E-011</v>
      </c>
      <c r="BM663" s="133"/>
      <c r="BN663" s="134"/>
      <c r="BO663" s="175"/>
      <c r="BP663" s="114"/>
      <c r="BQ663" s="136"/>
      <c r="BR663" s="137"/>
      <c r="BS663" s="138"/>
      <c r="BT663" s="139"/>
      <c r="BU663" s="140"/>
      <c r="BV663" s="141"/>
      <c r="BW663" s="142"/>
    </row>
    <row r="664" customFormat="false" ht="12.75" hidden="false" customHeight="true" outlineLevel="0" collapsed="false">
      <c r="AW664" s="156" t="s">
        <v>861</v>
      </c>
      <c r="AX664" s="126" t="s">
        <v>535</v>
      </c>
      <c r="AY664" s="172" t="n">
        <v>6.25</v>
      </c>
      <c r="AZ664" s="131" t="s">
        <v>72</v>
      </c>
      <c r="BA664" s="131" t="n">
        <v>0.260416666666667</v>
      </c>
      <c r="BB664" s="131"/>
      <c r="BC664" s="131"/>
      <c r="BD664" s="131"/>
      <c r="BE664" s="131"/>
      <c r="BF664" s="132"/>
      <c r="BG664" s="126" t="s">
        <v>115</v>
      </c>
      <c r="BH664" s="131" t="n">
        <v>1</v>
      </c>
      <c r="BI664" s="159" t="n">
        <v>2.2E-011</v>
      </c>
      <c r="BJ664" s="159" t="n">
        <v>4E-011</v>
      </c>
      <c r="BK664" s="131" t="n">
        <v>1</v>
      </c>
      <c r="BL664" s="149" t="n">
        <v>2.4E-011</v>
      </c>
      <c r="BM664" s="133"/>
      <c r="BN664" s="134"/>
      <c r="BO664" s="175"/>
      <c r="BP664" s="114"/>
      <c r="BQ664" s="136"/>
      <c r="BR664" s="137"/>
      <c r="BS664" s="138"/>
      <c r="BT664" s="139"/>
      <c r="BU664" s="140"/>
      <c r="BV664" s="141"/>
      <c r="BW664" s="142"/>
    </row>
    <row r="665" customFormat="false" ht="12.75" hidden="false" customHeight="true" outlineLevel="0" collapsed="false">
      <c r="AW665" s="156" t="s">
        <v>862</v>
      </c>
      <c r="AX665" s="126" t="s">
        <v>536</v>
      </c>
      <c r="AY665" s="172" t="n">
        <v>1.34</v>
      </c>
      <c r="AZ665" s="131" t="s">
        <v>132</v>
      </c>
      <c r="BA665" s="172" t="n">
        <v>1.34</v>
      </c>
      <c r="BB665" s="131"/>
      <c r="BC665" s="131"/>
      <c r="BD665" s="131"/>
      <c r="BE665" s="131"/>
      <c r="BF665" s="132"/>
      <c r="BG665" s="126" t="s">
        <v>115</v>
      </c>
      <c r="BH665" s="131" t="n">
        <v>1</v>
      </c>
      <c r="BI665" s="159" t="n">
        <v>4.5E-011</v>
      </c>
      <c r="BJ665" s="159" t="n">
        <v>8.1E-011</v>
      </c>
      <c r="BK665" s="131" t="n">
        <v>1</v>
      </c>
      <c r="BL665" s="149" t="n">
        <v>6E-011</v>
      </c>
      <c r="BM665" s="133"/>
      <c r="BN665" s="134"/>
      <c r="BO665" s="175"/>
      <c r="BP665" s="114"/>
      <c r="BQ665" s="136"/>
      <c r="BR665" s="137"/>
      <c r="BS665" s="138"/>
      <c r="BT665" s="139"/>
      <c r="BU665" s="140"/>
      <c r="BV665" s="141"/>
      <c r="BW665" s="142"/>
    </row>
    <row r="666" customFormat="false" ht="12.75" hidden="false" customHeight="true" outlineLevel="0" collapsed="false">
      <c r="AW666" s="156" t="s">
        <v>863</v>
      </c>
      <c r="AX666" s="126" t="s">
        <v>537</v>
      </c>
      <c r="AY666" s="172" t="n">
        <v>0.498</v>
      </c>
      <c r="AZ666" s="131" t="s">
        <v>72</v>
      </c>
      <c r="BA666" s="131" t="n">
        <v>0.02075</v>
      </c>
      <c r="BB666" s="131"/>
      <c r="BC666" s="131"/>
      <c r="BD666" s="131"/>
      <c r="BE666" s="131"/>
      <c r="BF666" s="132"/>
      <c r="BG666" s="126" t="s">
        <v>115</v>
      </c>
      <c r="BH666" s="131" t="n">
        <v>1</v>
      </c>
      <c r="BI666" s="159" t="n">
        <v>8.4E-012</v>
      </c>
      <c r="BJ666" s="159" t="n">
        <v>1.5E-011</v>
      </c>
      <c r="BK666" s="131" t="n">
        <v>1</v>
      </c>
      <c r="BL666" s="149" t="n">
        <v>2.8E-011</v>
      </c>
      <c r="BM666" s="133"/>
      <c r="BN666" s="134"/>
      <c r="BO666" s="175"/>
      <c r="BP666" s="114"/>
      <c r="BQ666" s="136"/>
      <c r="BR666" s="137"/>
      <c r="BS666" s="138"/>
      <c r="BT666" s="139"/>
      <c r="BU666" s="140"/>
      <c r="BV666" s="141"/>
      <c r="BW666" s="142"/>
    </row>
    <row r="667" customFormat="false" ht="12.75" hidden="false" customHeight="true" outlineLevel="0" collapsed="false">
      <c r="AW667" s="156" t="s">
        <v>864</v>
      </c>
      <c r="AX667" s="126" t="s">
        <v>538</v>
      </c>
      <c r="AY667" s="172" t="n">
        <v>9.69</v>
      </c>
      <c r="AZ667" s="131" t="s">
        <v>132</v>
      </c>
      <c r="BA667" s="172" t="n">
        <v>9.69</v>
      </c>
      <c r="BB667" s="131"/>
      <c r="BC667" s="131"/>
      <c r="BD667" s="131"/>
      <c r="BE667" s="131"/>
      <c r="BF667" s="132"/>
      <c r="BG667" s="126" t="s">
        <v>115</v>
      </c>
      <c r="BH667" s="131" t="n">
        <v>1</v>
      </c>
      <c r="BI667" s="159" t="n">
        <v>2.8E-011</v>
      </c>
      <c r="BJ667" s="159" t="n">
        <v>4.5E-011</v>
      </c>
      <c r="BK667" s="131" t="n">
        <v>1</v>
      </c>
      <c r="BL667" s="149" t="n">
        <v>5.8E-011</v>
      </c>
      <c r="BM667" s="133"/>
      <c r="BN667" s="134"/>
      <c r="BO667" s="175"/>
      <c r="BP667" s="114"/>
      <c r="BQ667" s="136"/>
      <c r="BR667" s="137"/>
      <c r="BS667" s="138"/>
      <c r="BT667" s="139"/>
      <c r="BU667" s="140"/>
      <c r="BV667" s="141"/>
      <c r="BW667" s="142"/>
    </row>
    <row r="668" customFormat="false" ht="12.75" hidden="false" customHeight="true" outlineLevel="0" collapsed="false">
      <c r="AW668" s="156" t="s">
        <v>865</v>
      </c>
      <c r="AX668" s="126" t="s">
        <v>539</v>
      </c>
      <c r="AY668" s="172" t="n">
        <v>6.48</v>
      </c>
      <c r="AZ668" s="131" t="s">
        <v>132</v>
      </c>
      <c r="BA668" s="172" t="n">
        <v>6.48</v>
      </c>
      <c r="BB668" s="131"/>
      <c r="BC668" s="131"/>
      <c r="BD668" s="131"/>
      <c r="BE668" s="131"/>
      <c r="BF668" s="132"/>
      <c r="BG668" s="126" t="s">
        <v>115</v>
      </c>
      <c r="BH668" s="131" t="n">
        <v>1</v>
      </c>
      <c r="BI668" s="159" t="n">
        <v>2.4E-010</v>
      </c>
      <c r="BJ668" s="159" t="n">
        <v>3.8E-010</v>
      </c>
      <c r="BK668" s="131" t="n">
        <v>1</v>
      </c>
      <c r="BL668" s="149" t="n">
        <v>5E-010</v>
      </c>
      <c r="BM668" s="133"/>
      <c r="BN668" s="134"/>
      <c r="BO668" s="175"/>
      <c r="BP668" s="114"/>
      <c r="BQ668" s="136"/>
      <c r="BR668" s="137"/>
      <c r="BS668" s="138"/>
      <c r="BT668" s="139"/>
      <c r="BU668" s="140"/>
      <c r="BV668" s="141"/>
      <c r="BW668" s="142"/>
    </row>
    <row r="669" customFormat="false" ht="12.75" hidden="false" customHeight="true" outlineLevel="0" collapsed="false">
      <c r="AW669" s="156" t="s">
        <v>866</v>
      </c>
      <c r="AX669" s="126" t="s">
        <v>540</v>
      </c>
      <c r="AY669" s="131" t="n">
        <v>2.06</v>
      </c>
      <c r="AZ669" s="131" t="s">
        <v>114</v>
      </c>
      <c r="BA669" s="131" t="n">
        <v>752.415</v>
      </c>
      <c r="BB669" s="131" t="n">
        <v>0.25</v>
      </c>
      <c r="BC669" s="131" t="n">
        <v>6.6E-009</v>
      </c>
      <c r="BD669" s="131" t="s">
        <v>115</v>
      </c>
      <c r="BE669" s="131"/>
      <c r="BF669" s="132" t="n">
        <v>1.9E-008</v>
      </c>
      <c r="BG669" s="126" t="s">
        <v>115</v>
      </c>
      <c r="BH669" s="131" t="n">
        <v>1</v>
      </c>
      <c r="BI669" s="159" t="n">
        <v>6.8E-009</v>
      </c>
      <c r="BJ669" s="159" t="n">
        <v>9.6E-009</v>
      </c>
      <c r="BK669" s="131" t="n">
        <v>1</v>
      </c>
      <c r="BL669" s="149" t="n">
        <v>1.9E-008</v>
      </c>
      <c r="BM669" s="133"/>
      <c r="BN669" s="134"/>
      <c r="BO669" s="175"/>
      <c r="BP669" s="114"/>
      <c r="BQ669" s="136"/>
      <c r="BR669" s="137"/>
      <c r="BS669" s="138"/>
      <c r="BT669" s="139"/>
      <c r="BU669" s="140"/>
      <c r="BV669" s="141" t="n">
        <v>0.701</v>
      </c>
      <c r="BW669" s="142" t="n">
        <v>0.658</v>
      </c>
    </row>
    <row r="670" customFormat="false" ht="12.75" hidden="false" customHeight="true" outlineLevel="0" collapsed="false">
      <c r="AW670" s="156" t="s">
        <v>867</v>
      </c>
      <c r="AX670" s="126" t="s">
        <v>541</v>
      </c>
      <c r="AY670" s="172" t="n">
        <v>2.9</v>
      </c>
      <c r="AZ670" s="131" t="s">
        <v>72</v>
      </c>
      <c r="BA670" s="131" t="n">
        <v>0.120833333333333</v>
      </c>
      <c r="BB670" s="131"/>
      <c r="BC670" s="131"/>
      <c r="BD670" s="131"/>
      <c r="BE670" s="131"/>
      <c r="BF670" s="132"/>
      <c r="BG670" s="126" t="s">
        <v>115</v>
      </c>
      <c r="BH670" s="131" t="n">
        <v>1</v>
      </c>
      <c r="BI670" s="159" t="n">
        <v>1.5E-011</v>
      </c>
      <c r="BJ670" s="159" t="n">
        <v>2.6E-011</v>
      </c>
      <c r="BK670" s="131" t="n">
        <v>1</v>
      </c>
      <c r="BL670" s="149" t="n">
        <v>2E-011</v>
      </c>
      <c r="BM670" s="133"/>
      <c r="BN670" s="134"/>
      <c r="BO670" s="175"/>
      <c r="BP670" s="114"/>
      <c r="BQ670" s="136"/>
      <c r="BR670" s="137"/>
      <c r="BS670" s="138"/>
      <c r="BT670" s="139"/>
      <c r="BU670" s="140"/>
      <c r="BV670" s="141"/>
      <c r="BW670" s="142"/>
    </row>
    <row r="671" customFormat="false" ht="12.75" hidden="false" customHeight="true" outlineLevel="0" collapsed="false">
      <c r="AW671" s="156" t="s">
        <v>868</v>
      </c>
      <c r="AX671" s="126" t="s">
        <v>542</v>
      </c>
      <c r="AY671" s="159" t="n">
        <v>2300000</v>
      </c>
      <c r="AZ671" s="131" t="s">
        <v>114</v>
      </c>
      <c r="BA671" s="131" t="n">
        <v>840075000</v>
      </c>
      <c r="BB671" s="131"/>
      <c r="BC671" s="131"/>
      <c r="BD671" s="131"/>
      <c r="BE671" s="131"/>
      <c r="BF671" s="132"/>
      <c r="BG671" s="126" t="s">
        <v>115</v>
      </c>
      <c r="BH671" s="131" t="n">
        <v>1</v>
      </c>
      <c r="BI671" s="159" t="n">
        <v>7.1E-010</v>
      </c>
      <c r="BJ671" s="159" t="n">
        <v>9.9E-010</v>
      </c>
      <c r="BK671" s="131" t="n">
        <v>1</v>
      </c>
      <c r="BL671" s="149" t="n">
        <v>2E-009</v>
      </c>
      <c r="BM671" s="133"/>
      <c r="BN671" s="134"/>
      <c r="BO671" s="175"/>
      <c r="BP671" s="114"/>
      <c r="BQ671" s="136"/>
      <c r="BR671" s="137"/>
      <c r="BS671" s="138"/>
      <c r="BT671" s="139"/>
      <c r="BU671" s="140"/>
      <c r="BV671" s="141"/>
      <c r="BW671" s="142"/>
    </row>
    <row r="672" customFormat="false" ht="12.75" hidden="false" customHeight="true" outlineLevel="0" collapsed="false">
      <c r="AW672" s="156" t="s">
        <v>869</v>
      </c>
      <c r="AX672" s="126" t="s">
        <v>543</v>
      </c>
      <c r="AY672" s="172" t="n">
        <v>0.883</v>
      </c>
      <c r="AZ672" s="131" t="s">
        <v>72</v>
      </c>
      <c r="BA672" s="131" t="n">
        <v>0.0367916666666667</v>
      </c>
      <c r="BB672" s="131"/>
      <c r="BC672" s="131"/>
      <c r="BD672" s="131"/>
      <c r="BE672" s="131"/>
      <c r="BF672" s="132"/>
      <c r="BG672" s="126" t="s">
        <v>115</v>
      </c>
      <c r="BH672" s="131" t="n">
        <v>1</v>
      </c>
      <c r="BI672" s="159" t="n">
        <v>1.3E-011</v>
      </c>
      <c r="BJ672" s="159" t="n">
        <v>2.4E-011</v>
      </c>
      <c r="BK672" s="131" t="n">
        <v>1</v>
      </c>
      <c r="BL672" s="149" t="n">
        <v>1.9E-011</v>
      </c>
      <c r="BM672" s="133"/>
      <c r="BN672" s="134"/>
      <c r="BO672" s="175"/>
      <c r="BP672" s="114"/>
      <c r="BQ672" s="136"/>
      <c r="BR672" s="137"/>
      <c r="BS672" s="138"/>
      <c r="BT672" s="139"/>
      <c r="BU672" s="140"/>
      <c r="BV672" s="141"/>
      <c r="BW672" s="142"/>
    </row>
    <row r="673" customFormat="false" ht="12.75" hidden="false" customHeight="true" outlineLevel="0" collapsed="false">
      <c r="AW673" s="156" t="s">
        <v>870</v>
      </c>
      <c r="AX673" s="126" t="s">
        <v>544</v>
      </c>
      <c r="AY673" s="172" t="n">
        <v>13.1</v>
      </c>
      <c r="AZ673" s="131" t="s">
        <v>132</v>
      </c>
      <c r="BA673" s="172" t="n">
        <v>13.1</v>
      </c>
      <c r="BB673" s="131"/>
      <c r="BC673" s="131"/>
      <c r="BD673" s="131"/>
      <c r="BE673" s="131"/>
      <c r="BF673" s="132"/>
      <c r="BG673" s="126" t="s">
        <v>115</v>
      </c>
      <c r="BH673" s="131" t="n">
        <v>1</v>
      </c>
      <c r="BI673" s="159" t="n">
        <v>1.3E-009</v>
      </c>
      <c r="BJ673" s="159" t="n">
        <v>1.9E-009</v>
      </c>
      <c r="BK673" s="131" t="n">
        <v>1</v>
      </c>
      <c r="BL673" s="149" t="n">
        <v>3E-009</v>
      </c>
      <c r="BM673" s="133"/>
      <c r="BN673" s="134"/>
      <c r="BO673" s="175"/>
      <c r="BP673" s="114"/>
      <c r="BQ673" s="136"/>
      <c r="BR673" s="137"/>
      <c r="BS673" s="138"/>
      <c r="BT673" s="139"/>
      <c r="BU673" s="140"/>
      <c r="BV673" s="141"/>
      <c r="BW673" s="142"/>
    </row>
    <row r="674" customFormat="false" ht="12.75" hidden="false" customHeight="true" outlineLevel="0" collapsed="false">
      <c r="AW674" s="156" t="s">
        <v>871</v>
      </c>
      <c r="AX674" s="126" t="s">
        <v>545</v>
      </c>
      <c r="AY674" s="131" t="n">
        <v>30</v>
      </c>
      <c r="AZ674" s="131" t="s">
        <v>114</v>
      </c>
      <c r="BA674" s="131" t="n">
        <v>10957.5</v>
      </c>
      <c r="BB674" s="131" t="n">
        <v>0.093</v>
      </c>
      <c r="BC674" s="131" t="n">
        <v>4.6E-009</v>
      </c>
      <c r="BD674" s="131" t="s">
        <v>872</v>
      </c>
      <c r="BE674" s="131"/>
      <c r="BF674" s="132" t="n">
        <v>1.3E-008</v>
      </c>
      <c r="BG674" s="126" t="s">
        <v>115</v>
      </c>
      <c r="BH674" s="131" t="n">
        <v>1</v>
      </c>
      <c r="BI674" s="159" t="n">
        <v>4.8E-009</v>
      </c>
      <c r="BJ674" s="159" t="n">
        <v>6.7E-009</v>
      </c>
      <c r="BK674" s="131" t="n">
        <v>1</v>
      </c>
      <c r="BL674" s="149" t="n">
        <v>1.3E-008</v>
      </c>
      <c r="BM674" s="133"/>
      <c r="BN674" s="134" t="n">
        <v>2000</v>
      </c>
      <c r="BO674" s="175"/>
      <c r="BP674" s="114"/>
      <c r="BQ674" s="136"/>
      <c r="BR674" s="137"/>
      <c r="BS674" s="138"/>
      <c r="BT674" s="139"/>
      <c r="BU674" s="140"/>
      <c r="BV674" s="141" t="n">
        <v>0.946</v>
      </c>
      <c r="BW674" s="142" t="n">
        <v>0.512</v>
      </c>
    </row>
    <row r="675" customFormat="false" ht="12.75" hidden="false" customHeight="true" outlineLevel="0" collapsed="false">
      <c r="AW675" s="156" t="s">
        <v>873</v>
      </c>
      <c r="AX675" s="126" t="s">
        <v>546</v>
      </c>
      <c r="AY675" s="172" t="n">
        <v>0.536</v>
      </c>
      <c r="AZ675" s="131" t="s">
        <v>72</v>
      </c>
      <c r="BA675" s="131" t="n">
        <v>0.0223333333333333</v>
      </c>
      <c r="BB675" s="131"/>
      <c r="BC675" s="131"/>
      <c r="BD675" s="131"/>
      <c r="BE675" s="131"/>
      <c r="BF675" s="132"/>
      <c r="BG675" s="126" t="s">
        <v>115</v>
      </c>
      <c r="BH675" s="131" t="n">
        <v>1</v>
      </c>
      <c r="BI675" s="159" t="n">
        <v>2.6E-011</v>
      </c>
      <c r="BJ675" s="159" t="n">
        <v>4.6E-011</v>
      </c>
      <c r="BK675" s="131" t="n">
        <v>1</v>
      </c>
      <c r="BL675" s="149" t="n">
        <v>9.2E-011</v>
      </c>
      <c r="BM675" s="133"/>
      <c r="BN675" s="134"/>
      <c r="BO675" s="175"/>
      <c r="BP675" s="114"/>
      <c r="BQ675" s="136"/>
      <c r="BR675" s="137"/>
      <c r="BS675" s="138"/>
      <c r="BT675" s="139"/>
      <c r="BU675" s="140"/>
      <c r="BV675" s="141"/>
      <c r="BW675" s="142"/>
    </row>
    <row r="676" customFormat="false" ht="12.75" hidden="false" customHeight="true" outlineLevel="0" collapsed="false">
      <c r="AW676" s="156" t="s">
        <v>874</v>
      </c>
      <c r="AX676" s="126" t="s">
        <v>547</v>
      </c>
      <c r="AY676" s="172" t="n">
        <v>1.61</v>
      </c>
      <c r="AZ676" s="131" t="s">
        <v>72</v>
      </c>
      <c r="BA676" s="131" t="n">
        <v>0.0670833333333333</v>
      </c>
      <c r="BB676" s="131"/>
      <c r="BC676" s="131"/>
      <c r="BD676" s="131"/>
      <c r="BE676" s="131"/>
      <c r="BF676" s="132"/>
      <c r="BG676" s="126" t="s">
        <v>115</v>
      </c>
      <c r="BH676" s="131" t="n">
        <v>0.1</v>
      </c>
      <c r="BI676" s="159" t="n">
        <v>7.8E-011</v>
      </c>
      <c r="BJ676" s="159" t="n">
        <v>1.2E-010</v>
      </c>
      <c r="BK676" s="131" t="n">
        <v>0.1</v>
      </c>
      <c r="BL676" s="149" t="n">
        <v>2.6E-010</v>
      </c>
      <c r="BM676" s="133"/>
      <c r="BN676" s="134"/>
      <c r="BO676" s="175"/>
      <c r="BP676" s="114"/>
      <c r="BQ676" s="136"/>
      <c r="BR676" s="137"/>
      <c r="BS676" s="138"/>
      <c r="BT676" s="139"/>
      <c r="BU676" s="140"/>
      <c r="BV676" s="141"/>
      <c r="BW676" s="142"/>
    </row>
    <row r="677" customFormat="false" ht="12.75" hidden="false" customHeight="true" outlineLevel="0" collapsed="false">
      <c r="AW677" s="156" t="s">
        <v>875</v>
      </c>
      <c r="AX677" s="126" t="s">
        <v>548</v>
      </c>
      <c r="AY677" s="172" t="n">
        <v>2.43</v>
      </c>
      <c r="AZ677" s="131" t="s">
        <v>72</v>
      </c>
      <c r="BA677" s="131" t="n">
        <v>0.10125</v>
      </c>
      <c r="BB677" s="131"/>
      <c r="BC677" s="131"/>
      <c r="BD677" s="131"/>
      <c r="BE677" s="131"/>
      <c r="BF677" s="132"/>
      <c r="BG677" s="126" t="s">
        <v>115</v>
      </c>
      <c r="BH677" s="131" t="n">
        <v>0.1</v>
      </c>
      <c r="BI677" s="159" t="n">
        <v>8E-010</v>
      </c>
      <c r="BJ677" s="159" t="n">
        <v>1.3E-009</v>
      </c>
      <c r="BK677" s="131" t="n">
        <v>0.1</v>
      </c>
      <c r="BL677" s="149" t="n">
        <v>2.7E-009</v>
      </c>
      <c r="BM677" s="133"/>
      <c r="BN677" s="134"/>
      <c r="BO677" s="175"/>
      <c r="BP677" s="114"/>
      <c r="BQ677" s="136"/>
      <c r="BR677" s="137"/>
      <c r="BS677" s="138"/>
      <c r="BT677" s="139"/>
      <c r="BU677" s="140"/>
      <c r="BV677" s="141"/>
      <c r="BW677" s="142"/>
    </row>
    <row r="678" customFormat="false" ht="12.75" hidden="false" customHeight="true" outlineLevel="0" collapsed="false">
      <c r="AW678" s="156" t="s">
        <v>876</v>
      </c>
      <c r="AX678" s="126" t="s">
        <v>549</v>
      </c>
      <c r="AY678" s="172" t="n">
        <v>11.8</v>
      </c>
      <c r="AZ678" s="131" t="s">
        <v>132</v>
      </c>
      <c r="BA678" s="172" t="n">
        <v>11.8</v>
      </c>
      <c r="BB678" s="131"/>
      <c r="BC678" s="131"/>
      <c r="BD678" s="131"/>
      <c r="BE678" s="131"/>
      <c r="BF678" s="132"/>
      <c r="BG678" s="126" t="s">
        <v>115</v>
      </c>
      <c r="BH678" s="131" t="n">
        <v>0.1</v>
      </c>
      <c r="BI678" s="159" t="n">
        <v>2.3E-010</v>
      </c>
      <c r="BJ678" s="159" t="n">
        <v>3.5E-010</v>
      </c>
      <c r="BK678" s="131" t="n">
        <v>0.1</v>
      </c>
      <c r="BL678" s="149" t="n">
        <v>4.5E-010</v>
      </c>
      <c r="BM678" s="133"/>
      <c r="BN678" s="134"/>
      <c r="BO678" s="175"/>
      <c r="BP678" s="114"/>
      <c r="BQ678" s="136"/>
      <c r="BR678" s="137"/>
      <c r="BS678" s="138"/>
      <c r="BT678" s="139"/>
      <c r="BU678" s="140"/>
      <c r="BV678" s="141"/>
      <c r="BW678" s="142"/>
    </row>
    <row r="679" customFormat="false" ht="12.75" hidden="false" customHeight="true" outlineLevel="0" collapsed="false">
      <c r="AW679" s="125" t="s">
        <v>877</v>
      </c>
      <c r="AX679" s="126" t="s">
        <v>550</v>
      </c>
      <c r="AY679" s="172" t="n">
        <v>0.243</v>
      </c>
      <c r="AZ679" s="131" t="s">
        <v>72</v>
      </c>
      <c r="BA679" s="131" t="n">
        <v>0.010125</v>
      </c>
      <c r="BB679" s="131"/>
      <c r="BC679" s="131"/>
      <c r="BD679" s="131"/>
      <c r="BE679" s="131"/>
      <c r="BF679" s="132"/>
      <c r="BG679" s="126" t="s">
        <v>115</v>
      </c>
      <c r="BH679" s="131" t="n">
        <v>0.1</v>
      </c>
      <c r="BI679" s="159" t="n">
        <v>4.1E-012</v>
      </c>
      <c r="BJ679" s="159" t="n">
        <v>6.4E-012</v>
      </c>
      <c r="BK679" s="131" t="n">
        <v>0.1</v>
      </c>
      <c r="BL679" s="149" t="n">
        <v>4.9E-012</v>
      </c>
      <c r="BM679" s="133"/>
      <c r="BN679" s="134"/>
      <c r="BO679" s="175"/>
      <c r="BP679" s="114"/>
      <c r="BQ679" s="136"/>
      <c r="BR679" s="137"/>
      <c r="BS679" s="138"/>
      <c r="BT679" s="139"/>
      <c r="BU679" s="140"/>
      <c r="BV679" s="141"/>
      <c r="BW679" s="142"/>
    </row>
    <row r="680" customFormat="false" ht="12.75" hidden="false" customHeight="true" outlineLevel="0" collapsed="false">
      <c r="AW680" s="156" t="s">
        <v>878</v>
      </c>
      <c r="AX680" s="126" t="s">
        <v>551</v>
      </c>
      <c r="AY680" s="172" t="n">
        <v>10.7</v>
      </c>
      <c r="AZ680" s="131" t="s">
        <v>114</v>
      </c>
      <c r="BA680" s="131" t="n">
        <v>3908.175</v>
      </c>
      <c r="BB680" s="131"/>
      <c r="BC680" s="131"/>
      <c r="BD680" s="131"/>
      <c r="BE680" s="131"/>
      <c r="BF680" s="132"/>
      <c r="BG680" s="126" t="s">
        <v>115</v>
      </c>
      <c r="BH680" s="131" t="n">
        <v>0.1</v>
      </c>
      <c r="BI680" s="159" t="n">
        <v>1.5E-009</v>
      </c>
      <c r="BJ680" s="159" t="n">
        <v>1.8E-009</v>
      </c>
      <c r="BK680" s="131" t="n">
        <v>0.1</v>
      </c>
      <c r="BL680" s="149" t="n">
        <v>1E-009</v>
      </c>
      <c r="BM680" s="133"/>
      <c r="BN680" s="134"/>
      <c r="BO680" s="175"/>
      <c r="BP680" s="114"/>
      <c r="BQ680" s="136"/>
      <c r="BR680" s="137"/>
      <c r="BS680" s="138"/>
      <c r="BT680" s="139"/>
      <c r="BU680" s="140"/>
      <c r="BV680" s="141"/>
      <c r="BW680" s="142"/>
    </row>
    <row r="681" customFormat="false" ht="12.75" hidden="false" customHeight="true" outlineLevel="0" collapsed="false">
      <c r="AW681" s="156" t="s">
        <v>879</v>
      </c>
      <c r="AX681" s="126" t="s">
        <v>552</v>
      </c>
      <c r="AY681" s="172" t="n">
        <v>1.62</v>
      </c>
      <c r="AZ681" s="131" t="s">
        <v>132</v>
      </c>
      <c r="BA681" s="172" t="n">
        <v>1.62</v>
      </c>
      <c r="BB681" s="131"/>
      <c r="BC681" s="131"/>
      <c r="BD681" s="131"/>
      <c r="BE681" s="131"/>
      <c r="BF681" s="132"/>
      <c r="BG681" s="126" t="s">
        <v>115</v>
      </c>
      <c r="BH681" s="131" t="n">
        <v>0.1</v>
      </c>
      <c r="BI681" s="159" t="n">
        <v>1.9E-010</v>
      </c>
      <c r="BJ681" s="159" t="n">
        <v>2.8E-010</v>
      </c>
      <c r="BK681" s="131" t="n">
        <v>0.1</v>
      </c>
      <c r="BL681" s="149" t="n">
        <v>5.5E-010</v>
      </c>
      <c r="BM681" s="133"/>
      <c r="BN681" s="134"/>
      <c r="BO681" s="175"/>
      <c r="BP681" s="114"/>
      <c r="BQ681" s="136"/>
      <c r="BR681" s="137"/>
      <c r="BS681" s="138"/>
      <c r="BT681" s="139"/>
      <c r="BU681" s="140"/>
      <c r="BV681" s="141"/>
      <c r="BW681" s="142"/>
    </row>
    <row r="682" customFormat="false" ht="12.75" hidden="false" customHeight="true" outlineLevel="0" collapsed="false">
      <c r="AW682" s="156" t="s">
        <v>880</v>
      </c>
      <c r="AX682" s="126" t="s">
        <v>553</v>
      </c>
      <c r="AY682" s="172" t="n">
        <v>1.2</v>
      </c>
      <c r="AZ682" s="131" t="s">
        <v>132</v>
      </c>
      <c r="BA682" s="172" t="n">
        <v>1.2</v>
      </c>
      <c r="BB682" s="131"/>
      <c r="BC682" s="131"/>
      <c r="BD682" s="131"/>
      <c r="BE682" s="131"/>
      <c r="BF682" s="132"/>
      <c r="BG682" s="126" t="s">
        <v>115</v>
      </c>
      <c r="BH682" s="131" t="n">
        <v>0.1</v>
      </c>
      <c r="BI682" s="159" t="n">
        <v>1.5E-010</v>
      </c>
      <c r="BJ682" s="159" t="n">
        <v>2.3E-010</v>
      </c>
      <c r="BK682" s="131" t="n">
        <v>0.1</v>
      </c>
      <c r="BL682" s="149" t="n">
        <v>4.5E-010</v>
      </c>
      <c r="BM682" s="133"/>
      <c r="BN682" s="134"/>
      <c r="BO682" s="175"/>
      <c r="BP682" s="114"/>
      <c r="BQ682" s="136"/>
      <c r="BR682" s="137"/>
      <c r="BS682" s="138"/>
      <c r="BT682" s="139"/>
      <c r="BU682" s="140"/>
      <c r="BV682" s="141"/>
      <c r="BW682" s="142"/>
    </row>
    <row r="683" customFormat="false" ht="12.75" hidden="false" customHeight="true" outlineLevel="0" collapsed="false">
      <c r="AW683" s="156" t="s">
        <v>881</v>
      </c>
      <c r="AX683" s="126" t="s">
        <v>554</v>
      </c>
      <c r="AY683" s="172" t="n">
        <v>1.38</v>
      </c>
      <c r="AZ683" s="131" t="s">
        <v>72</v>
      </c>
      <c r="BA683" s="131" t="n">
        <v>0.0575</v>
      </c>
      <c r="BB683" s="131"/>
      <c r="BC683" s="131"/>
      <c r="BD683" s="131"/>
      <c r="BE683" s="131"/>
      <c r="BF683" s="132"/>
      <c r="BG683" s="126" t="s">
        <v>115</v>
      </c>
      <c r="BH683" s="131" t="n">
        <v>0.1</v>
      </c>
      <c r="BI683" s="159" t="n">
        <v>3.5E-011</v>
      </c>
      <c r="BJ683" s="159" t="n">
        <v>5.5E-011</v>
      </c>
      <c r="BK683" s="131" t="n">
        <v>0.1</v>
      </c>
      <c r="BL683" s="149" t="n">
        <v>1.2E-010</v>
      </c>
      <c r="BM683" s="133"/>
      <c r="BN683" s="134"/>
      <c r="BO683" s="175"/>
      <c r="BP683" s="114"/>
      <c r="BQ683" s="136"/>
      <c r="BR683" s="137"/>
      <c r="BS683" s="138"/>
      <c r="BT683" s="139"/>
      <c r="BU683" s="140"/>
      <c r="BV683" s="141"/>
      <c r="BW683" s="142"/>
    </row>
    <row r="684" customFormat="false" ht="12.75" hidden="false" customHeight="true" outlineLevel="0" collapsed="false">
      <c r="AW684" s="156" t="s">
        <v>882</v>
      </c>
      <c r="AX684" s="126" t="s">
        <v>555</v>
      </c>
      <c r="AY684" s="131" t="n">
        <v>12.7</v>
      </c>
      <c r="AZ684" s="131" t="s">
        <v>132</v>
      </c>
      <c r="BA684" s="131" t="n">
        <v>12.7</v>
      </c>
      <c r="BB684" s="131" t="n">
        <v>0.035</v>
      </c>
      <c r="BC684" s="131" t="n">
        <v>1E-009</v>
      </c>
      <c r="BD684" s="131" t="s">
        <v>115</v>
      </c>
      <c r="BE684" s="131"/>
      <c r="BF684" s="132" t="n">
        <v>2.6E-009</v>
      </c>
      <c r="BG684" s="126" t="s">
        <v>115</v>
      </c>
      <c r="BH684" s="131" t="n">
        <v>0.1</v>
      </c>
      <c r="BI684" s="159" t="n">
        <v>1E-009</v>
      </c>
      <c r="BJ684" s="159" t="n">
        <v>1.6E-009</v>
      </c>
      <c r="BK684" s="131" t="n">
        <v>0.1</v>
      </c>
      <c r="BL684" s="149" t="n">
        <v>2.5E-009</v>
      </c>
      <c r="BM684" s="133"/>
      <c r="BN684" s="134"/>
      <c r="BO684" s="175"/>
      <c r="BP684" s="114"/>
      <c r="BQ684" s="136"/>
      <c r="BR684" s="137"/>
      <c r="BS684" s="138"/>
      <c r="BT684" s="139"/>
      <c r="BU684" s="140"/>
      <c r="BV684" s="141" t="n">
        <v>0.384</v>
      </c>
      <c r="BW684" s="142" t="n">
        <v>0.991</v>
      </c>
    </row>
    <row r="685" customFormat="false" ht="12.75" hidden="false" customHeight="true" outlineLevel="0" collapsed="false">
      <c r="AW685" s="156" t="s">
        <v>883</v>
      </c>
      <c r="AX685" s="126" t="s">
        <v>555</v>
      </c>
      <c r="AY685" s="131" t="n">
        <v>12.7</v>
      </c>
      <c r="AZ685" s="131" t="s">
        <v>132</v>
      </c>
      <c r="BA685" s="131" t="n">
        <v>12.7</v>
      </c>
      <c r="BB685" s="131" t="n">
        <v>0.035</v>
      </c>
      <c r="BC685" s="131" t="n">
        <v>5.1E-009</v>
      </c>
      <c r="BD685" s="131" t="s">
        <v>133</v>
      </c>
      <c r="BE685" s="131"/>
      <c r="BF685" s="132"/>
      <c r="BG685" s="126"/>
      <c r="BH685" s="131"/>
      <c r="BI685" s="131"/>
      <c r="BJ685" s="131"/>
      <c r="BK685" s="131"/>
      <c r="BL685" s="132"/>
      <c r="BM685" s="133"/>
      <c r="BN685" s="134"/>
      <c r="BO685" s="175"/>
      <c r="BP685" s="114"/>
      <c r="BQ685" s="136"/>
      <c r="BR685" s="137"/>
      <c r="BS685" s="138"/>
      <c r="BT685" s="139"/>
      <c r="BU685" s="140"/>
      <c r="BV685" s="141" t="n">
        <v>0.384</v>
      </c>
      <c r="BW685" s="142" t="n">
        <v>0.991</v>
      </c>
    </row>
    <row r="686" customFormat="false" ht="12.75" hidden="false" customHeight="true" outlineLevel="0" collapsed="false">
      <c r="AW686" s="156" t="s">
        <v>884</v>
      </c>
      <c r="AX686" s="126" t="s">
        <v>555</v>
      </c>
      <c r="AY686" s="131" t="n">
        <v>12.7</v>
      </c>
      <c r="AZ686" s="131" t="s">
        <v>132</v>
      </c>
      <c r="BA686" s="131" t="n">
        <v>12.7</v>
      </c>
      <c r="BB686" s="131" t="n">
        <v>0.035</v>
      </c>
      <c r="BC686" s="131" t="n">
        <v>5.8E-009</v>
      </c>
      <c r="BD686" s="131" t="s">
        <v>137</v>
      </c>
      <c r="BE686" s="131"/>
      <c r="BF686" s="132"/>
      <c r="BG686" s="126"/>
      <c r="BH686" s="131"/>
      <c r="BI686" s="131"/>
      <c r="BJ686" s="131"/>
      <c r="BK686" s="131"/>
      <c r="BL686" s="132"/>
      <c r="BM686" s="133"/>
      <c r="BN686" s="134"/>
      <c r="BO686" s="175"/>
      <c r="BP686" s="114"/>
      <c r="BQ686" s="136"/>
      <c r="BR686" s="137"/>
      <c r="BS686" s="138"/>
      <c r="BT686" s="139"/>
      <c r="BU686" s="140"/>
      <c r="BV686" s="141" t="n">
        <v>0.384</v>
      </c>
      <c r="BW686" s="142" t="n">
        <v>0.991</v>
      </c>
    </row>
    <row r="687" customFormat="false" ht="12.75" hidden="false" customHeight="true" outlineLevel="0" collapsed="false">
      <c r="AW687" s="156" t="s">
        <v>885</v>
      </c>
      <c r="AX687" s="126" t="s">
        <v>556</v>
      </c>
      <c r="AY687" s="172" t="n">
        <v>0.305</v>
      </c>
      <c r="AZ687" s="131" t="s">
        <v>72</v>
      </c>
      <c r="BA687" s="131" t="n">
        <v>0.0127083333333333</v>
      </c>
      <c r="BB687" s="131"/>
      <c r="BC687" s="131"/>
      <c r="BD687" s="131"/>
      <c r="BE687" s="131"/>
      <c r="BF687" s="132"/>
      <c r="BG687" s="126" t="s">
        <v>115</v>
      </c>
      <c r="BH687" s="131" t="n">
        <v>0.1</v>
      </c>
      <c r="BI687" s="159" t="n">
        <v>2.2E-011</v>
      </c>
      <c r="BJ687" s="159" t="n">
        <v>3.5E-011</v>
      </c>
      <c r="BK687" s="131" t="n">
        <v>0.1</v>
      </c>
      <c r="BL687" s="149" t="n">
        <v>7E-011</v>
      </c>
      <c r="BM687" s="133"/>
      <c r="BN687" s="134"/>
      <c r="BO687" s="175"/>
      <c r="BP687" s="114"/>
      <c r="BQ687" s="136"/>
      <c r="BR687" s="137"/>
      <c r="BS687" s="138"/>
      <c r="BT687" s="139"/>
      <c r="BU687" s="140"/>
      <c r="BV687" s="141"/>
      <c r="BW687" s="142"/>
    </row>
    <row r="688" customFormat="false" ht="12.75" hidden="false" customHeight="true" outlineLevel="0" collapsed="false">
      <c r="AW688" s="156" t="s">
        <v>886</v>
      </c>
      <c r="AX688" s="126" t="s">
        <v>557</v>
      </c>
      <c r="AY688" s="172" t="n">
        <v>0.177</v>
      </c>
      <c r="AZ688" s="131" t="s">
        <v>72</v>
      </c>
      <c r="BA688" s="131" t="n">
        <v>0.007375</v>
      </c>
      <c r="BB688" s="131"/>
      <c r="BC688" s="131"/>
      <c r="BD688" s="131"/>
      <c r="BE688" s="131"/>
      <c r="BF688" s="132"/>
      <c r="BG688" s="126" t="s">
        <v>115</v>
      </c>
      <c r="BH688" s="131" t="n">
        <v>0.1</v>
      </c>
      <c r="BI688" s="159" t="n">
        <v>1.6E-011</v>
      </c>
      <c r="BJ688" s="159" t="n">
        <v>2.7E-011</v>
      </c>
      <c r="BK688" s="131" t="n">
        <v>0.1</v>
      </c>
      <c r="BL688" s="149" t="n">
        <v>3.5E-011</v>
      </c>
      <c r="BM688" s="133"/>
      <c r="BN688" s="134"/>
      <c r="BO688" s="175"/>
      <c r="BP688" s="114"/>
      <c r="BQ688" s="136"/>
      <c r="BR688" s="137"/>
      <c r="BS688" s="138"/>
      <c r="BT688" s="139"/>
      <c r="BU688" s="140"/>
      <c r="BV688" s="141"/>
      <c r="BW688" s="142"/>
    </row>
    <row r="689" customFormat="false" ht="12.75" hidden="false" customHeight="true" outlineLevel="0" collapsed="false">
      <c r="AW689" s="156" t="s">
        <v>887</v>
      </c>
      <c r="AX689" s="126" t="s">
        <v>558</v>
      </c>
      <c r="AY689" s="172" t="n">
        <v>0.983</v>
      </c>
      <c r="AZ689" s="131" t="s">
        <v>72</v>
      </c>
      <c r="BA689" s="131" t="n">
        <v>0.0409583333333333</v>
      </c>
      <c r="BB689" s="131"/>
      <c r="BC689" s="131"/>
      <c r="BD689" s="131"/>
      <c r="BE689" s="131"/>
      <c r="BF689" s="132"/>
      <c r="BG689" s="126" t="s">
        <v>115</v>
      </c>
      <c r="BH689" s="159" t="n">
        <v>0.0005</v>
      </c>
      <c r="BI689" s="159" t="n">
        <v>1.4E-011</v>
      </c>
      <c r="BJ689" s="159" t="n">
        <v>2.4E-011</v>
      </c>
      <c r="BK689" s="159" t="n">
        <v>0.0005</v>
      </c>
      <c r="BL689" s="149" t="n">
        <v>3.5E-011</v>
      </c>
      <c r="BM689" s="133"/>
      <c r="BN689" s="134"/>
      <c r="BO689" s="175"/>
      <c r="BP689" s="114"/>
      <c r="BQ689" s="136"/>
      <c r="BR689" s="137"/>
      <c r="BS689" s="138"/>
      <c r="BT689" s="139"/>
      <c r="BU689" s="140"/>
      <c r="BV689" s="141"/>
      <c r="BW689" s="142"/>
    </row>
    <row r="690" customFormat="false" ht="12.75" hidden="false" customHeight="true" outlineLevel="0" collapsed="false">
      <c r="AW690" s="156" t="s">
        <v>888</v>
      </c>
      <c r="AX690" s="126" t="s">
        <v>558</v>
      </c>
      <c r="AY690" s="172" t="n">
        <v>0.983</v>
      </c>
      <c r="AZ690" s="131" t="s">
        <v>72</v>
      </c>
      <c r="BA690" s="131" t="n">
        <v>0.0409583333333333</v>
      </c>
      <c r="BB690" s="131"/>
      <c r="BC690" s="131"/>
      <c r="BD690" s="131"/>
      <c r="BE690" s="131"/>
      <c r="BF690" s="132"/>
      <c r="BG690" s="126" t="s">
        <v>133</v>
      </c>
      <c r="BH690" s="159" t="n">
        <v>0.0005</v>
      </c>
      <c r="BI690" s="159" t="n">
        <v>2.3E-011</v>
      </c>
      <c r="BJ690" s="159" t="n">
        <v>3.6E-011</v>
      </c>
      <c r="BK690" s="131"/>
      <c r="BL690" s="132"/>
      <c r="BM690" s="133"/>
      <c r="BN690" s="134"/>
      <c r="BO690" s="175"/>
      <c r="BP690" s="114"/>
      <c r="BQ690" s="136"/>
      <c r="BR690" s="137"/>
      <c r="BS690" s="138"/>
      <c r="BT690" s="139"/>
      <c r="BU690" s="140"/>
      <c r="BV690" s="141"/>
      <c r="BW690" s="142"/>
    </row>
    <row r="691" customFormat="false" ht="12.75" hidden="false" customHeight="true" outlineLevel="0" collapsed="false">
      <c r="AW691" s="156" t="s">
        <v>889</v>
      </c>
      <c r="AX691" s="126" t="s">
        <v>559</v>
      </c>
      <c r="AY691" s="172" t="n">
        <v>4.8</v>
      </c>
      <c r="AZ691" s="131" t="s">
        <v>72</v>
      </c>
      <c r="BA691" s="131" t="n">
        <v>0.2</v>
      </c>
      <c r="BB691" s="131"/>
      <c r="BC691" s="131"/>
      <c r="BD691" s="131"/>
      <c r="BE691" s="131"/>
      <c r="BF691" s="132"/>
      <c r="BG691" s="126" t="s">
        <v>115</v>
      </c>
      <c r="BH691" s="159" t="n">
        <v>0.0005</v>
      </c>
      <c r="BI691" s="159" t="n">
        <v>1.1E-010</v>
      </c>
      <c r="BJ691" s="159" t="n">
        <v>2E-010</v>
      </c>
      <c r="BK691" s="159" t="n">
        <v>0.0005</v>
      </c>
      <c r="BL691" s="149" t="n">
        <v>3.9E-010</v>
      </c>
      <c r="BM691" s="133"/>
      <c r="BN691" s="134"/>
      <c r="BO691" s="175"/>
      <c r="BP691" s="114"/>
      <c r="BQ691" s="136"/>
      <c r="BR691" s="137"/>
      <c r="BS691" s="138"/>
      <c r="BT691" s="139"/>
      <c r="BU691" s="140"/>
      <c r="BV691" s="141"/>
      <c r="BW691" s="142"/>
    </row>
    <row r="692" customFormat="false" ht="12.75" hidden="false" customHeight="true" outlineLevel="0" collapsed="false">
      <c r="AW692" s="156" t="s">
        <v>890</v>
      </c>
      <c r="AX692" s="126" t="s">
        <v>559</v>
      </c>
      <c r="AY692" s="172" t="n">
        <v>4.8</v>
      </c>
      <c r="AZ692" s="131" t="s">
        <v>72</v>
      </c>
      <c r="BA692" s="131" t="n">
        <v>0.2</v>
      </c>
      <c r="BB692" s="131"/>
      <c r="BC692" s="131"/>
      <c r="BD692" s="131"/>
      <c r="BE692" s="131"/>
      <c r="BF692" s="132"/>
      <c r="BG692" s="126" t="s">
        <v>133</v>
      </c>
      <c r="BH692" s="159" t="n">
        <v>0.0005</v>
      </c>
      <c r="BI692" s="159" t="n">
        <v>1.7E-010</v>
      </c>
      <c r="BJ692" s="159" t="n">
        <v>2.8E-010</v>
      </c>
      <c r="BK692" s="131"/>
      <c r="BL692" s="132"/>
      <c r="BM692" s="133"/>
      <c r="BN692" s="134"/>
      <c r="BO692" s="175"/>
      <c r="BP692" s="114"/>
      <c r="BQ692" s="136"/>
      <c r="BR692" s="137"/>
      <c r="BS692" s="138"/>
      <c r="BT692" s="139"/>
      <c r="BU692" s="140"/>
      <c r="BV692" s="141"/>
      <c r="BW692" s="142"/>
    </row>
    <row r="693" customFormat="false" ht="12.75" hidden="false" customHeight="true" outlineLevel="0" collapsed="false">
      <c r="AW693" s="125" t="s">
        <v>891</v>
      </c>
      <c r="AX693" s="126" t="s">
        <v>560</v>
      </c>
      <c r="AY693" s="172" t="n">
        <v>19.5</v>
      </c>
      <c r="AZ693" s="131" t="s">
        <v>72</v>
      </c>
      <c r="BA693" s="131" t="n">
        <v>0.8125</v>
      </c>
      <c r="BB693" s="131"/>
      <c r="BC693" s="131"/>
      <c r="BD693" s="131"/>
      <c r="BE693" s="131"/>
      <c r="BF693" s="132"/>
      <c r="BG693" s="126" t="s">
        <v>115</v>
      </c>
      <c r="BH693" s="159" t="n">
        <v>0.0005</v>
      </c>
      <c r="BI693" s="159" t="n">
        <v>1.1E-011</v>
      </c>
      <c r="BJ693" s="159" t="n">
        <v>2E-011</v>
      </c>
      <c r="BK693" s="159" t="n">
        <v>0.0005</v>
      </c>
      <c r="BL693" s="149" t="n">
        <v>3E-011</v>
      </c>
      <c r="BM693" s="133"/>
      <c r="BN693" s="134"/>
      <c r="BO693" s="175"/>
      <c r="BP693" s="114"/>
      <c r="BQ693" s="136"/>
      <c r="BR693" s="137"/>
      <c r="BS693" s="138"/>
      <c r="BT693" s="139"/>
      <c r="BU693" s="140"/>
      <c r="BV693" s="141"/>
      <c r="BW693" s="142"/>
    </row>
    <row r="694" customFormat="false" ht="12.75" hidden="false" customHeight="true" outlineLevel="0" collapsed="false">
      <c r="AW694" s="156" t="s">
        <v>892</v>
      </c>
      <c r="AX694" s="126" t="s">
        <v>560</v>
      </c>
      <c r="AY694" s="172" t="n">
        <v>19.5</v>
      </c>
      <c r="AZ694" s="131" t="s">
        <v>72</v>
      </c>
      <c r="BA694" s="131" t="n">
        <v>0.8125</v>
      </c>
      <c r="BB694" s="131"/>
      <c r="BC694" s="131"/>
      <c r="BD694" s="131"/>
      <c r="BE694" s="131"/>
      <c r="BF694" s="132"/>
      <c r="BG694" s="126" t="s">
        <v>133</v>
      </c>
      <c r="BH694" s="159" t="n">
        <v>0.0005</v>
      </c>
      <c r="BI694" s="159" t="n">
        <v>1.5E-011</v>
      </c>
      <c r="BJ694" s="159" t="n">
        <v>2.5E-011</v>
      </c>
      <c r="BK694" s="131"/>
      <c r="BL694" s="132"/>
      <c r="BM694" s="133"/>
      <c r="BN694" s="134"/>
      <c r="BO694" s="175"/>
      <c r="BP694" s="114"/>
      <c r="BQ694" s="136"/>
      <c r="BR694" s="137"/>
      <c r="BS694" s="138"/>
      <c r="BT694" s="139"/>
      <c r="BU694" s="140"/>
      <c r="BV694" s="141"/>
      <c r="BW694" s="142"/>
    </row>
    <row r="695" customFormat="false" ht="12.75" hidden="false" customHeight="true" outlineLevel="0" collapsed="false">
      <c r="AW695" s="156" t="s">
        <v>893</v>
      </c>
      <c r="AX695" s="126" t="s">
        <v>561</v>
      </c>
      <c r="AY695" s="159" t="n">
        <v>60000</v>
      </c>
      <c r="AZ695" s="131" t="s">
        <v>114</v>
      </c>
      <c r="BA695" s="131" t="n">
        <v>21915000</v>
      </c>
      <c r="BB695" s="131"/>
      <c r="BC695" s="131"/>
      <c r="BD695" s="131"/>
      <c r="BE695" s="131"/>
      <c r="BF695" s="132"/>
      <c r="BG695" s="126" t="s">
        <v>115</v>
      </c>
      <c r="BH695" s="159" t="n">
        <v>0.0005</v>
      </c>
      <c r="BI695" s="159" t="n">
        <v>8.6E-009</v>
      </c>
      <c r="BJ695" s="159" t="n">
        <v>1E-008</v>
      </c>
      <c r="BK695" s="159" t="n">
        <v>0.0005</v>
      </c>
      <c r="BL695" s="149" t="n">
        <v>8.1E-011</v>
      </c>
      <c r="BM695" s="133"/>
      <c r="BN695" s="134"/>
      <c r="BO695" s="175"/>
      <c r="BP695" s="114"/>
      <c r="BQ695" s="136"/>
      <c r="BR695" s="137"/>
      <c r="BS695" s="138"/>
      <c r="BT695" s="139"/>
      <c r="BU695" s="140"/>
      <c r="BV695" s="141"/>
      <c r="BW695" s="142"/>
    </row>
    <row r="696" customFormat="false" ht="12.75" hidden="false" customHeight="true" outlineLevel="0" collapsed="false">
      <c r="AW696" s="156" t="s">
        <v>894</v>
      </c>
      <c r="AX696" s="126" t="s">
        <v>561</v>
      </c>
      <c r="AY696" s="159" t="n">
        <v>60000</v>
      </c>
      <c r="AZ696" s="131" t="s">
        <v>114</v>
      </c>
      <c r="BA696" s="131" t="n">
        <v>21915000</v>
      </c>
      <c r="BB696" s="131"/>
      <c r="BC696" s="131"/>
      <c r="BD696" s="131"/>
      <c r="BE696" s="131"/>
      <c r="BF696" s="132"/>
      <c r="BG696" s="126" t="s">
        <v>133</v>
      </c>
      <c r="BH696" s="159" t="n">
        <v>0.0005</v>
      </c>
      <c r="BI696" s="159" t="n">
        <v>3.4E-009</v>
      </c>
      <c r="BJ696" s="159" t="n">
        <v>2.3E-009</v>
      </c>
      <c r="BK696" s="131"/>
      <c r="BL696" s="132"/>
      <c r="BM696" s="133"/>
      <c r="BN696" s="134"/>
      <c r="BO696" s="175"/>
      <c r="BP696" s="114"/>
      <c r="BQ696" s="136"/>
      <c r="BR696" s="137"/>
      <c r="BS696" s="138"/>
      <c r="BT696" s="139"/>
      <c r="BU696" s="140"/>
      <c r="BV696" s="141"/>
      <c r="BW696" s="142"/>
    </row>
    <row r="697" customFormat="false" ht="12.75" hidden="false" customHeight="true" outlineLevel="0" collapsed="false">
      <c r="AW697" s="156" t="s">
        <v>895</v>
      </c>
      <c r="AX697" s="126" t="s">
        <v>562</v>
      </c>
      <c r="AY697" s="159" t="n">
        <v>135000000000</v>
      </c>
      <c r="AZ697" s="131" t="s">
        <v>114</v>
      </c>
      <c r="BA697" s="131" t="n">
        <v>49308750000000</v>
      </c>
      <c r="BB697" s="131"/>
      <c r="BC697" s="131"/>
      <c r="BD697" s="131"/>
      <c r="BE697" s="131"/>
      <c r="BF697" s="132"/>
      <c r="BG697" s="126" t="s">
        <v>115</v>
      </c>
      <c r="BH697" s="159" t="n">
        <v>0.0005</v>
      </c>
      <c r="BI697" s="159" t="n">
        <v>1.5E-007</v>
      </c>
      <c r="BJ697" s="159" t="n">
        <v>1.8E-007</v>
      </c>
      <c r="BK697" s="159" t="n">
        <v>0.0005</v>
      </c>
      <c r="BL697" s="149" t="n">
        <v>1.1E-009</v>
      </c>
      <c r="BM697" s="133"/>
      <c r="BN697" s="134"/>
      <c r="BO697" s="175"/>
      <c r="BP697" s="114"/>
      <c r="BQ697" s="136"/>
      <c r="BR697" s="137"/>
      <c r="BS697" s="138"/>
      <c r="BT697" s="139"/>
      <c r="BU697" s="140"/>
      <c r="BV697" s="141"/>
      <c r="BW697" s="142"/>
    </row>
    <row r="698" customFormat="false" ht="12.75" hidden="false" customHeight="true" outlineLevel="0" collapsed="false">
      <c r="AW698" s="156" t="s">
        <v>896</v>
      </c>
      <c r="AX698" s="126" t="s">
        <v>562</v>
      </c>
      <c r="AY698" s="159" t="n">
        <v>135000000000</v>
      </c>
      <c r="AZ698" s="131" t="s">
        <v>114</v>
      </c>
      <c r="BA698" s="131" t="n">
        <v>49308750000000</v>
      </c>
      <c r="BB698" s="131"/>
      <c r="BC698" s="131"/>
      <c r="BD698" s="131"/>
      <c r="BE698" s="131"/>
      <c r="BF698" s="132"/>
      <c r="BG698" s="126" t="s">
        <v>133</v>
      </c>
      <c r="BH698" s="159" t="n">
        <v>0.0005</v>
      </c>
      <c r="BI698" s="159" t="n">
        <v>6.1E-008</v>
      </c>
      <c r="BJ698" s="159" t="n">
        <v>4.2E-008</v>
      </c>
      <c r="BK698" s="131"/>
      <c r="BL698" s="132"/>
      <c r="BM698" s="133"/>
      <c r="BN698" s="134"/>
      <c r="BO698" s="175"/>
      <c r="BP698" s="114"/>
      <c r="BQ698" s="136"/>
      <c r="BR698" s="137"/>
      <c r="BS698" s="138"/>
      <c r="BT698" s="139"/>
      <c r="BU698" s="140"/>
      <c r="BV698" s="141"/>
      <c r="BW698" s="142"/>
    </row>
    <row r="699" customFormat="false" ht="12.75" hidden="false" customHeight="true" outlineLevel="0" collapsed="false">
      <c r="AW699" s="156" t="s">
        <v>897</v>
      </c>
      <c r="AX699" s="126" t="s">
        <v>563</v>
      </c>
      <c r="AY699" s="131" t="n">
        <v>1.68</v>
      </c>
      <c r="AZ699" s="131" t="s">
        <v>132</v>
      </c>
      <c r="BA699" s="131" t="n">
        <v>1.68</v>
      </c>
      <c r="BB699" s="131" t="n">
        <v>0.33</v>
      </c>
      <c r="BC699" s="131" t="n">
        <v>1.1E-009</v>
      </c>
      <c r="BD699" s="131" t="s">
        <v>133</v>
      </c>
      <c r="BE699" s="131"/>
      <c r="BF699" s="132" t="n">
        <v>2E-009</v>
      </c>
      <c r="BG699" s="126" t="s">
        <v>115</v>
      </c>
      <c r="BH699" s="159" t="n">
        <v>0.0005</v>
      </c>
      <c r="BI699" s="159" t="n">
        <v>6E-010</v>
      </c>
      <c r="BJ699" s="159" t="n">
        <v>1E-009</v>
      </c>
      <c r="BK699" s="159" t="n">
        <v>0.0005</v>
      </c>
      <c r="BL699" s="149" t="n">
        <v>2E-009</v>
      </c>
      <c r="BM699" s="133"/>
      <c r="BN699" s="134"/>
      <c r="BO699" s="175"/>
      <c r="BP699" s="114"/>
      <c r="BQ699" s="136"/>
      <c r="BR699" s="137"/>
      <c r="BS699" s="138"/>
      <c r="BT699" s="139"/>
      <c r="BU699" s="140"/>
      <c r="BV699" s="141" t="n">
        <v>0.437</v>
      </c>
      <c r="BW699" s="142" t="n">
        <v>1.348</v>
      </c>
    </row>
    <row r="700" customFormat="false" ht="12.75" hidden="false" customHeight="true" outlineLevel="0" collapsed="false">
      <c r="AW700" s="156" t="s">
        <v>898</v>
      </c>
      <c r="AX700" s="126" t="s">
        <v>563</v>
      </c>
      <c r="AY700" s="172" t="n">
        <v>1.68</v>
      </c>
      <c r="AZ700" s="131" t="s">
        <v>132</v>
      </c>
      <c r="BA700" s="172" t="n">
        <v>1.68</v>
      </c>
      <c r="BB700" s="131" t="n">
        <v>0.33</v>
      </c>
      <c r="BC700" s="131"/>
      <c r="BD700" s="131"/>
      <c r="BE700" s="131"/>
      <c r="BF700" s="132"/>
      <c r="BG700" s="126" t="s">
        <v>133</v>
      </c>
      <c r="BH700" s="159" t="n">
        <v>0.0005</v>
      </c>
      <c r="BI700" s="159" t="n">
        <v>1.1E-009</v>
      </c>
      <c r="BJ700" s="159" t="n">
        <v>1.5E-009</v>
      </c>
      <c r="BK700" s="131"/>
      <c r="BL700" s="132"/>
      <c r="BM700" s="133"/>
      <c r="BN700" s="134"/>
      <c r="BO700" s="175"/>
      <c r="BP700" s="114"/>
      <c r="BQ700" s="136"/>
      <c r="BR700" s="137"/>
      <c r="BS700" s="138"/>
      <c r="BT700" s="139"/>
      <c r="BU700" s="140"/>
      <c r="BV700" s="141"/>
      <c r="BW700" s="142"/>
    </row>
    <row r="701" customFormat="false" ht="12.75" hidden="false" customHeight="true" outlineLevel="0" collapsed="false">
      <c r="AW701" s="156" t="s">
        <v>899</v>
      </c>
      <c r="AX701" s="126" t="s">
        <v>564</v>
      </c>
      <c r="AY701" s="172" t="n">
        <v>3.93</v>
      </c>
      <c r="AZ701" s="131" t="s">
        <v>72</v>
      </c>
      <c r="BA701" s="131" t="n">
        <v>0.16375</v>
      </c>
      <c r="BB701" s="131"/>
      <c r="BC701" s="131"/>
      <c r="BD701" s="131"/>
      <c r="BE701" s="131"/>
      <c r="BF701" s="132"/>
      <c r="BG701" s="126" t="s">
        <v>115</v>
      </c>
      <c r="BH701" s="159" t="n">
        <v>0.0005</v>
      </c>
      <c r="BI701" s="159" t="n">
        <v>6.7E-011</v>
      </c>
      <c r="BJ701" s="159" t="n">
        <v>1.1E-010</v>
      </c>
      <c r="BK701" s="159" t="n">
        <v>0.0005</v>
      </c>
      <c r="BL701" s="149" t="n">
        <v>3.6E-010</v>
      </c>
      <c r="BM701" s="133"/>
      <c r="BN701" s="134"/>
      <c r="BO701" s="175"/>
      <c r="BP701" s="114"/>
      <c r="BQ701" s="136"/>
      <c r="BR701" s="137"/>
      <c r="BS701" s="138"/>
      <c r="BT701" s="139"/>
      <c r="BU701" s="140"/>
      <c r="BV701" s="141"/>
      <c r="BW701" s="142"/>
    </row>
    <row r="702" customFormat="false" ht="12.75" hidden="false" customHeight="true" outlineLevel="0" collapsed="false">
      <c r="AW702" s="156" t="s">
        <v>900</v>
      </c>
      <c r="AX702" s="126" t="s">
        <v>564</v>
      </c>
      <c r="AY702" s="172" t="n">
        <v>3.93</v>
      </c>
      <c r="AZ702" s="131" t="s">
        <v>72</v>
      </c>
      <c r="BA702" s="131" t="n">
        <v>0.16375</v>
      </c>
      <c r="BB702" s="131"/>
      <c r="BC702" s="131"/>
      <c r="BD702" s="131"/>
      <c r="BE702" s="131"/>
      <c r="BF702" s="132"/>
      <c r="BG702" s="126" t="s">
        <v>133</v>
      </c>
      <c r="BH702" s="159" t="n">
        <v>0.0005</v>
      </c>
      <c r="BI702" s="159" t="n">
        <v>1.5E-010</v>
      </c>
      <c r="BJ702" s="159" t="n">
        <v>2.2E-010</v>
      </c>
      <c r="BK702" s="131"/>
      <c r="BL702" s="132"/>
      <c r="BM702" s="133"/>
      <c r="BN702" s="134"/>
      <c r="BO702" s="175"/>
      <c r="BP702" s="114"/>
      <c r="BQ702" s="136"/>
      <c r="BR702" s="137"/>
      <c r="BS702" s="138"/>
      <c r="BT702" s="139"/>
      <c r="BU702" s="140"/>
      <c r="BV702" s="141"/>
      <c r="BW702" s="142"/>
    </row>
    <row r="703" customFormat="false" ht="12.75" hidden="false" customHeight="true" outlineLevel="0" collapsed="false">
      <c r="AW703" s="156" t="s">
        <v>901</v>
      </c>
      <c r="AX703" s="126" t="s">
        <v>565</v>
      </c>
      <c r="AY703" s="172" t="n">
        <v>1.54</v>
      </c>
      <c r="AZ703" s="131" t="s">
        <v>72</v>
      </c>
      <c r="BA703" s="131" t="n">
        <v>0.0641666666666667</v>
      </c>
      <c r="BB703" s="131"/>
      <c r="BC703" s="131"/>
      <c r="BD703" s="131"/>
      <c r="BE703" s="131"/>
      <c r="BF703" s="132"/>
      <c r="BG703" s="126" t="s">
        <v>115</v>
      </c>
      <c r="BH703" s="159" t="n">
        <v>0.0005</v>
      </c>
      <c r="BI703" s="159" t="n">
        <v>5.6E-011</v>
      </c>
      <c r="BJ703" s="159" t="n">
        <v>1E-010</v>
      </c>
      <c r="BK703" s="159" t="n">
        <v>0.0005</v>
      </c>
      <c r="BL703" s="149" t="n">
        <v>1.8E-010</v>
      </c>
      <c r="BM703" s="133"/>
      <c r="BN703" s="134"/>
      <c r="BO703" s="175"/>
      <c r="BP703" s="114"/>
      <c r="BQ703" s="136"/>
      <c r="BR703" s="137"/>
      <c r="BS703" s="138"/>
      <c r="BT703" s="139"/>
      <c r="BU703" s="140"/>
      <c r="BV703" s="141"/>
      <c r="BW703" s="142"/>
    </row>
    <row r="704" customFormat="false" ht="12.75" hidden="false" customHeight="true" outlineLevel="0" collapsed="false">
      <c r="AW704" s="156" t="s">
        <v>902</v>
      </c>
      <c r="AX704" s="126" t="s">
        <v>565</v>
      </c>
      <c r="AY704" s="172" t="n">
        <v>1.54</v>
      </c>
      <c r="AZ704" s="131" t="s">
        <v>72</v>
      </c>
      <c r="BA704" s="131" t="n">
        <v>0.0641666666666667</v>
      </c>
      <c r="BB704" s="131"/>
      <c r="BC704" s="131"/>
      <c r="BD704" s="131"/>
      <c r="BE704" s="131"/>
      <c r="BF704" s="132"/>
      <c r="BG704" s="126" t="s">
        <v>133</v>
      </c>
      <c r="BH704" s="159" t="n">
        <v>0.0005</v>
      </c>
      <c r="BI704" s="159" t="n">
        <v>9.3E-011</v>
      </c>
      <c r="BJ704" s="159" t="n">
        <v>1.5E-010</v>
      </c>
      <c r="BK704" s="131"/>
      <c r="BL704" s="132"/>
      <c r="BM704" s="133"/>
      <c r="BN704" s="134"/>
      <c r="BO704" s="175"/>
      <c r="BP704" s="114"/>
      <c r="BQ704" s="136"/>
      <c r="BR704" s="137"/>
      <c r="BS704" s="138"/>
      <c r="BT704" s="139"/>
      <c r="BU704" s="140"/>
      <c r="BV704" s="141"/>
      <c r="BW704" s="142"/>
    </row>
    <row r="705" customFormat="false" ht="12.75" hidden="false" customHeight="true" outlineLevel="0" collapsed="false">
      <c r="AW705" s="156" t="s">
        <v>903</v>
      </c>
      <c r="AX705" s="126" t="s">
        <v>566</v>
      </c>
      <c r="AY705" s="172" t="n">
        <v>0.237</v>
      </c>
      <c r="AZ705" s="131" t="s">
        <v>72</v>
      </c>
      <c r="BA705" s="131" t="n">
        <v>0.009875</v>
      </c>
      <c r="BB705" s="131"/>
      <c r="BC705" s="131"/>
      <c r="BD705" s="131"/>
      <c r="BE705" s="131"/>
      <c r="BF705" s="132"/>
      <c r="BG705" s="126" t="s">
        <v>115</v>
      </c>
      <c r="BH705" s="159" t="n">
        <v>0.0005</v>
      </c>
      <c r="BI705" s="159" t="n">
        <v>1.2E-011</v>
      </c>
      <c r="BJ705" s="159" t="n">
        <v>2E-011</v>
      </c>
      <c r="BK705" s="159" t="n">
        <v>0.0005</v>
      </c>
      <c r="BL705" s="149" t="n">
        <v>5.6E-011</v>
      </c>
      <c r="BM705" s="133"/>
      <c r="BN705" s="134"/>
      <c r="BO705" s="175"/>
      <c r="BP705" s="114"/>
      <c r="BQ705" s="136"/>
      <c r="BR705" s="137"/>
      <c r="BS705" s="138"/>
      <c r="BT705" s="139"/>
      <c r="BU705" s="140"/>
      <c r="BV705" s="141"/>
      <c r="BW705" s="142"/>
    </row>
    <row r="706" customFormat="false" ht="12.75" hidden="false" customHeight="true" outlineLevel="0" collapsed="false">
      <c r="AW706" s="156" t="s">
        <v>904</v>
      </c>
      <c r="AX706" s="126" t="s">
        <v>566</v>
      </c>
      <c r="AY706" s="172" t="n">
        <v>0.237</v>
      </c>
      <c r="AZ706" s="131" t="s">
        <v>72</v>
      </c>
      <c r="BA706" s="131" t="n">
        <v>0.009875</v>
      </c>
      <c r="BB706" s="131"/>
      <c r="BC706" s="131"/>
      <c r="BD706" s="131"/>
      <c r="BE706" s="131"/>
      <c r="BF706" s="132"/>
      <c r="BG706" s="126" t="s">
        <v>133</v>
      </c>
      <c r="BH706" s="159" t="n">
        <v>0.0005</v>
      </c>
      <c r="BI706" s="159" t="n">
        <v>2.2E-011</v>
      </c>
      <c r="BJ706" s="159" t="n">
        <v>3.3E-011</v>
      </c>
      <c r="BK706" s="131"/>
      <c r="BL706" s="132"/>
      <c r="BM706" s="133"/>
      <c r="BN706" s="134"/>
      <c r="BO706" s="175"/>
      <c r="BP706" s="114"/>
      <c r="BQ706" s="136"/>
      <c r="BR706" s="137"/>
      <c r="BS706" s="138"/>
      <c r="BT706" s="139"/>
      <c r="BU706" s="140"/>
      <c r="BV706" s="141"/>
      <c r="BW706" s="142"/>
    </row>
    <row r="707" customFormat="false" ht="12.75" hidden="false" customHeight="true" outlineLevel="0" collapsed="false">
      <c r="AW707" s="156" t="s">
        <v>905</v>
      </c>
      <c r="AX707" s="126" t="s">
        <v>567</v>
      </c>
      <c r="AY707" s="172" t="n">
        <v>3</v>
      </c>
      <c r="AZ707" s="131" t="s">
        <v>132</v>
      </c>
      <c r="BA707" s="172" t="n">
        <v>3</v>
      </c>
      <c r="BB707" s="131"/>
      <c r="BC707" s="131"/>
      <c r="BD707" s="131"/>
      <c r="BE707" s="131"/>
      <c r="BF707" s="132"/>
      <c r="BG707" s="126" t="s">
        <v>133</v>
      </c>
      <c r="BH707" s="159" t="n">
        <v>0.0005</v>
      </c>
      <c r="BI707" s="159" t="n">
        <v>1.3E-009</v>
      </c>
      <c r="BJ707" s="159" t="n">
        <v>1.5E-009</v>
      </c>
      <c r="BK707" s="159" t="n">
        <v>0.0005</v>
      </c>
      <c r="BL707" s="149" t="n">
        <v>2.5E-009</v>
      </c>
      <c r="BM707" s="133"/>
      <c r="BN707" s="134"/>
      <c r="BO707" s="175"/>
      <c r="BP707" s="114"/>
      <c r="BQ707" s="136"/>
      <c r="BR707" s="137"/>
      <c r="BS707" s="138"/>
      <c r="BT707" s="139"/>
      <c r="BU707" s="140"/>
      <c r="BV707" s="141"/>
      <c r="BW707" s="142"/>
    </row>
    <row r="708" customFormat="false" ht="12.75" hidden="false" customHeight="true" outlineLevel="0" collapsed="false">
      <c r="AW708" s="156" t="s">
        <v>906</v>
      </c>
      <c r="AX708" s="126" t="s">
        <v>567</v>
      </c>
      <c r="AY708" s="172" t="n">
        <v>3</v>
      </c>
      <c r="AZ708" s="131" t="s">
        <v>132</v>
      </c>
      <c r="BA708" s="172" t="n">
        <v>3</v>
      </c>
      <c r="BB708" s="131"/>
      <c r="BC708" s="131"/>
      <c r="BD708" s="131"/>
      <c r="BE708" s="131"/>
      <c r="BF708" s="132"/>
      <c r="BG708" s="126" t="s">
        <v>137</v>
      </c>
      <c r="BH708" s="159" t="n">
        <v>0.0005</v>
      </c>
      <c r="BI708" s="159" t="n">
        <v>1.3E-009</v>
      </c>
      <c r="BJ708" s="159" t="n">
        <v>1.6E-009</v>
      </c>
      <c r="BK708" s="131"/>
      <c r="BL708" s="132"/>
      <c r="BM708" s="133"/>
      <c r="BN708" s="134"/>
      <c r="BO708" s="175"/>
      <c r="BP708" s="114"/>
      <c r="BQ708" s="136"/>
      <c r="BR708" s="137"/>
      <c r="BS708" s="138"/>
      <c r="BT708" s="139"/>
      <c r="BU708" s="140"/>
      <c r="BV708" s="141"/>
      <c r="BW708" s="142"/>
    </row>
    <row r="709" customFormat="false" ht="12.75" hidden="false" customHeight="true" outlineLevel="0" collapsed="false">
      <c r="AW709" s="156" t="s">
        <v>907</v>
      </c>
      <c r="AX709" s="126" t="s">
        <v>568</v>
      </c>
      <c r="AY709" s="172" t="n">
        <v>17.6</v>
      </c>
      <c r="AZ709" s="131" t="s">
        <v>72</v>
      </c>
      <c r="BA709" s="131" t="n">
        <v>0.733333333333333</v>
      </c>
      <c r="BB709" s="131"/>
      <c r="BC709" s="131"/>
      <c r="BD709" s="131"/>
      <c r="BE709" s="131"/>
      <c r="BF709" s="132"/>
      <c r="BG709" s="126" t="s">
        <v>133</v>
      </c>
      <c r="BH709" s="159" t="n">
        <v>0.0005</v>
      </c>
      <c r="BI709" s="159" t="n">
        <v>4.9E-010</v>
      </c>
      <c r="BJ709" s="159" t="n">
        <v>7.3E-010</v>
      </c>
      <c r="BK709" s="159" t="n">
        <v>0.0005</v>
      </c>
      <c r="BL709" s="149" t="n">
        <v>7.9E-010</v>
      </c>
      <c r="BM709" s="133"/>
      <c r="BN709" s="134"/>
      <c r="BO709" s="175"/>
      <c r="BP709" s="114"/>
      <c r="BQ709" s="136"/>
      <c r="BR709" s="137"/>
      <c r="BS709" s="138"/>
      <c r="BT709" s="139"/>
      <c r="BU709" s="140"/>
      <c r="BV709" s="141"/>
      <c r="BW709" s="142"/>
    </row>
    <row r="710" customFormat="false" ht="12.75" hidden="false" customHeight="true" outlineLevel="0" collapsed="false">
      <c r="AW710" s="156" t="s">
        <v>908</v>
      </c>
      <c r="AX710" s="126" t="s">
        <v>568</v>
      </c>
      <c r="AY710" s="172" t="n">
        <v>17.6</v>
      </c>
      <c r="AZ710" s="131" t="s">
        <v>72</v>
      </c>
      <c r="BA710" s="131" t="n">
        <v>0.733333333333333</v>
      </c>
      <c r="BB710" s="131"/>
      <c r="BC710" s="131"/>
      <c r="BD710" s="131"/>
      <c r="BE710" s="131"/>
      <c r="BF710" s="132"/>
      <c r="BG710" s="126" t="s">
        <v>137</v>
      </c>
      <c r="BH710" s="159" t="n">
        <v>0.0005</v>
      </c>
      <c r="BI710" s="159" t="n">
        <v>5.1E-010</v>
      </c>
      <c r="BJ710" s="159" t="n">
        <v>7.6E-010</v>
      </c>
      <c r="BK710" s="131"/>
      <c r="BL710" s="132"/>
      <c r="BM710" s="133"/>
      <c r="BN710" s="134"/>
      <c r="BO710" s="175"/>
      <c r="BP710" s="114"/>
      <c r="BQ710" s="136"/>
      <c r="BR710" s="137"/>
      <c r="BS710" s="138"/>
      <c r="BT710" s="139"/>
      <c r="BU710" s="140"/>
      <c r="BV710" s="141"/>
      <c r="BW710" s="142"/>
    </row>
    <row r="711" customFormat="false" ht="12.75" hidden="false" customHeight="true" outlineLevel="0" collapsed="false">
      <c r="AW711" s="156" t="s">
        <v>909</v>
      </c>
      <c r="AX711" s="126" t="s">
        <v>569</v>
      </c>
      <c r="AY711" s="172" t="n">
        <v>9</v>
      </c>
      <c r="AZ711" s="131" t="s">
        <v>72</v>
      </c>
      <c r="BA711" s="131" t="n">
        <v>0.375</v>
      </c>
      <c r="BB711" s="131"/>
      <c r="BC711" s="131"/>
      <c r="BD711" s="131"/>
      <c r="BE711" s="131"/>
      <c r="BF711" s="132"/>
      <c r="BG711" s="126" t="s">
        <v>133</v>
      </c>
      <c r="BH711" s="159" t="n">
        <v>0.0005</v>
      </c>
      <c r="BI711" s="159" t="n">
        <v>1E-011</v>
      </c>
      <c r="BJ711" s="159" t="n">
        <v>1.8E-011</v>
      </c>
      <c r="BK711" s="159" t="n">
        <v>0.0005</v>
      </c>
      <c r="BL711" s="149" t="n">
        <v>2.5E-011</v>
      </c>
      <c r="BM711" s="133"/>
      <c r="BN711" s="134"/>
      <c r="BO711" s="175"/>
      <c r="BP711" s="114"/>
      <c r="BQ711" s="136"/>
      <c r="BR711" s="137"/>
      <c r="BS711" s="138"/>
      <c r="BT711" s="139"/>
      <c r="BU711" s="140"/>
      <c r="BV711" s="141"/>
      <c r="BW711" s="142"/>
    </row>
    <row r="712" customFormat="false" ht="12.75" hidden="false" customHeight="true" outlineLevel="0" collapsed="false">
      <c r="AW712" s="156" t="s">
        <v>910</v>
      </c>
      <c r="AX712" s="126" t="s">
        <v>569</v>
      </c>
      <c r="AY712" s="172" t="n">
        <v>9</v>
      </c>
      <c r="AZ712" s="131" t="s">
        <v>72</v>
      </c>
      <c r="BA712" s="131" t="n">
        <v>0.375</v>
      </c>
      <c r="BB712" s="131"/>
      <c r="BC712" s="131"/>
      <c r="BD712" s="131"/>
      <c r="BE712" s="131"/>
      <c r="BF712" s="132"/>
      <c r="BG712" s="126" t="s">
        <v>137</v>
      </c>
      <c r="BH712" s="159" t="n">
        <v>0.0005</v>
      </c>
      <c r="BI712" s="159" t="n">
        <v>1.1E-011</v>
      </c>
      <c r="BJ712" s="159" t="n">
        <v>1.9E-011</v>
      </c>
      <c r="BK712" s="131"/>
      <c r="BL712" s="132"/>
      <c r="BM712" s="133"/>
      <c r="BN712" s="134"/>
      <c r="BO712" s="175"/>
      <c r="BP712" s="114"/>
      <c r="BQ712" s="136"/>
      <c r="BR712" s="137"/>
      <c r="BS712" s="138"/>
      <c r="BT712" s="139"/>
      <c r="BU712" s="140"/>
      <c r="BV712" s="141"/>
      <c r="BW712" s="142"/>
    </row>
    <row r="713" customFormat="false" ht="12.75" hidden="false" customHeight="true" outlineLevel="0" collapsed="false">
      <c r="AW713" s="156" t="s">
        <v>911</v>
      </c>
      <c r="AX713" s="126" t="s">
        <v>570</v>
      </c>
      <c r="AY713" s="172" t="n">
        <v>1.43</v>
      </c>
      <c r="AZ713" s="131" t="s">
        <v>132</v>
      </c>
      <c r="BA713" s="172" t="n">
        <v>1.43</v>
      </c>
      <c r="BB713" s="131"/>
      <c r="BC713" s="131"/>
      <c r="BD713" s="131"/>
      <c r="BE713" s="131"/>
      <c r="BF713" s="132"/>
      <c r="BG713" s="126" t="s">
        <v>133</v>
      </c>
      <c r="BH713" s="159" t="n">
        <v>0.0005</v>
      </c>
      <c r="BI713" s="159" t="n">
        <v>4E-010</v>
      </c>
      <c r="BJ713" s="159" t="n">
        <v>5.5E-010</v>
      </c>
      <c r="BK713" s="159" t="n">
        <v>0.0005</v>
      </c>
      <c r="BL713" s="149" t="n">
        <v>5.4E-010</v>
      </c>
      <c r="BM713" s="133"/>
      <c r="BN713" s="134"/>
      <c r="BO713" s="175"/>
      <c r="BP713" s="114"/>
      <c r="BQ713" s="136"/>
      <c r="BR713" s="137"/>
      <c r="BS713" s="138"/>
      <c r="BT713" s="139"/>
      <c r="BU713" s="140"/>
      <c r="BV713" s="141"/>
      <c r="BW713" s="142"/>
    </row>
    <row r="714" customFormat="false" ht="12.75" hidden="false" customHeight="true" outlineLevel="0" collapsed="false">
      <c r="AW714" s="156" t="s">
        <v>912</v>
      </c>
      <c r="AX714" s="126" t="s">
        <v>570</v>
      </c>
      <c r="AY714" s="172" t="n">
        <v>1.43</v>
      </c>
      <c r="AZ714" s="131" t="s">
        <v>132</v>
      </c>
      <c r="BA714" s="172" t="n">
        <v>1.43</v>
      </c>
      <c r="BB714" s="131"/>
      <c r="BC714" s="131"/>
      <c r="BD714" s="131"/>
      <c r="BE714" s="131"/>
      <c r="BF714" s="132"/>
      <c r="BG714" s="126" t="s">
        <v>137</v>
      </c>
      <c r="BH714" s="159" t="n">
        <v>0.0005</v>
      </c>
      <c r="BI714" s="159" t="n">
        <v>4.3E-010</v>
      </c>
      <c r="BJ714" s="159" t="n">
        <v>5.9E-010</v>
      </c>
      <c r="BK714" s="131"/>
      <c r="BL714" s="132"/>
      <c r="BM714" s="133"/>
      <c r="BN714" s="134"/>
      <c r="BO714" s="175"/>
      <c r="BP714" s="114"/>
      <c r="BQ714" s="136"/>
      <c r="BR714" s="137"/>
      <c r="BS714" s="138"/>
      <c r="BT714" s="139"/>
      <c r="BU714" s="140"/>
      <c r="BV714" s="141"/>
      <c r="BW714" s="142"/>
    </row>
    <row r="715" customFormat="false" ht="12.75" hidden="false" customHeight="true" outlineLevel="0" collapsed="false">
      <c r="AW715" s="156" t="s">
        <v>913</v>
      </c>
      <c r="AX715" s="126" t="s">
        <v>571</v>
      </c>
      <c r="AY715" s="172" t="n">
        <v>138</v>
      </c>
      <c r="AZ715" s="131" t="s">
        <v>132</v>
      </c>
      <c r="BA715" s="172" t="n">
        <v>138</v>
      </c>
      <c r="BB715" s="131"/>
      <c r="BC715" s="131"/>
      <c r="BD715" s="131"/>
      <c r="BE715" s="131"/>
      <c r="BF715" s="132"/>
      <c r="BG715" s="126" t="s">
        <v>133</v>
      </c>
      <c r="BH715" s="159" t="n">
        <v>0.0005</v>
      </c>
      <c r="BI715" s="159" t="n">
        <v>1.6E-009</v>
      </c>
      <c r="BJ715" s="159" t="n">
        <v>1.3E-009</v>
      </c>
      <c r="BK715" s="159" t="n">
        <v>0.0005</v>
      </c>
      <c r="BL715" s="149" t="n">
        <v>2.6E-010</v>
      </c>
      <c r="BM715" s="133"/>
      <c r="BN715" s="134"/>
      <c r="BO715" s="175"/>
      <c r="BP715" s="114"/>
      <c r="BQ715" s="136"/>
      <c r="BR715" s="137"/>
      <c r="BS715" s="138"/>
      <c r="BT715" s="139"/>
      <c r="BU715" s="140"/>
      <c r="BV715" s="141"/>
      <c r="BW715" s="142"/>
    </row>
    <row r="716" customFormat="false" ht="12.75" hidden="false" customHeight="true" outlineLevel="0" collapsed="false">
      <c r="AW716" s="156" t="s">
        <v>914</v>
      </c>
      <c r="AX716" s="126" t="s">
        <v>571</v>
      </c>
      <c r="AY716" s="172" t="n">
        <v>138</v>
      </c>
      <c r="AZ716" s="131" t="s">
        <v>132</v>
      </c>
      <c r="BA716" s="172" t="n">
        <v>138</v>
      </c>
      <c r="BB716" s="131"/>
      <c r="BC716" s="131"/>
      <c r="BD716" s="131"/>
      <c r="BE716" s="131"/>
      <c r="BF716" s="132"/>
      <c r="BG716" s="126" t="s">
        <v>137</v>
      </c>
      <c r="BH716" s="159" t="n">
        <v>0.0005</v>
      </c>
      <c r="BI716" s="159" t="n">
        <v>1.8E-009</v>
      </c>
      <c r="BJ716" s="159" t="n">
        <v>1.4E-009</v>
      </c>
      <c r="BK716" s="131"/>
      <c r="BL716" s="132"/>
      <c r="BM716" s="133"/>
      <c r="BN716" s="134"/>
      <c r="BO716" s="175"/>
      <c r="BP716" s="114"/>
      <c r="BQ716" s="136"/>
      <c r="BR716" s="137"/>
      <c r="BS716" s="138"/>
      <c r="BT716" s="139"/>
      <c r="BU716" s="140"/>
      <c r="BV716" s="141"/>
      <c r="BW716" s="142"/>
    </row>
    <row r="717" customFormat="false" ht="12.75" hidden="false" customHeight="true" outlineLevel="0" collapsed="false">
      <c r="AW717" s="156" t="s">
        <v>915</v>
      </c>
      <c r="AX717" s="126" t="s">
        <v>572</v>
      </c>
      <c r="AY717" s="172" t="n">
        <v>32.5</v>
      </c>
      <c r="AZ717" s="131" t="s">
        <v>132</v>
      </c>
      <c r="BA717" s="172" t="n">
        <v>32.5</v>
      </c>
      <c r="BB717" s="131"/>
      <c r="BC717" s="131"/>
      <c r="BD717" s="131"/>
      <c r="BE717" s="131"/>
      <c r="BF717" s="132"/>
      <c r="BG717" s="126" t="s">
        <v>133</v>
      </c>
      <c r="BH717" s="159" t="n">
        <v>0.0005</v>
      </c>
      <c r="BI717" s="159" t="n">
        <v>3.1E-009</v>
      </c>
      <c r="BJ717" s="159" t="n">
        <v>2.7E-009</v>
      </c>
      <c r="BK717" s="159" t="n">
        <v>0.0005</v>
      </c>
      <c r="BL717" s="149" t="n">
        <v>7.1E-010</v>
      </c>
      <c r="BM717" s="133"/>
      <c r="BN717" s="134"/>
      <c r="BO717" s="175"/>
      <c r="BP717" s="114"/>
      <c r="BQ717" s="136"/>
      <c r="BR717" s="137"/>
      <c r="BS717" s="138"/>
      <c r="BT717" s="139"/>
      <c r="BU717" s="140"/>
      <c r="BV717" s="141" t="n">
        <v>0.7</v>
      </c>
      <c r="BW717" s="142" t="n">
        <v>0.435</v>
      </c>
    </row>
    <row r="718" customFormat="false" ht="12.75" hidden="false" customHeight="true" outlineLevel="0" collapsed="false">
      <c r="AW718" s="156" t="s">
        <v>916</v>
      </c>
      <c r="AX718" s="126" t="s">
        <v>572</v>
      </c>
      <c r="AY718" s="172" t="n">
        <v>32.5</v>
      </c>
      <c r="AZ718" s="131" t="s">
        <v>132</v>
      </c>
      <c r="BA718" s="172" t="n">
        <v>32.5</v>
      </c>
      <c r="BB718" s="131"/>
      <c r="BC718" s="131"/>
      <c r="BD718" s="131"/>
      <c r="BE718" s="131"/>
      <c r="BF718" s="132"/>
      <c r="BG718" s="126" t="s">
        <v>137</v>
      </c>
      <c r="BH718" s="159" t="n">
        <v>0.0005</v>
      </c>
      <c r="BI718" s="159" t="n">
        <v>3.6E-009</v>
      </c>
      <c r="BJ718" s="159" t="n">
        <v>3.1E-009</v>
      </c>
      <c r="BK718" s="131"/>
      <c r="BL718" s="132"/>
      <c r="BM718" s="133"/>
      <c r="BN718" s="134"/>
      <c r="BO718" s="175"/>
      <c r="BP718" s="114"/>
      <c r="BQ718" s="136"/>
      <c r="BR718" s="137"/>
      <c r="BS718" s="138"/>
      <c r="BT718" s="139"/>
      <c r="BU718" s="140"/>
      <c r="BV718" s="141" t="n">
        <v>0.7</v>
      </c>
      <c r="BW718" s="142" t="n">
        <v>0.435</v>
      </c>
    </row>
    <row r="719" customFormat="false" ht="12.75" hidden="false" customHeight="true" outlineLevel="0" collapsed="false">
      <c r="AW719" s="156" t="s">
        <v>917</v>
      </c>
      <c r="AX719" s="126" t="s">
        <v>573</v>
      </c>
      <c r="AY719" s="172" t="n">
        <v>1.38</v>
      </c>
      <c r="AZ719" s="131" t="s">
        <v>132</v>
      </c>
      <c r="BA719" s="172" t="n">
        <v>1.38</v>
      </c>
      <c r="BB719" s="131"/>
      <c r="BC719" s="131"/>
      <c r="BD719" s="131"/>
      <c r="BE719" s="131"/>
      <c r="BF719" s="132"/>
      <c r="BG719" s="126" t="s">
        <v>133</v>
      </c>
      <c r="BH719" s="159" t="n">
        <v>0.0005</v>
      </c>
      <c r="BI719" s="159" t="n">
        <v>7.4E-010</v>
      </c>
      <c r="BJ719" s="159" t="n">
        <v>9.5E-010</v>
      </c>
      <c r="BK719" s="159" t="n">
        <v>0.0005</v>
      </c>
      <c r="BL719" s="149" t="n">
        <v>1.1E-009</v>
      </c>
      <c r="BM719" s="133"/>
      <c r="BN719" s="134"/>
      <c r="BO719" s="175"/>
      <c r="BP719" s="114"/>
      <c r="BQ719" s="136"/>
      <c r="BR719" s="137"/>
      <c r="BS719" s="138"/>
      <c r="BT719" s="139"/>
      <c r="BU719" s="140"/>
      <c r="BV719" s="141"/>
      <c r="BW719" s="142"/>
    </row>
    <row r="720" customFormat="false" ht="12.75" hidden="false" customHeight="true" outlineLevel="0" collapsed="false">
      <c r="AW720" s="156" t="s">
        <v>918</v>
      </c>
      <c r="AX720" s="126" t="s">
        <v>573</v>
      </c>
      <c r="AY720" s="172" t="n">
        <v>1.38</v>
      </c>
      <c r="AZ720" s="131" t="s">
        <v>132</v>
      </c>
      <c r="BA720" s="172" t="n">
        <v>1.38</v>
      </c>
      <c r="BB720" s="131"/>
      <c r="BC720" s="131"/>
      <c r="BD720" s="131"/>
      <c r="BE720" s="131"/>
      <c r="BF720" s="132"/>
      <c r="BG720" s="126" t="s">
        <v>137</v>
      </c>
      <c r="BH720" s="159" t="n">
        <v>0.0005</v>
      </c>
      <c r="BI720" s="159" t="n">
        <v>8.1E-010</v>
      </c>
      <c r="BJ720" s="159" t="n">
        <v>1E-009</v>
      </c>
      <c r="BK720" s="131"/>
      <c r="BL720" s="132"/>
      <c r="BM720" s="133"/>
      <c r="BN720" s="134"/>
      <c r="BO720" s="175"/>
      <c r="BP720" s="114"/>
      <c r="BQ720" s="136"/>
      <c r="BR720" s="137"/>
      <c r="BS720" s="138"/>
      <c r="BT720" s="139"/>
      <c r="BU720" s="140"/>
      <c r="BV720" s="141"/>
      <c r="BW720" s="142"/>
    </row>
    <row r="721" customFormat="false" ht="12.75" hidden="false" customHeight="true" outlineLevel="0" collapsed="false">
      <c r="AW721" s="156" t="s">
        <v>919</v>
      </c>
      <c r="AX721" s="126" t="s">
        <v>574</v>
      </c>
      <c r="AY721" s="172" t="n">
        <v>284</v>
      </c>
      <c r="AZ721" s="131" t="s">
        <v>132</v>
      </c>
      <c r="BA721" s="172" t="n">
        <v>284</v>
      </c>
      <c r="BB721" s="131"/>
      <c r="BC721" s="131"/>
      <c r="BD721" s="131"/>
      <c r="BE721" s="131"/>
      <c r="BF721" s="132"/>
      <c r="BG721" s="126" t="s">
        <v>133</v>
      </c>
      <c r="BH721" s="159" t="n">
        <v>0.0005</v>
      </c>
      <c r="BI721" s="159" t="n">
        <v>3.4E-008</v>
      </c>
      <c r="BJ721" s="159" t="n">
        <v>2.3E-008</v>
      </c>
      <c r="BK721" s="159" t="n">
        <v>0.0005</v>
      </c>
      <c r="BL721" s="149" t="n">
        <v>5.2E-009</v>
      </c>
      <c r="BM721" s="133"/>
      <c r="BN721" s="134"/>
      <c r="BO721" s="175"/>
      <c r="BP721" s="114"/>
      <c r="BQ721" s="136"/>
      <c r="BR721" s="137"/>
      <c r="BS721" s="138"/>
      <c r="BT721" s="139"/>
      <c r="BU721" s="140"/>
      <c r="BV721" s="141" t="n">
        <v>0.758</v>
      </c>
      <c r="BW721" s="142" t="n">
        <v>0.318</v>
      </c>
    </row>
    <row r="722" customFormat="false" ht="12.75" hidden="false" customHeight="true" outlineLevel="0" collapsed="false">
      <c r="AW722" s="156" t="s">
        <v>920</v>
      </c>
      <c r="AX722" s="126" t="s">
        <v>574</v>
      </c>
      <c r="AY722" s="172" t="n">
        <v>284</v>
      </c>
      <c r="AZ722" s="131" t="s">
        <v>132</v>
      </c>
      <c r="BA722" s="172" t="n">
        <v>284</v>
      </c>
      <c r="BB722" s="131"/>
      <c r="BC722" s="131"/>
      <c r="BD722" s="131"/>
      <c r="BE722" s="131"/>
      <c r="BF722" s="132"/>
      <c r="BG722" s="126" t="s">
        <v>137</v>
      </c>
      <c r="BH722" s="159" t="n">
        <v>0.0005</v>
      </c>
      <c r="BI722" s="159" t="n">
        <v>4.9E-008</v>
      </c>
      <c r="BJ722" s="159" t="n">
        <v>2.9E-008</v>
      </c>
      <c r="BK722" s="131"/>
      <c r="BL722" s="132"/>
      <c r="BM722" s="133"/>
      <c r="BN722" s="134"/>
      <c r="BO722" s="175"/>
      <c r="BP722" s="114"/>
      <c r="BQ722" s="136"/>
      <c r="BR722" s="137"/>
      <c r="BS722" s="138"/>
      <c r="BT722" s="139"/>
      <c r="BU722" s="140"/>
      <c r="BV722" s="141" t="n">
        <v>0.758</v>
      </c>
      <c r="BW722" s="142" t="n">
        <v>0.318</v>
      </c>
    </row>
    <row r="723" customFormat="false" ht="12.75" hidden="false" customHeight="true" outlineLevel="0" collapsed="false">
      <c r="AW723" s="156" t="s">
        <v>921</v>
      </c>
      <c r="AX723" s="126" t="s">
        <v>575</v>
      </c>
      <c r="AY723" s="172" t="n">
        <v>0.218</v>
      </c>
      <c r="AZ723" s="131" t="s">
        <v>72</v>
      </c>
      <c r="BA723" s="131" t="n">
        <v>0.00908333333333333</v>
      </c>
      <c r="BB723" s="131"/>
      <c r="BC723" s="131"/>
      <c r="BD723" s="131"/>
      <c r="BE723" s="131"/>
      <c r="BF723" s="132"/>
      <c r="BG723" s="126" t="s">
        <v>133</v>
      </c>
      <c r="BH723" s="159" t="n">
        <v>0.0005</v>
      </c>
      <c r="BI723" s="159" t="n">
        <v>1.4E-011</v>
      </c>
      <c r="BJ723" s="159" t="n">
        <v>2.4E-011</v>
      </c>
      <c r="BK723" s="159" t="n">
        <v>0.0005</v>
      </c>
      <c r="BL723" s="149" t="n">
        <v>3.3E-011</v>
      </c>
      <c r="BM723" s="133"/>
      <c r="BN723" s="134"/>
      <c r="BO723" s="175"/>
      <c r="BP723" s="114"/>
      <c r="BQ723" s="136"/>
      <c r="BR723" s="137"/>
      <c r="BS723" s="138"/>
      <c r="BT723" s="139"/>
      <c r="BU723" s="140"/>
      <c r="BV723" s="141"/>
      <c r="BW723" s="142"/>
    </row>
    <row r="724" customFormat="false" ht="12.75" hidden="false" customHeight="true" outlineLevel="0" collapsed="false">
      <c r="AW724" s="156" t="s">
        <v>922</v>
      </c>
      <c r="AX724" s="126" t="s">
        <v>575</v>
      </c>
      <c r="AY724" s="172" t="n">
        <v>0.218</v>
      </c>
      <c r="AZ724" s="131" t="s">
        <v>72</v>
      </c>
      <c r="BA724" s="131" t="n">
        <v>0.00908333333333333</v>
      </c>
      <c r="BB724" s="131"/>
      <c r="BC724" s="131"/>
      <c r="BD724" s="131"/>
      <c r="BE724" s="131"/>
      <c r="BF724" s="132"/>
      <c r="BG724" s="126" t="s">
        <v>137</v>
      </c>
      <c r="BH724" s="159" t="n">
        <v>0.0005</v>
      </c>
      <c r="BI724" s="159" t="n">
        <v>1.5E-011</v>
      </c>
      <c r="BJ724" s="159" t="n">
        <v>2.5E-011</v>
      </c>
      <c r="BK724" s="131"/>
      <c r="BL724" s="132"/>
      <c r="BM724" s="133"/>
      <c r="BN724" s="134"/>
      <c r="BO724" s="175"/>
      <c r="BP724" s="114"/>
      <c r="BQ724" s="136"/>
      <c r="BR724" s="137"/>
      <c r="BS724" s="138"/>
      <c r="BT724" s="139"/>
      <c r="BU724" s="140"/>
      <c r="BV724" s="141"/>
      <c r="BW724" s="142"/>
    </row>
    <row r="725" customFormat="false" ht="12.75" hidden="false" customHeight="true" outlineLevel="0" collapsed="false">
      <c r="AW725" s="156" t="s">
        <v>923</v>
      </c>
      <c r="AX725" s="126" t="s">
        <v>576</v>
      </c>
      <c r="AY725" s="172" t="n">
        <v>1.28</v>
      </c>
      <c r="AZ725" s="131" t="s">
        <v>72</v>
      </c>
      <c r="BA725" s="131" t="n">
        <v>0.0533333333333333</v>
      </c>
      <c r="BB725" s="131"/>
      <c r="BC725" s="131"/>
      <c r="BD725" s="131"/>
      <c r="BE725" s="131"/>
      <c r="BF725" s="132"/>
      <c r="BG725" s="126" t="s">
        <v>133</v>
      </c>
      <c r="BH725" s="159" t="n">
        <v>0.0005</v>
      </c>
      <c r="BI725" s="159" t="n">
        <v>2.1E-011</v>
      </c>
      <c r="BJ725" s="159" t="n">
        <v>3.4E-011</v>
      </c>
      <c r="BK725" s="159" t="n">
        <v>0.0005</v>
      </c>
      <c r="BL725" s="149" t="n">
        <v>4E-011</v>
      </c>
      <c r="BM725" s="133"/>
      <c r="BN725" s="134"/>
      <c r="BO725" s="175"/>
      <c r="BP725" s="114"/>
      <c r="BQ725" s="136"/>
      <c r="BR725" s="137"/>
      <c r="BS725" s="138"/>
      <c r="BT725" s="139"/>
      <c r="BU725" s="140"/>
      <c r="BV725" s="141"/>
      <c r="BW725" s="142"/>
    </row>
    <row r="726" customFormat="false" ht="12.75" hidden="false" customHeight="true" outlineLevel="0" collapsed="false">
      <c r="AW726" s="125" t="s">
        <v>924</v>
      </c>
      <c r="AX726" s="126" t="s">
        <v>576</v>
      </c>
      <c r="AY726" s="172" t="n">
        <v>1.28</v>
      </c>
      <c r="AZ726" s="131" t="s">
        <v>72</v>
      </c>
      <c r="BA726" s="131" t="n">
        <v>0.0533333333333333</v>
      </c>
      <c r="BB726" s="131"/>
      <c r="BC726" s="131"/>
      <c r="BD726" s="131"/>
      <c r="BE726" s="131"/>
      <c r="BF726" s="132"/>
      <c r="BG726" s="126" t="s">
        <v>137</v>
      </c>
      <c r="BH726" s="159" t="n">
        <v>0.0005</v>
      </c>
      <c r="BI726" s="159" t="n">
        <v>2.2E-011</v>
      </c>
      <c r="BJ726" s="159" t="n">
        <v>3.5E-011</v>
      </c>
      <c r="BK726" s="131"/>
      <c r="BL726" s="132"/>
      <c r="BM726" s="133"/>
      <c r="BN726" s="134"/>
      <c r="BO726" s="175"/>
      <c r="BP726" s="114"/>
      <c r="BQ726" s="136"/>
      <c r="BR726" s="137"/>
      <c r="BS726" s="138"/>
      <c r="BT726" s="139"/>
      <c r="BU726" s="140"/>
      <c r="BV726" s="141"/>
      <c r="BW726" s="142"/>
    </row>
    <row r="727" customFormat="false" ht="12.75" hidden="false" customHeight="true" outlineLevel="0" collapsed="false">
      <c r="AW727" s="125" t="s">
        <v>925</v>
      </c>
      <c r="AX727" s="126" t="s">
        <v>577</v>
      </c>
      <c r="AY727" s="172" t="n">
        <v>2.1</v>
      </c>
      <c r="AZ727" s="131" t="s">
        <v>72</v>
      </c>
      <c r="BA727" s="131" t="n">
        <v>0.0875</v>
      </c>
      <c r="BB727" s="131"/>
      <c r="BC727" s="131"/>
      <c r="BD727" s="131"/>
      <c r="BE727" s="131"/>
      <c r="BF727" s="132"/>
      <c r="BG727" s="126" t="s">
        <v>133</v>
      </c>
      <c r="BH727" s="159" t="n">
        <v>0.0005</v>
      </c>
      <c r="BI727" s="159" t="n">
        <v>7.6E-011</v>
      </c>
      <c r="BJ727" s="159" t="n">
        <v>1.3E-010</v>
      </c>
      <c r="BK727" s="159" t="n">
        <v>0.0005</v>
      </c>
      <c r="BL727" s="149" t="n">
        <v>1.3E-010</v>
      </c>
      <c r="BM727" s="133"/>
      <c r="BN727" s="134"/>
      <c r="BO727" s="175"/>
      <c r="BP727" s="114"/>
      <c r="BQ727" s="136"/>
      <c r="BR727" s="137"/>
      <c r="BS727" s="138"/>
      <c r="BT727" s="139"/>
      <c r="BU727" s="140"/>
      <c r="BV727" s="141"/>
      <c r="BW727" s="142"/>
    </row>
    <row r="728" customFormat="false" ht="12.75" hidden="false" customHeight="true" outlineLevel="0" collapsed="false">
      <c r="AW728" s="125" t="s">
        <v>926</v>
      </c>
      <c r="AX728" s="126" t="s">
        <v>577</v>
      </c>
      <c r="AY728" s="172" t="n">
        <v>2.1</v>
      </c>
      <c r="AZ728" s="131" t="s">
        <v>72</v>
      </c>
      <c r="BA728" s="131" t="n">
        <v>0.0875</v>
      </c>
      <c r="BB728" s="131"/>
      <c r="BC728" s="131"/>
      <c r="BD728" s="131"/>
      <c r="BE728" s="131"/>
      <c r="BF728" s="132"/>
      <c r="BG728" s="126" t="s">
        <v>137</v>
      </c>
      <c r="BH728" s="159" t="n">
        <v>0.0005</v>
      </c>
      <c r="BI728" s="159" t="n">
        <v>7.9E-011</v>
      </c>
      <c r="BJ728" s="159" t="n">
        <v>1.3E-010</v>
      </c>
      <c r="BK728" s="131"/>
      <c r="BL728" s="132"/>
      <c r="BM728" s="133"/>
      <c r="BN728" s="134"/>
      <c r="BO728" s="175"/>
      <c r="BP728" s="114"/>
      <c r="BQ728" s="136"/>
      <c r="BR728" s="137"/>
      <c r="BS728" s="138"/>
      <c r="BT728" s="139"/>
      <c r="BU728" s="140"/>
      <c r="BV728" s="141"/>
      <c r="BW728" s="142"/>
    </row>
    <row r="729" customFormat="false" ht="12.75" hidden="false" customHeight="true" outlineLevel="0" collapsed="false">
      <c r="AW729" s="125" t="s">
        <v>927</v>
      </c>
      <c r="AX729" s="126" t="s">
        <v>578</v>
      </c>
      <c r="AY729" s="172" t="n">
        <v>4.51</v>
      </c>
      <c r="AZ729" s="131" t="s">
        <v>72</v>
      </c>
      <c r="BA729" s="131" t="n">
        <v>0.187916666666667</v>
      </c>
      <c r="BB729" s="131"/>
      <c r="BC729" s="131"/>
      <c r="BD729" s="131"/>
      <c r="BE729" s="131"/>
      <c r="BF729" s="132"/>
      <c r="BG729" s="126" t="s">
        <v>133</v>
      </c>
      <c r="BH729" s="159" t="n">
        <v>0.0005</v>
      </c>
      <c r="BI729" s="159" t="n">
        <v>1.9E-011</v>
      </c>
      <c r="BJ729" s="159" t="n">
        <v>2.9E-011</v>
      </c>
      <c r="BK729" s="159" t="n">
        <v>0.0005</v>
      </c>
      <c r="BL729" s="149" t="n">
        <v>3.1E-011</v>
      </c>
      <c r="BM729" s="133"/>
      <c r="BN729" s="134"/>
      <c r="BO729" s="175"/>
      <c r="BP729" s="114"/>
      <c r="BQ729" s="136"/>
      <c r="BR729" s="137"/>
      <c r="BS729" s="138"/>
      <c r="BT729" s="139"/>
      <c r="BU729" s="140"/>
      <c r="BV729" s="141"/>
      <c r="BW729" s="142"/>
    </row>
    <row r="730" customFormat="false" ht="12.75" hidden="false" customHeight="true" outlineLevel="0" collapsed="false">
      <c r="AW730" s="156" t="s">
        <v>928</v>
      </c>
      <c r="AX730" s="126" t="s">
        <v>578</v>
      </c>
      <c r="AY730" s="172" t="n">
        <v>4.51</v>
      </c>
      <c r="AZ730" s="131" t="s">
        <v>72</v>
      </c>
      <c r="BA730" s="131" t="n">
        <v>0.187916666666667</v>
      </c>
      <c r="BB730" s="131"/>
      <c r="BC730" s="131"/>
      <c r="BD730" s="131"/>
      <c r="BE730" s="131"/>
      <c r="BF730" s="132"/>
      <c r="BG730" s="126" t="s">
        <v>137</v>
      </c>
      <c r="BH730" s="159" t="n">
        <v>0.0005</v>
      </c>
      <c r="BI730" s="159" t="n">
        <v>2E-011</v>
      </c>
      <c r="BJ730" s="159" t="n">
        <v>3E-011</v>
      </c>
      <c r="BK730" s="131"/>
      <c r="BL730" s="132"/>
      <c r="BM730" s="133"/>
      <c r="BN730" s="134"/>
      <c r="BO730" s="175"/>
      <c r="BP730" s="114"/>
      <c r="BQ730" s="136"/>
      <c r="BR730" s="137"/>
      <c r="BS730" s="138"/>
      <c r="BT730" s="139"/>
      <c r="BU730" s="140"/>
      <c r="BV730" s="141"/>
      <c r="BW730" s="142"/>
    </row>
    <row r="731" customFormat="false" ht="12.75" hidden="false" customHeight="true" outlineLevel="0" collapsed="false">
      <c r="AW731" s="156" t="s">
        <v>929</v>
      </c>
      <c r="AX731" s="126" t="s">
        <v>579</v>
      </c>
      <c r="AY731" s="172" t="n">
        <v>19.1</v>
      </c>
      <c r="AZ731" s="131" t="s">
        <v>72</v>
      </c>
      <c r="BA731" s="131" t="n">
        <v>0.795833333333333</v>
      </c>
      <c r="BB731" s="131"/>
      <c r="BC731" s="131"/>
      <c r="BD731" s="131"/>
      <c r="BE731" s="131"/>
      <c r="BF731" s="132"/>
      <c r="BG731" s="126" t="s">
        <v>133</v>
      </c>
      <c r="BH731" s="159" t="n">
        <v>0.0005</v>
      </c>
      <c r="BI731" s="159" t="n">
        <v>5.3E-010</v>
      </c>
      <c r="BJ731" s="159" t="n">
        <v>7E-010</v>
      </c>
      <c r="BK731" s="159" t="n">
        <v>0.0005</v>
      </c>
      <c r="BL731" s="149" t="n">
        <v>1.3E-009</v>
      </c>
      <c r="BM731" s="133"/>
      <c r="BN731" s="134"/>
      <c r="BO731" s="175"/>
      <c r="BP731" s="114"/>
      <c r="BQ731" s="136"/>
      <c r="BR731" s="137"/>
      <c r="BS731" s="138"/>
      <c r="BT731" s="139"/>
      <c r="BU731" s="140"/>
      <c r="BV731" s="141"/>
      <c r="BW731" s="142"/>
    </row>
    <row r="732" customFormat="false" ht="12.75" hidden="false" customHeight="true" outlineLevel="0" collapsed="false">
      <c r="AW732" s="156" t="s">
        <v>930</v>
      </c>
      <c r="AX732" s="126" t="s">
        <v>579</v>
      </c>
      <c r="AY732" s="172" t="n">
        <v>19.1</v>
      </c>
      <c r="AZ732" s="131" t="s">
        <v>72</v>
      </c>
      <c r="BA732" s="131" t="n">
        <v>0.795833333333333</v>
      </c>
      <c r="BB732" s="131"/>
      <c r="BC732" s="131"/>
      <c r="BD732" s="131"/>
      <c r="BE732" s="131"/>
      <c r="BF732" s="132"/>
      <c r="BG732" s="126" t="s">
        <v>137</v>
      </c>
      <c r="BH732" s="159" t="n">
        <v>0.0005</v>
      </c>
      <c r="BI732" s="159" t="n">
        <v>5.6E-010</v>
      </c>
      <c r="BJ732" s="159" t="n">
        <v>7.4E-010</v>
      </c>
      <c r="BK732" s="131"/>
      <c r="BL732" s="132"/>
      <c r="BM732" s="133"/>
      <c r="BN732" s="134"/>
      <c r="BO732" s="175"/>
      <c r="BP732" s="114"/>
      <c r="BQ732" s="136"/>
      <c r="BR732" s="137"/>
      <c r="BS732" s="138"/>
      <c r="BT732" s="139"/>
      <c r="BU732" s="140"/>
      <c r="BV732" s="141"/>
      <c r="BW732" s="142"/>
    </row>
    <row r="733" customFormat="false" ht="12.75" hidden="false" customHeight="true" outlineLevel="0" collapsed="false">
      <c r="AW733" s="156" t="s">
        <v>931</v>
      </c>
      <c r="AX733" s="126" t="s">
        <v>580</v>
      </c>
      <c r="AY733" s="172" t="n">
        <v>0.243</v>
      </c>
      <c r="AZ733" s="131" t="s">
        <v>72</v>
      </c>
      <c r="BA733" s="131" t="n">
        <v>0.010125</v>
      </c>
      <c r="BB733" s="131"/>
      <c r="BC733" s="131"/>
      <c r="BD733" s="131"/>
      <c r="BE733" s="131"/>
      <c r="BF733" s="132"/>
      <c r="BG733" s="126" t="s">
        <v>133</v>
      </c>
      <c r="BH733" s="159" t="n">
        <v>0.0005</v>
      </c>
      <c r="BI733" s="159" t="n">
        <v>6.7E-012</v>
      </c>
      <c r="BJ733" s="159" t="n">
        <v>8.9E-012</v>
      </c>
      <c r="BK733" s="159" t="n">
        <v>0.0005</v>
      </c>
      <c r="BL733" s="149" t="n">
        <v>1.7E-011</v>
      </c>
      <c r="BM733" s="133"/>
      <c r="BN733" s="134"/>
      <c r="BO733" s="175"/>
      <c r="BP733" s="114"/>
      <c r="BQ733" s="136"/>
      <c r="BR733" s="137"/>
      <c r="BS733" s="138"/>
      <c r="BT733" s="139"/>
      <c r="BU733" s="140"/>
      <c r="BV733" s="141"/>
      <c r="BW733" s="142"/>
    </row>
    <row r="734" customFormat="false" ht="12.75" hidden="false" customHeight="true" outlineLevel="0" collapsed="false">
      <c r="AW734" s="156" t="s">
        <v>932</v>
      </c>
      <c r="AX734" s="126" t="s">
        <v>580</v>
      </c>
      <c r="AY734" s="172" t="n">
        <v>0.243</v>
      </c>
      <c r="AZ734" s="131" t="s">
        <v>72</v>
      </c>
      <c r="BA734" s="131" t="n">
        <v>0.010125</v>
      </c>
      <c r="BB734" s="131"/>
      <c r="BC734" s="131"/>
      <c r="BD734" s="131"/>
      <c r="BE734" s="131"/>
      <c r="BF734" s="132"/>
      <c r="BG734" s="126" t="s">
        <v>137</v>
      </c>
      <c r="BH734" s="159" t="n">
        <v>0.0005</v>
      </c>
      <c r="BI734" s="159" t="n">
        <v>7.1E-012</v>
      </c>
      <c r="BJ734" s="159" t="n">
        <v>9.4E-012</v>
      </c>
      <c r="BK734" s="131"/>
      <c r="BL734" s="132"/>
      <c r="BM734" s="133"/>
      <c r="BN734" s="134"/>
      <c r="BO734" s="175"/>
      <c r="BP734" s="114"/>
      <c r="BQ734" s="136"/>
      <c r="BR734" s="137"/>
      <c r="BS734" s="138"/>
      <c r="BT734" s="139"/>
      <c r="BU734" s="140"/>
      <c r="BV734" s="141"/>
      <c r="BW734" s="142"/>
    </row>
    <row r="735" customFormat="false" ht="12.75" hidden="false" customHeight="true" outlineLevel="0" collapsed="false">
      <c r="AW735" s="156" t="s">
        <v>933</v>
      </c>
      <c r="AX735" s="126" t="s">
        <v>581</v>
      </c>
      <c r="AY735" s="172" t="n">
        <v>13.6</v>
      </c>
      <c r="AZ735" s="131" t="s">
        <v>132</v>
      </c>
      <c r="BA735" s="172" t="n">
        <v>13.6</v>
      </c>
      <c r="BB735" s="131"/>
      <c r="BC735" s="131"/>
      <c r="BD735" s="131"/>
      <c r="BE735" s="131"/>
      <c r="BF735" s="132"/>
      <c r="BG735" s="126" t="s">
        <v>133</v>
      </c>
      <c r="BH735" s="159" t="n">
        <v>0.0005</v>
      </c>
      <c r="BI735" s="159" t="n">
        <v>2.1E-009</v>
      </c>
      <c r="BJ735" s="159" t="n">
        <v>1.9E-009</v>
      </c>
      <c r="BK735" s="159" t="n">
        <v>0.0005</v>
      </c>
      <c r="BL735" s="149" t="n">
        <v>1.2E-009</v>
      </c>
      <c r="BM735" s="133"/>
      <c r="BN735" s="134"/>
      <c r="BO735" s="175"/>
      <c r="BP735" s="114"/>
      <c r="BQ735" s="136"/>
      <c r="BR735" s="137"/>
      <c r="BS735" s="138"/>
      <c r="BT735" s="139"/>
      <c r="BU735" s="140"/>
      <c r="BV735" s="141" t="n">
        <v>1</v>
      </c>
      <c r="BW735" s="142" t="n">
        <v>0.935</v>
      </c>
    </row>
    <row r="736" customFormat="false" ht="12.75" hidden="false" customHeight="true" outlineLevel="0" collapsed="false">
      <c r="AW736" s="156" t="s">
        <v>934</v>
      </c>
      <c r="AX736" s="126" t="s">
        <v>581</v>
      </c>
      <c r="AY736" s="172" t="n">
        <v>13.6</v>
      </c>
      <c r="AZ736" s="131" t="s">
        <v>132</v>
      </c>
      <c r="BA736" s="172" t="n">
        <v>13.6</v>
      </c>
      <c r="BB736" s="131"/>
      <c r="BC736" s="131"/>
      <c r="BD736" s="131"/>
      <c r="BE736" s="131"/>
      <c r="BF736" s="132"/>
      <c r="BG736" s="126" t="s">
        <v>137</v>
      </c>
      <c r="BH736" s="159" t="n">
        <v>0.0005</v>
      </c>
      <c r="BI736" s="159" t="n">
        <v>2.3E-009</v>
      </c>
      <c r="BJ736" s="159" t="n">
        <v>2.2E-009</v>
      </c>
      <c r="BK736" s="131"/>
      <c r="BL736" s="132"/>
      <c r="BM736" s="133"/>
      <c r="BN736" s="134"/>
      <c r="BO736" s="175"/>
      <c r="BP736" s="114"/>
      <c r="BQ736" s="136"/>
      <c r="BR736" s="137"/>
      <c r="BS736" s="138"/>
      <c r="BT736" s="139"/>
      <c r="BU736" s="140"/>
      <c r="BV736" s="141" t="n">
        <v>1</v>
      </c>
      <c r="BW736" s="142" t="n">
        <v>0.935</v>
      </c>
    </row>
    <row r="737" customFormat="false" ht="12.75" hidden="false" customHeight="true" outlineLevel="0" collapsed="false">
      <c r="AW737" s="156" t="s">
        <v>935</v>
      </c>
      <c r="AX737" s="126" t="s">
        <v>582</v>
      </c>
      <c r="AY737" s="172" t="n">
        <v>0.288</v>
      </c>
      <c r="AZ737" s="131" t="s">
        <v>72</v>
      </c>
      <c r="BA737" s="131" t="n">
        <v>0.012</v>
      </c>
      <c r="BB737" s="131"/>
      <c r="BC737" s="131"/>
      <c r="BD737" s="131"/>
      <c r="BE737" s="131"/>
      <c r="BF737" s="132"/>
      <c r="BG737" s="126" t="s">
        <v>133</v>
      </c>
      <c r="BH737" s="159" t="n">
        <v>0.0005</v>
      </c>
      <c r="BI737" s="159" t="n">
        <v>1.8E-011</v>
      </c>
      <c r="BJ737" s="159" t="n">
        <v>2.9E-011</v>
      </c>
      <c r="BK737" s="159" t="n">
        <v>0.0005</v>
      </c>
      <c r="BL737" s="149" t="n">
        <v>5E-011</v>
      </c>
      <c r="BM737" s="133"/>
      <c r="BN737" s="134"/>
      <c r="BO737" s="175"/>
      <c r="BP737" s="114"/>
      <c r="BQ737" s="136"/>
      <c r="BR737" s="137"/>
      <c r="BS737" s="138"/>
      <c r="BT737" s="139"/>
      <c r="BU737" s="140"/>
      <c r="BV737" s="141"/>
      <c r="BW737" s="142"/>
    </row>
    <row r="738" customFormat="false" ht="12.75" hidden="false" customHeight="true" outlineLevel="0" collapsed="false">
      <c r="AW738" s="156" t="s">
        <v>936</v>
      </c>
      <c r="AX738" s="126" t="s">
        <v>582</v>
      </c>
      <c r="AY738" s="172" t="n">
        <v>0.288</v>
      </c>
      <c r="AZ738" s="131" t="s">
        <v>72</v>
      </c>
      <c r="BA738" s="131" t="n">
        <v>0.012</v>
      </c>
      <c r="BB738" s="131"/>
      <c r="BC738" s="131"/>
      <c r="BD738" s="131"/>
      <c r="BE738" s="131"/>
      <c r="BF738" s="132"/>
      <c r="BG738" s="126" t="s">
        <v>137</v>
      </c>
      <c r="BH738" s="159" t="n">
        <v>0.0005</v>
      </c>
      <c r="BI738" s="159" t="n">
        <v>1.9E-011</v>
      </c>
      <c r="BJ738" s="159" t="n">
        <v>3E-011</v>
      </c>
      <c r="BK738" s="131"/>
      <c r="BL738" s="132"/>
      <c r="BM738" s="133"/>
      <c r="BN738" s="134"/>
      <c r="BO738" s="175"/>
      <c r="BP738" s="114"/>
      <c r="BQ738" s="136"/>
      <c r="BR738" s="137"/>
      <c r="BS738" s="138"/>
      <c r="BT738" s="139"/>
      <c r="BU738" s="140"/>
      <c r="BV738" s="141"/>
      <c r="BW738" s="142"/>
    </row>
    <row r="739" customFormat="false" ht="12.75" hidden="false" customHeight="true" outlineLevel="0" collapsed="false">
      <c r="AW739" s="125" t="s">
        <v>937</v>
      </c>
      <c r="AX739" s="126" t="s">
        <v>583</v>
      </c>
      <c r="AY739" s="172" t="n">
        <v>5.98</v>
      </c>
      <c r="AZ739" s="131" t="s">
        <v>72</v>
      </c>
      <c r="BA739" s="131" t="n">
        <v>0.249166666666667</v>
      </c>
      <c r="BB739" s="131"/>
      <c r="BC739" s="131"/>
      <c r="BD739" s="131"/>
      <c r="BE739" s="131"/>
      <c r="BF739" s="132"/>
      <c r="BG739" s="126" t="s">
        <v>133</v>
      </c>
      <c r="BH739" s="159" t="n">
        <v>0.0005</v>
      </c>
      <c r="BI739" s="159" t="n">
        <v>1.6E-010</v>
      </c>
      <c r="BJ739" s="159" t="n">
        <v>2.5E-010</v>
      </c>
      <c r="BK739" s="159" t="n">
        <v>0.0005</v>
      </c>
      <c r="BL739" s="149" t="n">
        <v>3.9E-010</v>
      </c>
      <c r="BM739" s="133"/>
      <c r="BN739" s="134"/>
      <c r="BO739" s="175"/>
      <c r="BP739" s="114"/>
      <c r="BQ739" s="136"/>
      <c r="BR739" s="137"/>
      <c r="BS739" s="138"/>
      <c r="BT739" s="139"/>
      <c r="BU739" s="140"/>
      <c r="BV739" s="141"/>
      <c r="BW739" s="142"/>
    </row>
    <row r="740" customFormat="false" ht="12.75" hidden="false" customHeight="true" outlineLevel="0" collapsed="false">
      <c r="AW740" s="156" t="s">
        <v>938</v>
      </c>
      <c r="AX740" s="126" t="s">
        <v>583</v>
      </c>
      <c r="AY740" s="172" t="n">
        <v>5.98</v>
      </c>
      <c r="AZ740" s="131" t="s">
        <v>72</v>
      </c>
      <c r="BA740" s="131" t="n">
        <v>0.249166666666667</v>
      </c>
      <c r="BB740" s="131"/>
      <c r="BC740" s="131"/>
      <c r="BD740" s="131"/>
      <c r="BE740" s="131"/>
      <c r="BF740" s="132"/>
      <c r="BG740" s="126" t="s">
        <v>137</v>
      </c>
      <c r="BH740" s="159" t="n">
        <v>0.0005</v>
      </c>
      <c r="BI740" s="159" t="n">
        <v>1.7E-010</v>
      </c>
      <c r="BJ740" s="159" t="n">
        <v>2.6E-010</v>
      </c>
      <c r="BK740" s="131"/>
      <c r="BL740" s="132"/>
      <c r="BM740" s="133"/>
      <c r="BN740" s="134"/>
      <c r="BO740" s="175"/>
      <c r="BP740" s="114"/>
      <c r="BQ740" s="136"/>
      <c r="BR740" s="137"/>
      <c r="BS740" s="138"/>
      <c r="BT740" s="139"/>
      <c r="BU740" s="140"/>
      <c r="BV740" s="141"/>
      <c r="BW740" s="142"/>
    </row>
    <row r="741" customFormat="false" ht="12.75" hidden="false" customHeight="true" outlineLevel="0" collapsed="false">
      <c r="AW741" s="156" t="s">
        <v>939</v>
      </c>
      <c r="AX741" s="126" t="s">
        <v>584</v>
      </c>
      <c r="AY741" s="172" t="n">
        <v>0.227</v>
      </c>
      <c r="AZ741" s="131" t="s">
        <v>72</v>
      </c>
      <c r="BA741" s="131" t="n">
        <v>0.00945833333333333</v>
      </c>
      <c r="BB741" s="131"/>
      <c r="BC741" s="131"/>
      <c r="BD741" s="131"/>
      <c r="BE741" s="131"/>
      <c r="BF741" s="132"/>
      <c r="BG741" s="126" t="s">
        <v>133</v>
      </c>
      <c r="BH741" s="159" t="n">
        <v>0.0005</v>
      </c>
      <c r="BI741" s="159" t="n">
        <v>1.8E-011</v>
      </c>
      <c r="BJ741" s="159" t="n">
        <v>2.9E-011</v>
      </c>
      <c r="BK741" s="159" t="n">
        <v>0.0005</v>
      </c>
      <c r="BL741" s="149" t="n">
        <v>3.3E-011</v>
      </c>
      <c r="BM741" s="133"/>
      <c r="BN741" s="134"/>
      <c r="BO741" s="175"/>
      <c r="BP741" s="114"/>
      <c r="BQ741" s="136"/>
      <c r="BR741" s="137"/>
      <c r="BS741" s="138"/>
      <c r="BT741" s="139"/>
      <c r="BU741" s="140"/>
      <c r="BV741" s="141"/>
      <c r="BW741" s="142"/>
    </row>
    <row r="742" customFormat="false" ht="12.75" hidden="false" customHeight="true" outlineLevel="0" collapsed="false">
      <c r="AW742" s="156" t="s">
        <v>940</v>
      </c>
      <c r="AX742" s="126" t="s">
        <v>584</v>
      </c>
      <c r="AY742" s="172" t="n">
        <v>0.227</v>
      </c>
      <c r="AZ742" s="131" t="s">
        <v>72</v>
      </c>
      <c r="BA742" s="131" t="n">
        <v>0.00945833333333333</v>
      </c>
      <c r="BB742" s="131"/>
      <c r="BC742" s="131"/>
      <c r="BD742" s="131"/>
      <c r="BE742" s="131"/>
      <c r="BF742" s="132"/>
      <c r="BG742" s="126" t="s">
        <v>137</v>
      </c>
      <c r="BH742" s="159" t="n">
        <v>0.0005</v>
      </c>
      <c r="BI742" s="159" t="n">
        <v>1.9E-011</v>
      </c>
      <c r="BJ742" s="159" t="n">
        <v>3E-011</v>
      </c>
      <c r="BK742" s="131"/>
      <c r="BL742" s="132"/>
      <c r="BM742" s="133"/>
      <c r="BN742" s="134"/>
      <c r="BO742" s="175"/>
      <c r="BP742" s="114"/>
      <c r="BQ742" s="136"/>
      <c r="BR742" s="137"/>
      <c r="BS742" s="138"/>
      <c r="BT742" s="139"/>
      <c r="BU742" s="140"/>
      <c r="BV742" s="141"/>
      <c r="BW742" s="142"/>
    </row>
    <row r="743" customFormat="false" ht="12.75" hidden="false" customHeight="true" outlineLevel="0" collapsed="false">
      <c r="AW743" s="156" t="s">
        <v>941</v>
      </c>
      <c r="AX743" s="126" t="s">
        <v>585</v>
      </c>
      <c r="AY743" s="172" t="n">
        <v>0.844</v>
      </c>
      <c r="AZ743" s="131" t="s">
        <v>72</v>
      </c>
      <c r="BA743" s="131" t="n">
        <v>0.0351666666666667</v>
      </c>
      <c r="BB743" s="131"/>
      <c r="BC743" s="131"/>
      <c r="BD743" s="131"/>
      <c r="BE743" s="131"/>
      <c r="BF743" s="132"/>
      <c r="BG743" s="126" t="s">
        <v>133</v>
      </c>
      <c r="BH743" s="159" t="n">
        <v>0.0005</v>
      </c>
      <c r="BI743" s="159" t="n">
        <v>5.3E-011</v>
      </c>
      <c r="BJ743" s="159" t="n">
        <v>8.5E-011</v>
      </c>
      <c r="BK743" s="159" t="n">
        <v>0.0005</v>
      </c>
      <c r="BL743" s="149" t="n">
        <v>9.9E-011</v>
      </c>
      <c r="BM743" s="133"/>
      <c r="BN743" s="134"/>
      <c r="BO743" s="175"/>
      <c r="BP743" s="114"/>
      <c r="BQ743" s="136"/>
      <c r="BR743" s="137"/>
      <c r="BS743" s="138"/>
      <c r="BT743" s="139"/>
      <c r="BU743" s="140"/>
      <c r="BV743" s="141"/>
      <c r="BW743" s="142"/>
    </row>
    <row r="744" customFormat="false" ht="12.75" hidden="false" customHeight="true" outlineLevel="0" collapsed="false">
      <c r="AW744" s="156" t="s">
        <v>942</v>
      </c>
      <c r="AX744" s="126" t="s">
        <v>585</v>
      </c>
      <c r="AY744" s="172" t="n">
        <v>0.844</v>
      </c>
      <c r="AZ744" s="131" t="s">
        <v>72</v>
      </c>
      <c r="BA744" s="131" t="n">
        <v>0.0351666666666667</v>
      </c>
      <c r="BB744" s="131"/>
      <c r="BC744" s="131"/>
      <c r="BD744" s="131"/>
      <c r="BE744" s="131"/>
      <c r="BF744" s="132"/>
      <c r="BG744" s="126" t="s">
        <v>137</v>
      </c>
      <c r="BH744" s="159" t="n">
        <v>0.0005</v>
      </c>
      <c r="BI744" s="159" t="n">
        <v>5.6E-011</v>
      </c>
      <c r="BJ744" s="159" t="n">
        <v>8.9E-011</v>
      </c>
      <c r="BK744" s="131"/>
      <c r="BL744" s="132"/>
      <c r="BM744" s="133"/>
      <c r="BN744" s="134"/>
      <c r="BO744" s="175"/>
      <c r="BP744" s="114"/>
      <c r="BQ744" s="136"/>
      <c r="BR744" s="137"/>
      <c r="BS744" s="138"/>
      <c r="BT744" s="139"/>
      <c r="BU744" s="140"/>
      <c r="BV744" s="141"/>
      <c r="BW744" s="142"/>
    </row>
    <row r="745" customFormat="false" ht="12.75" hidden="false" customHeight="true" outlineLevel="0" collapsed="false">
      <c r="AW745" s="156" t="s">
        <v>943</v>
      </c>
      <c r="AX745" s="126" t="s">
        <v>586</v>
      </c>
      <c r="AY745" s="172" t="n">
        <v>5.04</v>
      </c>
      <c r="AZ745" s="131" t="s">
        <v>72</v>
      </c>
      <c r="BA745" s="131" t="n">
        <v>0.21</v>
      </c>
      <c r="BB745" s="131"/>
      <c r="BC745" s="131"/>
      <c r="BD745" s="131"/>
      <c r="BE745" s="131"/>
      <c r="BF745" s="132"/>
      <c r="BG745" s="126" t="s">
        <v>133</v>
      </c>
      <c r="BH745" s="159" t="n">
        <v>0.0005</v>
      </c>
      <c r="BI745" s="159" t="n">
        <v>2.4E-010</v>
      </c>
      <c r="BJ745" s="159" t="n">
        <v>3.7E-010</v>
      </c>
      <c r="BK745" s="159" t="n">
        <v>0.0005</v>
      </c>
      <c r="BL745" s="149" t="n">
        <v>6.4E-010</v>
      </c>
      <c r="BM745" s="133"/>
      <c r="BN745" s="134"/>
      <c r="BO745" s="175"/>
      <c r="BP745" s="114"/>
      <c r="BQ745" s="136"/>
      <c r="BR745" s="137"/>
      <c r="BS745" s="138"/>
      <c r="BT745" s="139"/>
      <c r="BU745" s="140"/>
      <c r="BV745" s="141"/>
      <c r="BW745" s="142"/>
    </row>
    <row r="746" customFormat="false" ht="12.75" hidden="false" customHeight="true" outlineLevel="0" collapsed="false">
      <c r="AW746" s="156" t="s">
        <v>944</v>
      </c>
      <c r="AX746" s="126" t="s">
        <v>586</v>
      </c>
      <c r="AY746" s="172" t="n">
        <v>5.04</v>
      </c>
      <c r="AZ746" s="131" t="s">
        <v>72</v>
      </c>
      <c r="BA746" s="131" t="n">
        <v>0.21</v>
      </c>
      <c r="BB746" s="131"/>
      <c r="BC746" s="131"/>
      <c r="BD746" s="131"/>
      <c r="BE746" s="131"/>
      <c r="BF746" s="132"/>
      <c r="BG746" s="126" t="s">
        <v>137</v>
      </c>
      <c r="BH746" s="159" t="n">
        <v>0.0005</v>
      </c>
      <c r="BI746" s="159" t="n">
        <v>2.6E-010</v>
      </c>
      <c r="BJ746" s="159" t="n">
        <v>3.8E-010</v>
      </c>
      <c r="BK746" s="131"/>
      <c r="BL746" s="132"/>
      <c r="BM746" s="133"/>
      <c r="BN746" s="134"/>
      <c r="BO746" s="175"/>
      <c r="BP746" s="114"/>
      <c r="BQ746" s="136"/>
      <c r="BR746" s="137"/>
      <c r="BS746" s="138"/>
      <c r="BT746" s="139"/>
      <c r="BU746" s="140"/>
      <c r="BV746" s="141"/>
      <c r="BW746" s="142"/>
    </row>
    <row r="747" customFormat="false" ht="12.75" hidden="false" customHeight="true" outlineLevel="0" collapsed="false">
      <c r="AW747" s="156" t="s">
        <v>945</v>
      </c>
      <c r="AX747" s="126" t="s">
        <v>587</v>
      </c>
      <c r="AY747" s="172" t="n">
        <v>0.495</v>
      </c>
      <c r="AZ747" s="131" t="s">
        <v>72</v>
      </c>
      <c r="BA747" s="131" t="n">
        <v>0.020625</v>
      </c>
      <c r="BB747" s="131"/>
      <c r="BC747" s="131"/>
      <c r="BD747" s="131"/>
      <c r="BE747" s="131"/>
      <c r="BF747" s="132"/>
      <c r="BG747" s="126" t="s">
        <v>133</v>
      </c>
      <c r="BH747" s="159" t="n">
        <v>0.0005</v>
      </c>
      <c r="BI747" s="159" t="n">
        <v>1E-011</v>
      </c>
      <c r="BJ747" s="159" t="n">
        <v>1.7E-011</v>
      </c>
      <c r="BK747" s="159" t="n">
        <v>0.0005</v>
      </c>
      <c r="BL747" s="149" t="n">
        <v>2E-011</v>
      </c>
      <c r="BM747" s="133"/>
      <c r="BN747" s="134"/>
      <c r="BO747" s="175"/>
      <c r="BP747" s="114"/>
      <c r="BQ747" s="136"/>
      <c r="BR747" s="137"/>
      <c r="BS747" s="138"/>
      <c r="BT747" s="139"/>
      <c r="BU747" s="140"/>
      <c r="BV747" s="141"/>
      <c r="BW747" s="142"/>
    </row>
    <row r="748" customFormat="false" ht="12.75" hidden="false" customHeight="true" outlineLevel="0" collapsed="false">
      <c r="AW748" s="156" t="s">
        <v>946</v>
      </c>
      <c r="AX748" s="126" t="s">
        <v>587</v>
      </c>
      <c r="AY748" s="172" t="n">
        <v>0.495</v>
      </c>
      <c r="AZ748" s="131" t="s">
        <v>72</v>
      </c>
      <c r="BA748" s="131" t="n">
        <v>0.020625</v>
      </c>
      <c r="BB748" s="131"/>
      <c r="BC748" s="131"/>
      <c r="BD748" s="131"/>
      <c r="BE748" s="131"/>
      <c r="BF748" s="132"/>
      <c r="BG748" s="126" t="s">
        <v>137</v>
      </c>
      <c r="BH748" s="159" t="n">
        <v>0.0005</v>
      </c>
      <c r="BI748" s="159" t="n">
        <v>1.1E-011</v>
      </c>
      <c r="BJ748" s="159" t="n">
        <v>1.7E-011</v>
      </c>
      <c r="BK748" s="131"/>
      <c r="BL748" s="132"/>
      <c r="BM748" s="133"/>
      <c r="BN748" s="134"/>
      <c r="BO748" s="175"/>
      <c r="BP748" s="114"/>
      <c r="BQ748" s="136"/>
      <c r="BR748" s="137"/>
      <c r="BS748" s="138"/>
      <c r="BT748" s="139"/>
      <c r="BU748" s="140"/>
      <c r="BV748" s="141"/>
      <c r="BW748" s="142"/>
    </row>
    <row r="749" customFormat="false" ht="12.75" hidden="false" customHeight="true" outlineLevel="0" collapsed="false">
      <c r="AW749" s="156" t="s">
        <v>947</v>
      </c>
      <c r="AX749" s="126" t="s">
        <v>588</v>
      </c>
      <c r="AY749" s="172" t="n">
        <v>5.5</v>
      </c>
      <c r="AZ749" s="131" t="s">
        <v>72</v>
      </c>
      <c r="BA749" s="131" t="n">
        <v>0.229166666666667</v>
      </c>
      <c r="BB749" s="131"/>
      <c r="BC749" s="131"/>
      <c r="BD749" s="131"/>
      <c r="BE749" s="131"/>
      <c r="BF749" s="132"/>
      <c r="BG749" s="126" t="s">
        <v>133</v>
      </c>
      <c r="BH749" s="159" t="n">
        <v>0.0005</v>
      </c>
      <c r="BI749" s="159" t="n">
        <v>1.5E-010</v>
      </c>
      <c r="BJ749" s="159" t="n">
        <v>2.5E-010</v>
      </c>
      <c r="BK749" s="159" t="n">
        <v>0.0005</v>
      </c>
      <c r="BL749" s="149" t="n">
        <v>2.5E-010</v>
      </c>
      <c r="BM749" s="133"/>
      <c r="BN749" s="134"/>
      <c r="BO749" s="175"/>
      <c r="BP749" s="114"/>
      <c r="BQ749" s="136"/>
      <c r="BR749" s="137"/>
      <c r="BS749" s="138"/>
      <c r="BT749" s="139"/>
      <c r="BU749" s="140"/>
      <c r="BV749" s="141"/>
      <c r="BW749" s="142"/>
    </row>
    <row r="750" customFormat="false" ht="12.75" hidden="false" customHeight="true" outlineLevel="0" collapsed="false">
      <c r="AW750" s="156" t="s">
        <v>948</v>
      </c>
      <c r="AX750" s="126" t="s">
        <v>588</v>
      </c>
      <c r="AY750" s="172" t="n">
        <v>5.5</v>
      </c>
      <c r="AZ750" s="131" t="s">
        <v>72</v>
      </c>
      <c r="BA750" s="131" t="n">
        <v>0.229166666666667</v>
      </c>
      <c r="BB750" s="131"/>
      <c r="BC750" s="131"/>
      <c r="BD750" s="131"/>
      <c r="BE750" s="131"/>
      <c r="BF750" s="132"/>
      <c r="BG750" s="126" t="s">
        <v>137</v>
      </c>
      <c r="BH750" s="159" t="n">
        <v>0.0005</v>
      </c>
      <c r="BI750" s="159" t="n">
        <v>1.6E-010</v>
      </c>
      <c r="BJ750" s="159" t="n">
        <v>2.5E-010</v>
      </c>
      <c r="BK750" s="131"/>
      <c r="BL750" s="132"/>
      <c r="BM750" s="133"/>
      <c r="BN750" s="134"/>
      <c r="BO750" s="175"/>
      <c r="BP750" s="114"/>
      <c r="BQ750" s="136"/>
      <c r="BR750" s="137"/>
      <c r="BS750" s="138"/>
      <c r="BT750" s="139"/>
      <c r="BU750" s="140"/>
      <c r="BV750" s="141"/>
      <c r="BW750" s="142"/>
    </row>
    <row r="751" customFormat="false" ht="12.75" hidden="false" customHeight="true" outlineLevel="0" collapsed="false">
      <c r="AW751" s="156" t="s">
        <v>949</v>
      </c>
      <c r="AX751" s="126" t="s">
        <v>589</v>
      </c>
      <c r="AY751" s="172" t="n">
        <v>2.49</v>
      </c>
      <c r="AZ751" s="131" t="s">
        <v>72</v>
      </c>
      <c r="BA751" s="131" t="n">
        <v>0.10375</v>
      </c>
      <c r="BB751" s="131"/>
      <c r="BC751" s="131"/>
      <c r="BD751" s="131"/>
      <c r="BE751" s="131"/>
      <c r="BF751" s="132"/>
      <c r="BG751" s="126" t="s">
        <v>133</v>
      </c>
      <c r="BH751" s="159" t="n">
        <v>0.0005</v>
      </c>
      <c r="BI751" s="159" t="n">
        <v>5.1E-012</v>
      </c>
      <c r="BJ751" s="159" t="n">
        <v>8.5E-012</v>
      </c>
      <c r="BK751" s="159" t="n">
        <v>0.0005</v>
      </c>
      <c r="BL751" s="149" t="n">
        <v>8.3E-012</v>
      </c>
      <c r="BM751" s="133"/>
      <c r="BN751" s="134"/>
      <c r="BO751" s="175"/>
      <c r="BP751" s="114"/>
      <c r="BQ751" s="136"/>
      <c r="BR751" s="137"/>
      <c r="BS751" s="138"/>
      <c r="BT751" s="139"/>
      <c r="BU751" s="140"/>
      <c r="BV751" s="141"/>
      <c r="BW751" s="142"/>
    </row>
    <row r="752" customFormat="false" ht="12.75" hidden="false" customHeight="true" outlineLevel="0" collapsed="false">
      <c r="AW752" s="156" t="s">
        <v>950</v>
      </c>
      <c r="AX752" s="126" t="s">
        <v>589</v>
      </c>
      <c r="AY752" s="172" t="n">
        <v>2.49</v>
      </c>
      <c r="AZ752" s="131" t="s">
        <v>72</v>
      </c>
      <c r="BA752" s="131" t="n">
        <v>0.10375</v>
      </c>
      <c r="BB752" s="131"/>
      <c r="BC752" s="131"/>
      <c r="BD752" s="131"/>
      <c r="BE752" s="131"/>
      <c r="BF752" s="132"/>
      <c r="BG752" s="126" t="s">
        <v>137</v>
      </c>
      <c r="BH752" s="159" t="n">
        <v>0.0005</v>
      </c>
      <c r="BI752" s="159" t="n">
        <v>5.3E-012</v>
      </c>
      <c r="BJ752" s="159" t="n">
        <v>8.8E-012</v>
      </c>
      <c r="BK752" s="131"/>
      <c r="BL752" s="132"/>
      <c r="BM752" s="133"/>
      <c r="BN752" s="134"/>
      <c r="BO752" s="175"/>
      <c r="BP752" s="114"/>
      <c r="BQ752" s="136"/>
      <c r="BR752" s="137"/>
      <c r="BS752" s="138"/>
      <c r="BT752" s="139"/>
      <c r="BU752" s="140"/>
      <c r="BV752" s="141"/>
      <c r="BW752" s="142"/>
    </row>
    <row r="753" customFormat="false" ht="12.75" hidden="false" customHeight="true" outlineLevel="0" collapsed="false">
      <c r="AW753" s="156" t="s">
        <v>951</v>
      </c>
      <c r="AX753" s="126" t="s">
        <v>590</v>
      </c>
      <c r="AY753" s="172" t="n">
        <v>11</v>
      </c>
      <c r="AZ753" s="131" t="s">
        <v>132</v>
      </c>
      <c r="BA753" s="172" t="n">
        <v>11</v>
      </c>
      <c r="BB753" s="131"/>
      <c r="BC753" s="131"/>
      <c r="BD753" s="131"/>
      <c r="BE753" s="131"/>
      <c r="BF753" s="132"/>
      <c r="BG753" s="126" t="s">
        <v>133</v>
      </c>
      <c r="BH753" s="159" t="n">
        <v>0.0005</v>
      </c>
      <c r="BI753" s="159" t="n">
        <v>2E-009</v>
      </c>
      <c r="BJ753" s="159" t="n">
        <v>1.9E-009</v>
      </c>
      <c r="BK753" s="159" t="n">
        <v>0.0005</v>
      </c>
      <c r="BL753" s="149" t="n">
        <v>1.1E-009</v>
      </c>
      <c r="BM753" s="133"/>
      <c r="BN753" s="134"/>
      <c r="BO753" s="175"/>
      <c r="BP753" s="114"/>
      <c r="BQ753" s="136"/>
      <c r="BR753" s="137"/>
      <c r="BS753" s="138"/>
      <c r="BT753" s="139"/>
      <c r="BU753" s="140"/>
      <c r="BV753" s="141" t="n">
        <v>0.809</v>
      </c>
      <c r="BW753" s="142" t="n">
        <v>0.805</v>
      </c>
    </row>
    <row r="754" customFormat="false" ht="12.75" hidden="false" customHeight="true" outlineLevel="0" collapsed="false">
      <c r="AW754" s="156" t="s">
        <v>952</v>
      </c>
      <c r="AX754" s="126" t="s">
        <v>590</v>
      </c>
      <c r="AY754" s="172" t="n">
        <v>11</v>
      </c>
      <c r="AZ754" s="131" t="s">
        <v>132</v>
      </c>
      <c r="BA754" s="172" t="n">
        <v>11</v>
      </c>
      <c r="BB754" s="131"/>
      <c r="BC754" s="131"/>
      <c r="BD754" s="131"/>
      <c r="BE754" s="131"/>
      <c r="BF754" s="132"/>
      <c r="BG754" s="126" t="s">
        <v>137</v>
      </c>
      <c r="BH754" s="159" t="n">
        <v>0.0005</v>
      </c>
      <c r="BI754" s="159" t="n">
        <v>2.3E-009</v>
      </c>
      <c r="BJ754" s="159" t="n">
        <v>2.1E-009</v>
      </c>
      <c r="BK754" s="131"/>
      <c r="BL754" s="132"/>
      <c r="BM754" s="133"/>
      <c r="BN754" s="134"/>
      <c r="BO754" s="175"/>
      <c r="BP754" s="114"/>
      <c r="BQ754" s="136"/>
      <c r="BR754" s="137"/>
      <c r="BS754" s="138"/>
      <c r="BT754" s="139"/>
      <c r="BU754" s="140"/>
      <c r="BV754" s="141" t="n">
        <v>0.809</v>
      </c>
      <c r="BW754" s="142" t="n">
        <v>0.805</v>
      </c>
    </row>
    <row r="755" customFormat="false" ht="12.75" hidden="false" customHeight="true" outlineLevel="0" collapsed="false">
      <c r="AW755" s="156" t="s">
        <v>953</v>
      </c>
      <c r="AX755" s="126" t="s">
        <v>591</v>
      </c>
      <c r="AY755" s="172" t="n">
        <v>1.73</v>
      </c>
      <c r="AZ755" s="131" t="s">
        <v>72</v>
      </c>
      <c r="BA755" s="131" t="n">
        <v>0.0720833333333333</v>
      </c>
      <c r="BB755" s="131"/>
      <c r="BC755" s="131"/>
      <c r="BD755" s="131"/>
      <c r="BE755" s="131"/>
      <c r="BF755" s="132"/>
      <c r="BG755" s="126" t="s">
        <v>133</v>
      </c>
      <c r="BH755" s="159" t="n">
        <v>0.0005</v>
      </c>
      <c r="BI755" s="159" t="n">
        <v>8.5E-011</v>
      </c>
      <c r="BJ755" s="159" t="n">
        <v>1.2E-010</v>
      </c>
      <c r="BK755" s="159" t="n">
        <v>0.0005</v>
      </c>
      <c r="BL755" s="149" t="n">
        <v>1.2E-010</v>
      </c>
      <c r="BM755" s="133"/>
      <c r="BN755" s="134"/>
      <c r="BO755" s="175"/>
      <c r="BP755" s="114"/>
      <c r="BQ755" s="136"/>
      <c r="BR755" s="137"/>
      <c r="BS755" s="138"/>
      <c r="BT755" s="139"/>
      <c r="BU755" s="140"/>
      <c r="BV755" s="141"/>
      <c r="BW755" s="142"/>
    </row>
    <row r="756" customFormat="false" ht="12.75" hidden="false" customHeight="true" outlineLevel="0" collapsed="false">
      <c r="AW756" s="156" t="s">
        <v>954</v>
      </c>
      <c r="AX756" s="126" t="s">
        <v>591</v>
      </c>
      <c r="AY756" s="172" t="n">
        <v>1.73</v>
      </c>
      <c r="AZ756" s="131" t="s">
        <v>72</v>
      </c>
      <c r="BA756" s="131" t="n">
        <v>0.0720833333333333</v>
      </c>
      <c r="BB756" s="131"/>
      <c r="BC756" s="131"/>
      <c r="BD756" s="131"/>
      <c r="BE756" s="131"/>
      <c r="BF756" s="132"/>
      <c r="BG756" s="126" t="s">
        <v>137</v>
      </c>
      <c r="BH756" s="159" t="n">
        <v>0.0005</v>
      </c>
      <c r="BI756" s="159" t="n">
        <v>9E-011</v>
      </c>
      <c r="BJ756" s="159" t="n">
        <v>1.3E-010</v>
      </c>
      <c r="BK756" s="131"/>
      <c r="BL756" s="132"/>
      <c r="BM756" s="133"/>
      <c r="BN756" s="134"/>
      <c r="BO756" s="175"/>
      <c r="BP756" s="114"/>
      <c r="BQ756" s="136"/>
      <c r="BR756" s="137"/>
      <c r="BS756" s="138"/>
      <c r="BT756" s="139"/>
      <c r="BU756" s="140"/>
      <c r="BV756" s="141"/>
      <c r="BW756" s="142"/>
    </row>
    <row r="757" customFormat="false" ht="12.75" hidden="false" customHeight="true" outlineLevel="0" collapsed="false">
      <c r="AW757" s="156" t="s">
        <v>955</v>
      </c>
      <c r="AX757" s="126" t="s">
        <v>592</v>
      </c>
      <c r="AY757" s="172" t="n">
        <v>0.207</v>
      </c>
      <c r="AZ757" s="131" t="s">
        <v>72</v>
      </c>
      <c r="BA757" s="131" t="n">
        <v>0.008625</v>
      </c>
      <c r="BB757" s="131"/>
      <c r="BC757" s="131"/>
      <c r="BD757" s="131"/>
      <c r="BE757" s="131"/>
      <c r="BF757" s="132"/>
      <c r="BG757" s="126" t="s">
        <v>133</v>
      </c>
      <c r="BH757" s="159" t="n">
        <v>0.0005</v>
      </c>
      <c r="BI757" s="159" t="n">
        <v>1.7E-011</v>
      </c>
      <c r="BJ757" s="159" t="n">
        <v>2.8E-011</v>
      </c>
      <c r="BK757" s="159" t="n">
        <v>0.0005</v>
      </c>
      <c r="BL757" s="149" t="n">
        <v>3E-011</v>
      </c>
      <c r="BM757" s="133"/>
      <c r="BN757" s="134"/>
      <c r="BO757" s="175"/>
      <c r="BP757" s="114"/>
      <c r="BQ757" s="136"/>
      <c r="BR757" s="137"/>
      <c r="BS757" s="138"/>
      <c r="BT757" s="139"/>
      <c r="BU757" s="140"/>
      <c r="BV757" s="141"/>
      <c r="BW757" s="142"/>
    </row>
    <row r="758" customFormat="false" ht="12.75" hidden="false" customHeight="true" outlineLevel="0" collapsed="false">
      <c r="AW758" s="156" t="s">
        <v>956</v>
      </c>
      <c r="AX758" s="126" t="s">
        <v>592</v>
      </c>
      <c r="AY758" s="172" t="n">
        <v>0.207</v>
      </c>
      <c r="AZ758" s="131" t="s">
        <v>72</v>
      </c>
      <c r="BA758" s="131" t="n">
        <v>0.008625</v>
      </c>
      <c r="BB758" s="131"/>
      <c r="BC758" s="131"/>
      <c r="BD758" s="131"/>
      <c r="BE758" s="131"/>
      <c r="BF758" s="132"/>
      <c r="BG758" s="126" t="s">
        <v>137</v>
      </c>
      <c r="BH758" s="159" t="n">
        <v>0.0005</v>
      </c>
      <c r="BI758" s="159" t="n">
        <v>1.8E-011</v>
      </c>
      <c r="BJ758" s="159" t="n">
        <v>2.9E-011</v>
      </c>
      <c r="BK758" s="131"/>
      <c r="BL758" s="132"/>
      <c r="BM758" s="133"/>
      <c r="BN758" s="134"/>
      <c r="BO758" s="175"/>
      <c r="BP758" s="114"/>
      <c r="BQ758" s="136"/>
      <c r="BR758" s="137"/>
      <c r="BS758" s="138"/>
      <c r="BT758" s="139"/>
      <c r="BU758" s="140"/>
      <c r="BV758" s="141"/>
      <c r="BW758" s="142"/>
    </row>
    <row r="759" customFormat="false" ht="12.75" hidden="false" customHeight="true" outlineLevel="0" collapsed="false">
      <c r="AW759" s="156" t="s">
        <v>957</v>
      </c>
      <c r="AX759" s="126" t="s">
        <v>593</v>
      </c>
      <c r="AY759" s="172" t="n">
        <v>0.348</v>
      </c>
      <c r="AZ759" s="131" t="s">
        <v>72</v>
      </c>
      <c r="BA759" s="131" t="n">
        <v>0.0145</v>
      </c>
      <c r="BB759" s="131"/>
      <c r="BC759" s="131"/>
      <c r="BD759" s="131"/>
      <c r="BE759" s="131"/>
      <c r="BF759" s="132"/>
      <c r="BG759" s="126" t="s">
        <v>133</v>
      </c>
      <c r="BH759" s="159" t="n">
        <v>0.0005</v>
      </c>
      <c r="BI759" s="159" t="n">
        <v>1.5E-011</v>
      </c>
      <c r="BJ759" s="159" t="n">
        <v>2.4E-011</v>
      </c>
      <c r="BK759" s="159" t="n">
        <v>0.0005</v>
      </c>
      <c r="BL759" s="149" t="n">
        <v>3.6E-011</v>
      </c>
      <c r="BM759" s="133"/>
      <c r="BN759" s="134"/>
      <c r="BO759" s="175"/>
      <c r="BP759" s="114"/>
      <c r="BQ759" s="136"/>
      <c r="BR759" s="137"/>
      <c r="BS759" s="138"/>
      <c r="BT759" s="139"/>
      <c r="BU759" s="140"/>
      <c r="BV759" s="141"/>
      <c r="BW759" s="142"/>
    </row>
    <row r="760" customFormat="false" ht="12.75" hidden="false" customHeight="true" outlineLevel="0" collapsed="false">
      <c r="AW760" s="156" t="s">
        <v>958</v>
      </c>
      <c r="AX760" s="126" t="s">
        <v>593</v>
      </c>
      <c r="AY760" s="172" t="n">
        <v>0.348</v>
      </c>
      <c r="AZ760" s="131" t="s">
        <v>72</v>
      </c>
      <c r="BA760" s="131" t="n">
        <v>0.0145</v>
      </c>
      <c r="BB760" s="131"/>
      <c r="BC760" s="131"/>
      <c r="BD760" s="131"/>
      <c r="BE760" s="131"/>
      <c r="BF760" s="132"/>
      <c r="BG760" s="126" t="s">
        <v>137</v>
      </c>
      <c r="BH760" s="159" t="n">
        <v>0.0005</v>
      </c>
      <c r="BI760" s="159" t="n">
        <v>1.6E-011</v>
      </c>
      <c r="BJ760" s="159" t="n">
        <v>2.5E-011</v>
      </c>
      <c r="BK760" s="131"/>
      <c r="BL760" s="132"/>
      <c r="BM760" s="133"/>
      <c r="BN760" s="134"/>
      <c r="BO760" s="175"/>
      <c r="BP760" s="114"/>
      <c r="BQ760" s="136"/>
      <c r="BR760" s="137"/>
      <c r="BS760" s="138"/>
      <c r="BT760" s="139"/>
      <c r="BU760" s="140"/>
      <c r="BV760" s="141"/>
      <c r="BW760" s="142"/>
    </row>
    <row r="761" customFormat="false" ht="12.75" hidden="false" customHeight="true" outlineLevel="0" collapsed="false">
      <c r="AW761" s="156" t="s">
        <v>959</v>
      </c>
      <c r="AX761" s="126" t="s">
        <v>594</v>
      </c>
      <c r="AY761" s="172" t="n">
        <v>265</v>
      </c>
      <c r="AZ761" s="131" t="s">
        <v>132</v>
      </c>
      <c r="BA761" s="172" t="n">
        <v>265</v>
      </c>
      <c r="BB761" s="131"/>
      <c r="BC761" s="131"/>
      <c r="BD761" s="131"/>
      <c r="BE761" s="131"/>
      <c r="BF761" s="132"/>
      <c r="BG761" s="126" t="s">
        <v>133</v>
      </c>
      <c r="BH761" s="159" t="n">
        <v>0.0005</v>
      </c>
      <c r="BI761" s="159" t="n">
        <v>1.4E-009</v>
      </c>
      <c r="BJ761" s="159" t="n">
        <v>9.6E-010</v>
      </c>
      <c r="BK761" s="159" t="n">
        <v>0.0005</v>
      </c>
      <c r="BL761" s="149" t="n">
        <v>2.3E-010</v>
      </c>
      <c r="BM761" s="133"/>
      <c r="BN761" s="134"/>
      <c r="BO761" s="175"/>
      <c r="BP761" s="114"/>
      <c r="BQ761" s="136"/>
      <c r="BR761" s="137"/>
      <c r="BS761" s="138"/>
      <c r="BT761" s="139"/>
      <c r="BU761" s="140"/>
      <c r="BV761" s="141"/>
      <c r="BW761" s="142"/>
    </row>
    <row r="762" customFormat="false" ht="12.75" hidden="false" customHeight="true" outlineLevel="0" collapsed="false">
      <c r="AW762" s="156" t="s">
        <v>960</v>
      </c>
      <c r="AX762" s="126" t="s">
        <v>594</v>
      </c>
      <c r="AY762" s="172" t="n">
        <v>265</v>
      </c>
      <c r="AZ762" s="131" t="s">
        <v>132</v>
      </c>
      <c r="BA762" s="172" t="n">
        <v>265</v>
      </c>
      <c r="BB762" s="131"/>
      <c r="BC762" s="131"/>
      <c r="BD762" s="131"/>
      <c r="BE762" s="131"/>
      <c r="BF762" s="132"/>
      <c r="BG762" s="126" t="s">
        <v>137</v>
      </c>
      <c r="BH762" s="159" t="n">
        <v>0.0005</v>
      </c>
      <c r="BI762" s="159" t="n">
        <v>1.3E-009</v>
      </c>
      <c r="BJ762" s="159" t="n">
        <v>8.3E-010</v>
      </c>
      <c r="BK762" s="131"/>
      <c r="BL762" s="132"/>
      <c r="BM762" s="133"/>
      <c r="BN762" s="134"/>
      <c r="BO762" s="175"/>
      <c r="BP762" s="114"/>
      <c r="BQ762" s="136"/>
      <c r="BR762" s="137"/>
      <c r="BS762" s="138"/>
      <c r="BT762" s="139"/>
      <c r="BU762" s="140"/>
      <c r="BV762" s="141"/>
      <c r="BW762" s="142"/>
    </row>
    <row r="763" customFormat="false" ht="12.75" hidden="false" customHeight="true" outlineLevel="0" collapsed="false">
      <c r="AW763" s="156" t="s">
        <v>961</v>
      </c>
      <c r="AX763" s="126" t="s">
        <v>595</v>
      </c>
      <c r="AY763" s="172" t="n">
        <v>363</v>
      </c>
      <c r="AZ763" s="131" t="s">
        <v>132</v>
      </c>
      <c r="BA763" s="172" t="n">
        <v>363</v>
      </c>
      <c r="BB763" s="131"/>
      <c r="BC763" s="131"/>
      <c r="BD763" s="131"/>
      <c r="BE763" s="131"/>
      <c r="BF763" s="132"/>
      <c r="BG763" s="126" t="s">
        <v>133</v>
      </c>
      <c r="BH763" s="159" t="n">
        <v>0.0005</v>
      </c>
      <c r="BI763" s="159" t="n">
        <v>7.8E-009</v>
      </c>
      <c r="BJ763" s="159" t="n">
        <v>5.4E-009</v>
      </c>
      <c r="BK763" s="159" t="n">
        <v>0.0005</v>
      </c>
      <c r="BL763" s="149" t="n">
        <v>9.7E-010</v>
      </c>
      <c r="BM763" s="133"/>
      <c r="BN763" s="134"/>
      <c r="BO763" s="175"/>
      <c r="BP763" s="114"/>
      <c r="BQ763" s="136"/>
      <c r="BR763" s="137"/>
      <c r="BS763" s="138"/>
      <c r="BT763" s="139"/>
      <c r="BU763" s="140"/>
      <c r="BV763" s="141"/>
      <c r="BW763" s="142"/>
    </row>
    <row r="764" customFormat="false" ht="12.75" hidden="false" customHeight="true" outlineLevel="0" collapsed="false">
      <c r="AW764" s="156" t="s">
        <v>962</v>
      </c>
      <c r="AX764" s="126" t="s">
        <v>595</v>
      </c>
      <c r="AY764" s="172" t="n">
        <v>363</v>
      </c>
      <c r="AZ764" s="131" t="s">
        <v>132</v>
      </c>
      <c r="BA764" s="172" t="n">
        <v>363</v>
      </c>
      <c r="BB764" s="131"/>
      <c r="BC764" s="131"/>
      <c r="BD764" s="131"/>
      <c r="BE764" s="131"/>
      <c r="BF764" s="132"/>
      <c r="BG764" s="126" t="s">
        <v>137</v>
      </c>
      <c r="BH764" s="159" t="n">
        <v>0.0005</v>
      </c>
      <c r="BI764" s="159" t="n">
        <v>7E-009</v>
      </c>
      <c r="BJ764" s="159" t="n">
        <v>3.9E-009</v>
      </c>
      <c r="BK764" s="131"/>
      <c r="BL764" s="132"/>
      <c r="BM764" s="133"/>
      <c r="BN764" s="134"/>
      <c r="BO764" s="175"/>
      <c r="BP764" s="114"/>
      <c r="BQ764" s="136"/>
      <c r="BR764" s="137"/>
      <c r="BS764" s="138"/>
      <c r="BT764" s="139"/>
      <c r="BU764" s="140"/>
      <c r="BV764" s="141"/>
      <c r="BW764" s="142"/>
    </row>
    <row r="765" customFormat="false" ht="12.75" hidden="false" customHeight="true" outlineLevel="0" collapsed="false">
      <c r="AW765" s="156" t="s">
        <v>963</v>
      </c>
      <c r="AX765" s="126" t="s">
        <v>596</v>
      </c>
      <c r="AY765" s="172" t="n">
        <v>17.7</v>
      </c>
      <c r="AZ765" s="131" t="s">
        <v>114</v>
      </c>
      <c r="BA765" s="131" t="n">
        <v>6464.925</v>
      </c>
      <c r="BB765" s="131"/>
      <c r="BC765" s="131"/>
      <c r="BD765" s="131"/>
      <c r="BE765" s="131"/>
      <c r="BF765" s="132"/>
      <c r="BG765" s="126" t="s">
        <v>133</v>
      </c>
      <c r="BH765" s="159" t="n">
        <v>0.0005</v>
      </c>
      <c r="BI765" s="159" t="n">
        <v>3.4E-009</v>
      </c>
      <c r="BJ765" s="159" t="n">
        <v>2.4E-009</v>
      </c>
      <c r="BK765" s="159" t="n">
        <v>0.0005</v>
      </c>
      <c r="BL765" s="149" t="n">
        <v>1.1E-010</v>
      </c>
      <c r="BM765" s="133"/>
      <c r="BN765" s="134"/>
      <c r="BO765" s="175"/>
      <c r="BP765" s="114"/>
      <c r="BQ765" s="136"/>
      <c r="BR765" s="137"/>
      <c r="BS765" s="138"/>
      <c r="BT765" s="139"/>
      <c r="BU765" s="140"/>
      <c r="BV765" s="141"/>
      <c r="BW765" s="142"/>
    </row>
    <row r="766" customFormat="false" ht="12.75" hidden="false" customHeight="true" outlineLevel="0" collapsed="false">
      <c r="AW766" s="156" t="s">
        <v>964</v>
      </c>
      <c r="AX766" s="126" t="s">
        <v>596</v>
      </c>
      <c r="AY766" s="172" t="n">
        <v>17.7</v>
      </c>
      <c r="AZ766" s="131" t="s">
        <v>114</v>
      </c>
      <c r="BA766" s="131" t="n">
        <v>6464.925</v>
      </c>
      <c r="BB766" s="131"/>
      <c r="BC766" s="131"/>
      <c r="BD766" s="131"/>
      <c r="BE766" s="131"/>
      <c r="BF766" s="132"/>
      <c r="BG766" s="126" t="s">
        <v>137</v>
      </c>
      <c r="BH766" s="159" t="n">
        <v>0.0005</v>
      </c>
      <c r="BI766" s="159" t="n">
        <v>2.1E-009</v>
      </c>
      <c r="BJ766" s="159" t="n">
        <v>1.2E-009</v>
      </c>
      <c r="BK766" s="131"/>
      <c r="BL766" s="132"/>
      <c r="BM766" s="133"/>
      <c r="BN766" s="134"/>
      <c r="BO766" s="175"/>
      <c r="BP766" s="114"/>
      <c r="BQ766" s="136"/>
      <c r="BR766" s="137"/>
      <c r="BS766" s="138"/>
      <c r="BT766" s="139"/>
      <c r="BU766" s="140"/>
      <c r="BV766" s="141"/>
      <c r="BW766" s="142"/>
    </row>
    <row r="767" customFormat="false" ht="12.75" hidden="false" customHeight="true" outlineLevel="0" collapsed="false">
      <c r="AW767" s="156" t="s">
        <v>965</v>
      </c>
      <c r="AX767" s="126" t="s">
        <v>597</v>
      </c>
      <c r="AY767" s="172" t="n">
        <v>5.53</v>
      </c>
      <c r="AZ767" s="131" t="s">
        <v>114</v>
      </c>
      <c r="BA767" s="131" t="n">
        <v>2019.8325</v>
      </c>
      <c r="BB767" s="131"/>
      <c r="BC767" s="131"/>
      <c r="BD767" s="131"/>
      <c r="BE767" s="131"/>
      <c r="BF767" s="132"/>
      <c r="BG767" s="126" t="s">
        <v>133</v>
      </c>
      <c r="BH767" s="159" t="n">
        <v>0.0005</v>
      </c>
      <c r="BI767" s="159" t="n">
        <v>1.9E-008</v>
      </c>
      <c r="BJ767" s="159" t="n">
        <v>1.3E-008</v>
      </c>
      <c r="BK767" s="159" t="n">
        <v>0.0005</v>
      </c>
      <c r="BL767" s="149" t="n">
        <v>9E-010</v>
      </c>
      <c r="BM767" s="133"/>
      <c r="BN767" s="134"/>
      <c r="BO767" s="175"/>
      <c r="BP767" s="114"/>
      <c r="BQ767" s="136"/>
      <c r="BR767" s="137"/>
      <c r="BS767" s="138"/>
      <c r="BT767" s="139"/>
      <c r="BU767" s="140"/>
      <c r="BV767" s="141"/>
      <c r="BW767" s="142"/>
    </row>
    <row r="768" customFormat="false" ht="12.75" hidden="false" customHeight="true" outlineLevel="0" collapsed="false">
      <c r="AW768" s="156" t="s">
        <v>966</v>
      </c>
      <c r="AX768" s="126" t="s">
        <v>597</v>
      </c>
      <c r="AY768" s="172" t="n">
        <v>5.53</v>
      </c>
      <c r="AZ768" s="131" t="s">
        <v>114</v>
      </c>
      <c r="BA768" s="131" t="n">
        <v>2019.8325</v>
      </c>
      <c r="BB768" s="131"/>
      <c r="BC768" s="131"/>
      <c r="BD768" s="131"/>
      <c r="BE768" s="131"/>
      <c r="BF768" s="132"/>
      <c r="BG768" s="126" t="s">
        <v>137</v>
      </c>
      <c r="BH768" s="159" t="n">
        <v>0.0005</v>
      </c>
      <c r="BI768" s="159" t="n">
        <v>1.6E-008</v>
      </c>
      <c r="BJ768" s="159" t="n">
        <v>9E-009</v>
      </c>
      <c r="BK768" s="131"/>
      <c r="BL768" s="132"/>
      <c r="BM768" s="133"/>
      <c r="BN768" s="134"/>
      <c r="BO768" s="175"/>
      <c r="BP768" s="114"/>
      <c r="BQ768" s="136"/>
      <c r="BR768" s="137"/>
      <c r="BS768" s="138"/>
      <c r="BT768" s="139"/>
      <c r="BU768" s="140"/>
      <c r="BV768" s="141"/>
      <c r="BW768" s="142"/>
    </row>
    <row r="769" customFormat="false" ht="12.75" hidden="false" customHeight="true" outlineLevel="0" collapsed="false">
      <c r="AW769" s="156" t="s">
        <v>967</v>
      </c>
      <c r="AX769" s="126" t="s">
        <v>598</v>
      </c>
      <c r="AY769" s="172" t="n">
        <v>2.62</v>
      </c>
      <c r="AZ769" s="131" t="s">
        <v>114</v>
      </c>
      <c r="BA769" s="131" t="n">
        <v>956.955</v>
      </c>
      <c r="BB769" s="131"/>
      <c r="BC769" s="131"/>
      <c r="BD769" s="131"/>
      <c r="BE769" s="131"/>
      <c r="BF769" s="132"/>
      <c r="BG769" s="126" t="s">
        <v>133</v>
      </c>
      <c r="BH769" s="159" t="n">
        <v>0.0005</v>
      </c>
      <c r="BI769" s="159" t="n">
        <v>4.7E-009</v>
      </c>
      <c r="BJ769" s="159" t="n">
        <v>3.5E-009</v>
      </c>
      <c r="BK769" s="159" t="n">
        <v>0.0005</v>
      </c>
      <c r="BL769" s="149" t="n">
        <v>2.6E-010</v>
      </c>
      <c r="BM769" s="133"/>
      <c r="BN769" s="134"/>
      <c r="BO769" s="175"/>
      <c r="BP769" s="114"/>
      <c r="BQ769" s="136"/>
      <c r="BR769" s="137"/>
      <c r="BS769" s="138"/>
      <c r="BT769" s="139"/>
      <c r="BU769" s="140"/>
      <c r="BV769" s="141" t="n">
        <v>1</v>
      </c>
      <c r="BW769" s="142" t="n">
        <v>0.225</v>
      </c>
    </row>
    <row r="770" customFormat="false" ht="12.75" hidden="false" customHeight="true" outlineLevel="0" collapsed="false">
      <c r="AW770" s="156" t="s">
        <v>968</v>
      </c>
      <c r="AX770" s="126" t="s">
        <v>598</v>
      </c>
      <c r="AY770" s="172" t="n">
        <v>2.62</v>
      </c>
      <c r="AZ770" s="131" t="s">
        <v>114</v>
      </c>
      <c r="BA770" s="131" t="n">
        <v>956.955</v>
      </c>
      <c r="BB770" s="131"/>
      <c r="BC770" s="131"/>
      <c r="BD770" s="131"/>
      <c r="BE770" s="131"/>
      <c r="BF770" s="132"/>
      <c r="BG770" s="126" t="s">
        <v>137</v>
      </c>
      <c r="BH770" s="159" t="n">
        <v>0.0005</v>
      </c>
      <c r="BI770" s="159" t="n">
        <v>4.6E-009</v>
      </c>
      <c r="BJ770" s="159" t="n">
        <v>3.2E-009</v>
      </c>
      <c r="BK770" s="131"/>
      <c r="BL770" s="132"/>
      <c r="BM770" s="133"/>
      <c r="BN770" s="134"/>
      <c r="BO770" s="175"/>
      <c r="BP770" s="114"/>
      <c r="BQ770" s="136"/>
      <c r="BR770" s="137"/>
      <c r="BS770" s="138"/>
      <c r="BT770" s="139"/>
      <c r="BU770" s="140"/>
      <c r="BV770" s="141" t="n">
        <v>1</v>
      </c>
      <c r="BW770" s="142" t="n">
        <v>0.225</v>
      </c>
    </row>
    <row r="771" customFormat="false" ht="12.75" hidden="false" customHeight="true" outlineLevel="0" collapsed="false">
      <c r="AW771" s="156" t="s">
        <v>969</v>
      </c>
      <c r="AX771" s="126" t="s">
        <v>599</v>
      </c>
      <c r="AY771" s="172" t="n">
        <v>5.37</v>
      </c>
      <c r="AZ771" s="131" t="s">
        <v>132</v>
      </c>
      <c r="BA771" s="172" t="n">
        <v>5.37</v>
      </c>
      <c r="BB771" s="131"/>
      <c r="BC771" s="131"/>
      <c r="BD771" s="131"/>
      <c r="BE771" s="131"/>
      <c r="BF771" s="132"/>
      <c r="BG771" s="126" t="s">
        <v>133</v>
      </c>
      <c r="BH771" s="159" t="n">
        <v>0.0005</v>
      </c>
      <c r="BI771" s="159" t="n">
        <v>2E-009</v>
      </c>
      <c r="BJ771" s="159" t="n">
        <v>2.1E-009</v>
      </c>
      <c r="BK771" s="159" t="n">
        <v>0.0005</v>
      </c>
      <c r="BL771" s="149" t="n">
        <v>2.7E-009</v>
      </c>
      <c r="BM771" s="133"/>
      <c r="BN771" s="134"/>
      <c r="BO771" s="175"/>
      <c r="BP771" s="114"/>
      <c r="BQ771" s="136"/>
      <c r="BR771" s="137"/>
      <c r="BS771" s="138"/>
      <c r="BT771" s="139"/>
      <c r="BU771" s="140"/>
      <c r="BV771" s="141"/>
      <c r="BW771" s="142"/>
    </row>
    <row r="772" customFormat="false" ht="12.75" hidden="false" customHeight="true" outlineLevel="0" collapsed="false">
      <c r="AW772" s="156" t="s">
        <v>970</v>
      </c>
      <c r="AX772" s="126" t="s">
        <v>599</v>
      </c>
      <c r="AY772" s="172" t="n">
        <v>5.37</v>
      </c>
      <c r="AZ772" s="131" t="s">
        <v>132</v>
      </c>
      <c r="BA772" s="172" t="n">
        <v>5.37</v>
      </c>
      <c r="BB772" s="131"/>
      <c r="BC772" s="131"/>
      <c r="BD772" s="131"/>
      <c r="BE772" s="131"/>
      <c r="BF772" s="132"/>
      <c r="BG772" s="126" t="s">
        <v>137</v>
      </c>
      <c r="BH772" s="159" t="n">
        <v>0.0005</v>
      </c>
      <c r="BI772" s="159" t="n">
        <v>2.1E-009</v>
      </c>
      <c r="BJ772" s="159" t="n">
        <v>2.2E-009</v>
      </c>
      <c r="BK772" s="131"/>
      <c r="BL772" s="132"/>
      <c r="BM772" s="133"/>
      <c r="BN772" s="134"/>
      <c r="BO772" s="175"/>
      <c r="BP772" s="114"/>
      <c r="BQ772" s="136"/>
      <c r="BR772" s="137"/>
      <c r="BS772" s="138"/>
      <c r="BT772" s="139"/>
      <c r="BU772" s="140"/>
      <c r="BV772" s="141"/>
      <c r="BW772" s="142"/>
    </row>
    <row r="773" customFormat="false" ht="12.75" hidden="false" customHeight="true" outlineLevel="0" collapsed="false">
      <c r="AW773" s="156" t="s">
        <v>971</v>
      </c>
      <c r="AX773" s="126" t="s">
        <v>600</v>
      </c>
      <c r="AY773" s="172" t="n">
        <v>41.3</v>
      </c>
      <c r="AZ773" s="131" t="s">
        <v>132</v>
      </c>
      <c r="BA773" s="172" t="n">
        <v>41.3</v>
      </c>
      <c r="BB773" s="131"/>
      <c r="BC773" s="131"/>
      <c r="BD773" s="131"/>
      <c r="BE773" s="131"/>
      <c r="BF773" s="132"/>
      <c r="BG773" s="126" t="s">
        <v>133</v>
      </c>
      <c r="BH773" s="159" t="n">
        <v>0.0005</v>
      </c>
      <c r="BI773" s="159" t="n">
        <v>4.9E-009</v>
      </c>
      <c r="BJ773" s="159" t="n">
        <v>4.1E-009</v>
      </c>
      <c r="BK773" s="159" t="n">
        <v>0.0005</v>
      </c>
      <c r="BL773" s="149" t="n">
        <v>1.8E-009</v>
      </c>
      <c r="BM773" s="133"/>
      <c r="BN773" s="134"/>
      <c r="BO773" s="175"/>
      <c r="BP773" s="114"/>
      <c r="BQ773" s="136"/>
      <c r="BR773" s="137"/>
      <c r="BS773" s="138"/>
      <c r="BT773" s="139"/>
      <c r="BU773" s="140"/>
      <c r="BV773" s="141"/>
      <c r="BW773" s="142"/>
    </row>
    <row r="774" customFormat="false" ht="12.75" hidden="false" customHeight="true" outlineLevel="0" collapsed="false">
      <c r="AW774" s="156" t="s">
        <v>972</v>
      </c>
      <c r="AX774" s="126" t="s">
        <v>600</v>
      </c>
      <c r="AY774" s="172" t="n">
        <v>41.3</v>
      </c>
      <c r="AZ774" s="131" t="s">
        <v>132</v>
      </c>
      <c r="BA774" s="172" t="n">
        <v>41.3</v>
      </c>
      <c r="BB774" s="131"/>
      <c r="BC774" s="131"/>
      <c r="BD774" s="131"/>
      <c r="BE774" s="131"/>
      <c r="BF774" s="132"/>
      <c r="BG774" s="126" t="s">
        <v>137</v>
      </c>
      <c r="BH774" s="159" t="n">
        <v>0.0005</v>
      </c>
      <c r="BI774" s="159" t="n">
        <v>5.4E-009</v>
      </c>
      <c r="BJ774" s="159" t="n">
        <v>4.3E-009</v>
      </c>
      <c r="BK774" s="131"/>
      <c r="BL774" s="132"/>
      <c r="BM774" s="133"/>
      <c r="BN774" s="134"/>
      <c r="BO774" s="175"/>
      <c r="BP774" s="114"/>
      <c r="BQ774" s="136"/>
      <c r="BR774" s="137"/>
      <c r="BS774" s="138"/>
      <c r="BT774" s="139"/>
      <c r="BU774" s="140"/>
      <c r="BV774" s="141"/>
      <c r="BW774" s="142"/>
    </row>
    <row r="775" customFormat="false" ht="12.75" hidden="false" customHeight="true" outlineLevel="0" collapsed="false">
      <c r="AW775" s="156" t="s">
        <v>973</v>
      </c>
      <c r="AX775" s="126" t="s">
        <v>601</v>
      </c>
      <c r="AY775" s="172" t="n">
        <v>2.21</v>
      </c>
      <c r="AZ775" s="131" t="s">
        <v>132</v>
      </c>
      <c r="BA775" s="172" t="n">
        <v>2.21</v>
      </c>
      <c r="BB775" s="131"/>
      <c r="BC775" s="131"/>
      <c r="BD775" s="131"/>
      <c r="BE775" s="131"/>
      <c r="BF775" s="132"/>
      <c r="BG775" s="126" t="s">
        <v>133</v>
      </c>
      <c r="BH775" s="159" t="n">
        <v>0.0005</v>
      </c>
      <c r="BI775" s="159" t="n">
        <v>6.6E-010</v>
      </c>
      <c r="BJ775" s="159" t="n">
        <v>7.6E-010</v>
      </c>
      <c r="BK775" s="159" t="n">
        <v>0.0005</v>
      </c>
      <c r="BL775" s="149" t="n">
        <v>9.9E-010</v>
      </c>
      <c r="BM775" s="133"/>
      <c r="BN775" s="134"/>
      <c r="BO775" s="175"/>
      <c r="BP775" s="114"/>
      <c r="BQ775" s="136"/>
      <c r="BR775" s="137"/>
      <c r="BS775" s="138"/>
      <c r="BT775" s="139"/>
      <c r="BU775" s="140"/>
      <c r="BV775" s="141"/>
      <c r="BW775" s="142"/>
    </row>
    <row r="776" customFormat="false" ht="12.75" hidden="false" customHeight="true" outlineLevel="0" collapsed="false">
      <c r="AW776" s="156" t="s">
        <v>974</v>
      </c>
      <c r="AX776" s="126" t="s">
        <v>601</v>
      </c>
      <c r="AY776" s="172" t="n">
        <v>2.21</v>
      </c>
      <c r="AZ776" s="131" t="s">
        <v>132</v>
      </c>
      <c r="BA776" s="172" t="n">
        <v>2.21</v>
      </c>
      <c r="BB776" s="131"/>
      <c r="BC776" s="131"/>
      <c r="BD776" s="131"/>
      <c r="BE776" s="131"/>
      <c r="BF776" s="132"/>
      <c r="BG776" s="126" t="s">
        <v>137</v>
      </c>
      <c r="BH776" s="159" t="n">
        <v>0.0005</v>
      </c>
      <c r="BI776" s="159" t="n">
        <v>7.2E-010</v>
      </c>
      <c r="BJ776" s="159" t="n">
        <v>8.2E-010</v>
      </c>
      <c r="BK776" s="131"/>
      <c r="BL776" s="132"/>
      <c r="BM776" s="133"/>
      <c r="BN776" s="134"/>
      <c r="BO776" s="175"/>
      <c r="BP776" s="114"/>
      <c r="BQ776" s="136"/>
      <c r="BR776" s="137"/>
      <c r="BS776" s="138"/>
      <c r="BT776" s="139"/>
      <c r="BU776" s="140"/>
      <c r="BV776" s="141"/>
      <c r="BW776" s="142"/>
    </row>
    <row r="777" customFormat="false" ht="12.75" hidden="false" customHeight="true" outlineLevel="0" collapsed="false">
      <c r="AW777" s="156" t="s">
        <v>975</v>
      </c>
      <c r="AX777" s="126" t="s">
        <v>602</v>
      </c>
      <c r="AY777" s="172" t="n">
        <v>2.68</v>
      </c>
      <c r="AZ777" s="131" t="s">
        <v>72</v>
      </c>
      <c r="BA777" s="131" t="n">
        <v>0.111666666666667</v>
      </c>
      <c r="BB777" s="131"/>
      <c r="BC777" s="131"/>
      <c r="BD777" s="131"/>
      <c r="BE777" s="131"/>
      <c r="BF777" s="132"/>
      <c r="BG777" s="126" t="s">
        <v>133</v>
      </c>
      <c r="BH777" s="159" t="n">
        <v>0.0005</v>
      </c>
      <c r="BI777" s="159" t="n">
        <v>1.3E-010</v>
      </c>
      <c r="BJ777" s="159" t="n">
        <v>2E-010</v>
      </c>
      <c r="BK777" s="159" t="n">
        <v>0.0005</v>
      </c>
      <c r="BL777" s="149" t="n">
        <v>2.6E-010</v>
      </c>
      <c r="BM777" s="133"/>
      <c r="BN777" s="134"/>
      <c r="BO777" s="175"/>
      <c r="BP777" s="114"/>
      <c r="BQ777" s="136"/>
      <c r="BR777" s="137"/>
      <c r="BS777" s="138"/>
      <c r="BT777" s="139"/>
      <c r="BU777" s="140"/>
      <c r="BV777" s="141"/>
      <c r="BW777" s="142"/>
    </row>
    <row r="778" customFormat="false" ht="12.75" hidden="false" customHeight="true" outlineLevel="0" collapsed="false">
      <c r="AW778" s="156" t="s">
        <v>976</v>
      </c>
      <c r="AX778" s="126" t="s">
        <v>602</v>
      </c>
      <c r="AY778" s="172" t="n">
        <v>2.68</v>
      </c>
      <c r="AZ778" s="131" t="s">
        <v>72</v>
      </c>
      <c r="BA778" s="131" t="n">
        <v>0.111666666666667</v>
      </c>
      <c r="BB778" s="131"/>
      <c r="BC778" s="131"/>
      <c r="BD778" s="131"/>
      <c r="BE778" s="131"/>
      <c r="BF778" s="132"/>
      <c r="BG778" s="126" t="s">
        <v>137</v>
      </c>
      <c r="BH778" s="159" t="n">
        <v>0.0005</v>
      </c>
      <c r="BI778" s="159" t="n">
        <v>1.4E-010</v>
      </c>
      <c r="BJ778" s="159" t="n">
        <v>2.1E-010</v>
      </c>
      <c r="BK778" s="131"/>
      <c r="BL778" s="132"/>
      <c r="BM778" s="133"/>
      <c r="BN778" s="134"/>
      <c r="BO778" s="175"/>
      <c r="BP778" s="114"/>
      <c r="BQ778" s="136"/>
      <c r="BR778" s="137"/>
      <c r="BS778" s="138"/>
      <c r="BT778" s="139"/>
      <c r="BU778" s="140"/>
      <c r="BV778" s="141"/>
      <c r="BW778" s="142"/>
    </row>
    <row r="779" customFormat="false" ht="12.75" hidden="false" customHeight="true" outlineLevel="0" collapsed="false">
      <c r="AW779" s="156" t="s">
        <v>977</v>
      </c>
      <c r="AX779" s="126" t="s">
        <v>603</v>
      </c>
      <c r="AY779" s="172" t="n">
        <v>1.18</v>
      </c>
      <c r="AZ779" s="131" t="s">
        <v>132</v>
      </c>
      <c r="BA779" s="172" t="n">
        <v>1.18</v>
      </c>
      <c r="BB779" s="131"/>
      <c r="BC779" s="131"/>
      <c r="BD779" s="131"/>
      <c r="BE779" s="131"/>
      <c r="BF779" s="132"/>
      <c r="BG779" s="126" t="s">
        <v>133</v>
      </c>
      <c r="BH779" s="159" t="n">
        <v>0.0005</v>
      </c>
      <c r="BI779" s="159" t="n">
        <v>4.2E-010</v>
      </c>
      <c r="BJ779" s="159" t="n">
        <v>6.1E-010</v>
      </c>
      <c r="BK779" s="159" t="n">
        <v>0.0005</v>
      </c>
      <c r="BL779" s="149" t="n">
        <v>7.3E-010</v>
      </c>
      <c r="BM779" s="133"/>
      <c r="BN779" s="134"/>
      <c r="BO779" s="175"/>
      <c r="BP779" s="114"/>
      <c r="BQ779" s="136"/>
      <c r="BR779" s="137"/>
      <c r="BS779" s="138"/>
      <c r="BT779" s="139"/>
      <c r="BU779" s="140"/>
      <c r="BV779" s="141"/>
      <c r="BW779" s="142"/>
    </row>
    <row r="780" customFormat="false" ht="12.75" hidden="false" customHeight="true" outlineLevel="0" collapsed="false">
      <c r="AW780" s="156" t="s">
        <v>978</v>
      </c>
      <c r="AX780" s="126" t="s">
        <v>603</v>
      </c>
      <c r="AY780" s="172" t="n">
        <v>1.18</v>
      </c>
      <c r="AZ780" s="131" t="s">
        <v>132</v>
      </c>
      <c r="BA780" s="172" t="n">
        <v>1.18</v>
      </c>
      <c r="BB780" s="131"/>
      <c r="BC780" s="131"/>
      <c r="BD780" s="131"/>
      <c r="BE780" s="131"/>
      <c r="BF780" s="132"/>
      <c r="BG780" s="126" t="s">
        <v>137</v>
      </c>
      <c r="BH780" s="159" t="n">
        <v>0.0005</v>
      </c>
      <c r="BI780" s="159" t="n">
        <v>4.5E-010</v>
      </c>
      <c r="BJ780" s="159" t="n">
        <v>6.4E-010</v>
      </c>
      <c r="BK780" s="131"/>
      <c r="BL780" s="132"/>
      <c r="BM780" s="133"/>
      <c r="BN780" s="134"/>
      <c r="BO780" s="175"/>
      <c r="BP780" s="114"/>
      <c r="BQ780" s="136"/>
      <c r="BR780" s="137"/>
      <c r="BS780" s="138"/>
      <c r="BT780" s="139"/>
      <c r="BU780" s="140"/>
      <c r="BV780" s="141"/>
      <c r="BW780" s="142"/>
    </row>
    <row r="781" customFormat="false" ht="12.75" hidden="false" customHeight="true" outlineLevel="0" collapsed="false">
      <c r="AW781" s="156" t="s">
        <v>979</v>
      </c>
      <c r="AX781" s="126" t="s">
        <v>604</v>
      </c>
      <c r="AY781" s="172" t="n">
        <v>0.17</v>
      </c>
      <c r="AZ781" s="131" t="s">
        <v>72</v>
      </c>
      <c r="BA781" s="131" t="n">
        <v>0.00708333333333333</v>
      </c>
      <c r="BB781" s="131"/>
      <c r="BC781" s="131"/>
      <c r="BD781" s="131"/>
      <c r="BE781" s="131"/>
      <c r="BF781" s="132"/>
      <c r="BG781" s="126" t="s">
        <v>133</v>
      </c>
      <c r="BH781" s="159" t="n">
        <v>0.0005</v>
      </c>
      <c r="BI781" s="159" t="n">
        <v>1.6E-011</v>
      </c>
      <c r="BJ781" s="159" t="n">
        <v>2.7E-011</v>
      </c>
      <c r="BK781" s="159" t="n">
        <v>0.0005</v>
      </c>
      <c r="BL781" s="149" t="n">
        <v>3.9E-011</v>
      </c>
      <c r="BM781" s="133"/>
      <c r="BN781" s="134"/>
      <c r="BO781" s="175"/>
      <c r="BP781" s="114"/>
      <c r="BQ781" s="136"/>
      <c r="BR781" s="137"/>
      <c r="BS781" s="138"/>
      <c r="BT781" s="139"/>
      <c r="BU781" s="140"/>
      <c r="BV781" s="141"/>
      <c r="BW781" s="142"/>
    </row>
    <row r="782" customFormat="false" ht="12.75" hidden="false" customHeight="true" outlineLevel="0" collapsed="false">
      <c r="AW782" s="156" t="s">
        <v>980</v>
      </c>
      <c r="AX782" s="126" t="s">
        <v>605</v>
      </c>
      <c r="AY782" s="172" t="n">
        <v>0.377</v>
      </c>
      <c r="AZ782" s="131" t="s">
        <v>72</v>
      </c>
      <c r="BA782" s="131" t="n">
        <v>0.0157083333333333</v>
      </c>
      <c r="BB782" s="131"/>
      <c r="BC782" s="131"/>
      <c r="BD782" s="131"/>
      <c r="BE782" s="131"/>
      <c r="BF782" s="132"/>
      <c r="BG782" s="126" t="s">
        <v>133</v>
      </c>
      <c r="BH782" s="159" t="n">
        <v>0.0005</v>
      </c>
      <c r="BI782" s="159" t="n">
        <v>3.4E-011</v>
      </c>
      <c r="BJ782" s="159" t="n">
        <v>5.6E-011</v>
      </c>
      <c r="BK782" s="159" t="n">
        <v>0.0005</v>
      </c>
      <c r="BL782" s="149" t="n">
        <v>6.5E-011</v>
      </c>
      <c r="BM782" s="133"/>
      <c r="BN782" s="134"/>
      <c r="BO782" s="175"/>
      <c r="BP782" s="114"/>
      <c r="BQ782" s="136"/>
      <c r="BR782" s="137"/>
      <c r="BS782" s="138"/>
      <c r="BT782" s="139"/>
      <c r="BU782" s="140"/>
      <c r="BV782" s="141"/>
      <c r="BW782" s="142"/>
    </row>
    <row r="783" customFormat="false" ht="12.75" hidden="false" customHeight="true" outlineLevel="0" collapsed="false">
      <c r="AW783" s="156" t="s">
        <v>981</v>
      </c>
      <c r="AX783" s="126" t="s">
        <v>606</v>
      </c>
      <c r="AY783" s="172" t="n">
        <v>1.21</v>
      </c>
      <c r="AZ783" s="131" t="s">
        <v>72</v>
      </c>
      <c r="BA783" s="131" t="n">
        <v>0.0504166666666667</v>
      </c>
      <c r="BB783" s="131"/>
      <c r="BC783" s="131"/>
      <c r="BD783" s="131"/>
      <c r="BE783" s="131"/>
      <c r="BF783" s="132"/>
      <c r="BG783" s="126" t="s">
        <v>133</v>
      </c>
      <c r="BH783" s="159" t="n">
        <v>0.0005</v>
      </c>
      <c r="BI783" s="159" t="n">
        <v>7.4E-011</v>
      </c>
      <c r="BJ783" s="159" t="n">
        <v>1.1E-010</v>
      </c>
      <c r="BK783" s="159" t="n">
        <v>0.0005</v>
      </c>
      <c r="BL783" s="149" t="n">
        <v>1.9E-010</v>
      </c>
      <c r="BM783" s="133"/>
      <c r="BN783" s="134"/>
      <c r="BO783" s="175"/>
      <c r="BP783" s="114"/>
      <c r="BQ783" s="136"/>
      <c r="BR783" s="137"/>
      <c r="BS783" s="138"/>
      <c r="BT783" s="139"/>
      <c r="BU783" s="140"/>
      <c r="BV783" s="141"/>
      <c r="BW783" s="142"/>
    </row>
    <row r="784" customFormat="false" ht="12.75" hidden="false" customHeight="true" outlineLevel="0" collapsed="false">
      <c r="AW784" s="156" t="s">
        <v>982</v>
      </c>
      <c r="AX784" s="126" t="s">
        <v>607</v>
      </c>
      <c r="AY784" s="172" t="n">
        <v>340</v>
      </c>
      <c r="AZ784" s="131" t="s">
        <v>132</v>
      </c>
      <c r="BA784" s="172" t="n">
        <v>340</v>
      </c>
      <c r="BB784" s="131"/>
      <c r="BC784" s="131"/>
      <c r="BD784" s="131"/>
      <c r="BE784" s="131"/>
      <c r="BF784" s="132"/>
      <c r="BG784" s="126" t="s">
        <v>133</v>
      </c>
      <c r="BH784" s="159" t="n">
        <v>0.0005</v>
      </c>
      <c r="BI784" s="159" t="n">
        <v>1.5E-009</v>
      </c>
      <c r="BJ784" s="159" t="n">
        <v>1.1E-009</v>
      </c>
      <c r="BK784" s="159" t="n">
        <v>0.0005</v>
      </c>
      <c r="BL784" s="149" t="n">
        <v>2.1E-010</v>
      </c>
      <c r="BM784" s="133"/>
      <c r="BN784" s="134"/>
      <c r="BO784" s="175"/>
      <c r="BP784" s="114"/>
      <c r="BQ784" s="136"/>
      <c r="BR784" s="137"/>
      <c r="BS784" s="138"/>
      <c r="BT784" s="139"/>
      <c r="BU784" s="140"/>
      <c r="BV784" s="141"/>
      <c r="BW784" s="142"/>
    </row>
    <row r="785" customFormat="false" ht="12.75" hidden="false" customHeight="true" outlineLevel="0" collapsed="false">
      <c r="AW785" s="156" t="s">
        <v>983</v>
      </c>
      <c r="AX785" s="126" t="s">
        <v>608</v>
      </c>
      <c r="AY785" s="159" t="n">
        <v>103000000</v>
      </c>
      <c r="AZ785" s="131" t="s">
        <v>114</v>
      </c>
      <c r="BA785" s="131" t="n">
        <v>37620750000</v>
      </c>
      <c r="BB785" s="131"/>
      <c r="BC785" s="131"/>
      <c r="BD785" s="131"/>
      <c r="BE785" s="131"/>
      <c r="BF785" s="132"/>
      <c r="BG785" s="126" t="s">
        <v>133</v>
      </c>
      <c r="BH785" s="159" t="n">
        <v>0.0005</v>
      </c>
      <c r="BI785" s="159" t="n">
        <v>9.9E-006</v>
      </c>
      <c r="BJ785" s="159" t="n">
        <v>6.7E-006</v>
      </c>
      <c r="BK785" s="159" t="n">
        <v>0.0005</v>
      </c>
      <c r="BL785" s="149" t="n">
        <v>5.4E-008</v>
      </c>
      <c r="BM785" s="133"/>
      <c r="BN785" s="134"/>
      <c r="BO785" s="175"/>
      <c r="BP785" s="114"/>
      <c r="BQ785" s="136"/>
      <c r="BR785" s="137"/>
      <c r="BS785" s="138"/>
      <c r="BT785" s="139"/>
      <c r="BU785" s="140"/>
      <c r="BV785" s="141"/>
      <c r="BW785" s="142"/>
    </row>
    <row r="786" customFormat="false" ht="12.75" hidden="false" customHeight="true" outlineLevel="0" collapsed="false">
      <c r="AX786" s="126" t="s">
        <v>609</v>
      </c>
      <c r="AY786" s="159" t="n">
        <v>106000000000</v>
      </c>
      <c r="AZ786" s="131" t="s">
        <v>114</v>
      </c>
      <c r="BA786" s="131" t="n">
        <v>38716500000000</v>
      </c>
      <c r="BB786" s="131"/>
      <c r="BC786" s="131"/>
      <c r="BD786" s="131"/>
      <c r="BE786" s="131"/>
      <c r="BF786" s="132"/>
      <c r="BG786" s="126" t="s">
        <v>133</v>
      </c>
      <c r="BH786" s="159" t="n">
        <v>0.0005</v>
      </c>
      <c r="BI786" s="159" t="n">
        <v>8.9E-006</v>
      </c>
      <c r="BJ786" s="159" t="n">
        <v>6.1E-006</v>
      </c>
      <c r="BK786" s="159" t="n">
        <v>0.0005</v>
      </c>
      <c r="BL786" s="149" t="n">
        <v>4.9E-008</v>
      </c>
      <c r="BM786" s="133"/>
      <c r="BN786" s="134"/>
      <c r="BO786" s="175"/>
      <c r="BP786" s="114"/>
      <c r="BQ786" s="136"/>
      <c r="BR786" s="137"/>
      <c r="BS786" s="138"/>
      <c r="BT786" s="139"/>
      <c r="BU786" s="140"/>
      <c r="BV786" s="141"/>
      <c r="BW786" s="142"/>
    </row>
    <row r="787" customFormat="false" ht="12.75" hidden="false" customHeight="true" outlineLevel="0" collapsed="false">
      <c r="AX787" s="126" t="s">
        <v>610</v>
      </c>
      <c r="AY787" s="172" t="n">
        <v>90</v>
      </c>
      <c r="AZ787" s="131" t="s">
        <v>114</v>
      </c>
      <c r="BA787" s="131" t="n">
        <v>32872.5</v>
      </c>
      <c r="BB787" s="131"/>
      <c r="BC787" s="131"/>
      <c r="BD787" s="131"/>
      <c r="BE787" s="131"/>
      <c r="BF787" s="132"/>
      <c r="BG787" s="126" t="s">
        <v>133</v>
      </c>
      <c r="BH787" s="159" t="n">
        <v>0.0005</v>
      </c>
      <c r="BI787" s="159" t="n">
        <v>3.7E-009</v>
      </c>
      <c r="BJ787" s="159" t="n">
        <v>2.6E-009</v>
      </c>
      <c r="BK787" s="159" t="n">
        <v>0.0005</v>
      </c>
      <c r="BL787" s="149" t="n">
        <v>9.8E-011</v>
      </c>
      <c r="BM787" s="133"/>
      <c r="BN787" s="134"/>
      <c r="BO787" s="175"/>
      <c r="BP787" s="114"/>
      <c r="BQ787" s="136"/>
      <c r="BR787" s="137"/>
      <c r="BS787" s="138"/>
      <c r="BT787" s="139"/>
      <c r="BU787" s="140"/>
      <c r="BV787" s="141"/>
      <c r="BW787" s="142"/>
    </row>
    <row r="788" customFormat="false" ht="12.75" hidden="false" customHeight="true" outlineLevel="0" collapsed="false">
      <c r="AX788" s="126" t="s">
        <v>611</v>
      </c>
      <c r="AY788" s="172" t="n">
        <v>1.95</v>
      </c>
      <c r="AZ788" s="131" t="s">
        <v>132</v>
      </c>
      <c r="BA788" s="172" t="n">
        <v>1.95</v>
      </c>
      <c r="BB788" s="131" t="n">
        <v>0.016</v>
      </c>
      <c r="BC788" s="131"/>
      <c r="BD788" s="131"/>
      <c r="BE788" s="131"/>
      <c r="BF788" s="132"/>
      <c r="BG788" s="126" t="s">
        <v>133</v>
      </c>
      <c r="BH788" s="159" t="n">
        <v>0.0005</v>
      </c>
      <c r="BI788" s="159" t="n">
        <v>6.1E-010</v>
      </c>
      <c r="BJ788" s="159" t="n">
        <v>6.8E-010</v>
      </c>
      <c r="BK788" s="159" t="n">
        <v>0.0005</v>
      </c>
      <c r="BL788" s="149" t="n">
        <v>7.4E-010</v>
      </c>
      <c r="BM788" s="133"/>
      <c r="BN788" s="134" t="n">
        <v>1000</v>
      </c>
      <c r="BO788" s="175"/>
      <c r="BP788" s="114" t="n">
        <v>0.3</v>
      </c>
      <c r="BQ788" s="136" t="n">
        <v>0.3</v>
      </c>
      <c r="BR788" s="137"/>
      <c r="BS788" s="138"/>
      <c r="BT788" s="139"/>
      <c r="BU788" s="140"/>
      <c r="BV788" s="141"/>
      <c r="BW788" s="142"/>
    </row>
    <row r="789" customFormat="false" ht="12.75" hidden="false" customHeight="true" outlineLevel="0" collapsed="false">
      <c r="AX789" s="126" t="s">
        <v>612</v>
      </c>
      <c r="AY789" s="172" t="n">
        <v>0.368</v>
      </c>
      <c r="AZ789" s="131" t="s">
        <v>72</v>
      </c>
      <c r="BA789" s="131" t="n">
        <v>0.0153333333333333</v>
      </c>
      <c r="BB789" s="131"/>
      <c r="BC789" s="131"/>
      <c r="BD789" s="131"/>
      <c r="BE789" s="131"/>
      <c r="BF789" s="132"/>
      <c r="BG789" s="126" t="s">
        <v>133</v>
      </c>
      <c r="BH789" s="159" t="n">
        <v>0.0005</v>
      </c>
      <c r="BI789" s="159" t="n">
        <v>1.7E-011</v>
      </c>
      <c r="BJ789" s="159" t="n">
        <v>2.8E-011</v>
      </c>
      <c r="BK789" s="159" t="n">
        <v>0.0005</v>
      </c>
      <c r="BL789" s="149" t="n">
        <v>2.9E-011</v>
      </c>
      <c r="BM789" s="133"/>
      <c r="BN789" s="134"/>
      <c r="BO789" s="175"/>
      <c r="BP789" s="114"/>
      <c r="BQ789" s="136"/>
      <c r="BR789" s="137"/>
      <c r="BS789" s="138"/>
      <c r="BT789" s="139"/>
      <c r="BU789" s="140"/>
      <c r="BV789" s="141"/>
      <c r="BW789" s="142"/>
    </row>
    <row r="790" customFormat="false" ht="12.75" hidden="false" customHeight="true" outlineLevel="0" collapsed="false">
      <c r="AX790" s="126" t="s">
        <v>613</v>
      </c>
      <c r="AY790" s="172" t="n">
        <v>9.4</v>
      </c>
      <c r="AZ790" s="131" t="s">
        <v>72</v>
      </c>
      <c r="BA790" s="131" t="n">
        <v>0.391666666666667</v>
      </c>
      <c r="BB790" s="131"/>
      <c r="BC790" s="131"/>
      <c r="BD790" s="131"/>
      <c r="BE790" s="131"/>
      <c r="BF790" s="132"/>
      <c r="BG790" s="126" t="s">
        <v>133</v>
      </c>
      <c r="BH790" s="159" t="n">
        <v>0.0005</v>
      </c>
      <c r="BI790" s="159" t="n">
        <v>2.1E-010</v>
      </c>
      <c r="BJ790" s="159" t="n">
        <v>2.8E-010</v>
      </c>
      <c r="BK790" s="159" t="n">
        <v>0.0005</v>
      </c>
      <c r="BL790" s="149" t="n">
        <v>2.5E-010</v>
      </c>
      <c r="BM790" s="133"/>
      <c r="BN790" s="134"/>
      <c r="BO790" s="175"/>
      <c r="BP790" s="114"/>
      <c r="BQ790" s="136"/>
      <c r="BR790" s="137"/>
      <c r="BS790" s="138"/>
      <c r="BT790" s="139"/>
      <c r="BU790" s="140"/>
      <c r="BV790" s="141"/>
      <c r="BW790" s="142"/>
    </row>
    <row r="791" customFormat="false" ht="12.75" hidden="false" customHeight="true" outlineLevel="0" collapsed="false">
      <c r="AX791" s="126" t="s">
        <v>614</v>
      </c>
      <c r="AY791" s="172" t="n">
        <v>5.94</v>
      </c>
      <c r="AZ791" s="131" t="s">
        <v>132</v>
      </c>
      <c r="BA791" s="172" t="n">
        <v>5.94</v>
      </c>
      <c r="BB791" s="131"/>
      <c r="BC791" s="131"/>
      <c r="BD791" s="131"/>
      <c r="BE791" s="131"/>
      <c r="BF791" s="132"/>
      <c r="BG791" s="126" t="s">
        <v>133</v>
      </c>
      <c r="BH791" s="159" t="n">
        <v>0.0005</v>
      </c>
      <c r="BI791" s="159" t="n">
        <v>5.6E-010</v>
      </c>
      <c r="BJ791" s="159" t="n">
        <v>7.3E-010</v>
      </c>
      <c r="BK791" s="159" t="n">
        <v>0.0005</v>
      </c>
      <c r="BL791" s="149" t="n">
        <v>7.5E-010</v>
      </c>
      <c r="BM791" s="133"/>
      <c r="BN791" s="134"/>
      <c r="BO791" s="175"/>
      <c r="BP791" s="114"/>
      <c r="BQ791" s="136"/>
      <c r="BR791" s="137"/>
      <c r="BS791" s="138"/>
      <c r="BT791" s="139"/>
      <c r="BU791" s="140"/>
      <c r="BV791" s="141"/>
      <c r="BW791" s="142"/>
    </row>
    <row r="792" customFormat="false" ht="12.75" hidden="false" customHeight="true" outlineLevel="0" collapsed="false">
      <c r="AX792" s="126" t="s">
        <v>615</v>
      </c>
      <c r="AY792" s="172" t="n">
        <v>4.61</v>
      </c>
      <c r="AZ792" s="131" t="s">
        <v>132</v>
      </c>
      <c r="BA792" s="172" t="n">
        <v>4.61</v>
      </c>
      <c r="BB792" s="131"/>
      <c r="BC792" s="131"/>
      <c r="BD792" s="131"/>
      <c r="BE792" s="131"/>
      <c r="BF792" s="132"/>
      <c r="BG792" s="126" t="s">
        <v>133</v>
      </c>
      <c r="BH792" s="159" t="n">
        <v>0.0005</v>
      </c>
      <c r="BI792" s="159" t="n">
        <v>8.2E-010</v>
      </c>
      <c r="BJ792" s="159" t="n">
        <v>1.2E-009</v>
      </c>
      <c r="BK792" s="159" t="n">
        <v>0.0005</v>
      </c>
      <c r="BL792" s="149" t="n">
        <v>1.3E-009</v>
      </c>
      <c r="BM792" s="133"/>
      <c r="BN792" s="134"/>
      <c r="BO792" s="175"/>
      <c r="BP792" s="114"/>
      <c r="BQ792" s="136"/>
      <c r="BR792" s="137"/>
      <c r="BS792" s="138"/>
      <c r="BT792" s="139"/>
      <c r="BU792" s="140"/>
      <c r="BV792" s="141"/>
      <c r="BW792" s="142"/>
    </row>
    <row r="793" customFormat="false" ht="12.75" hidden="false" customHeight="true" outlineLevel="0" collapsed="false">
      <c r="AX793" s="126" t="s">
        <v>616</v>
      </c>
      <c r="AY793" s="172" t="n">
        <v>24</v>
      </c>
      <c r="AZ793" s="131" t="s">
        <v>132</v>
      </c>
      <c r="BA793" s="172" t="n">
        <v>24</v>
      </c>
      <c r="BB793" s="131"/>
      <c r="BC793" s="131"/>
      <c r="BD793" s="131"/>
      <c r="BE793" s="131"/>
      <c r="BF793" s="132"/>
      <c r="BG793" s="126" t="s">
        <v>133</v>
      </c>
      <c r="BH793" s="159" t="n">
        <v>0.0005</v>
      </c>
      <c r="BI793" s="159" t="n">
        <v>1E-009</v>
      </c>
      <c r="BJ793" s="159" t="n">
        <v>1E-009</v>
      </c>
      <c r="BK793" s="159" t="n">
        <v>0.0005</v>
      </c>
      <c r="BL793" s="149" t="n">
        <v>4.4E-010</v>
      </c>
      <c r="BM793" s="133"/>
      <c r="BN793" s="134"/>
      <c r="BO793" s="175"/>
      <c r="BP793" s="114"/>
      <c r="BQ793" s="136"/>
      <c r="BR793" s="137"/>
      <c r="BS793" s="138"/>
      <c r="BT793" s="139"/>
      <c r="BU793" s="140"/>
      <c r="BV793" s="141"/>
      <c r="BW793" s="142"/>
    </row>
    <row r="794" customFormat="false" ht="12.75" hidden="false" customHeight="true" outlineLevel="0" collapsed="false">
      <c r="AX794" s="126" t="s">
        <v>617</v>
      </c>
      <c r="AY794" s="172" t="n">
        <v>54.5</v>
      </c>
      <c r="AZ794" s="131" t="s">
        <v>132</v>
      </c>
      <c r="BA794" s="172" t="n">
        <v>54.5</v>
      </c>
      <c r="BB794" s="131"/>
      <c r="BC794" s="131"/>
      <c r="BD794" s="131"/>
      <c r="BE794" s="131"/>
      <c r="BF794" s="132"/>
      <c r="BG794" s="126" t="s">
        <v>133</v>
      </c>
      <c r="BH794" s="159" t="n">
        <v>0.0005</v>
      </c>
      <c r="BI794" s="159" t="n">
        <v>2.7E-009</v>
      </c>
      <c r="BJ794" s="159" t="n">
        <v>2.3E-009</v>
      </c>
      <c r="BK794" s="159" t="n">
        <v>0.0005</v>
      </c>
      <c r="BL794" s="149" t="n">
        <v>1.3E-009</v>
      </c>
      <c r="BM794" s="133"/>
      <c r="BN794" s="134"/>
      <c r="BO794" s="175"/>
      <c r="BP794" s="114"/>
      <c r="BQ794" s="136"/>
      <c r="BR794" s="137"/>
      <c r="BS794" s="138"/>
      <c r="BT794" s="139"/>
      <c r="BU794" s="140"/>
      <c r="BV794" s="141"/>
      <c r="BW794" s="142"/>
    </row>
    <row r="795" customFormat="false" ht="12.75" hidden="false" customHeight="true" outlineLevel="0" collapsed="false">
      <c r="AX795" s="126" t="s">
        <v>618</v>
      </c>
      <c r="AY795" s="172" t="n">
        <v>93.1</v>
      </c>
      <c r="AZ795" s="131" t="s">
        <v>132</v>
      </c>
      <c r="BA795" s="172" t="n">
        <v>93.1</v>
      </c>
      <c r="BB795" s="131"/>
      <c r="BC795" s="131"/>
      <c r="BD795" s="131"/>
      <c r="BE795" s="131"/>
      <c r="BF795" s="132"/>
      <c r="BG795" s="126" t="s">
        <v>133</v>
      </c>
      <c r="BH795" s="159" t="n">
        <v>0.0005</v>
      </c>
      <c r="BI795" s="159" t="n">
        <v>2.7E-010</v>
      </c>
      <c r="BJ795" s="159" t="n">
        <v>2.3E-010</v>
      </c>
      <c r="BK795" s="159" t="n">
        <v>0.0005</v>
      </c>
      <c r="BL795" s="149" t="n">
        <v>1E-010</v>
      </c>
      <c r="BM795" s="133"/>
      <c r="BN795" s="134"/>
      <c r="BO795" s="175"/>
      <c r="BP795" s="114"/>
      <c r="BQ795" s="136"/>
      <c r="BR795" s="137"/>
      <c r="BS795" s="138"/>
      <c r="BT795" s="139"/>
      <c r="BU795" s="140"/>
      <c r="BV795" s="141"/>
      <c r="BW795" s="142"/>
    </row>
    <row r="796" customFormat="false" ht="12.75" hidden="false" customHeight="true" outlineLevel="0" collapsed="false">
      <c r="AX796" s="126" t="s">
        <v>619</v>
      </c>
      <c r="AY796" s="172" t="n">
        <v>34.2</v>
      </c>
      <c r="AZ796" s="131" t="s">
        <v>114</v>
      </c>
      <c r="BA796" s="131" t="n">
        <v>12491.55</v>
      </c>
      <c r="BB796" s="131"/>
      <c r="BC796" s="131"/>
      <c r="BD796" s="131"/>
      <c r="BE796" s="131"/>
      <c r="BF796" s="132"/>
      <c r="BG796" s="126" t="s">
        <v>133</v>
      </c>
      <c r="BH796" s="159" t="n">
        <v>0.0005</v>
      </c>
      <c r="BI796" s="159" t="n">
        <v>5E-008</v>
      </c>
      <c r="BJ796" s="159" t="n">
        <v>3.4E-008</v>
      </c>
      <c r="BK796" s="159" t="n">
        <v>0.0005</v>
      </c>
      <c r="BL796" s="149" t="n">
        <v>1.3E-009</v>
      </c>
      <c r="BM796" s="133"/>
      <c r="BN796" s="134"/>
      <c r="BO796" s="175"/>
      <c r="BP796" s="114"/>
      <c r="BQ796" s="136"/>
      <c r="BR796" s="137"/>
      <c r="BS796" s="138"/>
      <c r="BT796" s="139"/>
      <c r="BU796" s="140"/>
      <c r="BV796" s="141"/>
      <c r="BW796" s="142"/>
    </row>
    <row r="797" customFormat="false" ht="12.75" hidden="false" customHeight="true" outlineLevel="0" collapsed="false">
      <c r="AX797" s="126" t="s">
        <v>619</v>
      </c>
      <c r="AY797" s="172" t="n">
        <v>34.2</v>
      </c>
      <c r="AZ797" s="131" t="s">
        <v>114</v>
      </c>
      <c r="BA797" s="131" t="n">
        <v>12491.55</v>
      </c>
      <c r="BB797" s="131"/>
      <c r="BC797" s="131"/>
      <c r="BD797" s="131"/>
      <c r="BE797" s="131"/>
      <c r="BF797" s="132"/>
      <c r="BG797" s="126" t="s">
        <v>133</v>
      </c>
      <c r="BH797" s="159" t="n">
        <v>0.0005</v>
      </c>
      <c r="BI797" s="159" t="n">
        <v>1.9E-010</v>
      </c>
      <c r="BJ797" s="159" t="n">
        <v>2.8E-010</v>
      </c>
      <c r="BK797" s="159" t="n">
        <v>0.0005</v>
      </c>
      <c r="BL797" s="149" t="n">
        <v>3.8E-010</v>
      </c>
      <c r="BM797" s="133"/>
      <c r="BN797" s="134"/>
      <c r="BO797" s="175"/>
      <c r="BP797" s="114"/>
      <c r="BQ797" s="136"/>
      <c r="BR797" s="137"/>
      <c r="BS797" s="138"/>
      <c r="BT797" s="139"/>
      <c r="BU797" s="140"/>
      <c r="BV797" s="141"/>
      <c r="BW797" s="142"/>
    </row>
    <row r="798" customFormat="false" ht="12.75" hidden="false" customHeight="true" outlineLevel="0" collapsed="false">
      <c r="AX798" s="126" t="s">
        <v>620</v>
      </c>
      <c r="AY798" s="172" t="n">
        <v>13.3</v>
      </c>
      <c r="AZ798" s="131" t="s">
        <v>114</v>
      </c>
      <c r="BA798" s="131" t="n">
        <v>4857.825</v>
      </c>
      <c r="BB798" s="131" t="n">
        <v>0.182</v>
      </c>
      <c r="BC798" s="131"/>
      <c r="BD798" s="131"/>
      <c r="BE798" s="131"/>
      <c r="BF798" s="132"/>
      <c r="BG798" s="126" t="s">
        <v>133</v>
      </c>
      <c r="BH798" s="159" t="n">
        <v>0.0005</v>
      </c>
      <c r="BI798" s="159" t="n">
        <v>3.9E-008</v>
      </c>
      <c r="BJ798" s="159" t="n">
        <v>2.7E-008</v>
      </c>
      <c r="BK798" s="159" t="n">
        <v>0.0005</v>
      </c>
      <c r="BL798" s="149" t="n">
        <v>1.4E-009</v>
      </c>
      <c r="BM798" s="133"/>
      <c r="BN798" s="134" t="n">
        <v>700</v>
      </c>
      <c r="BO798" s="175"/>
      <c r="BP798" s="114"/>
      <c r="BQ798" s="136"/>
      <c r="BR798" s="137"/>
      <c r="BS798" s="138"/>
      <c r="BT798" s="139"/>
      <c r="BU798" s="140"/>
      <c r="BV798" s="141" t="n">
        <v>0.138</v>
      </c>
      <c r="BW798" s="142" t="n">
        <v>0.696</v>
      </c>
    </row>
    <row r="799" customFormat="false" ht="12.75" hidden="false" customHeight="true" outlineLevel="0" collapsed="false">
      <c r="AX799" s="126" t="s">
        <v>621</v>
      </c>
      <c r="AY799" s="172" t="n">
        <v>9.32</v>
      </c>
      <c r="AZ799" s="131" t="s">
        <v>72</v>
      </c>
      <c r="BA799" s="131" t="n">
        <v>0.388333333333333</v>
      </c>
      <c r="BB799" s="131"/>
      <c r="BC799" s="131"/>
      <c r="BD799" s="131"/>
      <c r="BE799" s="131"/>
      <c r="BF799" s="132"/>
      <c r="BG799" s="126" t="s">
        <v>133</v>
      </c>
      <c r="BH799" s="159" t="n">
        <v>0.0005</v>
      </c>
      <c r="BI799" s="159" t="n">
        <v>2.2E-010</v>
      </c>
      <c r="BJ799" s="159" t="n">
        <v>3.2E-010</v>
      </c>
      <c r="BK799" s="159" t="n">
        <v>0.0005</v>
      </c>
      <c r="BL799" s="149" t="n">
        <v>5E-010</v>
      </c>
      <c r="BM799" s="133"/>
      <c r="BN799" s="134"/>
      <c r="BO799" s="175"/>
      <c r="BP799" s="114"/>
      <c r="BQ799" s="136"/>
      <c r="BR799" s="137"/>
      <c r="BS799" s="138"/>
      <c r="BT799" s="139"/>
      <c r="BU799" s="140"/>
      <c r="BV799" s="141"/>
      <c r="BW799" s="142"/>
    </row>
    <row r="800" customFormat="false" ht="12.75" hidden="false" customHeight="true" outlineLevel="0" collapsed="false">
      <c r="AX800" s="126" t="s">
        <v>622</v>
      </c>
      <c r="AY800" s="172" t="n">
        <v>8.8</v>
      </c>
      <c r="AZ800" s="131" t="s">
        <v>114</v>
      </c>
      <c r="BA800" s="131" t="n">
        <v>3214.2</v>
      </c>
      <c r="BB800" s="131" t="n">
        <v>0.185</v>
      </c>
      <c r="BC800" s="131"/>
      <c r="BD800" s="131"/>
      <c r="BE800" s="131"/>
      <c r="BF800" s="132"/>
      <c r="BG800" s="126" t="s">
        <v>133</v>
      </c>
      <c r="BH800" s="159" t="n">
        <v>0.0005</v>
      </c>
      <c r="BI800" s="159" t="n">
        <v>5E-008</v>
      </c>
      <c r="BJ800" s="159" t="n">
        <v>3.5E-008</v>
      </c>
      <c r="BK800" s="159" t="n">
        <v>0.0005</v>
      </c>
      <c r="BL800" s="149" t="n">
        <v>2E-009</v>
      </c>
      <c r="BM800" s="133"/>
      <c r="BN800" s="134" t="n">
        <v>2000</v>
      </c>
      <c r="BO800" s="175"/>
      <c r="BP800" s="114"/>
      <c r="BQ800" s="136"/>
      <c r="BR800" s="137"/>
      <c r="BS800" s="138"/>
      <c r="BT800" s="139"/>
      <c r="BU800" s="140"/>
      <c r="BV800" s="141"/>
      <c r="BW800" s="142"/>
    </row>
    <row r="801" customFormat="false" ht="12.75" hidden="false" customHeight="true" outlineLevel="0" collapsed="false">
      <c r="AX801" s="126" t="s">
        <v>623</v>
      </c>
      <c r="AY801" s="172" t="n">
        <v>4.96</v>
      </c>
      <c r="AZ801" s="131" t="s">
        <v>114</v>
      </c>
      <c r="BA801" s="131" t="n">
        <v>1811.64</v>
      </c>
      <c r="BB801" s="131"/>
      <c r="BC801" s="131"/>
      <c r="BD801" s="131"/>
      <c r="BE801" s="131"/>
      <c r="BF801" s="132"/>
      <c r="BG801" s="126" t="s">
        <v>133</v>
      </c>
      <c r="BH801" s="159" t="n">
        <v>0.0005</v>
      </c>
      <c r="BI801" s="159" t="n">
        <v>6.5E-009</v>
      </c>
      <c r="BJ801" s="159" t="n">
        <v>4.7E-009</v>
      </c>
      <c r="BK801" s="159" t="n">
        <v>0.0005</v>
      </c>
      <c r="BL801" s="149" t="n">
        <v>3.2E-010</v>
      </c>
      <c r="BM801" s="133"/>
      <c r="BN801" s="134"/>
      <c r="BO801" s="175"/>
      <c r="BP801" s="114"/>
      <c r="BQ801" s="136"/>
      <c r="BR801" s="137"/>
      <c r="BS801" s="138"/>
      <c r="BT801" s="139"/>
      <c r="BU801" s="140"/>
      <c r="BV801" s="141"/>
      <c r="BW801" s="142"/>
    </row>
    <row r="802" customFormat="false" ht="12.75" hidden="false" customHeight="true" outlineLevel="0" collapsed="false">
      <c r="AX802" s="126" t="s">
        <v>624</v>
      </c>
      <c r="AY802" s="172" t="n">
        <v>15.2</v>
      </c>
      <c r="AZ802" s="131" t="s">
        <v>132</v>
      </c>
      <c r="BA802" s="172" t="n">
        <v>15.2</v>
      </c>
      <c r="BB802" s="131"/>
      <c r="BC802" s="131"/>
      <c r="BD802" s="131"/>
      <c r="BE802" s="131"/>
      <c r="BF802" s="132"/>
      <c r="BG802" s="126" t="s">
        <v>133</v>
      </c>
      <c r="BH802" s="159" t="n">
        <v>0.0005</v>
      </c>
      <c r="BI802" s="159" t="n">
        <v>3.3E-009</v>
      </c>
      <c r="BJ802" s="159" t="n">
        <v>3E-009</v>
      </c>
      <c r="BK802" s="159" t="n">
        <v>0.0005</v>
      </c>
      <c r="BL802" s="149" t="n">
        <v>2.2E-009</v>
      </c>
      <c r="BM802" s="133"/>
      <c r="BN802" s="134"/>
      <c r="BO802" s="175"/>
      <c r="BP802" s="114"/>
      <c r="BQ802" s="136"/>
      <c r="BR802" s="137"/>
      <c r="BS802" s="138"/>
      <c r="BT802" s="139"/>
      <c r="BU802" s="140"/>
      <c r="BV802" s="141"/>
      <c r="BW802" s="142"/>
    </row>
    <row r="803" customFormat="false" ht="12.75" hidden="false" customHeight="true" outlineLevel="0" collapsed="false">
      <c r="AX803" s="126" t="s">
        <v>625</v>
      </c>
      <c r="AY803" s="172" t="n">
        <v>15.1</v>
      </c>
      <c r="AZ803" s="131" t="s">
        <v>72</v>
      </c>
      <c r="BA803" s="131" t="n">
        <v>0.629166666666667</v>
      </c>
      <c r="BB803" s="131"/>
      <c r="BC803" s="131"/>
      <c r="BD803" s="131"/>
      <c r="BE803" s="131"/>
      <c r="BF803" s="132"/>
      <c r="BG803" s="126" t="s">
        <v>133</v>
      </c>
      <c r="BH803" s="159" t="n">
        <v>0.0005</v>
      </c>
      <c r="BI803" s="159" t="n">
        <v>3.2E-010</v>
      </c>
      <c r="BJ803" s="159" t="n">
        <v>4.4E-010</v>
      </c>
      <c r="BK803" s="159" t="n">
        <v>0.0005</v>
      </c>
      <c r="BL803" s="149" t="n">
        <v>6E-010</v>
      </c>
      <c r="BM803" s="133"/>
      <c r="BN803" s="134"/>
      <c r="BO803" s="175"/>
      <c r="BP803" s="114"/>
      <c r="BQ803" s="136"/>
      <c r="BR803" s="137"/>
      <c r="BS803" s="138"/>
      <c r="BT803" s="139"/>
      <c r="BU803" s="140"/>
      <c r="BV803" s="141"/>
      <c r="BW803" s="142"/>
    </row>
    <row r="804" customFormat="false" ht="12.75" hidden="false" customHeight="true" outlineLevel="0" collapsed="false">
      <c r="AX804" s="126" t="s">
        <v>626</v>
      </c>
      <c r="AY804" s="172" t="n">
        <v>0.765</v>
      </c>
      <c r="AZ804" s="131" t="s">
        <v>72</v>
      </c>
      <c r="BA804" s="131" t="n">
        <v>0.031875</v>
      </c>
      <c r="BB804" s="131"/>
      <c r="BC804" s="131"/>
      <c r="BD804" s="131"/>
      <c r="BE804" s="131"/>
      <c r="BF804" s="132"/>
      <c r="BG804" s="126" t="s">
        <v>133</v>
      </c>
      <c r="BH804" s="159" t="n">
        <v>0.0005</v>
      </c>
      <c r="BI804" s="159" t="n">
        <v>4.8E-011</v>
      </c>
      <c r="BJ804" s="159" t="n">
        <v>7.5E-011</v>
      </c>
      <c r="BK804" s="159" t="n">
        <v>0.0005</v>
      </c>
      <c r="BL804" s="149" t="n">
        <v>9.4E-011</v>
      </c>
      <c r="BM804" s="133"/>
      <c r="BN804" s="134"/>
      <c r="BO804" s="175"/>
      <c r="BP804" s="114"/>
      <c r="BQ804" s="136"/>
      <c r="BR804" s="137"/>
      <c r="BS804" s="138"/>
      <c r="BT804" s="139"/>
      <c r="BU804" s="140"/>
      <c r="BV804" s="141"/>
      <c r="BW804" s="142"/>
    </row>
    <row r="805" customFormat="false" ht="12.75" hidden="false" customHeight="true" outlineLevel="0" collapsed="false">
      <c r="AX805" s="126" t="s">
        <v>627</v>
      </c>
      <c r="AY805" s="172" t="n">
        <v>0.382</v>
      </c>
      <c r="AZ805" s="131" t="s">
        <v>72</v>
      </c>
      <c r="BA805" s="131" t="n">
        <v>0.0159166666666667</v>
      </c>
      <c r="BB805" s="131"/>
      <c r="BC805" s="131"/>
      <c r="BD805" s="131"/>
      <c r="BE805" s="131"/>
      <c r="BF805" s="132"/>
      <c r="BG805" s="126" t="s">
        <v>115</v>
      </c>
      <c r="BH805" s="159" t="n">
        <v>0.0005</v>
      </c>
      <c r="BI805" s="159" t="n">
        <v>1.5E-011</v>
      </c>
      <c r="BJ805" s="159" t="n">
        <v>2.6E-011</v>
      </c>
      <c r="BK805" s="159" t="n">
        <v>0.0005</v>
      </c>
      <c r="BL805" s="149" t="n">
        <v>4.4E-011</v>
      </c>
      <c r="BM805" s="133"/>
      <c r="BN805" s="134"/>
      <c r="BO805" s="175"/>
      <c r="BP805" s="114"/>
      <c r="BQ805" s="136"/>
      <c r="BR805" s="137"/>
      <c r="BS805" s="138"/>
      <c r="BT805" s="139"/>
      <c r="BU805" s="140"/>
      <c r="BV805" s="141"/>
      <c r="BW805" s="142"/>
    </row>
    <row r="806" customFormat="false" ht="12.75" hidden="false" customHeight="true" outlineLevel="0" collapsed="false">
      <c r="AX806" s="126" t="s">
        <v>627</v>
      </c>
      <c r="AY806" s="172" t="n">
        <v>0.382</v>
      </c>
      <c r="AZ806" s="131" t="s">
        <v>72</v>
      </c>
      <c r="BA806" s="131" t="n">
        <v>0.0159166666666667</v>
      </c>
      <c r="BB806" s="131"/>
      <c r="BC806" s="131"/>
      <c r="BD806" s="131"/>
      <c r="BE806" s="131"/>
      <c r="BF806" s="132"/>
      <c r="BG806" s="126" t="s">
        <v>133</v>
      </c>
      <c r="BH806" s="159" t="n">
        <v>0.0005</v>
      </c>
      <c r="BI806" s="159" t="n">
        <v>2.1E-011</v>
      </c>
      <c r="BJ806" s="159" t="n">
        <v>3.5E-011</v>
      </c>
      <c r="BK806" s="131"/>
      <c r="BL806" s="132"/>
      <c r="BM806" s="133"/>
      <c r="BN806" s="134"/>
      <c r="BO806" s="175"/>
      <c r="BP806" s="114"/>
      <c r="BQ806" s="136"/>
      <c r="BR806" s="137"/>
      <c r="BS806" s="138"/>
      <c r="BT806" s="139"/>
      <c r="BU806" s="140"/>
      <c r="BV806" s="141"/>
      <c r="BW806" s="142"/>
    </row>
    <row r="807" customFormat="false" ht="12.75" hidden="false" customHeight="true" outlineLevel="0" collapsed="false">
      <c r="AX807" s="126" t="s">
        <v>628</v>
      </c>
      <c r="AY807" s="172" t="n">
        <v>48.3</v>
      </c>
      <c r="AZ807" s="131" t="s">
        <v>132</v>
      </c>
      <c r="BA807" s="172" t="n">
        <v>48.3</v>
      </c>
      <c r="BB807" s="131"/>
      <c r="BC807" s="131"/>
      <c r="BD807" s="131"/>
      <c r="BE807" s="131"/>
      <c r="BF807" s="132"/>
      <c r="BG807" s="126" t="s">
        <v>115</v>
      </c>
      <c r="BH807" s="159" t="n">
        <v>0.0005</v>
      </c>
      <c r="BI807" s="159" t="n">
        <v>4.4E-009</v>
      </c>
      <c r="BJ807" s="159" t="n">
        <v>5.2E-009</v>
      </c>
      <c r="BK807" s="159" t="n">
        <v>0.0005</v>
      </c>
      <c r="BL807" s="149" t="n">
        <v>9.6E-010</v>
      </c>
      <c r="BM807" s="133"/>
      <c r="BN807" s="134"/>
      <c r="BO807" s="175"/>
      <c r="BP807" s="114"/>
      <c r="BQ807" s="136"/>
      <c r="BR807" s="137"/>
      <c r="BS807" s="138"/>
      <c r="BT807" s="139"/>
      <c r="BU807" s="140"/>
      <c r="BV807" s="141"/>
      <c r="BW807" s="142"/>
    </row>
    <row r="808" customFormat="false" ht="12.75" hidden="false" customHeight="true" outlineLevel="0" collapsed="false">
      <c r="AX808" s="126" t="s">
        <v>628</v>
      </c>
      <c r="AY808" s="172" t="n">
        <v>48.3</v>
      </c>
      <c r="AZ808" s="131" t="s">
        <v>132</v>
      </c>
      <c r="BA808" s="172" t="n">
        <v>48.3</v>
      </c>
      <c r="BB808" s="131"/>
      <c r="BC808" s="131"/>
      <c r="BD808" s="131"/>
      <c r="BE808" s="131"/>
      <c r="BF808" s="132"/>
      <c r="BG808" s="126" t="s">
        <v>133</v>
      </c>
      <c r="BH808" s="159" t="n">
        <v>0.0005</v>
      </c>
      <c r="BI808" s="159" t="n">
        <v>6E-009</v>
      </c>
      <c r="BJ808" s="159" t="n">
        <v>4.6E-009</v>
      </c>
      <c r="BK808" s="131"/>
      <c r="BL808" s="132"/>
      <c r="BM808" s="133"/>
      <c r="BN808" s="134"/>
      <c r="BO808" s="175"/>
      <c r="BP808" s="114"/>
      <c r="BQ808" s="136"/>
      <c r="BR808" s="137"/>
      <c r="BS808" s="138"/>
      <c r="BT808" s="139"/>
      <c r="BU808" s="140"/>
      <c r="BV808" s="141"/>
      <c r="BW808" s="142"/>
    </row>
    <row r="809" customFormat="false" ht="12.75" hidden="false" customHeight="true" outlineLevel="0" collapsed="false">
      <c r="AX809" s="126" t="s">
        <v>629</v>
      </c>
      <c r="AY809" s="172" t="n">
        <v>1.59</v>
      </c>
      <c r="AZ809" s="131" t="s">
        <v>132</v>
      </c>
      <c r="BA809" s="172" t="n">
        <v>1.59</v>
      </c>
      <c r="BB809" s="131"/>
      <c r="BC809" s="131"/>
      <c r="BD809" s="131"/>
      <c r="BE809" s="131"/>
      <c r="BF809" s="132"/>
      <c r="BG809" s="126" t="s">
        <v>115</v>
      </c>
      <c r="BH809" s="159" t="n">
        <v>0.0005</v>
      </c>
      <c r="BI809" s="159" t="n">
        <v>2.7E-010</v>
      </c>
      <c r="BJ809" s="159" t="n">
        <v>4.5E-010</v>
      </c>
      <c r="BK809" s="159" t="n">
        <v>0.0005</v>
      </c>
      <c r="BL809" s="149" t="n">
        <v>6.1E-010</v>
      </c>
      <c r="BM809" s="133"/>
      <c r="BN809" s="134"/>
      <c r="BO809" s="175"/>
      <c r="BP809" s="114"/>
      <c r="BQ809" s="136"/>
      <c r="BR809" s="137"/>
      <c r="BS809" s="138"/>
      <c r="BT809" s="139"/>
      <c r="BU809" s="140"/>
      <c r="BV809" s="141"/>
      <c r="BW809" s="142"/>
    </row>
    <row r="810" customFormat="false" ht="12.75" hidden="false" customHeight="true" outlineLevel="0" collapsed="false">
      <c r="AX810" s="126" t="s">
        <v>629</v>
      </c>
      <c r="AY810" s="172" t="n">
        <v>1.59</v>
      </c>
      <c r="AZ810" s="131" t="s">
        <v>132</v>
      </c>
      <c r="BA810" s="172" t="n">
        <v>1.59</v>
      </c>
      <c r="BB810" s="131"/>
      <c r="BC810" s="131"/>
      <c r="BD810" s="131"/>
      <c r="BE810" s="131"/>
      <c r="BF810" s="132"/>
      <c r="BG810" s="126" t="s">
        <v>133</v>
      </c>
      <c r="BH810" s="159" t="n">
        <v>0.0005</v>
      </c>
      <c r="BI810" s="159" t="n">
        <v>4.1E-010</v>
      </c>
      <c r="BJ810" s="159" t="n">
        <v>5.9E-010</v>
      </c>
      <c r="BK810" s="131"/>
      <c r="BL810" s="132"/>
      <c r="BM810" s="133"/>
      <c r="BN810" s="134"/>
      <c r="BO810" s="175"/>
      <c r="BP810" s="114"/>
      <c r="BQ810" s="136"/>
      <c r="BR810" s="137"/>
      <c r="BS810" s="138"/>
      <c r="BT810" s="139"/>
      <c r="BU810" s="140"/>
      <c r="BV810" s="141"/>
      <c r="BW810" s="142"/>
    </row>
    <row r="811" customFormat="false" ht="12.75" hidden="false" customHeight="true" outlineLevel="0" collapsed="false">
      <c r="AX811" s="126" t="s">
        <v>630</v>
      </c>
      <c r="AY811" s="172" t="n">
        <v>93</v>
      </c>
      <c r="AZ811" s="131" t="s">
        <v>114</v>
      </c>
      <c r="BA811" s="131" t="n">
        <v>33968.25</v>
      </c>
      <c r="BB811" s="131"/>
      <c r="BC811" s="131"/>
      <c r="BD811" s="131"/>
      <c r="BE811" s="131"/>
      <c r="BF811" s="132"/>
      <c r="BG811" s="126" t="s">
        <v>115</v>
      </c>
      <c r="BH811" s="159" t="n">
        <v>0.0005</v>
      </c>
      <c r="BI811" s="159" t="n">
        <v>2.5E-005</v>
      </c>
      <c r="BJ811" s="159" t="n">
        <v>3E-005</v>
      </c>
      <c r="BK811" s="159" t="n">
        <v>0.0005</v>
      </c>
      <c r="BL811" s="149" t="n">
        <v>5.5E-008</v>
      </c>
      <c r="BM811" s="133"/>
      <c r="BN811" s="134"/>
      <c r="BO811" s="175"/>
      <c r="BP811" s="114"/>
      <c r="BQ811" s="136"/>
      <c r="BR811" s="137"/>
      <c r="BS811" s="138"/>
      <c r="BT811" s="139"/>
      <c r="BU811" s="140"/>
      <c r="BV811" s="141"/>
      <c r="BW811" s="142"/>
    </row>
    <row r="812" customFormat="false" ht="12.75" hidden="false" customHeight="true" outlineLevel="0" collapsed="false">
      <c r="AX812" s="126" t="s">
        <v>630</v>
      </c>
      <c r="AY812" s="172" t="n">
        <v>93</v>
      </c>
      <c r="AZ812" s="131" t="s">
        <v>114</v>
      </c>
      <c r="BA812" s="131" t="n">
        <v>33968.25</v>
      </c>
      <c r="BB812" s="131"/>
      <c r="BC812" s="131"/>
      <c r="BD812" s="131"/>
      <c r="BE812" s="131"/>
      <c r="BF812" s="132"/>
      <c r="BG812" s="126" t="s">
        <v>133</v>
      </c>
      <c r="BH812" s="159" t="n">
        <v>0.0005</v>
      </c>
      <c r="BI812" s="159" t="n">
        <v>1.1E-005</v>
      </c>
      <c r="BJ812" s="159" t="n">
        <v>7.2E-006</v>
      </c>
      <c r="BK812" s="131"/>
      <c r="BL812" s="132"/>
      <c r="BM812" s="133"/>
      <c r="BN812" s="134"/>
      <c r="BO812" s="175"/>
      <c r="BP812" s="114"/>
      <c r="BQ812" s="136"/>
      <c r="BR812" s="137"/>
      <c r="BS812" s="138"/>
      <c r="BT812" s="139"/>
      <c r="BU812" s="140"/>
      <c r="BV812" s="141"/>
      <c r="BW812" s="142"/>
    </row>
    <row r="813" customFormat="false" ht="12.75" hidden="false" customHeight="true" outlineLevel="0" collapsed="false">
      <c r="AX813" s="126" t="s">
        <v>631</v>
      </c>
      <c r="AY813" s="172" t="n">
        <v>9.4</v>
      </c>
      <c r="AZ813" s="131" t="s">
        <v>132</v>
      </c>
      <c r="BA813" s="172" t="n">
        <v>9.4</v>
      </c>
      <c r="BB813" s="131"/>
      <c r="BC813" s="131"/>
      <c r="BD813" s="131"/>
      <c r="BE813" s="131"/>
      <c r="BF813" s="132"/>
      <c r="BG813" s="126" t="s">
        <v>115</v>
      </c>
      <c r="BH813" s="159" t="n">
        <v>0.0005</v>
      </c>
      <c r="BI813" s="159" t="n">
        <v>2.6E-010</v>
      </c>
      <c r="BJ813" s="159" t="n">
        <v>4.5E-010</v>
      </c>
      <c r="BK813" s="159" t="n">
        <v>0.0005</v>
      </c>
      <c r="BL813" s="149" t="n">
        <v>4.5E-010</v>
      </c>
      <c r="BM813" s="133"/>
      <c r="BN813" s="134"/>
      <c r="BO813" s="175"/>
      <c r="BP813" s="114"/>
      <c r="BQ813" s="136"/>
      <c r="BR813" s="137"/>
      <c r="BS813" s="138"/>
      <c r="BT813" s="139"/>
      <c r="BU813" s="140"/>
      <c r="BV813" s="141"/>
      <c r="BW813" s="142"/>
    </row>
    <row r="814" customFormat="false" ht="12.75" hidden="false" customHeight="true" outlineLevel="0" collapsed="false">
      <c r="AX814" s="126" t="s">
        <v>631</v>
      </c>
      <c r="AY814" s="172" t="n">
        <v>9.4</v>
      </c>
      <c r="AZ814" s="131" t="s">
        <v>132</v>
      </c>
      <c r="BA814" s="172" t="n">
        <v>9.4</v>
      </c>
      <c r="BB814" s="131"/>
      <c r="BC814" s="131"/>
      <c r="BD814" s="131"/>
      <c r="BE814" s="131"/>
      <c r="BF814" s="132"/>
      <c r="BG814" s="126" t="s">
        <v>133</v>
      </c>
      <c r="BH814" s="159" t="n">
        <v>0.0005</v>
      </c>
      <c r="BI814" s="159" t="n">
        <v>7E-010</v>
      </c>
      <c r="BJ814" s="159" t="n">
        <v>7.9E-010</v>
      </c>
      <c r="BK814" s="131"/>
      <c r="BL814" s="132"/>
      <c r="BM814" s="133"/>
      <c r="BN814" s="134"/>
      <c r="BO814" s="175"/>
      <c r="BP814" s="114"/>
      <c r="BQ814" s="136"/>
      <c r="BR814" s="137"/>
      <c r="BS814" s="138"/>
      <c r="BT814" s="139"/>
      <c r="BU814" s="140"/>
      <c r="BV814" s="141"/>
      <c r="BW814" s="142"/>
    </row>
    <row r="815" customFormat="false" ht="12.75" hidden="false" customHeight="true" outlineLevel="0" collapsed="false">
      <c r="AX815" s="126" t="s">
        <v>632</v>
      </c>
      <c r="AY815" s="172" t="n">
        <v>120</v>
      </c>
      <c r="AZ815" s="131" t="s">
        <v>132</v>
      </c>
      <c r="BA815" s="172" t="n">
        <v>120</v>
      </c>
      <c r="BB815" s="131"/>
      <c r="BC815" s="131"/>
      <c r="BD815" s="131"/>
      <c r="BE815" s="131"/>
      <c r="BF815" s="132"/>
      <c r="BG815" s="126" t="s">
        <v>115</v>
      </c>
      <c r="BH815" s="159" t="n">
        <v>0.0005</v>
      </c>
      <c r="BI815" s="159" t="n">
        <v>7.8E-010</v>
      </c>
      <c r="BJ815" s="159" t="n">
        <v>9.3E-010</v>
      </c>
      <c r="BK815" s="159" t="n">
        <v>0.0005</v>
      </c>
      <c r="BL815" s="149" t="n">
        <v>2E-010</v>
      </c>
      <c r="BM815" s="133"/>
      <c r="BN815" s="134"/>
      <c r="BO815" s="175"/>
      <c r="BP815" s="114"/>
      <c r="BQ815" s="136"/>
      <c r="BR815" s="137"/>
      <c r="BS815" s="138"/>
      <c r="BT815" s="139"/>
      <c r="BU815" s="140"/>
      <c r="BV815" s="141"/>
      <c r="BW815" s="142"/>
    </row>
    <row r="816" customFormat="false" ht="12.75" hidden="false" customHeight="true" outlineLevel="0" collapsed="false">
      <c r="AX816" s="126" t="s">
        <v>632</v>
      </c>
      <c r="AY816" s="172" t="n">
        <v>120</v>
      </c>
      <c r="AZ816" s="131" t="s">
        <v>132</v>
      </c>
      <c r="BA816" s="172" t="n">
        <v>120</v>
      </c>
      <c r="BB816" s="131"/>
      <c r="BC816" s="131"/>
      <c r="BD816" s="131"/>
      <c r="BE816" s="131"/>
      <c r="BF816" s="132"/>
      <c r="BG816" s="126" t="s">
        <v>133</v>
      </c>
      <c r="BH816" s="159" t="n">
        <v>0.0005</v>
      </c>
      <c r="BI816" s="159" t="n">
        <v>8.1E-010</v>
      </c>
      <c r="BJ816" s="159" t="n">
        <v>6.5E-010</v>
      </c>
      <c r="BK816" s="131"/>
      <c r="BL816" s="132"/>
      <c r="BM816" s="133"/>
      <c r="BN816" s="134"/>
      <c r="BO816" s="175"/>
      <c r="BP816" s="114"/>
      <c r="BQ816" s="136"/>
      <c r="BR816" s="137"/>
      <c r="BS816" s="138"/>
      <c r="BT816" s="139"/>
      <c r="BU816" s="140"/>
      <c r="BV816" s="141"/>
      <c r="BW816" s="142"/>
    </row>
    <row r="817" customFormat="false" ht="12.75" hidden="false" customHeight="true" outlineLevel="0" collapsed="false">
      <c r="AX817" s="126" t="s">
        <v>633</v>
      </c>
      <c r="AY817" s="159" t="n">
        <v>108000000000000</v>
      </c>
      <c r="AZ817" s="131" t="s">
        <v>114</v>
      </c>
      <c r="BA817" s="131" t="n">
        <v>39447000000000000</v>
      </c>
      <c r="BB817" s="131"/>
      <c r="BC817" s="131"/>
      <c r="BD817" s="131"/>
      <c r="BE817" s="131"/>
      <c r="BF817" s="132"/>
      <c r="BG817" s="126" t="s">
        <v>115</v>
      </c>
      <c r="BH817" s="159" t="n">
        <v>0.0005</v>
      </c>
      <c r="BI817" s="159" t="n">
        <v>1.9E-005</v>
      </c>
      <c r="BJ817" s="159" t="n">
        <v>2.2E-005</v>
      </c>
      <c r="BK817" s="159" t="n">
        <v>0.0005</v>
      </c>
      <c r="BL817" s="149" t="n">
        <v>4.1E-008</v>
      </c>
      <c r="BM817" s="133"/>
      <c r="BN817" s="134"/>
      <c r="BO817" s="175"/>
      <c r="BP817" s="114"/>
      <c r="BQ817" s="136"/>
      <c r="BR817" s="137"/>
      <c r="BS817" s="138"/>
      <c r="BT817" s="139"/>
      <c r="BU817" s="140"/>
      <c r="BV817" s="141"/>
      <c r="BW817" s="142"/>
    </row>
    <row r="818" customFormat="false" ht="12.75" hidden="false" customHeight="true" outlineLevel="0" collapsed="false">
      <c r="AX818" s="126" t="s">
        <v>633</v>
      </c>
      <c r="AY818" s="159" t="n">
        <v>108000000000000</v>
      </c>
      <c r="AZ818" s="131" t="s">
        <v>114</v>
      </c>
      <c r="BA818" s="131" t="n">
        <v>39447000000000000</v>
      </c>
      <c r="BB818" s="131"/>
      <c r="BC818" s="131"/>
      <c r="BD818" s="131"/>
      <c r="BE818" s="131"/>
      <c r="BF818" s="132"/>
      <c r="BG818" s="126" t="s">
        <v>133</v>
      </c>
      <c r="BH818" s="159" t="n">
        <v>0.0005</v>
      </c>
      <c r="BI818" s="159" t="n">
        <v>7.4E-006</v>
      </c>
      <c r="BJ818" s="159" t="n">
        <v>5E-006</v>
      </c>
      <c r="BK818" s="131"/>
      <c r="BL818" s="132"/>
      <c r="BM818" s="133"/>
      <c r="BN818" s="134"/>
      <c r="BO818" s="175"/>
      <c r="BP818" s="114"/>
      <c r="BQ818" s="136"/>
      <c r="BR818" s="137"/>
      <c r="BS818" s="138"/>
      <c r="BT818" s="139"/>
      <c r="BU818" s="140"/>
      <c r="BV818" s="141"/>
      <c r="BW818" s="142"/>
    </row>
    <row r="819" customFormat="false" ht="12.75" hidden="false" customHeight="true" outlineLevel="0" collapsed="false">
      <c r="AX819" s="126" t="s">
        <v>634</v>
      </c>
      <c r="AY819" s="172" t="n">
        <v>242</v>
      </c>
      <c r="AZ819" s="131" t="s">
        <v>132</v>
      </c>
      <c r="BA819" s="172" t="n">
        <v>242</v>
      </c>
      <c r="BB819" s="131" t="n">
        <v>0.0032</v>
      </c>
      <c r="BC819" s="131"/>
      <c r="BD819" s="131"/>
      <c r="BE819" s="131"/>
      <c r="BF819" s="132"/>
      <c r="BG819" s="126" t="s">
        <v>115</v>
      </c>
      <c r="BH819" s="159" t="n">
        <v>0.0005</v>
      </c>
      <c r="BI819" s="159" t="n">
        <v>2.1E-009</v>
      </c>
      <c r="BJ819" s="159" t="n">
        <v>2.5E-009</v>
      </c>
      <c r="BK819" s="159" t="n">
        <v>0.0005</v>
      </c>
      <c r="BL819" s="149" t="n">
        <v>2.7E-010</v>
      </c>
      <c r="BM819" s="133"/>
      <c r="BN819" s="134" t="n">
        <v>30</v>
      </c>
      <c r="BO819" s="175"/>
      <c r="BP819" s="114"/>
      <c r="BQ819" s="136"/>
      <c r="BR819" s="137"/>
      <c r="BS819" s="138"/>
      <c r="BT819" s="139"/>
      <c r="BU819" s="140"/>
      <c r="BV819" s="141"/>
      <c r="BW819" s="142"/>
    </row>
    <row r="820" customFormat="false" ht="12.75" hidden="false" customHeight="true" outlineLevel="0" collapsed="false">
      <c r="AX820" s="126" t="s">
        <v>634</v>
      </c>
      <c r="AY820" s="172" t="n">
        <v>242</v>
      </c>
      <c r="AZ820" s="131" t="s">
        <v>132</v>
      </c>
      <c r="BA820" s="172" t="n">
        <v>242</v>
      </c>
      <c r="BB820" s="131" t="n">
        <v>0.0032</v>
      </c>
      <c r="BC820" s="131"/>
      <c r="BD820" s="131"/>
      <c r="BE820" s="131"/>
      <c r="BF820" s="132"/>
      <c r="BG820" s="126" t="s">
        <v>133</v>
      </c>
      <c r="BH820" s="159" t="n">
        <v>0.0005</v>
      </c>
      <c r="BI820" s="159" t="n">
        <v>1.9E-009</v>
      </c>
      <c r="BJ820" s="159" t="n">
        <v>1.4E-009</v>
      </c>
      <c r="BK820" s="131"/>
      <c r="BL820" s="132"/>
      <c r="BM820" s="133"/>
      <c r="BN820" s="134" t="n">
        <v>30</v>
      </c>
      <c r="BO820" s="175"/>
      <c r="BP820" s="114"/>
      <c r="BQ820" s="136"/>
      <c r="BR820" s="137"/>
      <c r="BS820" s="138"/>
      <c r="BT820" s="139"/>
      <c r="BU820" s="140"/>
      <c r="BV820" s="141"/>
      <c r="BW820" s="142"/>
    </row>
    <row r="821" customFormat="false" ht="12.75" hidden="false" customHeight="true" outlineLevel="0" collapsed="false">
      <c r="AX821" s="126" t="s">
        <v>635</v>
      </c>
      <c r="AY821" s="172" t="n">
        <v>18.6</v>
      </c>
      <c r="AZ821" s="131" t="s">
        <v>72</v>
      </c>
      <c r="BA821" s="131" t="n">
        <v>0.775</v>
      </c>
      <c r="BB821" s="131"/>
      <c r="BC821" s="131"/>
      <c r="BD821" s="131"/>
      <c r="BE821" s="131"/>
      <c r="BF821" s="132"/>
      <c r="BG821" s="126" t="s">
        <v>115</v>
      </c>
      <c r="BH821" s="159" t="n">
        <v>0.0005</v>
      </c>
      <c r="BI821" s="159" t="n">
        <v>1.1E-010</v>
      </c>
      <c r="BJ821" s="159" t="n">
        <v>1.8E-010</v>
      </c>
      <c r="BK821" s="159" t="n">
        <v>0.0005</v>
      </c>
      <c r="BL821" s="149" t="n">
        <v>4.9E-010</v>
      </c>
      <c r="BM821" s="133"/>
      <c r="BN821" s="134"/>
      <c r="BO821" s="175"/>
      <c r="BP821" s="114"/>
      <c r="BQ821" s="136"/>
      <c r="BR821" s="137"/>
      <c r="BS821" s="138"/>
      <c r="BT821" s="139"/>
      <c r="BU821" s="140"/>
      <c r="BV821" s="141"/>
      <c r="BW821" s="142"/>
    </row>
    <row r="822" customFormat="false" ht="12.75" hidden="false" customHeight="true" outlineLevel="0" collapsed="false">
      <c r="AX822" s="126" t="s">
        <v>635</v>
      </c>
      <c r="AY822" s="172" t="n">
        <v>18.6</v>
      </c>
      <c r="AZ822" s="131" t="s">
        <v>72</v>
      </c>
      <c r="BA822" s="131" t="n">
        <v>0.775</v>
      </c>
      <c r="BB822" s="131"/>
      <c r="BC822" s="131"/>
      <c r="BD822" s="131"/>
      <c r="BE822" s="131"/>
      <c r="BF822" s="132"/>
      <c r="BG822" s="126" t="s">
        <v>133</v>
      </c>
      <c r="BH822" s="159" t="n">
        <v>0.0005</v>
      </c>
      <c r="BI822" s="159" t="n">
        <v>2.7E-010</v>
      </c>
      <c r="BJ822" s="159" t="n">
        <v>3.9E-010</v>
      </c>
      <c r="BK822" s="131"/>
      <c r="BL822" s="132"/>
      <c r="BM822" s="133"/>
      <c r="BN822" s="134"/>
      <c r="BO822" s="175"/>
      <c r="BP822" s="114"/>
      <c r="BQ822" s="136"/>
      <c r="BR822" s="137"/>
      <c r="BS822" s="138"/>
      <c r="BT822" s="139"/>
      <c r="BU822" s="140"/>
      <c r="BV822" s="141"/>
      <c r="BW822" s="142"/>
    </row>
    <row r="823" customFormat="false" ht="12.75" hidden="false" customHeight="true" outlineLevel="0" collapsed="false">
      <c r="AX823" s="126" t="s">
        <v>636</v>
      </c>
      <c r="AY823" s="172" t="n">
        <v>1.65</v>
      </c>
      <c r="AZ823" s="131" t="s">
        <v>72</v>
      </c>
      <c r="BA823" s="131" t="n">
        <v>0.06875</v>
      </c>
      <c r="BB823" s="131"/>
      <c r="BC823" s="131"/>
      <c r="BD823" s="131"/>
      <c r="BE823" s="131"/>
      <c r="BF823" s="132"/>
      <c r="BG823" s="126" t="s">
        <v>133</v>
      </c>
      <c r="BH823" s="159" t="n">
        <v>0.0005</v>
      </c>
      <c r="BI823" s="159" t="n">
        <v>7.9E-011</v>
      </c>
      <c r="BJ823" s="159" t="n">
        <v>1.2E-010</v>
      </c>
      <c r="BK823" s="159" t="n">
        <v>0.0005</v>
      </c>
      <c r="BL823" s="149" t="n">
        <v>1.6E-010</v>
      </c>
      <c r="BM823" s="133"/>
      <c r="BN823" s="134"/>
      <c r="BO823" s="175"/>
      <c r="BP823" s="114"/>
      <c r="BQ823" s="136"/>
      <c r="BR823" s="137"/>
      <c r="BS823" s="138"/>
      <c r="BT823" s="139"/>
      <c r="BU823" s="140"/>
      <c r="BV823" s="141"/>
      <c r="BW823" s="142"/>
    </row>
    <row r="824" customFormat="false" ht="12.75" hidden="false" customHeight="true" outlineLevel="0" collapsed="false">
      <c r="AX824" s="126" t="s">
        <v>637</v>
      </c>
      <c r="AY824" s="172" t="n">
        <v>4.15</v>
      </c>
      <c r="AZ824" s="131" t="s">
        <v>72</v>
      </c>
      <c r="BA824" s="131" t="n">
        <v>0.172916666666667</v>
      </c>
      <c r="BB824" s="131"/>
      <c r="BC824" s="131"/>
      <c r="BD824" s="131"/>
      <c r="BE824" s="131"/>
      <c r="BF824" s="132"/>
      <c r="BG824" s="126" t="s">
        <v>133</v>
      </c>
      <c r="BH824" s="159" t="n">
        <v>0.0005</v>
      </c>
      <c r="BI824" s="159" t="n">
        <v>4.3E-009</v>
      </c>
      <c r="BJ824" s="159" t="n">
        <v>3.1E-009</v>
      </c>
      <c r="BK824" s="159" t="n">
        <v>0.0005</v>
      </c>
      <c r="BL824" s="149" t="n">
        <v>2.5E-010</v>
      </c>
      <c r="BM824" s="133"/>
      <c r="BN824" s="134"/>
      <c r="BO824" s="175"/>
      <c r="BP824" s="114"/>
      <c r="BQ824" s="136"/>
      <c r="BR824" s="137"/>
      <c r="BS824" s="138"/>
      <c r="BT824" s="139"/>
      <c r="BU824" s="140"/>
      <c r="BV824" s="141"/>
      <c r="BW824" s="142"/>
    </row>
    <row r="825" customFormat="false" ht="12.75" hidden="false" customHeight="true" outlineLevel="0" collapsed="false">
      <c r="AX825" s="126" t="s">
        <v>638</v>
      </c>
      <c r="AY825" s="172" t="n">
        <v>3.27</v>
      </c>
      <c r="AZ825" s="131" t="s">
        <v>72</v>
      </c>
      <c r="BA825" s="131" t="n">
        <v>0.13625</v>
      </c>
      <c r="BB825" s="131"/>
      <c r="BC825" s="131"/>
      <c r="BD825" s="131"/>
      <c r="BE825" s="131"/>
      <c r="BF825" s="132"/>
      <c r="BG825" s="126" t="s">
        <v>133</v>
      </c>
      <c r="BH825" s="159" t="n">
        <v>0.0005</v>
      </c>
      <c r="BI825" s="159" t="n">
        <v>1.1E-010</v>
      </c>
      <c r="BJ825" s="159" t="n">
        <v>1.8E-010</v>
      </c>
      <c r="BK825" s="159" t="n">
        <v>0.0005</v>
      </c>
      <c r="BL825" s="149" t="n">
        <v>2.5E-010</v>
      </c>
      <c r="BM825" s="133"/>
      <c r="BN825" s="134"/>
      <c r="BO825" s="175"/>
      <c r="BP825" s="114"/>
      <c r="BQ825" s="136"/>
      <c r="BR825" s="137"/>
      <c r="BS825" s="138"/>
      <c r="BT825" s="139"/>
      <c r="BU825" s="140"/>
      <c r="BV825" s="141"/>
      <c r="BW825" s="142"/>
    </row>
    <row r="826" customFormat="false" ht="12.75" hidden="false" customHeight="true" outlineLevel="0" collapsed="false">
      <c r="AX826" s="126" t="s">
        <v>639</v>
      </c>
      <c r="AY826" s="172" t="n">
        <v>17.6</v>
      </c>
      <c r="AZ826" s="131" t="s">
        <v>72</v>
      </c>
      <c r="BA826" s="131" t="n">
        <v>0.733333333333333</v>
      </c>
      <c r="BB826" s="131"/>
      <c r="BC826" s="131"/>
      <c r="BD826" s="131"/>
      <c r="BE826" s="131"/>
      <c r="BF826" s="132"/>
      <c r="BG826" s="126" t="s">
        <v>133</v>
      </c>
      <c r="BH826" s="159" t="n">
        <v>0.0005</v>
      </c>
      <c r="BI826" s="159" t="n">
        <v>2.3E-010</v>
      </c>
      <c r="BJ826" s="159" t="n">
        <v>3.3E-010</v>
      </c>
      <c r="BK826" s="159" t="n">
        <v>0.0005</v>
      </c>
      <c r="BL826" s="149" t="n">
        <v>3.4E-010</v>
      </c>
      <c r="BM826" s="133"/>
      <c r="BN826" s="134"/>
      <c r="BO826" s="175"/>
      <c r="BP826" s="114"/>
      <c r="BQ826" s="136"/>
      <c r="BR826" s="137"/>
      <c r="BS826" s="138"/>
      <c r="BT826" s="139"/>
      <c r="BU826" s="140"/>
      <c r="BV826" s="141"/>
      <c r="BW826" s="142"/>
    </row>
    <row r="827" customFormat="false" ht="12.75" hidden="false" customHeight="true" outlineLevel="0" collapsed="false">
      <c r="AX827" s="126" t="s">
        <v>640</v>
      </c>
      <c r="AY827" s="172" t="n">
        <v>2.34</v>
      </c>
      <c r="AZ827" s="131" t="s">
        <v>132</v>
      </c>
      <c r="BA827" s="172" t="n">
        <v>2.34</v>
      </c>
      <c r="BB827" s="131"/>
      <c r="BC827" s="131"/>
      <c r="BD827" s="131"/>
      <c r="BE827" s="131"/>
      <c r="BF827" s="132"/>
      <c r="BG827" s="126" t="s">
        <v>133</v>
      </c>
      <c r="BH827" s="159" t="n">
        <v>0.0005</v>
      </c>
      <c r="BI827" s="159" t="n">
        <v>2E-010</v>
      </c>
      <c r="BJ827" s="159" t="n">
        <v>2.4E-010</v>
      </c>
      <c r="BK827" s="159" t="n">
        <v>0.0005</v>
      </c>
      <c r="BL827" s="149" t="n">
        <v>2.5E-010</v>
      </c>
      <c r="BM827" s="133"/>
      <c r="BN827" s="134"/>
      <c r="BO827" s="175"/>
      <c r="BP827" s="114"/>
      <c r="BQ827" s="136"/>
      <c r="BR827" s="137"/>
      <c r="BS827" s="138"/>
      <c r="BT827" s="139"/>
      <c r="BU827" s="140"/>
      <c r="BV827" s="141"/>
      <c r="BW827" s="142"/>
    </row>
    <row r="828" customFormat="false" ht="12.75" hidden="false" customHeight="true" outlineLevel="0" collapsed="false">
      <c r="AX828" s="126" t="s">
        <v>641</v>
      </c>
      <c r="AY828" s="172" t="n">
        <v>21.4</v>
      </c>
      <c r="AZ828" s="131" t="s">
        <v>72</v>
      </c>
      <c r="BA828" s="131" t="n">
        <v>0.891666666666667</v>
      </c>
      <c r="BB828" s="131"/>
      <c r="BC828" s="131"/>
      <c r="BD828" s="131"/>
      <c r="BE828" s="131"/>
      <c r="BF828" s="132"/>
      <c r="BG828" s="126" t="s">
        <v>133</v>
      </c>
      <c r="BH828" s="159" t="n">
        <v>0.0005</v>
      </c>
      <c r="BI828" s="159" t="n">
        <v>3.8E-010</v>
      </c>
      <c r="BJ828" s="159" t="n">
        <v>6E-010</v>
      </c>
      <c r="BK828" s="159" t="n">
        <v>0.0005</v>
      </c>
      <c r="BL828" s="149" t="n">
        <v>6.5E-010</v>
      </c>
      <c r="BM828" s="133"/>
      <c r="BN828" s="134"/>
      <c r="BO828" s="175"/>
      <c r="BP828" s="114"/>
      <c r="BQ828" s="136"/>
      <c r="BR828" s="137"/>
      <c r="BS828" s="138"/>
      <c r="BT828" s="139"/>
      <c r="BU828" s="140"/>
      <c r="BV828" s="141"/>
      <c r="BW828" s="142"/>
    </row>
    <row r="829" customFormat="false" ht="12.75" hidden="false" customHeight="true" outlineLevel="0" collapsed="false">
      <c r="AX829" s="126" t="s">
        <v>642</v>
      </c>
      <c r="AY829" s="172" t="n">
        <v>5.32</v>
      </c>
      <c r="AZ829" s="131" t="s">
        <v>132</v>
      </c>
      <c r="BA829" s="172" t="n">
        <v>5.32</v>
      </c>
      <c r="BB829" s="131"/>
      <c r="BC829" s="131"/>
      <c r="BD829" s="131"/>
      <c r="BE829" s="131"/>
      <c r="BF829" s="132"/>
      <c r="BG829" s="126" t="s">
        <v>133</v>
      </c>
      <c r="BH829" s="159" t="n">
        <v>0.0005</v>
      </c>
      <c r="BI829" s="159" t="n">
        <v>2.1E-010</v>
      </c>
      <c r="BJ829" s="159" t="n">
        <v>2.5E-010</v>
      </c>
      <c r="BK829" s="159" t="n">
        <v>0.0005</v>
      </c>
      <c r="BL829" s="149" t="n">
        <v>2.1E-010</v>
      </c>
      <c r="BM829" s="133"/>
      <c r="BN829" s="134"/>
      <c r="BO829" s="175"/>
      <c r="BP829" s="114"/>
      <c r="BQ829" s="136"/>
      <c r="BR829" s="137"/>
      <c r="BS829" s="138"/>
      <c r="BT829" s="139"/>
      <c r="BU829" s="140"/>
      <c r="BV829" s="141"/>
      <c r="BW829" s="142"/>
    </row>
    <row r="830" customFormat="false" ht="12.75" hidden="false" customHeight="true" outlineLevel="0" collapsed="false">
      <c r="AX830" s="126" t="s">
        <v>643</v>
      </c>
      <c r="AY830" s="172" t="n">
        <v>5.34</v>
      </c>
      <c r="AZ830" s="131" t="s">
        <v>132</v>
      </c>
      <c r="BA830" s="172" t="n">
        <v>5.34</v>
      </c>
      <c r="BB830" s="131"/>
      <c r="BC830" s="131"/>
      <c r="BD830" s="131"/>
      <c r="BE830" s="131"/>
      <c r="BF830" s="132"/>
      <c r="BG830" s="126" t="s">
        <v>133</v>
      </c>
      <c r="BH830" s="159" t="n">
        <v>0.0005</v>
      </c>
      <c r="BI830" s="159" t="n">
        <v>1.2E-009</v>
      </c>
      <c r="BJ830" s="159" t="n">
        <v>1.4E-009</v>
      </c>
      <c r="BK830" s="159" t="n">
        <v>0.0005</v>
      </c>
      <c r="BL830" s="149" t="n">
        <v>1.2E-009</v>
      </c>
      <c r="BM830" s="133"/>
      <c r="BN830" s="134"/>
      <c r="BO830" s="175"/>
      <c r="BP830" s="114"/>
      <c r="BQ830" s="136"/>
      <c r="BR830" s="137"/>
      <c r="BS830" s="138"/>
      <c r="BT830" s="139"/>
      <c r="BU830" s="140"/>
      <c r="BV830" s="141"/>
      <c r="BW830" s="142"/>
    </row>
    <row r="831" customFormat="false" ht="12.75" hidden="false" customHeight="true" outlineLevel="0" collapsed="false">
      <c r="AX831" s="126" t="s">
        <v>644</v>
      </c>
      <c r="AY831" s="172" t="n">
        <v>1.02</v>
      </c>
      <c r="AZ831" s="131" t="s">
        <v>132</v>
      </c>
      <c r="BA831" s="172" t="n">
        <v>1.02</v>
      </c>
      <c r="BB831" s="131"/>
      <c r="BC831" s="131"/>
      <c r="BD831" s="131"/>
      <c r="BE831" s="131"/>
      <c r="BF831" s="132"/>
      <c r="BG831" s="126" t="s">
        <v>133</v>
      </c>
      <c r="BH831" s="159" t="n">
        <v>0.0005</v>
      </c>
      <c r="BI831" s="159" t="n">
        <v>2E-010</v>
      </c>
      <c r="BJ831" s="159" t="n">
        <v>2.3E-010</v>
      </c>
      <c r="BK831" s="159" t="n">
        <v>0.0005</v>
      </c>
      <c r="BL831" s="149" t="n">
        <v>1.7E-010</v>
      </c>
      <c r="BM831" s="133"/>
      <c r="BN831" s="134"/>
      <c r="BO831" s="175"/>
      <c r="BP831" s="114"/>
      <c r="BQ831" s="136"/>
      <c r="BR831" s="137"/>
      <c r="BS831" s="138"/>
      <c r="BT831" s="139"/>
      <c r="BU831" s="140"/>
      <c r="BV831" s="141"/>
      <c r="BW831" s="142"/>
    </row>
    <row r="832" customFormat="false" ht="12.75" hidden="false" customHeight="true" outlineLevel="0" collapsed="false">
      <c r="AX832" s="126" t="s">
        <v>644</v>
      </c>
      <c r="AY832" s="172" t="n">
        <v>1.02</v>
      </c>
      <c r="AZ832" s="131" t="s">
        <v>132</v>
      </c>
      <c r="BA832" s="172" t="n">
        <v>1.02</v>
      </c>
      <c r="BB832" s="131"/>
      <c r="BC832" s="131"/>
      <c r="BD832" s="131"/>
      <c r="BE832" s="131"/>
      <c r="BF832" s="132"/>
      <c r="BG832" s="126" t="s">
        <v>133</v>
      </c>
      <c r="BH832" s="159" t="n">
        <v>0.0005</v>
      </c>
      <c r="BI832" s="159" t="n">
        <v>9.2E-011</v>
      </c>
      <c r="BJ832" s="159" t="n">
        <v>1.3E-010</v>
      </c>
      <c r="BK832" s="159" t="n">
        <v>0.0005</v>
      </c>
      <c r="BL832" s="149" t="n">
        <v>8.1E-011</v>
      </c>
      <c r="BM832" s="133"/>
      <c r="BN832" s="134"/>
      <c r="BO832" s="175"/>
      <c r="BP832" s="114"/>
      <c r="BQ832" s="136"/>
      <c r="BR832" s="137"/>
      <c r="BS832" s="138"/>
      <c r="BT832" s="139"/>
      <c r="BU832" s="140"/>
      <c r="BV832" s="141"/>
      <c r="BW832" s="142"/>
    </row>
    <row r="833" customFormat="false" ht="12.75" hidden="false" customHeight="true" outlineLevel="0" collapsed="false">
      <c r="AX833" s="126" t="s">
        <v>645</v>
      </c>
      <c r="AY833" s="172" t="n">
        <v>150</v>
      </c>
      <c r="AZ833" s="131" t="s">
        <v>114</v>
      </c>
      <c r="BA833" s="131" t="n">
        <v>54787.5</v>
      </c>
      <c r="BB833" s="131"/>
      <c r="BC833" s="131"/>
      <c r="BD833" s="131"/>
      <c r="BE833" s="131"/>
      <c r="BF833" s="132"/>
      <c r="BG833" s="126" t="s">
        <v>133</v>
      </c>
      <c r="BH833" s="159" t="n">
        <v>0.0005</v>
      </c>
      <c r="BI833" s="159" t="n">
        <v>1.1E-009</v>
      </c>
      <c r="BJ833" s="159" t="n">
        <v>7.9E-010</v>
      </c>
      <c r="BK833" s="159" t="n">
        <v>0.0005</v>
      </c>
      <c r="BL833" s="149" t="n">
        <v>3.4E-011</v>
      </c>
      <c r="BM833" s="133"/>
      <c r="BN833" s="134"/>
      <c r="BO833" s="175"/>
      <c r="BP833" s="114"/>
      <c r="BQ833" s="136"/>
      <c r="BR833" s="137"/>
      <c r="BS833" s="138"/>
      <c r="BT833" s="139"/>
      <c r="BU833" s="140"/>
      <c r="BV833" s="141"/>
      <c r="BW833" s="142"/>
    </row>
    <row r="834" customFormat="false" ht="12.75" hidden="false" customHeight="true" outlineLevel="0" collapsed="false">
      <c r="AX834" s="126" t="s">
        <v>646</v>
      </c>
      <c r="AY834" s="172" t="n">
        <v>150</v>
      </c>
      <c r="AZ834" s="131" t="s">
        <v>114</v>
      </c>
      <c r="BA834" s="131" t="n">
        <v>54787.5</v>
      </c>
      <c r="BB834" s="131"/>
      <c r="BC834" s="131"/>
      <c r="BD834" s="131"/>
      <c r="BE834" s="131"/>
      <c r="BF834" s="132"/>
      <c r="BG834" s="126" t="s">
        <v>133</v>
      </c>
      <c r="BH834" s="159" t="n">
        <v>0.0005</v>
      </c>
      <c r="BI834" s="159" t="n">
        <v>4.3E-008</v>
      </c>
      <c r="BJ834" s="159" t="n">
        <v>3E-008</v>
      </c>
      <c r="BK834" s="159" t="n">
        <v>0.0005</v>
      </c>
      <c r="BL834" s="149" t="n">
        <v>1.1E-009</v>
      </c>
      <c r="BM834" s="133"/>
      <c r="BN834" s="134"/>
      <c r="BO834" s="175"/>
      <c r="BP834" s="114"/>
      <c r="BQ834" s="136"/>
      <c r="BR834" s="137"/>
      <c r="BS834" s="138"/>
      <c r="BT834" s="139"/>
      <c r="BU834" s="140"/>
      <c r="BV834" s="141"/>
      <c r="BW834" s="142"/>
    </row>
    <row r="835" customFormat="false" ht="12.75" hidden="false" customHeight="true" outlineLevel="0" collapsed="false">
      <c r="AX835" s="126" t="s">
        <v>647</v>
      </c>
      <c r="AY835" s="172" t="n">
        <v>72.3</v>
      </c>
      <c r="AZ835" s="131" t="s">
        <v>132</v>
      </c>
      <c r="BA835" s="172" t="n">
        <v>72.3</v>
      </c>
      <c r="BB835" s="131"/>
      <c r="BC835" s="131"/>
      <c r="BD835" s="131"/>
      <c r="BE835" s="131"/>
      <c r="BF835" s="132"/>
      <c r="BG835" s="126" t="s">
        <v>133</v>
      </c>
      <c r="BH835" s="159" t="n">
        <v>0.0005</v>
      </c>
      <c r="BI835" s="159" t="n">
        <v>6.6E-009</v>
      </c>
      <c r="BJ835" s="159" t="n">
        <v>5.4E-009</v>
      </c>
      <c r="BK835" s="159" t="n">
        <v>0.0005</v>
      </c>
      <c r="BL835" s="149" t="n">
        <v>1.6E-009</v>
      </c>
      <c r="BM835" s="133"/>
      <c r="BN835" s="134"/>
      <c r="BO835" s="175"/>
      <c r="BP835" s="114"/>
      <c r="BQ835" s="136"/>
      <c r="BR835" s="137"/>
      <c r="BS835" s="138"/>
      <c r="BT835" s="139"/>
      <c r="BU835" s="140"/>
      <c r="BV835" s="141" t="n">
        <v>0.47</v>
      </c>
      <c r="BW835" s="142" t="n">
        <v>0.569</v>
      </c>
    </row>
    <row r="836" customFormat="false" ht="12.75" hidden="false" customHeight="true" outlineLevel="0" collapsed="false">
      <c r="AX836" s="126" t="s">
        <v>648</v>
      </c>
      <c r="AY836" s="172" t="n">
        <v>6.91</v>
      </c>
      <c r="AZ836" s="131" t="s">
        <v>132</v>
      </c>
      <c r="BA836" s="172" t="n">
        <v>6.91</v>
      </c>
      <c r="BB836" s="131"/>
      <c r="BC836" s="131"/>
      <c r="BD836" s="131"/>
      <c r="BE836" s="131"/>
      <c r="BF836" s="132"/>
      <c r="BG836" s="126" t="s">
        <v>133</v>
      </c>
      <c r="BH836" s="159" t="n">
        <v>0.0005</v>
      </c>
      <c r="BI836" s="159" t="n">
        <v>1.2E-009</v>
      </c>
      <c r="BJ836" s="159" t="n">
        <v>1.2E-009</v>
      </c>
      <c r="BK836" s="159" t="n">
        <v>0.0005</v>
      </c>
      <c r="BL836" s="149" t="n">
        <v>7.2E-010</v>
      </c>
      <c r="BM836" s="133"/>
      <c r="BN836" s="134"/>
      <c r="BO836" s="175"/>
      <c r="BP836" s="114"/>
      <c r="BQ836" s="136"/>
      <c r="BR836" s="137"/>
      <c r="BS836" s="138"/>
      <c r="BT836" s="139"/>
      <c r="BU836" s="140"/>
      <c r="BV836" s="141"/>
      <c r="BW836" s="142"/>
    </row>
    <row r="837" customFormat="false" ht="12.75" hidden="false" customHeight="true" outlineLevel="0" collapsed="false">
      <c r="AX837" s="126" t="s">
        <v>649</v>
      </c>
      <c r="AY837" s="172" t="n">
        <v>10</v>
      </c>
      <c r="AZ837" s="131" t="s">
        <v>72</v>
      </c>
      <c r="BA837" s="131" t="n">
        <v>0.416666666666667</v>
      </c>
      <c r="BB837" s="131"/>
      <c r="BC837" s="131"/>
      <c r="BD837" s="131"/>
      <c r="BE837" s="131"/>
      <c r="BF837" s="132"/>
      <c r="BG837" s="126" t="s">
        <v>133</v>
      </c>
      <c r="BH837" s="159" t="n">
        <v>0.0005</v>
      </c>
      <c r="BI837" s="159" t="n">
        <v>8E-011</v>
      </c>
      <c r="BJ837" s="159" t="n">
        <v>1.2E-010</v>
      </c>
      <c r="BK837" s="159" t="n">
        <v>0.0005</v>
      </c>
      <c r="BL837" s="149" t="n">
        <v>1.3E-010</v>
      </c>
      <c r="BM837" s="133"/>
      <c r="BN837" s="134"/>
      <c r="BO837" s="175"/>
      <c r="BP837" s="114"/>
      <c r="BQ837" s="136"/>
      <c r="BR837" s="137"/>
      <c r="BS837" s="138"/>
      <c r="BT837" s="139"/>
      <c r="BU837" s="140"/>
      <c r="BV837" s="141"/>
      <c r="BW837" s="142"/>
    </row>
    <row r="838" customFormat="false" ht="12.75" hidden="false" customHeight="true" outlineLevel="0" collapsed="false">
      <c r="AX838" s="126" t="s">
        <v>650</v>
      </c>
      <c r="AY838" s="172" t="n">
        <v>8.1</v>
      </c>
      <c r="AZ838" s="131" t="s">
        <v>72</v>
      </c>
      <c r="BA838" s="131" t="n">
        <v>0.3375</v>
      </c>
      <c r="BB838" s="131"/>
      <c r="BC838" s="131"/>
      <c r="BD838" s="131"/>
      <c r="BE838" s="131"/>
      <c r="BF838" s="132"/>
      <c r="BG838" s="126" t="s">
        <v>133</v>
      </c>
      <c r="BH838" s="159" t="n">
        <v>0.0005</v>
      </c>
      <c r="BI838" s="159" t="n">
        <v>3.2E-011</v>
      </c>
      <c r="BJ838" s="159" t="n">
        <v>5.5E-011</v>
      </c>
      <c r="BK838" s="159" t="n">
        <v>0.0005</v>
      </c>
      <c r="BL838" s="149" t="n">
        <v>6.1E-011</v>
      </c>
      <c r="BM838" s="133"/>
      <c r="BN838" s="134"/>
      <c r="BO838" s="175"/>
      <c r="BP838" s="114"/>
      <c r="BQ838" s="136"/>
      <c r="BR838" s="137"/>
      <c r="BS838" s="138"/>
      <c r="BT838" s="139"/>
      <c r="BU838" s="140"/>
      <c r="BV838" s="141"/>
      <c r="BW838" s="142"/>
    </row>
    <row r="839" customFormat="false" ht="12.75" hidden="false" customHeight="true" outlineLevel="0" collapsed="false">
      <c r="AX839" s="126" t="s">
        <v>651</v>
      </c>
      <c r="AY839" s="172" t="n">
        <v>144</v>
      </c>
      <c r="AZ839" s="131" t="s">
        <v>132</v>
      </c>
      <c r="BA839" s="172" t="n">
        <v>144</v>
      </c>
      <c r="BB839" s="131"/>
      <c r="BC839" s="131"/>
      <c r="BD839" s="131"/>
      <c r="BE839" s="131"/>
      <c r="BF839" s="132"/>
      <c r="BG839" s="126" t="s">
        <v>133</v>
      </c>
      <c r="BH839" s="159" t="n">
        <v>0.0005</v>
      </c>
      <c r="BI839" s="159" t="n">
        <v>3.5E-010</v>
      </c>
      <c r="BJ839" s="159" t="n">
        <v>2.5E-010</v>
      </c>
      <c r="BK839" s="159" t="n">
        <v>0.0005</v>
      </c>
      <c r="BL839" s="149" t="n">
        <v>1E-010</v>
      </c>
      <c r="BM839" s="133"/>
      <c r="BN839" s="134"/>
      <c r="BO839" s="175"/>
      <c r="BP839" s="114"/>
      <c r="BQ839" s="136"/>
      <c r="BR839" s="137"/>
      <c r="BS839" s="138"/>
      <c r="BT839" s="139"/>
      <c r="BU839" s="140"/>
      <c r="BV839" s="141"/>
      <c r="BW839" s="142"/>
    </row>
    <row r="840" customFormat="false" ht="12.75" hidden="false" customHeight="true" outlineLevel="0" collapsed="false">
      <c r="AX840" s="126" t="s">
        <v>652</v>
      </c>
      <c r="AY840" s="172" t="n">
        <v>2.33</v>
      </c>
      <c r="AZ840" s="131" t="s">
        <v>72</v>
      </c>
      <c r="BA840" s="131" t="n">
        <v>0.0970833333333333</v>
      </c>
      <c r="BB840" s="131"/>
      <c r="BC840" s="131"/>
      <c r="BD840" s="131"/>
      <c r="BE840" s="131"/>
      <c r="BF840" s="132"/>
      <c r="BG840" s="126" t="s">
        <v>133</v>
      </c>
      <c r="BH840" s="159" t="n">
        <v>0.0005</v>
      </c>
      <c r="BI840" s="159" t="n">
        <v>6.1E-011</v>
      </c>
      <c r="BJ840" s="159" t="n">
        <v>8.7E-011</v>
      </c>
      <c r="BK840" s="159" t="n">
        <v>0.0005</v>
      </c>
      <c r="BL840" s="149" t="n">
        <v>1.1E-010</v>
      </c>
      <c r="BM840" s="133"/>
      <c r="BN840" s="134"/>
      <c r="BO840" s="175"/>
      <c r="BP840" s="114"/>
      <c r="BQ840" s="136"/>
      <c r="BR840" s="137"/>
      <c r="BS840" s="138"/>
      <c r="BT840" s="139"/>
      <c r="BU840" s="140"/>
      <c r="BV840" s="141"/>
      <c r="BW840" s="142"/>
    </row>
    <row r="841" customFormat="false" ht="12.75" hidden="false" customHeight="true" outlineLevel="0" collapsed="false">
      <c r="AX841" s="126" t="s">
        <v>653</v>
      </c>
      <c r="AY841" s="172" t="n">
        <v>3.4</v>
      </c>
      <c r="AZ841" s="131" t="s">
        <v>132</v>
      </c>
      <c r="BA841" s="172" t="n">
        <v>3.4</v>
      </c>
      <c r="BB841" s="131"/>
      <c r="BC841" s="131"/>
      <c r="BD841" s="131"/>
      <c r="BE841" s="131"/>
      <c r="BF841" s="132"/>
      <c r="BG841" s="126" t="s">
        <v>133</v>
      </c>
      <c r="BH841" s="159" t="n">
        <v>0.0005</v>
      </c>
      <c r="BI841" s="159" t="n">
        <v>1.8E-009</v>
      </c>
      <c r="BJ841" s="159" t="n">
        <v>1.8E-009</v>
      </c>
      <c r="BK841" s="159" t="n">
        <v>0.0005</v>
      </c>
      <c r="BL841" s="149" t="n">
        <v>1.6E-009</v>
      </c>
      <c r="BM841" s="133"/>
      <c r="BN841" s="134"/>
      <c r="BO841" s="175"/>
      <c r="BP841" s="114"/>
      <c r="BQ841" s="136"/>
      <c r="BR841" s="137"/>
      <c r="BS841" s="138"/>
      <c r="BT841" s="139"/>
      <c r="BU841" s="140"/>
      <c r="BV841" s="141"/>
      <c r="BW841" s="142"/>
    </row>
    <row r="842" customFormat="false" ht="12.75" hidden="false" customHeight="true" outlineLevel="0" collapsed="false">
      <c r="AX842" s="126" t="s">
        <v>654</v>
      </c>
      <c r="AY842" s="172" t="n">
        <v>0.8</v>
      </c>
      <c r="AZ842" s="131" t="s">
        <v>72</v>
      </c>
      <c r="BA842" s="131" t="n">
        <v>0.0333333333333333</v>
      </c>
      <c r="BB842" s="131"/>
      <c r="BC842" s="131"/>
      <c r="BD842" s="131"/>
      <c r="BE842" s="131"/>
      <c r="BF842" s="132"/>
      <c r="BG842" s="126" t="s">
        <v>133</v>
      </c>
      <c r="BH842" s="159" t="n">
        <v>0.0005</v>
      </c>
      <c r="BI842" s="159" t="n">
        <v>2E-011</v>
      </c>
      <c r="BJ842" s="159" t="n">
        <v>3.2E-011</v>
      </c>
      <c r="BK842" s="159" t="n">
        <v>0.0005</v>
      </c>
      <c r="BL842" s="149" t="n">
        <v>3.7E-011</v>
      </c>
      <c r="BM842" s="133"/>
      <c r="BN842" s="134"/>
      <c r="BO842" s="175"/>
      <c r="BP842" s="114"/>
      <c r="BQ842" s="136"/>
      <c r="BR842" s="137"/>
      <c r="BS842" s="138"/>
      <c r="BT842" s="139"/>
      <c r="BU842" s="140"/>
      <c r="BV842" s="141"/>
      <c r="BW842" s="142"/>
    </row>
    <row r="843" customFormat="false" ht="12.75" hidden="false" customHeight="true" outlineLevel="0" collapsed="false">
      <c r="AX843" s="126" t="s">
        <v>655</v>
      </c>
      <c r="AY843" s="172" t="n">
        <v>0.21</v>
      </c>
      <c r="AZ843" s="131" t="s">
        <v>72</v>
      </c>
      <c r="BA843" s="131" t="n">
        <v>0.00875</v>
      </c>
      <c r="BB843" s="131"/>
      <c r="BC843" s="131"/>
      <c r="BD843" s="131"/>
      <c r="BE843" s="131"/>
      <c r="BF843" s="132"/>
      <c r="BG843" s="126" t="s">
        <v>133</v>
      </c>
      <c r="BH843" s="159" t="n">
        <v>0.0005</v>
      </c>
      <c r="BI843" s="159" t="n">
        <v>4.5E-012</v>
      </c>
      <c r="BJ843" s="159" t="n">
        <v>7.6E-012</v>
      </c>
      <c r="BK843" s="159" t="n">
        <v>0.0005</v>
      </c>
      <c r="BL843" s="149" t="n">
        <v>6.5E-012</v>
      </c>
      <c r="BM843" s="133"/>
      <c r="BN843" s="134"/>
      <c r="BO843" s="175"/>
      <c r="BP843" s="114"/>
      <c r="BQ843" s="136"/>
      <c r="BR843" s="137"/>
      <c r="BS843" s="138"/>
      <c r="BT843" s="139"/>
      <c r="BU843" s="140"/>
      <c r="BV843" s="141"/>
      <c r="BW843" s="142"/>
    </row>
    <row r="844" customFormat="false" ht="12.75" hidden="false" customHeight="true" outlineLevel="0" collapsed="false">
      <c r="AX844" s="126" t="s">
        <v>656</v>
      </c>
      <c r="AY844" s="172" t="n">
        <v>0.55</v>
      </c>
      <c r="AZ844" s="131" t="s">
        <v>72</v>
      </c>
      <c r="BA844" s="131" t="n">
        <v>0.0229166666666667</v>
      </c>
      <c r="BB844" s="131"/>
      <c r="BC844" s="131"/>
      <c r="BD844" s="131"/>
      <c r="BE844" s="131"/>
      <c r="BF844" s="132"/>
      <c r="BG844" s="126" t="s">
        <v>133</v>
      </c>
      <c r="BH844" s="159" t="n">
        <v>0.0005</v>
      </c>
      <c r="BI844" s="159" t="n">
        <v>6.3E-012</v>
      </c>
      <c r="BJ844" s="159" t="n">
        <v>1E-011</v>
      </c>
      <c r="BK844" s="159" t="n">
        <v>0.0005</v>
      </c>
      <c r="BL844" s="149" t="n">
        <v>7.9E-012</v>
      </c>
      <c r="BM844" s="133"/>
      <c r="BN844" s="134"/>
      <c r="BO844" s="175"/>
      <c r="BP844" s="114"/>
      <c r="BQ844" s="136"/>
      <c r="BR844" s="137"/>
      <c r="BS844" s="138"/>
      <c r="BT844" s="139"/>
      <c r="BU844" s="140"/>
      <c r="BV844" s="141"/>
      <c r="BW844" s="142"/>
    </row>
    <row r="845" customFormat="false" ht="12.75" hidden="false" customHeight="true" outlineLevel="0" collapsed="false">
      <c r="AX845" s="126" t="s">
        <v>657</v>
      </c>
      <c r="AY845" s="172" t="n">
        <v>2.5</v>
      </c>
      <c r="AZ845" s="131" t="s">
        <v>72</v>
      </c>
      <c r="BA845" s="131" t="n">
        <v>0.104166666666667</v>
      </c>
      <c r="BB845" s="131"/>
      <c r="BC845" s="131"/>
      <c r="BD845" s="131"/>
      <c r="BE845" s="131"/>
      <c r="BF845" s="132"/>
      <c r="BG845" s="126" t="s">
        <v>133</v>
      </c>
      <c r="BH845" s="159" t="n">
        <v>0.0005</v>
      </c>
      <c r="BI845" s="159" t="n">
        <v>6.3E-012</v>
      </c>
      <c r="BJ845" s="159" t="n">
        <v>1E-011</v>
      </c>
      <c r="BK845" s="159" t="n">
        <v>0.0005</v>
      </c>
      <c r="BL845" s="149" t="n">
        <v>1.3E-011</v>
      </c>
      <c r="BM845" s="133"/>
      <c r="BN845" s="134"/>
      <c r="BO845" s="175"/>
      <c r="BP845" s="114"/>
      <c r="BQ845" s="136"/>
      <c r="BR845" s="137"/>
      <c r="BS845" s="138"/>
      <c r="BT845" s="139"/>
      <c r="BU845" s="140"/>
      <c r="BV845" s="141"/>
      <c r="BW845" s="142"/>
    </row>
    <row r="846" customFormat="false" ht="12.75" hidden="false" customHeight="true" outlineLevel="0" collapsed="false">
      <c r="AX846" s="126" t="s">
        <v>658</v>
      </c>
      <c r="AY846" s="172" t="n">
        <v>0.25</v>
      </c>
      <c r="AZ846" s="131" t="s">
        <v>72</v>
      </c>
      <c r="BA846" s="131" t="n">
        <v>0.0104166666666667</v>
      </c>
      <c r="BB846" s="131"/>
      <c r="BC846" s="131"/>
      <c r="BD846" s="131"/>
      <c r="BE846" s="131"/>
      <c r="BF846" s="132"/>
      <c r="BG846" s="126" t="s">
        <v>133</v>
      </c>
      <c r="BH846" s="159" t="n">
        <v>0.0005</v>
      </c>
      <c r="BI846" s="159" t="n">
        <v>2.9E-012</v>
      </c>
      <c r="BJ846" s="159" t="n">
        <v>4.5E-012</v>
      </c>
      <c r="BK846" s="159" t="n">
        <v>0.0005</v>
      </c>
      <c r="BL846" s="149" t="n">
        <v>3.3E-012</v>
      </c>
      <c r="BM846" s="133"/>
      <c r="BN846" s="134"/>
      <c r="BO846" s="175"/>
      <c r="BP846" s="114"/>
      <c r="BQ846" s="136"/>
      <c r="BR846" s="137"/>
      <c r="BS846" s="138"/>
      <c r="BT846" s="139"/>
      <c r="BU846" s="140"/>
      <c r="BV846" s="141"/>
      <c r="BW846" s="142"/>
    </row>
    <row r="847" customFormat="false" ht="12.75" hidden="false" customHeight="true" outlineLevel="0" collapsed="false">
      <c r="AX847" s="126" t="s">
        <v>659</v>
      </c>
      <c r="AY847" s="172" t="n">
        <v>1.13</v>
      </c>
      <c r="AZ847" s="131" t="s">
        <v>72</v>
      </c>
      <c r="BA847" s="131" t="n">
        <v>0.0470833333333333</v>
      </c>
      <c r="BB847" s="131"/>
      <c r="BC847" s="131"/>
      <c r="BD847" s="131"/>
      <c r="BE847" s="131"/>
      <c r="BF847" s="132"/>
      <c r="BG847" s="126" t="s">
        <v>133</v>
      </c>
      <c r="BH847" s="159" t="n">
        <v>0.0005</v>
      </c>
      <c r="BI847" s="159" t="n">
        <v>2.2E-011</v>
      </c>
      <c r="BJ847" s="159" t="n">
        <v>3.3E-011</v>
      </c>
      <c r="BK847" s="159" t="n">
        <v>0.0005</v>
      </c>
      <c r="BL847" s="149" t="n">
        <v>2.6E-011</v>
      </c>
      <c r="BM847" s="133"/>
      <c r="BN847" s="134"/>
      <c r="BO847" s="175"/>
      <c r="BP847" s="114"/>
      <c r="BQ847" s="136"/>
      <c r="BR847" s="137"/>
      <c r="BS847" s="138"/>
      <c r="BT847" s="139"/>
      <c r="BU847" s="140"/>
      <c r="BV847" s="141"/>
      <c r="BW847" s="142"/>
    </row>
    <row r="848" customFormat="false" ht="12.75" hidden="false" customHeight="true" outlineLevel="0" collapsed="false">
      <c r="AX848" s="126" t="s">
        <v>660</v>
      </c>
      <c r="AY848" s="172" t="n">
        <v>0.483</v>
      </c>
      <c r="AZ848" s="131" t="s">
        <v>72</v>
      </c>
      <c r="BA848" s="131" t="n">
        <v>0.020125</v>
      </c>
      <c r="BB848" s="131"/>
      <c r="BC848" s="131"/>
      <c r="BD848" s="131"/>
      <c r="BE848" s="131"/>
      <c r="BF848" s="132"/>
      <c r="BG848" s="126" t="s">
        <v>133</v>
      </c>
      <c r="BH848" s="159" t="n">
        <v>0.0005</v>
      </c>
      <c r="BI848" s="159" t="n">
        <v>8.6E-012</v>
      </c>
      <c r="BJ848" s="159" t="n">
        <v>1.3E-011</v>
      </c>
      <c r="BK848" s="159" t="n">
        <v>0.0005</v>
      </c>
      <c r="BL848" s="149" t="n">
        <v>9.5E-012</v>
      </c>
      <c r="BM848" s="133"/>
      <c r="BN848" s="134"/>
      <c r="BO848" s="175"/>
      <c r="BP848" s="114"/>
      <c r="BQ848" s="136"/>
      <c r="BR848" s="137"/>
      <c r="BS848" s="138"/>
      <c r="BT848" s="139"/>
      <c r="BU848" s="140"/>
      <c r="BV848" s="141"/>
      <c r="BW848" s="142"/>
    </row>
    <row r="849" customFormat="false" ht="12.75" hidden="false" customHeight="true" outlineLevel="0" collapsed="false">
      <c r="AX849" s="126" t="s">
        <v>661</v>
      </c>
      <c r="AY849" s="172" t="n">
        <v>0.625</v>
      </c>
      <c r="AZ849" s="131" t="s">
        <v>72</v>
      </c>
      <c r="BA849" s="131" t="n">
        <v>0.0260416666666667</v>
      </c>
      <c r="BB849" s="131"/>
      <c r="BC849" s="131"/>
      <c r="BD849" s="131"/>
      <c r="BE849" s="131"/>
      <c r="BF849" s="132"/>
      <c r="BG849" s="126" t="s">
        <v>133</v>
      </c>
      <c r="BH849" s="159" t="n">
        <v>0.0005</v>
      </c>
      <c r="BI849" s="159" t="n">
        <v>1.2E-011</v>
      </c>
      <c r="BJ849" s="159" t="n">
        <v>1.6E-011</v>
      </c>
      <c r="BK849" s="159" t="n">
        <v>0.0005</v>
      </c>
      <c r="BL849" s="149" t="n">
        <v>1.6E-011</v>
      </c>
      <c r="BM849" s="133"/>
      <c r="BN849" s="134"/>
      <c r="BO849" s="175"/>
      <c r="BP849" s="114"/>
      <c r="BQ849" s="136"/>
      <c r="BR849" s="137"/>
      <c r="BS849" s="138"/>
      <c r="BT849" s="139"/>
      <c r="BU849" s="140"/>
      <c r="BV849" s="141"/>
      <c r="BW849" s="142"/>
    </row>
    <row r="850" customFormat="false" ht="12.75" hidden="false" customHeight="true" outlineLevel="0" collapsed="false">
      <c r="AX850" s="126" t="s">
        <v>662</v>
      </c>
      <c r="AY850" s="172" t="n">
        <v>1.12</v>
      </c>
      <c r="AZ850" s="131" t="s">
        <v>132</v>
      </c>
      <c r="BA850" s="172" t="n">
        <v>1.12</v>
      </c>
      <c r="BB850" s="131"/>
      <c r="BC850" s="131"/>
      <c r="BD850" s="131"/>
      <c r="BE850" s="131"/>
      <c r="BF850" s="132"/>
      <c r="BG850" s="126" t="s">
        <v>133</v>
      </c>
      <c r="BH850" s="159" t="n">
        <v>0.0005</v>
      </c>
      <c r="BI850" s="159" t="n">
        <v>6.6E-010</v>
      </c>
      <c r="BJ850" s="159" t="n">
        <v>8.3E-010</v>
      </c>
      <c r="BK850" s="159" t="n">
        <v>0.0005</v>
      </c>
      <c r="BL850" s="149" t="n">
        <v>1.4E-009</v>
      </c>
      <c r="BM850" s="133"/>
      <c r="BN850" s="134"/>
      <c r="BO850" s="175"/>
      <c r="BP850" s="114"/>
      <c r="BQ850" s="136"/>
      <c r="BR850" s="137"/>
      <c r="BS850" s="138"/>
      <c r="BT850" s="139"/>
      <c r="BU850" s="140"/>
      <c r="BV850" s="141"/>
      <c r="BW850" s="142"/>
    </row>
    <row r="851" customFormat="false" ht="12.75" hidden="false" customHeight="true" outlineLevel="0" collapsed="false">
      <c r="AX851" s="126" t="s">
        <v>663</v>
      </c>
      <c r="AY851" s="159" t="n">
        <v>1200</v>
      </c>
      <c r="AZ851" s="131" t="s">
        <v>114</v>
      </c>
      <c r="BA851" s="131" t="n">
        <v>438300</v>
      </c>
      <c r="BB851" s="131" t="n">
        <v>0.26</v>
      </c>
      <c r="BC851" s="131"/>
      <c r="BD851" s="131"/>
      <c r="BE851" s="131"/>
      <c r="BF851" s="132"/>
      <c r="BG851" s="126" t="s">
        <v>133</v>
      </c>
      <c r="BH851" s="159" t="n">
        <v>0.0005</v>
      </c>
      <c r="BI851" s="159" t="n">
        <v>1.1E-007</v>
      </c>
      <c r="BJ851" s="159" t="n">
        <v>7.8E-008</v>
      </c>
      <c r="BK851" s="159" t="n">
        <v>0.0005</v>
      </c>
      <c r="BL851" s="149" t="n">
        <v>2E-009</v>
      </c>
      <c r="BM851" s="133"/>
      <c r="BN851" s="134" t="n">
        <v>800</v>
      </c>
      <c r="BO851" s="175"/>
      <c r="BP851" s="114"/>
      <c r="BQ851" s="136"/>
      <c r="BR851" s="137"/>
      <c r="BS851" s="138"/>
      <c r="BT851" s="139"/>
      <c r="BU851" s="140"/>
      <c r="BV851" s="141" t="n">
        <v>0.81</v>
      </c>
      <c r="BW851" s="142" t="n">
        <v>0.072</v>
      </c>
    </row>
    <row r="852" customFormat="false" ht="12.75" hidden="false" customHeight="true" outlineLevel="0" collapsed="false">
      <c r="AX852" s="126" t="s">
        <v>664</v>
      </c>
      <c r="AY852" s="172" t="n">
        <v>3.1</v>
      </c>
      <c r="AZ852" s="131" t="s">
        <v>72</v>
      </c>
      <c r="BA852" s="131" t="n">
        <v>0.129166666666667</v>
      </c>
      <c r="BB852" s="131"/>
      <c r="BC852" s="131"/>
      <c r="BD852" s="131"/>
      <c r="BE852" s="131"/>
      <c r="BF852" s="132"/>
      <c r="BG852" s="126" t="s">
        <v>133</v>
      </c>
      <c r="BH852" s="159" t="n">
        <v>0.0005</v>
      </c>
      <c r="BI852" s="159" t="n">
        <v>7.1E-011</v>
      </c>
      <c r="BJ852" s="159" t="n">
        <v>1E-010</v>
      </c>
      <c r="BK852" s="159" t="n">
        <v>0.0005</v>
      </c>
      <c r="BL852" s="149" t="n">
        <v>8.3E-011</v>
      </c>
      <c r="BM852" s="133"/>
      <c r="BN852" s="134"/>
      <c r="BO852" s="175"/>
      <c r="BP852" s="114"/>
      <c r="BQ852" s="136"/>
      <c r="BR852" s="137"/>
      <c r="BS852" s="138"/>
      <c r="BT852" s="139"/>
      <c r="BU852" s="140"/>
      <c r="BV852" s="141"/>
      <c r="BW852" s="142"/>
    </row>
    <row r="853" customFormat="false" ht="12.75" hidden="false" customHeight="true" outlineLevel="0" collapsed="false">
      <c r="AX853" s="126" t="s">
        <v>665</v>
      </c>
      <c r="AY853" s="172" t="n">
        <v>3.24</v>
      </c>
      <c r="AZ853" s="131" t="s">
        <v>72</v>
      </c>
      <c r="BA853" s="131" t="n">
        <v>0.135</v>
      </c>
      <c r="BB853" s="131"/>
      <c r="BC853" s="131"/>
      <c r="BD853" s="131"/>
      <c r="BE853" s="131"/>
      <c r="BF853" s="132"/>
      <c r="BG853" s="126" t="s">
        <v>133</v>
      </c>
      <c r="BH853" s="159" t="n">
        <v>0.0005</v>
      </c>
      <c r="BI853" s="159" t="n">
        <v>5.1E-011</v>
      </c>
      <c r="BJ853" s="159" t="n">
        <v>8.5E-011</v>
      </c>
      <c r="BK853" s="159" t="n">
        <v>0.0005</v>
      </c>
      <c r="BL853" s="149" t="n">
        <v>8E-011</v>
      </c>
      <c r="BM853" s="133"/>
      <c r="BN853" s="134"/>
      <c r="BO853" s="175"/>
      <c r="BP853" s="114"/>
      <c r="BQ853" s="136"/>
      <c r="BR853" s="137"/>
      <c r="BS853" s="138"/>
      <c r="BT853" s="139"/>
      <c r="BU853" s="140"/>
      <c r="BV853" s="141"/>
      <c r="BW853" s="142"/>
    </row>
    <row r="854" customFormat="false" ht="12.75" hidden="false" customHeight="true" outlineLevel="0" collapsed="false">
      <c r="AX854" s="126" t="s">
        <v>666</v>
      </c>
      <c r="AY854" s="172" t="n">
        <v>10.4</v>
      </c>
      <c r="AZ854" s="131" t="s">
        <v>72</v>
      </c>
      <c r="BA854" s="131" t="n">
        <v>0.433333333333333</v>
      </c>
      <c r="BB854" s="131"/>
      <c r="BC854" s="131"/>
      <c r="BD854" s="131"/>
      <c r="BE854" s="131"/>
      <c r="BF854" s="132"/>
      <c r="BG854" s="126" t="s">
        <v>133</v>
      </c>
      <c r="BH854" s="159" t="n">
        <v>0.0005</v>
      </c>
      <c r="BI854" s="159" t="n">
        <v>8.3E-012</v>
      </c>
      <c r="BJ854" s="159" t="n">
        <v>1.4E-011</v>
      </c>
      <c r="BK854" s="159" t="n">
        <v>0.0005</v>
      </c>
      <c r="BL854" s="149" t="n">
        <v>1.9E-011</v>
      </c>
      <c r="BM854" s="133"/>
      <c r="BN854" s="134"/>
      <c r="BO854" s="175"/>
      <c r="BP854" s="114"/>
      <c r="BQ854" s="136"/>
      <c r="BR854" s="137"/>
      <c r="BS854" s="138"/>
      <c r="BT854" s="139"/>
      <c r="BU854" s="140"/>
      <c r="BV854" s="141"/>
      <c r="BW854" s="142"/>
    </row>
    <row r="855" customFormat="false" ht="12.75" hidden="false" customHeight="true" outlineLevel="0" collapsed="false">
      <c r="AX855" s="126" t="s">
        <v>667</v>
      </c>
      <c r="AY855" s="172" t="n">
        <v>9.3</v>
      </c>
      <c r="AZ855" s="131" t="s">
        <v>132</v>
      </c>
      <c r="BA855" s="172" t="n">
        <v>9.3</v>
      </c>
      <c r="BB855" s="131"/>
      <c r="BC855" s="131" t="n">
        <v>1.1E-009</v>
      </c>
      <c r="BD855" s="131"/>
      <c r="BE855" s="131"/>
      <c r="BF855" s="132" t="n">
        <v>3.7E-010</v>
      </c>
      <c r="BG855" s="126" t="s">
        <v>133</v>
      </c>
      <c r="BH855" s="159" t="n">
        <v>0.0005</v>
      </c>
      <c r="BI855" s="159" t="n">
        <v>9.8E-010</v>
      </c>
      <c r="BJ855" s="159" t="n">
        <v>9.2E-010</v>
      </c>
      <c r="BK855" s="159" t="n">
        <v>0.0005</v>
      </c>
      <c r="BL855" s="149" t="n">
        <v>3.7E-010</v>
      </c>
      <c r="BM855" s="133"/>
      <c r="BN855" s="134"/>
      <c r="BO855" s="175"/>
      <c r="BP855" s="114"/>
      <c r="BQ855" s="136"/>
      <c r="BR855" s="137"/>
      <c r="BS855" s="138"/>
      <c r="BT855" s="139"/>
      <c r="BU855" s="140"/>
      <c r="BV855" s="141"/>
      <c r="BW855" s="142"/>
    </row>
    <row r="856" customFormat="false" ht="12.75" hidden="false" customHeight="true" outlineLevel="0" collapsed="false">
      <c r="AX856" s="126" t="s">
        <v>668</v>
      </c>
      <c r="AY856" s="172" t="n">
        <v>7.52</v>
      </c>
      <c r="AZ856" s="131" t="s">
        <v>72</v>
      </c>
      <c r="BA856" s="131" t="n">
        <v>0.313333333333333</v>
      </c>
      <c r="BB856" s="131"/>
      <c r="BC856" s="131"/>
      <c r="BD856" s="131"/>
      <c r="BE856" s="131"/>
      <c r="BF856" s="132"/>
      <c r="BG856" s="126" t="s">
        <v>133</v>
      </c>
      <c r="BH856" s="159" t="n">
        <v>0.0005</v>
      </c>
      <c r="BI856" s="159" t="n">
        <v>2.2E-010</v>
      </c>
      <c r="BJ856" s="159" t="n">
        <v>3E-010</v>
      </c>
      <c r="BK856" s="159" t="n">
        <v>0.0005</v>
      </c>
      <c r="BL856" s="149" t="n">
        <v>3.6E-010</v>
      </c>
      <c r="BM856" s="133"/>
      <c r="BN856" s="134"/>
      <c r="BO856" s="175"/>
      <c r="BP856" s="114"/>
      <c r="BQ856" s="136"/>
      <c r="BR856" s="137"/>
      <c r="BS856" s="138"/>
      <c r="BT856" s="139"/>
      <c r="BU856" s="140"/>
      <c r="BV856" s="141"/>
      <c r="BW856" s="142"/>
    </row>
    <row r="857" customFormat="false" ht="12.75" hidden="false" customHeight="true" outlineLevel="0" collapsed="false">
      <c r="AX857" s="126" t="s">
        <v>669</v>
      </c>
      <c r="AY857" s="172" t="n">
        <v>2.05</v>
      </c>
      <c r="AZ857" s="131" t="s">
        <v>132</v>
      </c>
      <c r="BA857" s="172" t="n">
        <v>2.05</v>
      </c>
      <c r="BB857" s="131"/>
      <c r="BC857" s="131"/>
      <c r="BD857" s="131"/>
      <c r="BE857" s="131"/>
      <c r="BF857" s="132"/>
      <c r="BG857" s="126" t="s">
        <v>133</v>
      </c>
      <c r="BH857" s="159" t="n">
        <v>0.0005</v>
      </c>
      <c r="BI857" s="159" t="n">
        <v>1.1E-009</v>
      </c>
      <c r="BJ857" s="159" t="n">
        <v>1.2E-009</v>
      </c>
      <c r="BK857" s="159" t="n">
        <v>0.0005</v>
      </c>
      <c r="BL857" s="149" t="n">
        <v>1E-009</v>
      </c>
      <c r="BM857" s="133"/>
      <c r="BN857" s="134"/>
      <c r="BO857" s="175"/>
      <c r="BP857" s="114"/>
      <c r="BQ857" s="136"/>
      <c r="BR857" s="137"/>
      <c r="BS857" s="138"/>
      <c r="BT857" s="139"/>
      <c r="BU857" s="140"/>
      <c r="BV857" s="141"/>
      <c r="BW857" s="142"/>
    </row>
    <row r="858" customFormat="false" ht="12.75" hidden="false" customHeight="true" outlineLevel="0" collapsed="false">
      <c r="AX858" s="126" t="s">
        <v>670</v>
      </c>
      <c r="AY858" s="172" t="n">
        <v>0.362</v>
      </c>
      <c r="AZ858" s="131" t="s">
        <v>72</v>
      </c>
      <c r="BA858" s="131" t="n">
        <v>0.0150833333333333</v>
      </c>
      <c r="BB858" s="131"/>
      <c r="BC858" s="131"/>
      <c r="BD858" s="131"/>
      <c r="BE858" s="131"/>
      <c r="BF858" s="132"/>
      <c r="BG858" s="126" t="s">
        <v>133</v>
      </c>
      <c r="BH858" s="159" t="n">
        <v>0.0005</v>
      </c>
      <c r="BI858" s="159" t="n">
        <v>1.6E-011</v>
      </c>
      <c r="BJ858" s="159" t="n">
        <v>2.7E-011</v>
      </c>
      <c r="BK858" s="159" t="n">
        <v>0.0005</v>
      </c>
      <c r="BL858" s="149" t="n">
        <v>2.9E-011</v>
      </c>
      <c r="BM858" s="133"/>
      <c r="BN858" s="134"/>
      <c r="BO858" s="175"/>
      <c r="BP858" s="114"/>
      <c r="BQ858" s="136"/>
      <c r="BR858" s="137"/>
      <c r="BS858" s="138"/>
      <c r="BT858" s="139"/>
      <c r="BU858" s="140"/>
      <c r="BV858" s="141"/>
      <c r="BW858" s="142"/>
    </row>
    <row r="859" customFormat="false" ht="12.75" hidden="false" customHeight="true" outlineLevel="0" collapsed="false">
      <c r="AX859" s="126" t="s">
        <v>671</v>
      </c>
      <c r="AY859" s="172" t="n">
        <v>7.7</v>
      </c>
      <c r="AZ859" s="131" t="s">
        <v>72</v>
      </c>
      <c r="BA859" s="131" t="n">
        <v>0.320833333333333</v>
      </c>
      <c r="BB859" s="131"/>
      <c r="BC859" s="131"/>
      <c r="BD859" s="131"/>
      <c r="BE859" s="131"/>
      <c r="BF859" s="132"/>
      <c r="BG859" s="126" t="s">
        <v>133</v>
      </c>
      <c r="BH859" s="159" t="n">
        <v>0.0005</v>
      </c>
      <c r="BI859" s="159" t="n">
        <v>1.8E-010</v>
      </c>
      <c r="BJ859" s="159" t="n">
        <v>2.8E-010</v>
      </c>
      <c r="BK859" s="159" t="n">
        <v>0.0005</v>
      </c>
      <c r="BL859" s="149" t="n">
        <v>2.8E-010</v>
      </c>
      <c r="BM859" s="133"/>
      <c r="BN859" s="134"/>
      <c r="BO859" s="175"/>
      <c r="BP859" s="114"/>
      <c r="BQ859" s="136"/>
      <c r="BR859" s="137"/>
      <c r="BS859" s="138"/>
      <c r="BT859" s="139"/>
      <c r="BU859" s="140"/>
      <c r="BV859" s="141"/>
      <c r="BW859" s="142"/>
    </row>
    <row r="860" customFormat="false" ht="12.75" hidden="false" customHeight="true" outlineLevel="0" collapsed="false">
      <c r="AX860" s="126" t="s">
        <v>672</v>
      </c>
      <c r="AY860" s="172" t="n">
        <v>9.24</v>
      </c>
      <c r="AZ860" s="131" t="s">
        <v>132</v>
      </c>
      <c r="BA860" s="172" t="n">
        <v>9.24</v>
      </c>
      <c r="BB860" s="131"/>
      <c r="BC860" s="131"/>
      <c r="BD860" s="131"/>
      <c r="BE860" s="131"/>
      <c r="BF860" s="132"/>
      <c r="BG860" s="126" t="s">
        <v>133</v>
      </c>
      <c r="BH860" s="159" t="n">
        <v>0.0005</v>
      </c>
      <c r="BI860" s="159" t="n">
        <v>1.1E-009</v>
      </c>
      <c r="BJ860" s="159" t="n">
        <v>1E-009</v>
      </c>
      <c r="BK860" s="159" t="n">
        <v>0.0005</v>
      </c>
      <c r="BL860" s="149" t="n">
        <v>5.6E-010</v>
      </c>
      <c r="BM860" s="133"/>
      <c r="BN860" s="134"/>
      <c r="BO860" s="175"/>
      <c r="BP860" s="114"/>
      <c r="BQ860" s="136"/>
      <c r="BR860" s="137"/>
      <c r="BS860" s="138"/>
      <c r="BT860" s="139"/>
      <c r="BU860" s="140"/>
      <c r="BV860" s="141"/>
      <c r="BW860" s="142"/>
    </row>
    <row r="861" customFormat="false" ht="12.75" hidden="false" customHeight="true" outlineLevel="0" collapsed="false">
      <c r="AX861" s="126" t="s">
        <v>673</v>
      </c>
      <c r="AY861" s="172" t="n">
        <v>129</v>
      </c>
      <c r="AZ861" s="131" t="s">
        <v>132</v>
      </c>
      <c r="BA861" s="172" t="n">
        <v>129</v>
      </c>
      <c r="BB861" s="131"/>
      <c r="BC861" s="131"/>
      <c r="BD861" s="131"/>
      <c r="BE861" s="131"/>
      <c r="BF861" s="132"/>
      <c r="BG861" s="126" t="s">
        <v>133</v>
      </c>
      <c r="BH861" s="159" t="n">
        <v>0.0005</v>
      </c>
      <c r="BI861" s="159" t="n">
        <v>6.6E-009</v>
      </c>
      <c r="BJ861" s="159" t="n">
        <v>5.2E-009</v>
      </c>
      <c r="BK861" s="159" t="n">
        <v>0.0005</v>
      </c>
      <c r="BL861" s="149" t="n">
        <v>1.3E-009</v>
      </c>
      <c r="BM861" s="133"/>
      <c r="BN861" s="134"/>
      <c r="BO861" s="175"/>
      <c r="BP861" s="114"/>
      <c r="BQ861" s="136"/>
      <c r="BR861" s="137"/>
      <c r="BS861" s="138"/>
      <c r="BT861" s="139"/>
      <c r="BU861" s="140"/>
      <c r="BV861" s="141" t="n">
        <v>0.759</v>
      </c>
      <c r="BW861" s="142" t="n">
        <v>0.968</v>
      </c>
    </row>
    <row r="862" customFormat="false" ht="12.75" hidden="false" customHeight="true" outlineLevel="0" collapsed="false">
      <c r="AX862" s="126" t="s">
        <v>674</v>
      </c>
      <c r="AY862" s="172" t="n">
        <v>1.92</v>
      </c>
      <c r="AZ862" s="131" t="s">
        <v>114</v>
      </c>
      <c r="BA862" s="131" t="n">
        <v>701.28</v>
      </c>
      <c r="BB862" s="131"/>
      <c r="BC862" s="131"/>
      <c r="BD862" s="131"/>
      <c r="BE862" s="131"/>
      <c r="BF862" s="132"/>
      <c r="BG862" s="126" t="s">
        <v>133</v>
      </c>
      <c r="BH862" s="159" t="n">
        <v>0.0005</v>
      </c>
      <c r="BI862" s="159" t="n">
        <v>1.3E-009</v>
      </c>
      <c r="BJ862" s="159" t="n">
        <v>9.1E-010</v>
      </c>
      <c r="BK862" s="159" t="n">
        <v>0.0005</v>
      </c>
      <c r="BL862" s="149" t="n">
        <v>1.1E-010</v>
      </c>
      <c r="BM862" s="133"/>
      <c r="BN862" s="134"/>
      <c r="BO862" s="175"/>
      <c r="BP862" s="114"/>
      <c r="BQ862" s="136"/>
      <c r="BR862" s="137"/>
      <c r="BS862" s="138"/>
      <c r="BT862" s="139"/>
      <c r="BU862" s="140"/>
      <c r="BV862" s="141"/>
      <c r="BW862" s="142"/>
    </row>
    <row r="863" customFormat="false" ht="12.75" hidden="false" customHeight="true" outlineLevel="0" collapsed="false">
      <c r="AX863" s="126" t="s">
        <v>675</v>
      </c>
      <c r="AY863" s="172" t="n">
        <v>2.65</v>
      </c>
      <c r="AZ863" s="131" t="s">
        <v>132</v>
      </c>
      <c r="BA863" s="172" t="n">
        <v>2.65</v>
      </c>
      <c r="BB863" s="131"/>
      <c r="BC863" s="131"/>
      <c r="BD863" s="131"/>
      <c r="BE863" s="131"/>
      <c r="BF863" s="132"/>
      <c r="BG863" s="126" t="s">
        <v>133</v>
      </c>
      <c r="BH863" s="159" t="n">
        <v>0.0005</v>
      </c>
      <c r="BI863" s="159" t="n">
        <v>1.1E-009</v>
      </c>
      <c r="BJ863" s="159" t="n">
        <v>1.4E-009</v>
      </c>
      <c r="BK863" s="159" t="n">
        <v>0.0005</v>
      </c>
      <c r="BL863" s="149" t="n">
        <v>1.7E-009</v>
      </c>
      <c r="BM863" s="133"/>
      <c r="BN863" s="134"/>
      <c r="BO863" s="175"/>
      <c r="BP863" s="114"/>
      <c r="BQ863" s="136"/>
      <c r="BR863" s="137"/>
      <c r="BS863" s="138"/>
      <c r="BT863" s="139"/>
      <c r="BU863" s="140"/>
      <c r="BV863" s="141"/>
      <c r="BW863" s="142"/>
    </row>
    <row r="864" customFormat="false" ht="12.75" hidden="false" customHeight="true" outlineLevel="0" collapsed="false">
      <c r="AX864" s="126" t="s">
        <v>676</v>
      </c>
      <c r="AY864" s="172" t="n">
        <v>8.24</v>
      </c>
      <c r="AZ864" s="131" t="s">
        <v>72</v>
      </c>
      <c r="BA864" s="131" t="n">
        <v>0.343333333333333</v>
      </c>
      <c r="BB864" s="131"/>
      <c r="BC864" s="131"/>
      <c r="BD864" s="131"/>
      <c r="BE864" s="131"/>
      <c r="BF864" s="132"/>
      <c r="BG864" s="126" t="s">
        <v>133</v>
      </c>
      <c r="BH864" s="159" t="n">
        <v>0.0005</v>
      </c>
      <c r="BI864" s="159" t="n">
        <v>1.8E-010</v>
      </c>
      <c r="BJ864" s="159" t="n">
        <v>2.6E-010</v>
      </c>
      <c r="BK864" s="159" t="n">
        <v>0.0005</v>
      </c>
      <c r="BL864" s="149" t="n">
        <v>3.1E-010</v>
      </c>
      <c r="BM864" s="133"/>
      <c r="BN864" s="134"/>
      <c r="BO864" s="175"/>
      <c r="BP864" s="114"/>
      <c r="BQ864" s="136"/>
      <c r="BR864" s="137"/>
      <c r="BS864" s="138"/>
      <c r="BT864" s="139"/>
      <c r="BU864" s="140"/>
      <c r="BV864" s="141"/>
      <c r="BW864" s="142"/>
    </row>
    <row r="865" customFormat="false" ht="12.75" hidden="false" customHeight="true" outlineLevel="0" collapsed="false">
      <c r="AX865" s="126" t="s">
        <v>677</v>
      </c>
      <c r="AY865" s="172" t="n">
        <v>0.253</v>
      </c>
      <c r="AZ865" s="131" t="s">
        <v>72</v>
      </c>
      <c r="BA865" s="131" t="n">
        <v>0.0105416666666667</v>
      </c>
      <c r="BB865" s="131"/>
      <c r="BC865" s="131"/>
      <c r="BD865" s="131"/>
      <c r="BE865" s="131"/>
      <c r="BF865" s="132"/>
      <c r="BG865" s="126" t="s">
        <v>133</v>
      </c>
      <c r="BH865" s="159" t="n">
        <v>0.0005</v>
      </c>
      <c r="BI865" s="159" t="n">
        <v>1.9E-011</v>
      </c>
      <c r="BJ865" s="159" t="n">
        <v>3.1E-011</v>
      </c>
      <c r="BK865" s="159" t="n">
        <v>0.0005</v>
      </c>
      <c r="BL865" s="149" t="n">
        <v>2.7E-011</v>
      </c>
      <c r="BM865" s="133"/>
      <c r="BN865" s="134"/>
      <c r="BO865" s="175"/>
      <c r="BP865" s="114"/>
      <c r="BQ865" s="136"/>
      <c r="BR865" s="137"/>
      <c r="BS865" s="138"/>
      <c r="BT865" s="139"/>
      <c r="BU865" s="140"/>
      <c r="BV865" s="141"/>
      <c r="BW865" s="142"/>
    </row>
    <row r="866" customFormat="false" ht="12.75" hidden="false" customHeight="true" outlineLevel="0" collapsed="false">
      <c r="AX866" s="126" t="s">
        <v>678</v>
      </c>
      <c r="AY866" s="172" t="n">
        <v>0.315</v>
      </c>
      <c r="AZ866" s="131" t="s">
        <v>72</v>
      </c>
      <c r="BA866" s="131" t="n">
        <v>0.013125</v>
      </c>
      <c r="BB866" s="131"/>
      <c r="BC866" s="131"/>
      <c r="BD866" s="131"/>
      <c r="BE866" s="131"/>
      <c r="BF866" s="132"/>
      <c r="BG866" s="126" t="s">
        <v>133</v>
      </c>
      <c r="BH866" s="159" t="n">
        <v>0.0005</v>
      </c>
      <c r="BI866" s="159" t="n">
        <v>1.4E-011</v>
      </c>
      <c r="BJ866" s="159" t="n">
        <v>2.2E-011</v>
      </c>
      <c r="BK866" s="159" t="n">
        <v>0.0005</v>
      </c>
      <c r="BL866" s="149" t="n">
        <v>2.3E-011</v>
      </c>
      <c r="BM866" s="133"/>
      <c r="BN866" s="134"/>
      <c r="BO866" s="175"/>
      <c r="BP866" s="114"/>
      <c r="BQ866" s="136"/>
      <c r="BR866" s="137"/>
      <c r="BS866" s="138"/>
      <c r="BT866" s="139"/>
      <c r="BU866" s="140"/>
      <c r="BV866" s="141"/>
      <c r="BW866" s="142"/>
    </row>
    <row r="867" customFormat="false" ht="12.75" hidden="false" customHeight="true" outlineLevel="0" collapsed="false">
      <c r="AX867" s="126" t="s">
        <v>678</v>
      </c>
      <c r="AY867" s="172" t="n">
        <v>0.315</v>
      </c>
      <c r="AZ867" s="131" t="s">
        <v>72</v>
      </c>
      <c r="BA867" s="131" t="n">
        <v>0.013125</v>
      </c>
      <c r="BB867" s="131"/>
      <c r="BC867" s="131"/>
      <c r="BD867" s="131"/>
      <c r="BE867" s="131"/>
      <c r="BF867" s="132"/>
      <c r="BG867" s="126" t="s">
        <v>137</v>
      </c>
      <c r="BH867" s="159" t="n">
        <v>0.0005</v>
      </c>
      <c r="BI867" s="159" t="n">
        <v>1.4E-011</v>
      </c>
      <c r="BJ867" s="159" t="n">
        <v>2.3E-011</v>
      </c>
      <c r="BK867" s="131"/>
      <c r="BL867" s="132"/>
      <c r="BM867" s="133"/>
      <c r="BN867" s="134"/>
      <c r="BO867" s="175"/>
      <c r="BP867" s="114"/>
      <c r="BQ867" s="136"/>
      <c r="BR867" s="137"/>
      <c r="BS867" s="138"/>
      <c r="BT867" s="139"/>
      <c r="BU867" s="140"/>
      <c r="BV867" s="141"/>
      <c r="BW867" s="142"/>
    </row>
    <row r="868" customFormat="false" ht="12.75" hidden="false" customHeight="true" outlineLevel="0" collapsed="false">
      <c r="AX868" s="126" t="s">
        <v>679</v>
      </c>
      <c r="AY868" s="172" t="n">
        <v>2.36</v>
      </c>
      <c r="AZ868" s="131" t="s">
        <v>132</v>
      </c>
      <c r="BA868" s="172" t="n">
        <v>2.36</v>
      </c>
      <c r="BB868" s="131"/>
      <c r="BC868" s="131"/>
      <c r="BD868" s="131"/>
      <c r="BE868" s="131"/>
      <c r="BF868" s="132"/>
      <c r="BG868" s="126" t="s">
        <v>133</v>
      </c>
      <c r="BH868" s="159" t="n">
        <v>0.0005</v>
      </c>
      <c r="BI868" s="159" t="n">
        <v>7.2E-010</v>
      </c>
      <c r="BJ868" s="159" t="n">
        <v>9.1E-010</v>
      </c>
      <c r="BK868" s="159" t="n">
        <v>0.0005</v>
      </c>
      <c r="BL868" s="149" t="n">
        <v>9.5E-010</v>
      </c>
      <c r="BM868" s="133"/>
      <c r="BN868" s="134"/>
      <c r="BO868" s="175"/>
      <c r="BP868" s="114"/>
      <c r="BQ868" s="136"/>
      <c r="BR868" s="137"/>
      <c r="BS868" s="138"/>
      <c r="BT868" s="139"/>
      <c r="BU868" s="140"/>
      <c r="BV868" s="141"/>
      <c r="BW868" s="142"/>
    </row>
    <row r="869" customFormat="false" ht="12.75" hidden="false" customHeight="true" outlineLevel="0" collapsed="false">
      <c r="AX869" s="126" t="s">
        <v>679</v>
      </c>
      <c r="AY869" s="172" t="n">
        <v>2.36</v>
      </c>
      <c r="AZ869" s="131" t="s">
        <v>132</v>
      </c>
      <c r="BA869" s="172" t="n">
        <v>2.36</v>
      </c>
      <c r="BB869" s="131"/>
      <c r="BC869" s="131"/>
      <c r="BD869" s="131"/>
      <c r="BE869" s="131"/>
      <c r="BF869" s="132"/>
      <c r="BG869" s="126" t="s">
        <v>137</v>
      </c>
      <c r="BH869" s="159" t="n">
        <v>0.0005</v>
      </c>
      <c r="BI869" s="159" t="n">
        <v>7.6E-010</v>
      </c>
      <c r="BJ869" s="159" t="n">
        <v>9.5E-010</v>
      </c>
      <c r="BK869" s="131"/>
      <c r="BL869" s="132"/>
      <c r="BM869" s="133"/>
      <c r="BN869" s="134"/>
      <c r="BO869" s="175"/>
      <c r="BP869" s="114"/>
      <c r="BQ869" s="136"/>
      <c r="BR869" s="137"/>
      <c r="BS869" s="138"/>
      <c r="BT869" s="139"/>
      <c r="BU869" s="140"/>
      <c r="BV869" s="141"/>
      <c r="BW869" s="142"/>
    </row>
    <row r="870" customFormat="false" ht="12.75" hidden="false" customHeight="true" outlineLevel="0" collapsed="false">
      <c r="AX870" s="126" t="s">
        <v>680</v>
      </c>
      <c r="AY870" s="172" t="n">
        <v>0.292</v>
      </c>
      <c r="AZ870" s="131" t="s">
        <v>72</v>
      </c>
      <c r="BA870" s="131" t="n">
        <v>0.0121666666666667</v>
      </c>
      <c r="BB870" s="131"/>
      <c r="BC870" s="131"/>
      <c r="BD870" s="131"/>
      <c r="BE870" s="131"/>
      <c r="BF870" s="132"/>
      <c r="BG870" s="126" t="s">
        <v>133</v>
      </c>
      <c r="BH870" s="159" t="n">
        <v>0.0005</v>
      </c>
      <c r="BI870" s="159" t="n">
        <v>6.5E-012</v>
      </c>
      <c r="BJ870" s="159" t="n">
        <v>9E-012</v>
      </c>
      <c r="BK870" s="159" t="n">
        <v>0.0005</v>
      </c>
      <c r="BL870" s="149" t="n">
        <v>6.7E-012</v>
      </c>
      <c r="BM870" s="133"/>
      <c r="BN870" s="134"/>
      <c r="BO870" s="175"/>
      <c r="BP870" s="114"/>
      <c r="BQ870" s="136"/>
      <c r="BR870" s="137"/>
      <c r="BS870" s="138"/>
      <c r="BT870" s="139"/>
      <c r="BU870" s="140"/>
      <c r="BV870" s="141"/>
      <c r="BW870" s="142"/>
    </row>
    <row r="871" customFormat="false" ht="12.75" hidden="false" customHeight="true" outlineLevel="0" collapsed="false">
      <c r="AX871" s="126" t="s">
        <v>680</v>
      </c>
      <c r="AY871" s="172" t="n">
        <v>0.292</v>
      </c>
      <c r="AZ871" s="131" t="s">
        <v>72</v>
      </c>
      <c r="BA871" s="131" t="n">
        <v>0.0121666666666667</v>
      </c>
      <c r="BB871" s="131"/>
      <c r="BC871" s="131"/>
      <c r="BD871" s="131"/>
      <c r="BE871" s="131"/>
      <c r="BF871" s="132"/>
      <c r="BG871" s="126" t="s">
        <v>137</v>
      </c>
      <c r="BH871" s="159" t="n">
        <v>0.0005</v>
      </c>
      <c r="BI871" s="159" t="n">
        <v>6.9E-012</v>
      </c>
      <c r="BJ871" s="159" t="n">
        <v>9.5E-012</v>
      </c>
      <c r="BK871" s="131"/>
      <c r="BL871" s="132"/>
      <c r="BM871" s="133"/>
      <c r="BN871" s="134"/>
      <c r="BO871" s="175"/>
      <c r="BP871" s="114"/>
      <c r="BQ871" s="136"/>
      <c r="BR871" s="137"/>
      <c r="BS871" s="138"/>
      <c r="BT871" s="139"/>
      <c r="BU871" s="140"/>
      <c r="BV871" s="141"/>
      <c r="BW871" s="142"/>
    </row>
    <row r="872" customFormat="false" ht="12.75" hidden="false" customHeight="true" outlineLevel="0" collapsed="false">
      <c r="AX872" s="126" t="s">
        <v>681</v>
      </c>
      <c r="AY872" s="172" t="n">
        <v>32</v>
      </c>
      <c r="AZ872" s="131" t="s">
        <v>132</v>
      </c>
      <c r="BA872" s="172" t="n">
        <v>32</v>
      </c>
      <c r="BB872" s="131"/>
      <c r="BC872" s="131"/>
      <c r="BD872" s="131"/>
      <c r="BE872" s="131"/>
      <c r="BF872" s="132"/>
      <c r="BG872" s="126" t="s">
        <v>133</v>
      </c>
      <c r="BH872" s="159" t="n">
        <v>0.0005</v>
      </c>
      <c r="BI872" s="159" t="n">
        <v>2.4E-009</v>
      </c>
      <c r="BJ872" s="159" t="n">
        <v>2.1E-009</v>
      </c>
      <c r="BK872" s="159" t="n">
        <v>0.0005</v>
      </c>
      <c r="BL872" s="149" t="n">
        <v>7.1E-010</v>
      </c>
      <c r="BM872" s="133"/>
      <c r="BN872" s="134"/>
      <c r="BO872" s="175"/>
      <c r="BP872" s="114"/>
      <c r="BQ872" s="136"/>
      <c r="BR872" s="137"/>
      <c r="BS872" s="138"/>
      <c r="BT872" s="139"/>
      <c r="BU872" s="140"/>
      <c r="BV872" s="141"/>
      <c r="BW872" s="142"/>
    </row>
    <row r="873" customFormat="false" ht="12.75" hidden="false" customHeight="true" outlineLevel="0" collapsed="false">
      <c r="AX873" s="126" t="s">
        <v>681</v>
      </c>
      <c r="AY873" s="172" t="n">
        <v>32</v>
      </c>
      <c r="AZ873" s="131" t="s">
        <v>132</v>
      </c>
      <c r="BA873" s="172" t="n">
        <v>32</v>
      </c>
      <c r="BB873" s="131"/>
      <c r="BC873" s="131"/>
      <c r="BD873" s="131"/>
      <c r="BE873" s="131"/>
      <c r="BF873" s="132"/>
      <c r="BG873" s="126" t="s">
        <v>137</v>
      </c>
      <c r="BH873" s="159" t="n">
        <v>0.0005</v>
      </c>
      <c r="BI873" s="159" t="n">
        <v>2.8E-009</v>
      </c>
      <c r="BJ873" s="159" t="n">
        <v>2.4E-009</v>
      </c>
      <c r="BK873" s="131"/>
      <c r="BL873" s="132"/>
      <c r="BM873" s="133"/>
      <c r="BN873" s="134"/>
      <c r="BO873" s="175"/>
      <c r="BP873" s="114"/>
      <c r="BQ873" s="136"/>
      <c r="BR873" s="137"/>
      <c r="BS873" s="138"/>
      <c r="BT873" s="139"/>
      <c r="BU873" s="140"/>
      <c r="BV873" s="141"/>
      <c r="BW873" s="142"/>
    </row>
    <row r="874" customFormat="false" ht="12.75" hidden="false" customHeight="true" outlineLevel="0" collapsed="false">
      <c r="AX874" s="126" t="s">
        <v>682</v>
      </c>
      <c r="AY874" s="172" t="n">
        <v>4.19</v>
      </c>
      <c r="AZ874" s="131" t="s">
        <v>132</v>
      </c>
      <c r="BA874" s="172" t="n">
        <v>4.19</v>
      </c>
      <c r="BB874" s="131"/>
      <c r="BC874" s="131"/>
      <c r="BD874" s="131"/>
      <c r="BE874" s="131"/>
      <c r="BF874" s="132"/>
      <c r="BG874" s="126" t="s">
        <v>133</v>
      </c>
      <c r="BH874" s="159" t="n">
        <v>0.0005</v>
      </c>
      <c r="BI874" s="159" t="n">
        <v>6.3E-010</v>
      </c>
      <c r="BJ874" s="159" t="n">
        <v>6.4E-010</v>
      </c>
      <c r="BK874" s="159" t="n">
        <v>0.0005</v>
      </c>
      <c r="BL874" s="149" t="n">
        <v>4.4E-010</v>
      </c>
      <c r="BM874" s="133"/>
      <c r="BN874" s="134"/>
      <c r="BO874" s="175"/>
      <c r="BP874" s="114"/>
      <c r="BQ874" s="136"/>
      <c r="BR874" s="137"/>
      <c r="BS874" s="138"/>
      <c r="BT874" s="139"/>
      <c r="BU874" s="140"/>
      <c r="BV874" s="141"/>
      <c r="BW874" s="142"/>
    </row>
    <row r="875" customFormat="false" ht="12.75" hidden="false" customHeight="true" outlineLevel="0" collapsed="false">
      <c r="AX875" s="126" t="s">
        <v>682</v>
      </c>
      <c r="AY875" s="172" t="n">
        <v>4.19</v>
      </c>
      <c r="AZ875" s="131" t="s">
        <v>132</v>
      </c>
      <c r="BA875" s="172" t="n">
        <v>4.19</v>
      </c>
      <c r="BB875" s="131"/>
      <c r="BC875" s="131"/>
      <c r="BD875" s="131"/>
      <c r="BE875" s="131"/>
      <c r="BF875" s="132"/>
      <c r="BG875" s="126" t="s">
        <v>137</v>
      </c>
      <c r="BH875" s="159" t="n">
        <v>0.0005</v>
      </c>
      <c r="BI875" s="159" t="n">
        <v>7E-010</v>
      </c>
      <c r="BJ875" s="159" t="n">
        <v>7E-010</v>
      </c>
      <c r="BK875" s="131"/>
      <c r="BL875" s="132"/>
      <c r="BM875" s="133"/>
      <c r="BN875" s="134"/>
      <c r="BO875" s="175"/>
      <c r="BP875" s="114"/>
      <c r="BQ875" s="136"/>
      <c r="BR875" s="137"/>
      <c r="BS875" s="138"/>
      <c r="BT875" s="139"/>
      <c r="BU875" s="140"/>
      <c r="BV875" s="141"/>
      <c r="BW875" s="142"/>
    </row>
    <row r="876" customFormat="false" ht="12.75" hidden="false" customHeight="true" outlineLevel="0" collapsed="false">
      <c r="AX876" s="126" t="s">
        <v>683</v>
      </c>
      <c r="AY876" s="172" t="n">
        <v>1.9</v>
      </c>
      <c r="AZ876" s="131" t="s">
        <v>72</v>
      </c>
      <c r="BA876" s="131" t="n">
        <v>0.0791666666666667</v>
      </c>
      <c r="BB876" s="131"/>
      <c r="BC876" s="131"/>
      <c r="BD876" s="131"/>
      <c r="BE876" s="131"/>
      <c r="BF876" s="132"/>
      <c r="BG876" s="126" t="s">
        <v>133</v>
      </c>
      <c r="BH876" s="159" t="n">
        <v>0.0005</v>
      </c>
      <c r="BI876" s="159" t="n">
        <v>6.4E-011</v>
      </c>
      <c r="BJ876" s="159" t="n">
        <v>8.8E-011</v>
      </c>
      <c r="BK876" s="159" t="n">
        <v>0.0005</v>
      </c>
      <c r="BL876" s="149" t="n">
        <v>9.7E-011</v>
      </c>
      <c r="BM876" s="133"/>
      <c r="BN876" s="134"/>
      <c r="BO876" s="175"/>
      <c r="BP876" s="114"/>
      <c r="BQ876" s="136"/>
      <c r="BR876" s="137"/>
      <c r="BS876" s="138"/>
      <c r="BT876" s="139"/>
      <c r="BU876" s="140"/>
      <c r="BV876" s="141"/>
      <c r="BW876" s="142"/>
    </row>
    <row r="877" customFormat="false" ht="12.75" hidden="false" customHeight="true" outlineLevel="0" collapsed="false">
      <c r="AX877" s="126" t="s">
        <v>683</v>
      </c>
      <c r="AY877" s="172" t="n">
        <v>1.9</v>
      </c>
      <c r="AZ877" s="131" t="s">
        <v>72</v>
      </c>
      <c r="BA877" s="131" t="n">
        <v>0.0791666666666667</v>
      </c>
      <c r="BB877" s="131"/>
      <c r="BC877" s="131"/>
      <c r="BD877" s="131"/>
      <c r="BE877" s="131"/>
      <c r="BF877" s="132"/>
      <c r="BG877" s="126" t="s">
        <v>137</v>
      </c>
      <c r="BH877" s="159" t="n">
        <v>0.0005</v>
      </c>
      <c r="BI877" s="159" t="n">
        <v>6.9E-011</v>
      </c>
      <c r="BJ877" s="159" t="n">
        <v>9.4E-011</v>
      </c>
      <c r="BK877" s="131"/>
      <c r="BL877" s="132"/>
      <c r="BM877" s="133"/>
      <c r="BN877" s="134"/>
      <c r="BO877" s="175"/>
      <c r="BP877" s="114"/>
      <c r="BQ877" s="136"/>
      <c r="BR877" s="137"/>
      <c r="BS877" s="138"/>
      <c r="BT877" s="139"/>
      <c r="BU877" s="140"/>
      <c r="BV877" s="141"/>
      <c r="BW877" s="142"/>
    </row>
    <row r="878" customFormat="false" ht="12.75" hidden="false" customHeight="true" outlineLevel="0" collapsed="false">
      <c r="AX878" s="126" t="s">
        <v>684</v>
      </c>
      <c r="AY878" s="172" t="n">
        <v>1.23</v>
      </c>
      <c r="AZ878" s="131" t="s">
        <v>72</v>
      </c>
      <c r="BA878" s="131" t="n">
        <v>0.05125</v>
      </c>
      <c r="BB878" s="131"/>
      <c r="BC878" s="131"/>
      <c r="BD878" s="131"/>
      <c r="BE878" s="131"/>
      <c r="BF878" s="132"/>
      <c r="BG878" s="126" t="s">
        <v>133</v>
      </c>
      <c r="BH878" s="159" t="n">
        <v>0.0005</v>
      </c>
      <c r="BI878" s="159" t="n">
        <v>7.1E-011</v>
      </c>
      <c r="BJ878" s="159" t="n">
        <v>1E-010</v>
      </c>
      <c r="BK878" s="159" t="n">
        <v>0.0005</v>
      </c>
      <c r="BL878" s="149" t="n">
        <v>1.2E-010</v>
      </c>
      <c r="BM878" s="133"/>
      <c r="BN878" s="134"/>
      <c r="BO878" s="175"/>
      <c r="BP878" s="114"/>
      <c r="BQ878" s="136"/>
      <c r="BR878" s="137"/>
      <c r="BS878" s="138"/>
      <c r="BT878" s="139"/>
      <c r="BU878" s="140"/>
      <c r="BV878" s="141"/>
      <c r="BW878" s="142"/>
    </row>
    <row r="879" customFormat="false" ht="12.75" hidden="false" customHeight="true" outlineLevel="0" collapsed="false">
      <c r="AX879" s="126" t="s">
        <v>684</v>
      </c>
      <c r="AY879" s="172" t="n">
        <v>1.23</v>
      </c>
      <c r="AZ879" s="131" t="s">
        <v>72</v>
      </c>
      <c r="BA879" s="131" t="n">
        <v>0.05125</v>
      </c>
      <c r="BB879" s="131"/>
      <c r="BC879" s="131"/>
      <c r="BD879" s="131"/>
      <c r="BE879" s="131"/>
      <c r="BF879" s="132"/>
      <c r="BG879" s="126" t="s">
        <v>137</v>
      </c>
      <c r="BH879" s="159" t="n">
        <v>0.0005</v>
      </c>
      <c r="BI879" s="159" t="n">
        <v>7.6E-011</v>
      </c>
      <c r="BJ879" s="159" t="n">
        <v>1.1E-010</v>
      </c>
      <c r="BK879" s="131"/>
      <c r="BL879" s="132"/>
      <c r="BM879" s="133"/>
      <c r="BN879" s="134"/>
      <c r="BO879" s="175"/>
      <c r="BP879" s="114"/>
      <c r="BQ879" s="136"/>
      <c r="BR879" s="137"/>
      <c r="BS879" s="138"/>
      <c r="BT879" s="139"/>
      <c r="BU879" s="140"/>
      <c r="BV879" s="141"/>
      <c r="BW879" s="142"/>
    </row>
    <row r="880" customFormat="false" ht="12.75" hidden="false" customHeight="true" outlineLevel="0" collapsed="false">
      <c r="AX880" s="126" t="s">
        <v>685</v>
      </c>
      <c r="AY880" s="172" t="n">
        <v>1.42</v>
      </c>
      <c r="AZ880" s="131" t="s">
        <v>132</v>
      </c>
      <c r="BA880" s="172" t="n">
        <v>1.42</v>
      </c>
      <c r="BB880" s="131"/>
      <c r="BC880" s="131"/>
      <c r="BD880" s="131"/>
      <c r="BE880" s="131"/>
      <c r="BF880" s="132"/>
      <c r="BG880" s="126" t="s">
        <v>133</v>
      </c>
      <c r="BH880" s="159" t="n">
        <v>0.0005</v>
      </c>
      <c r="BI880" s="159" t="n">
        <v>3.5E-010</v>
      </c>
      <c r="BJ880" s="159" t="n">
        <v>4.7E-010</v>
      </c>
      <c r="BK880" s="159" t="n">
        <v>0.0005</v>
      </c>
      <c r="BL880" s="149" t="n">
        <v>4.6E-010</v>
      </c>
      <c r="BM880" s="133"/>
      <c r="BN880" s="134"/>
      <c r="BO880" s="175"/>
      <c r="BP880" s="114"/>
      <c r="BQ880" s="136"/>
      <c r="BR880" s="137"/>
      <c r="BS880" s="138"/>
      <c r="BT880" s="139"/>
      <c r="BU880" s="140"/>
      <c r="BV880" s="141"/>
      <c r="BW880" s="142"/>
    </row>
    <row r="881" customFormat="false" ht="12.75" hidden="false" customHeight="true" outlineLevel="0" collapsed="false">
      <c r="AX881" s="126" t="s">
        <v>685</v>
      </c>
      <c r="AY881" s="172" t="n">
        <v>1.42</v>
      </c>
      <c r="AZ881" s="131" t="s">
        <v>132</v>
      </c>
      <c r="BA881" s="172" t="n">
        <v>1.42</v>
      </c>
      <c r="BB881" s="131"/>
      <c r="BC881" s="131"/>
      <c r="BD881" s="131"/>
      <c r="BE881" s="131"/>
      <c r="BF881" s="132"/>
      <c r="BG881" s="126" t="s">
        <v>137</v>
      </c>
      <c r="BH881" s="159" t="n">
        <v>0.0005</v>
      </c>
      <c r="BI881" s="159" t="n">
        <v>3.8E-010</v>
      </c>
      <c r="BJ881" s="159" t="n">
        <v>4.9E-010</v>
      </c>
      <c r="BK881" s="131"/>
      <c r="BL881" s="132"/>
      <c r="BM881" s="133"/>
      <c r="BN881" s="134"/>
      <c r="BO881" s="175"/>
      <c r="BP881" s="114"/>
      <c r="BQ881" s="136"/>
      <c r="BR881" s="137"/>
      <c r="BS881" s="138"/>
      <c r="BT881" s="139"/>
      <c r="BU881" s="140"/>
      <c r="BV881" s="141"/>
      <c r="BW881" s="142"/>
    </row>
    <row r="882" customFormat="false" ht="12.75" hidden="false" customHeight="true" outlineLevel="0" collapsed="false">
      <c r="AX882" s="126" t="s">
        <v>686</v>
      </c>
      <c r="AY882" s="172" t="n">
        <v>2</v>
      </c>
      <c r="AZ882" s="131" t="s">
        <v>132</v>
      </c>
      <c r="BA882" s="172" t="n">
        <v>2</v>
      </c>
      <c r="BB882" s="131"/>
      <c r="BC882" s="131"/>
      <c r="BD882" s="131"/>
      <c r="BE882" s="131"/>
      <c r="BF882" s="132"/>
      <c r="BG882" s="126" t="s">
        <v>133</v>
      </c>
      <c r="BH882" s="159" t="n">
        <v>0.0005</v>
      </c>
      <c r="BI882" s="159" t="n">
        <v>6.4E-010</v>
      </c>
      <c r="BJ882" s="159" t="n">
        <v>9.3E-010</v>
      </c>
      <c r="BK882" s="159" t="n">
        <v>0.0005</v>
      </c>
      <c r="BL882" s="149" t="n">
        <v>9.9E-010</v>
      </c>
      <c r="BM882" s="133"/>
      <c r="BN882" s="134"/>
      <c r="BO882" s="175"/>
      <c r="BP882" s="114"/>
      <c r="BQ882" s="136"/>
      <c r="BR882" s="137"/>
      <c r="BS882" s="138"/>
      <c r="BT882" s="139"/>
      <c r="BU882" s="140"/>
      <c r="BV882" s="141"/>
      <c r="BW882" s="142"/>
    </row>
    <row r="883" customFormat="false" ht="12.75" hidden="false" customHeight="true" outlineLevel="0" collapsed="false">
      <c r="AX883" s="126" t="s">
        <v>686</v>
      </c>
      <c r="AY883" s="172" t="n">
        <v>2</v>
      </c>
      <c r="AZ883" s="131" t="s">
        <v>132</v>
      </c>
      <c r="BA883" s="172" t="n">
        <v>2</v>
      </c>
      <c r="BB883" s="131"/>
      <c r="BC883" s="131"/>
      <c r="BD883" s="131"/>
      <c r="BE883" s="131"/>
      <c r="BF883" s="132"/>
      <c r="BG883" s="126" t="s">
        <v>137</v>
      </c>
      <c r="BH883" s="159" t="n">
        <v>0.0005</v>
      </c>
      <c r="BI883" s="159" t="n">
        <v>6.7E-010</v>
      </c>
      <c r="BJ883" s="159" t="n">
        <v>9.5E-010</v>
      </c>
      <c r="BK883" s="131"/>
      <c r="BL883" s="132"/>
      <c r="BM883" s="133"/>
      <c r="BN883" s="134"/>
      <c r="BO883" s="175"/>
      <c r="BP883" s="114"/>
      <c r="BQ883" s="136"/>
      <c r="BR883" s="137"/>
      <c r="BS883" s="138"/>
      <c r="BT883" s="139"/>
      <c r="BU883" s="140"/>
      <c r="BV883" s="141"/>
      <c r="BW883" s="142"/>
    </row>
    <row r="884" customFormat="false" ht="12.75" hidden="false" customHeight="true" outlineLevel="0" collapsed="false">
      <c r="AX884" s="126" t="s">
        <v>687</v>
      </c>
      <c r="AY884" s="172" t="n">
        <v>8.22</v>
      </c>
      <c r="AZ884" s="131" t="s">
        <v>132</v>
      </c>
      <c r="BA884" s="172" t="n">
        <v>8.22</v>
      </c>
      <c r="BB884" s="131"/>
      <c r="BC884" s="131"/>
      <c r="BD884" s="131"/>
      <c r="BE884" s="131"/>
      <c r="BF884" s="132"/>
      <c r="BG884" s="126" t="s">
        <v>133</v>
      </c>
      <c r="BH884" s="159" t="n">
        <v>0.0005</v>
      </c>
      <c r="BI884" s="159" t="n">
        <v>7.6E-010</v>
      </c>
      <c r="BJ884" s="159" t="n">
        <v>8.8E-010</v>
      </c>
      <c r="BK884" s="159" t="n">
        <v>0.0005</v>
      </c>
      <c r="BL884" s="149" t="n">
        <v>6.7E-010</v>
      </c>
      <c r="BM884" s="133"/>
      <c r="BN884" s="134"/>
      <c r="BO884" s="175"/>
      <c r="BP884" s="114"/>
      <c r="BQ884" s="136"/>
      <c r="BR884" s="137"/>
      <c r="BS884" s="138"/>
      <c r="BT884" s="139"/>
      <c r="BU884" s="140"/>
      <c r="BV884" s="141"/>
      <c r="BW884" s="142"/>
    </row>
    <row r="885" customFormat="false" ht="12.75" hidden="false" customHeight="true" outlineLevel="0" collapsed="false">
      <c r="AX885" s="126" t="s">
        <v>687</v>
      </c>
      <c r="AY885" s="172" t="n">
        <v>8.22</v>
      </c>
      <c r="AZ885" s="131" t="s">
        <v>132</v>
      </c>
      <c r="BA885" s="172" t="n">
        <v>8.22</v>
      </c>
      <c r="BB885" s="131"/>
      <c r="BC885" s="131"/>
      <c r="BD885" s="131"/>
      <c r="BE885" s="131"/>
      <c r="BF885" s="132"/>
      <c r="BG885" s="126" t="s">
        <v>137</v>
      </c>
      <c r="BH885" s="159" t="n">
        <v>0.0005</v>
      </c>
      <c r="BI885" s="159" t="n">
        <v>8.3E-010</v>
      </c>
      <c r="BJ885" s="159" t="n">
        <v>9.3E-010</v>
      </c>
      <c r="BK885" s="131"/>
      <c r="BL885" s="132"/>
      <c r="BM885" s="133"/>
      <c r="BN885" s="134"/>
      <c r="BO885" s="175"/>
      <c r="BP885" s="114"/>
      <c r="BQ885" s="136"/>
      <c r="BR885" s="137"/>
      <c r="BS885" s="138"/>
      <c r="BT885" s="139"/>
      <c r="BU885" s="140"/>
      <c r="BV885" s="141"/>
      <c r="BW885" s="142"/>
    </row>
    <row r="886" customFormat="false" ht="12.75" hidden="false" customHeight="true" outlineLevel="0" collapsed="false">
      <c r="AX886" s="126" t="s">
        <v>688</v>
      </c>
      <c r="AY886" s="172" t="n">
        <v>6.7</v>
      </c>
      <c r="AZ886" s="131" t="s">
        <v>132</v>
      </c>
      <c r="BA886" s="172" t="n">
        <v>6.7</v>
      </c>
      <c r="BB886" s="131"/>
      <c r="BC886" s="131"/>
      <c r="BD886" s="131"/>
      <c r="BE886" s="131"/>
      <c r="BF886" s="132"/>
      <c r="BG886" s="126" t="s">
        <v>133</v>
      </c>
      <c r="BH886" s="159" t="n">
        <v>0.0005</v>
      </c>
      <c r="BI886" s="159" t="n">
        <v>1.4E-009</v>
      </c>
      <c r="BJ886" s="159" t="n">
        <v>1.7E-009</v>
      </c>
      <c r="BK886" s="159" t="n">
        <v>0.0005</v>
      </c>
      <c r="BL886" s="149" t="n">
        <v>1.3E-009</v>
      </c>
      <c r="BM886" s="133"/>
      <c r="BN886" s="134"/>
      <c r="BO886" s="175"/>
      <c r="BP886" s="114"/>
      <c r="BQ886" s="136"/>
      <c r="BR886" s="137"/>
      <c r="BS886" s="138"/>
      <c r="BT886" s="139"/>
      <c r="BU886" s="140"/>
      <c r="BV886" s="141"/>
      <c r="BW886" s="142"/>
    </row>
    <row r="887" customFormat="false" ht="12.75" hidden="false" customHeight="true" outlineLevel="0" collapsed="false">
      <c r="AX887" s="126" t="s">
        <v>688</v>
      </c>
      <c r="AY887" s="172" t="n">
        <v>6.7</v>
      </c>
      <c r="AZ887" s="131" t="s">
        <v>132</v>
      </c>
      <c r="BA887" s="172" t="n">
        <v>6.7</v>
      </c>
      <c r="BB887" s="131"/>
      <c r="BC887" s="131"/>
      <c r="BD887" s="131"/>
      <c r="BE887" s="131"/>
      <c r="BF887" s="132"/>
      <c r="BG887" s="126" t="s">
        <v>137</v>
      </c>
      <c r="BH887" s="159" t="n">
        <v>0.0005</v>
      </c>
      <c r="BI887" s="159" t="n">
        <v>1.5E-009</v>
      </c>
      <c r="BJ887" s="159" t="n">
        <v>1.8E-009</v>
      </c>
      <c r="BK887" s="131"/>
      <c r="BL887" s="132"/>
      <c r="BM887" s="133"/>
      <c r="BN887" s="134"/>
      <c r="BO887" s="175"/>
      <c r="BP887" s="114"/>
      <c r="BQ887" s="136"/>
      <c r="BR887" s="137"/>
      <c r="BS887" s="138"/>
      <c r="BT887" s="139"/>
      <c r="BU887" s="140"/>
      <c r="BV887" s="141"/>
      <c r="BW887" s="142"/>
    </row>
    <row r="888" customFormat="false" ht="12.75" hidden="false" customHeight="true" outlineLevel="0" collapsed="false">
      <c r="AX888" s="126" t="s">
        <v>689</v>
      </c>
      <c r="AY888" s="172" t="n">
        <v>1.37</v>
      </c>
      <c r="AZ888" s="131" t="s">
        <v>114</v>
      </c>
      <c r="BA888" s="131" t="n">
        <v>500.3925</v>
      </c>
      <c r="BB888" s="131"/>
      <c r="BC888" s="131"/>
      <c r="BD888" s="131"/>
      <c r="BE888" s="131"/>
      <c r="BF888" s="132"/>
      <c r="BG888" s="126" t="s">
        <v>133</v>
      </c>
      <c r="BH888" s="159" t="n">
        <v>0.0005</v>
      </c>
      <c r="BI888" s="159" t="n">
        <v>2E-009</v>
      </c>
      <c r="BJ888" s="159" t="n">
        <v>1.5E-009</v>
      </c>
      <c r="BK888" s="159" t="n">
        <v>0.0005</v>
      </c>
      <c r="BL888" s="149" t="n">
        <v>2.6E-010</v>
      </c>
      <c r="BM888" s="133"/>
      <c r="BN888" s="134"/>
      <c r="BO888" s="175"/>
      <c r="BP888" s="114"/>
      <c r="BQ888" s="136"/>
      <c r="BR888" s="137"/>
      <c r="BS888" s="138"/>
      <c r="BT888" s="139"/>
      <c r="BU888" s="140"/>
      <c r="BV888" s="141"/>
      <c r="BW888" s="142"/>
    </row>
    <row r="889" customFormat="false" ht="12.75" hidden="false" customHeight="true" outlineLevel="0" collapsed="false">
      <c r="AX889" s="126" t="s">
        <v>689</v>
      </c>
      <c r="AY889" s="172" t="n">
        <v>1.37</v>
      </c>
      <c r="AZ889" s="131" t="s">
        <v>114</v>
      </c>
      <c r="BA889" s="131" t="n">
        <v>500.3925</v>
      </c>
      <c r="BB889" s="131"/>
      <c r="BC889" s="131"/>
      <c r="BD889" s="131"/>
      <c r="BE889" s="131"/>
      <c r="BF889" s="132"/>
      <c r="BG889" s="126" t="s">
        <v>137</v>
      </c>
      <c r="BH889" s="159" t="n">
        <v>0.0005</v>
      </c>
      <c r="BI889" s="159" t="n">
        <v>2.3E-009</v>
      </c>
      <c r="BJ889" s="159" t="n">
        <v>1.4E-009</v>
      </c>
      <c r="BK889" s="131"/>
      <c r="BL889" s="132"/>
      <c r="BM889" s="133"/>
      <c r="BN889" s="134"/>
      <c r="BO889" s="175"/>
      <c r="BP889" s="114"/>
      <c r="BQ889" s="136"/>
      <c r="BR889" s="137"/>
      <c r="BS889" s="138"/>
      <c r="BT889" s="139"/>
      <c r="BU889" s="140"/>
      <c r="BV889" s="141"/>
      <c r="BW889" s="142"/>
    </row>
    <row r="890" customFormat="false" ht="12.75" hidden="false" customHeight="true" outlineLevel="0" collapsed="false">
      <c r="AX890" s="126" t="s">
        <v>690</v>
      </c>
      <c r="AY890" s="172" t="n">
        <v>3.31</v>
      </c>
      <c r="AZ890" s="131" t="s">
        <v>114</v>
      </c>
      <c r="BA890" s="131" t="n">
        <v>1208.9775</v>
      </c>
      <c r="BB890" s="131"/>
      <c r="BC890" s="131"/>
      <c r="BD890" s="131"/>
      <c r="BE890" s="131"/>
      <c r="BF890" s="132"/>
      <c r="BG890" s="126" t="s">
        <v>133</v>
      </c>
      <c r="BH890" s="159" t="n">
        <v>0.0005</v>
      </c>
      <c r="BI890" s="159" t="n">
        <v>4E-009</v>
      </c>
      <c r="BJ890" s="159" t="n">
        <v>2.9E-009</v>
      </c>
      <c r="BK890" s="159" t="n">
        <v>0.0005</v>
      </c>
      <c r="BL890" s="149" t="n">
        <v>2.7E-010</v>
      </c>
      <c r="BM890" s="133"/>
      <c r="BN890" s="134"/>
      <c r="BO890" s="175"/>
      <c r="BP890" s="114"/>
      <c r="BQ890" s="136"/>
      <c r="BR890" s="137"/>
      <c r="BS890" s="138"/>
      <c r="BT890" s="139"/>
      <c r="BU890" s="140"/>
      <c r="BV890" s="141"/>
      <c r="BW890" s="142"/>
    </row>
    <row r="891" customFormat="false" ht="12.75" hidden="false" customHeight="true" outlineLevel="0" collapsed="false">
      <c r="AX891" s="126" t="s">
        <v>690</v>
      </c>
      <c r="AY891" s="172" t="n">
        <v>3.31</v>
      </c>
      <c r="AZ891" s="131" t="s">
        <v>114</v>
      </c>
      <c r="BA891" s="131" t="n">
        <v>1208.9775</v>
      </c>
      <c r="BB891" s="131"/>
      <c r="BC891" s="131"/>
      <c r="BD891" s="131"/>
      <c r="BE891" s="131"/>
      <c r="BF891" s="132"/>
      <c r="BG891" s="126" t="s">
        <v>137</v>
      </c>
      <c r="BH891" s="159" t="n">
        <v>0.0005</v>
      </c>
      <c r="BI891" s="159" t="n">
        <v>3.9E-009</v>
      </c>
      <c r="BJ891" s="159" t="n">
        <v>2.5E-009</v>
      </c>
      <c r="BK891" s="131"/>
      <c r="BL891" s="132"/>
      <c r="BM891" s="133"/>
      <c r="BN891" s="134"/>
      <c r="BO891" s="175"/>
      <c r="BP891" s="114"/>
      <c r="BQ891" s="136"/>
      <c r="BR891" s="137"/>
      <c r="BS891" s="138"/>
      <c r="BT891" s="139"/>
      <c r="BU891" s="140"/>
      <c r="BV891" s="141"/>
      <c r="BW891" s="142"/>
    </row>
    <row r="892" customFormat="false" ht="12.75" hidden="false" customHeight="true" outlineLevel="0" collapsed="false">
      <c r="AX892" s="126" t="s">
        <v>691</v>
      </c>
      <c r="AY892" s="172" t="n">
        <v>142</v>
      </c>
      <c r="AZ892" s="131" t="s">
        <v>132</v>
      </c>
      <c r="BA892" s="172" t="n">
        <v>142</v>
      </c>
      <c r="BB892" s="131"/>
      <c r="BC892" s="131"/>
      <c r="BD892" s="131"/>
      <c r="BE892" s="131"/>
      <c r="BF892" s="132"/>
      <c r="BG892" s="126" t="s">
        <v>133</v>
      </c>
      <c r="BH892" s="159" t="n">
        <v>0.0005</v>
      </c>
      <c r="BI892" s="159" t="n">
        <v>3.4E-009</v>
      </c>
      <c r="BJ892" s="159" t="n">
        <v>2.4E-009</v>
      </c>
      <c r="BK892" s="159" t="n">
        <v>0.0005</v>
      </c>
      <c r="BL892" s="149" t="n">
        <v>5.3E-010</v>
      </c>
      <c r="BM892" s="133"/>
      <c r="BN892" s="134"/>
      <c r="BO892" s="175"/>
      <c r="BP892" s="114"/>
      <c r="BQ892" s="136"/>
      <c r="BR892" s="137"/>
      <c r="BS892" s="138"/>
      <c r="BT892" s="139"/>
      <c r="BU892" s="140"/>
      <c r="BV892" s="141"/>
      <c r="BW892" s="142"/>
    </row>
    <row r="893" customFormat="false" ht="12.75" hidden="false" customHeight="true" outlineLevel="0" collapsed="false">
      <c r="AX893" s="126" t="s">
        <v>691</v>
      </c>
      <c r="AY893" s="172" t="n">
        <v>142</v>
      </c>
      <c r="AZ893" s="131" t="s">
        <v>132</v>
      </c>
      <c r="BA893" s="172" t="n">
        <v>142</v>
      </c>
      <c r="BB893" s="131"/>
      <c r="BC893" s="131"/>
      <c r="BD893" s="131"/>
      <c r="BE893" s="131"/>
      <c r="BF893" s="132"/>
      <c r="BG893" s="126" t="s">
        <v>137</v>
      </c>
      <c r="BH893" s="159" t="n">
        <v>0.0005</v>
      </c>
      <c r="BI893" s="159" t="n">
        <v>3.8E-009</v>
      </c>
      <c r="BJ893" s="159" t="n">
        <v>2.6E-009</v>
      </c>
      <c r="BK893" s="131"/>
      <c r="BL893" s="132"/>
      <c r="BM893" s="133"/>
      <c r="BN893" s="134"/>
      <c r="BO893" s="175"/>
      <c r="BP893" s="114"/>
      <c r="BQ893" s="136"/>
      <c r="BR893" s="137"/>
      <c r="BS893" s="138"/>
      <c r="BT893" s="139"/>
      <c r="BU893" s="140"/>
      <c r="BV893" s="141"/>
      <c r="BW893" s="142"/>
    </row>
    <row r="894" customFormat="false" ht="12.75" hidden="false" customHeight="true" outlineLevel="0" collapsed="false">
      <c r="AX894" s="126" t="s">
        <v>692</v>
      </c>
      <c r="AY894" s="159" t="n">
        <v>36000000000</v>
      </c>
      <c r="AZ894" s="131" t="s">
        <v>114</v>
      </c>
      <c r="BA894" s="131" t="n">
        <v>13149000000000</v>
      </c>
      <c r="BB894" s="131"/>
      <c r="BC894" s="131"/>
      <c r="BD894" s="131"/>
      <c r="BE894" s="131"/>
      <c r="BF894" s="132"/>
      <c r="BG894" s="126" t="s">
        <v>133</v>
      </c>
      <c r="BH894" s="159" t="n">
        <v>0.0005</v>
      </c>
      <c r="BI894" s="159" t="n">
        <v>6.6E-008</v>
      </c>
      <c r="BJ894" s="159" t="n">
        <v>4.6E-008</v>
      </c>
      <c r="BK894" s="159" t="n">
        <v>0.0005</v>
      </c>
      <c r="BL894" s="149" t="n">
        <v>1.8E-009</v>
      </c>
      <c r="BM894" s="133"/>
      <c r="BN894" s="134"/>
      <c r="BO894" s="175"/>
      <c r="BP894" s="114"/>
      <c r="BQ894" s="136"/>
      <c r="BR894" s="137"/>
      <c r="BS894" s="138"/>
      <c r="BT894" s="139"/>
      <c r="BU894" s="140"/>
      <c r="BV894" s="141"/>
      <c r="BW894" s="142"/>
    </row>
    <row r="895" customFormat="false" ht="12.75" hidden="false" customHeight="true" outlineLevel="0" collapsed="false">
      <c r="AX895" s="126" t="s">
        <v>692</v>
      </c>
      <c r="AY895" s="159" t="n">
        <v>36000000000</v>
      </c>
      <c r="AZ895" s="131" t="s">
        <v>114</v>
      </c>
      <c r="BA895" s="131" t="n">
        <v>13149000000000</v>
      </c>
      <c r="BB895" s="131"/>
      <c r="BC895" s="131"/>
      <c r="BD895" s="131"/>
      <c r="BE895" s="131"/>
      <c r="BF895" s="132"/>
      <c r="BG895" s="126" t="s">
        <v>137</v>
      </c>
      <c r="BH895" s="159" t="n">
        <v>0.0005</v>
      </c>
      <c r="BI895" s="159" t="n">
        <v>5.2E-008</v>
      </c>
      <c r="BJ895" s="159" t="n">
        <v>3E-008</v>
      </c>
      <c r="BK895" s="131"/>
      <c r="BL895" s="132"/>
      <c r="BM895" s="133"/>
      <c r="BN895" s="134"/>
      <c r="BO895" s="175"/>
      <c r="BP895" s="114"/>
      <c r="BQ895" s="136"/>
      <c r="BR895" s="137"/>
      <c r="BS895" s="138"/>
      <c r="BT895" s="139"/>
      <c r="BU895" s="140"/>
      <c r="BV895" s="141"/>
      <c r="BW895" s="142"/>
    </row>
    <row r="896" customFormat="false" ht="12.75" hidden="false" customHeight="true" outlineLevel="0" collapsed="false">
      <c r="AX896" s="126" t="s">
        <v>693</v>
      </c>
      <c r="AY896" s="172" t="n">
        <v>3.68</v>
      </c>
      <c r="AZ896" s="131" t="s">
        <v>72</v>
      </c>
      <c r="BA896" s="131" t="n">
        <v>0.153333333333333</v>
      </c>
      <c r="BB896" s="131"/>
      <c r="BC896" s="131"/>
      <c r="BD896" s="131"/>
      <c r="BE896" s="131"/>
      <c r="BF896" s="132"/>
      <c r="BG896" s="126" t="s">
        <v>133</v>
      </c>
      <c r="BH896" s="159" t="n">
        <v>0.0005</v>
      </c>
      <c r="BI896" s="159" t="n">
        <v>1.1E-010</v>
      </c>
      <c r="BJ896" s="159" t="n">
        <v>1.5E-010</v>
      </c>
      <c r="BK896" s="159" t="n">
        <v>0.0005</v>
      </c>
      <c r="BL896" s="149" t="n">
        <v>1.7E-010</v>
      </c>
      <c r="BM896" s="133"/>
      <c r="BN896" s="134"/>
      <c r="BO896" s="175"/>
      <c r="BP896" s="114"/>
      <c r="BQ896" s="136"/>
      <c r="BR896" s="137"/>
      <c r="BS896" s="138"/>
      <c r="BT896" s="139"/>
      <c r="BU896" s="140"/>
      <c r="BV896" s="141"/>
      <c r="BW896" s="142"/>
    </row>
    <row r="897" customFormat="false" ht="12.75" hidden="false" customHeight="true" outlineLevel="0" collapsed="false">
      <c r="AX897" s="126" t="s">
        <v>693</v>
      </c>
      <c r="AY897" s="172" t="n">
        <v>3.68</v>
      </c>
      <c r="AZ897" s="131" t="s">
        <v>72</v>
      </c>
      <c r="BA897" s="131" t="n">
        <v>0.153333333333333</v>
      </c>
      <c r="BB897" s="131"/>
      <c r="BC897" s="131"/>
      <c r="BD897" s="131"/>
      <c r="BE897" s="131"/>
      <c r="BF897" s="132"/>
      <c r="BG897" s="126" t="s">
        <v>137</v>
      </c>
      <c r="BH897" s="159" t="n">
        <v>0.0005</v>
      </c>
      <c r="BI897" s="159" t="n">
        <v>1.2E-010</v>
      </c>
      <c r="BJ897" s="159" t="n">
        <v>1.6E-010</v>
      </c>
      <c r="BK897" s="131"/>
      <c r="BL897" s="132"/>
      <c r="BM897" s="133"/>
      <c r="BN897" s="134"/>
      <c r="BO897" s="175"/>
      <c r="BP897" s="114"/>
      <c r="BQ897" s="136"/>
      <c r="BR897" s="137"/>
      <c r="BS897" s="138"/>
      <c r="BT897" s="139"/>
      <c r="BU897" s="140"/>
      <c r="BV897" s="141"/>
      <c r="BW897" s="142"/>
    </row>
    <row r="898" customFormat="false" ht="12.75" hidden="false" customHeight="true" outlineLevel="0" collapsed="false">
      <c r="AX898" s="126" t="s">
        <v>694</v>
      </c>
      <c r="AY898" s="172" t="n">
        <v>6.71</v>
      </c>
      <c r="AZ898" s="131" t="s">
        <v>132</v>
      </c>
      <c r="BA898" s="172" t="n">
        <v>6.71</v>
      </c>
      <c r="BB898" s="131" t="n">
        <v>0.063</v>
      </c>
      <c r="BC898" s="131"/>
      <c r="BD898" s="131"/>
      <c r="BE898" s="131"/>
      <c r="BF898" s="132"/>
      <c r="BG898" s="126" t="s">
        <v>133</v>
      </c>
      <c r="BH898" s="159" t="n">
        <v>0.0005</v>
      </c>
      <c r="BI898" s="159" t="n">
        <v>1E-009</v>
      </c>
      <c r="BJ898" s="159" t="n">
        <v>1E-009</v>
      </c>
      <c r="BK898" s="159" t="n">
        <v>0.0005</v>
      </c>
      <c r="BL898" s="149" t="n">
        <v>5.3E-010</v>
      </c>
      <c r="BM898" s="133"/>
      <c r="BN898" s="134" t="n">
        <v>1000</v>
      </c>
      <c r="BO898" s="175"/>
      <c r="BP898" s="114"/>
      <c r="BQ898" s="136"/>
      <c r="BR898" s="137"/>
      <c r="BS898" s="138"/>
      <c r="BT898" s="139"/>
      <c r="BU898" s="140"/>
      <c r="BV898" s="141" t="n">
        <v>0.786</v>
      </c>
      <c r="BW898" s="142" t="n">
        <v>0.497</v>
      </c>
    </row>
    <row r="899" customFormat="false" ht="12.75" hidden="false" customHeight="true" outlineLevel="0" collapsed="false">
      <c r="AX899" s="126" t="s">
        <v>694</v>
      </c>
      <c r="AY899" s="172" t="n">
        <v>6.71</v>
      </c>
      <c r="AZ899" s="131" t="s">
        <v>132</v>
      </c>
      <c r="BA899" s="172" t="n">
        <v>6.71</v>
      </c>
      <c r="BB899" s="131" t="n">
        <v>0.063</v>
      </c>
      <c r="BC899" s="131"/>
      <c r="BD899" s="131"/>
      <c r="BE899" s="131"/>
      <c r="BF899" s="132"/>
      <c r="BG899" s="126" t="s">
        <v>137</v>
      </c>
      <c r="BH899" s="159" t="n">
        <v>0.0005</v>
      </c>
      <c r="BI899" s="159" t="n">
        <v>1.1E-009</v>
      </c>
      <c r="BJ899" s="159" t="n">
        <v>1.1E-009</v>
      </c>
      <c r="BK899" s="131"/>
      <c r="BL899" s="132"/>
      <c r="BM899" s="133"/>
      <c r="BN899" s="134" t="n">
        <v>1000</v>
      </c>
      <c r="BO899" s="175"/>
      <c r="BP899" s="114"/>
      <c r="BQ899" s="136"/>
      <c r="BR899" s="137"/>
      <c r="BS899" s="138"/>
      <c r="BT899" s="139"/>
      <c r="BU899" s="140"/>
      <c r="BV899" s="141" t="n">
        <v>0.786</v>
      </c>
      <c r="BW899" s="142" t="n">
        <v>0.497</v>
      </c>
    </row>
    <row r="900" customFormat="false" ht="12.75" hidden="false" customHeight="true" outlineLevel="0" collapsed="false">
      <c r="AX900" s="126" t="s">
        <v>695</v>
      </c>
      <c r="AY900" s="172" t="n">
        <v>161</v>
      </c>
      <c r="AZ900" s="131" t="s">
        <v>132</v>
      </c>
      <c r="BA900" s="172" t="n">
        <v>161</v>
      </c>
      <c r="BB900" s="131"/>
      <c r="BC900" s="131"/>
      <c r="BD900" s="131"/>
      <c r="BE900" s="131"/>
      <c r="BF900" s="132"/>
      <c r="BG900" s="126" t="s">
        <v>133</v>
      </c>
      <c r="BH900" s="159" t="n">
        <v>0.0005</v>
      </c>
      <c r="BI900" s="159" t="n">
        <v>1.2E-008</v>
      </c>
      <c r="BJ900" s="159" t="n">
        <v>1E-008</v>
      </c>
      <c r="BK900" s="159" t="n">
        <v>0.0005</v>
      </c>
      <c r="BL900" s="149" t="n">
        <v>1.7E-009</v>
      </c>
      <c r="BM900" s="133"/>
      <c r="BN900" s="134"/>
      <c r="BO900" s="175"/>
      <c r="BP900" s="114"/>
      <c r="BQ900" s="136"/>
      <c r="BR900" s="137"/>
      <c r="BS900" s="138"/>
      <c r="BT900" s="139"/>
      <c r="BU900" s="140"/>
      <c r="BV900" s="141"/>
      <c r="BW900" s="142"/>
    </row>
    <row r="901" customFormat="false" ht="12.75" hidden="false" customHeight="true" outlineLevel="0" collapsed="false">
      <c r="AX901" s="126" t="s">
        <v>695</v>
      </c>
      <c r="AY901" s="172" t="n">
        <v>161</v>
      </c>
      <c r="AZ901" s="131" t="s">
        <v>132</v>
      </c>
      <c r="BA901" s="172" t="n">
        <v>161</v>
      </c>
      <c r="BB901" s="131"/>
      <c r="BC901" s="131"/>
      <c r="BD901" s="131"/>
      <c r="BE901" s="131"/>
      <c r="BF901" s="132"/>
      <c r="BG901" s="126" t="s">
        <v>137</v>
      </c>
      <c r="BH901" s="159" t="n">
        <v>0.0005</v>
      </c>
      <c r="BI901" s="159" t="n">
        <v>1.5E-008</v>
      </c>
      <c r="BJ901" s="159" t="n">
        <v>1.2E-008</v>
      </c>
      <c r="BK901" s="131"/>
      <c r="BL901" s="132"/>
      <c r="BM901" s="133"/>
      <c r="BN901" s="134"/>
      <c r="BO901" s="175"/>
      <c r="BP901" s="114"/>
      <c r="BQ901" s="136"/>
      <c r="BR901" s="137"/>
      <c r="BS901" s="138"/>
      <c r="BT901" s="139"/>
      <c r="BU901" s="140"/>
      <c r="BV901" s="141"/>
      <c r="BW901" s="142"/>
    </row>
    <row r="902" customFormat="false" ht="12.75" hidden="false" customHeight="true" outlineLevel="0" collapsed="false">
      <c r="AX902" s="126" t="s">
        <v>696</v>
      </c>
      <c r="AY902" s="172" t="n">
        <v>0.473</v>
      </c>
      <c r="AZ902" s="131" t="s">
        <v>72</v>
      </c>
      <c r="BA902" s="131" t="n">
        <v>0.0197083333333333</v>
      </c>
      <c r="BB902" s="131"/>
      <c r="BC902" s="131"/>
      <c r="BD902" s="131"/>
      <c r="BE902" s="131"/>
      <c r="BF902" s="132"/>
      <c r="BG902" s="126" t="s">
        <v>133</v>
      </c>
      <c r="BH902" s="159" t="n">
        <v>0.0005</v>
      </c>
      <c r="BI902" s="159" t="n">
        <v>2.5E-011</v>
      </c>
      <c r="BJ902" s="159" t="n">
        <v>3.9E-011</v>
      </c>
      <c r="BK902" s="159" t="n">
        <v>0.0005</v>
      </c>
      <c r="BL902" s="149" t="n">
        <v>4.7E-011</v>
      </c>
      <c r="BM902" s="133"/>
      <c r="BN902" s="134"/>
      <c r="BO902" s="175"/>
      <c r="BP902" s="114"/>
      <c r="BQ902" s="136"/>
      <c r="BR902" s="137"/>
      <c r="BS902" s="138"/>
      <c r="BT902" s="139"/>
      <c r="BU902" s="140"/>
      <c r="BV902" s="141"/>
      <c r="BW902" s="142"/>
    </row>
    <row r="903" customFormat="false" ht="12.75" hidden="false" customHeight="true" outlineLevel="0" collapsed="false">
      <c r="AX903" s="126" t="s">
        <v>696</v>
      </c>
      <c r="AY903" s="172" t="n">
        <v>0.473</v>
      </c>
      <c r="AZ903" s="131" t="s">
        <v>72</v>
      </c>
      <c r="BA903" s="131" t="n">
        <v>0.0197083333333333</v>
      </c>
      <c r="BB903" s="131"/>
      <c r="BC903" s="131"/>
      <c r="BD903" s="131"/>
      <c r="BE903" s="131"/>
      <c r="BF903" s="132"/>
      <c r="BG903" s="126" t="s">
        <v>137</v>
      </c>
      <c r="BH903" s="159" t="n">
        <v>0.0005</v>
      </c>
      <c r="BI903" s="159" t="n">
        <v>2.6E-011</v>
      </c>
      <c r="BJ903" s="159" t="n">
        <v>4.1E-011</v>
      </c>
      <c r="BK903" s="131"/>
      <c r="BL903" s="132"/>
      <c r="BM903" s="133"/>
      <c r="BN903" s="134"/>
      <c r="BO903" s="175"/>
      <c r="BP903" s="114"/>
      <c r="BQ903" s="136"/>
      <c r="BR903" s="137"/>
      <c r="BS903" s="138"/>
      <c r="BT903" s="139"/>
      <c r="BU903" s="140"/>
      <c r="BV903" s="141"/>
      <c r="BW903" s="142"/>
    </row>
    <row r="904" customFormat="false" ht="12.75" hidden="false" customHeight="true" outlineLevel="0" collapsed="false">
      <c r="AX904" s="126" t="s">
        <v>697</v>
      </c>
      <c r="AY904" s="172" t="n">
        <v>0.378</v>
      </c>
      <c r="AZ904" s="131" t="s">
        <v>72</v>
      </c>
      <c r="BA904" s="131" t="n">
        <v>0.01575</v>
      </c>
      <c r="BB904" s="131"/>
      <c r="BC904" s="131"/>
      <c r="BD904" s="131"/>
      <c r="BE904" s="131"/>
      <c r="BF904" s="132"/>
      <c r="BG904" s="126" t="s">
        <v>133</v>
      </c>
      <c r="BH904" s="159" t="n">
        <v>0.0005</v>
      </c>
      <c r="BI904" s="159" t="n">
        <v>3.3E-011</v>
      </c>
      <c r="BJ904" s="159" t="n">
        <v>5.4E-011</v>
      </c>
      <c r="BK904" s="159" t="n">
        <v>0.0005</v>
      </c>
      <c r="BL904" s="149" t="n">
        <v>3.8E-011</v>
      </c>
      <c r="BM904" s="133"/>
      <c r="BN904" s="134"/>
      <c r="BO904" s="175"/>
      <c r="BP904" s="114"/>
      <c r="BQ904" s="136"/>
      <c r="BR904" s="137"/>
      <c r="BS904" s="138"/>
      <c r="BT904" s="139"/>
      <c r="BU904" s="140"/>
      <c r="BV904" s="141"/>
      <c r="BW904" s="142"/>
    </row>
    <row r="905" customFormat="false" ht="12.75" hidden="false" customHeight="true" outlineLevel="0" collapsed="false">
      <c r="AX905" s="126" t="s">
        <v>697</v>
      </c>
      <c r="AY905" s="172" t="n">
        <v>0.378</v>
      </c>
      <c r="AZ905" s="131" t="s">
        <v>72</v>
      </c>
      <c r="BA905" s="131" t="n">
        <v>0.01575</v>
      </c>
      <c r="BB905" s="131"/>
      <c r="BC905" s="131"/>
      <c r="BD905" s="131"/>
      <c r="BE905" s="131"/>
      <c r="BF905" s="132"/>
      <c r="BG905" s="126" t="s">
        <v>137</v>
      </c>
      <c r="BH905" s="159" t="n">
        <v>0.0005</v>
      </c>
      <c r="BI905" s="159" t="n">
        <v>3.5E-011</v>
      </c>
      <c r="BJ905" s="159" t="n">
        <v>5.6E-011</v>
      </c>
      <c r="BK905" s="131"/>
      <c r="BL905" s="132"/>
      <c r="BM905" s="133"/>
      <c r="BN905" s="134"/>
      <c r="BO905" s="175"/>
      <c r="BP905" s="114"/>
      <c r="BQ905" s="136"/>
      <c r="BR905" s="137"/>
      <c r="BS905" s="138"/>
      <c r="BT905" s="139"/>
      <c r="BU905" s="140"/>
      <c r="BV905" s="141"/>
      <c r="BW905" s="142"/>
    </row>
    <row r="906" customFormat="false" ht="12.75" hidden="false" customHeight="true" outlineLevel="0" collapsed="false">
      <c r="AX906" s="126" t="s">
        <v>698</v>
      </c>
      <c r="AY906" s="172" t="n">
        <v>4.59</v>
      </c>
      <c r="AZ906" s="131" t="s">
        <v>72</v>
      </c>
      <c r="BA906" s="131" t="n">
        <v>0.19125</v>
      </c>
      <c r="BB906" s="131"/>
      <c r="BC906" s="131"/>
      <c r="BD906" s="131"/>
      <c r="BE906" s="131"/>
      <c r="BF906" s="132"/>
      <c r="BG906" s="126" t="s">
        <v>133</v>
      </c>
      <c r="BH906" s="159" t="n">
        <v>0.0005</v>
      </c>
      <c r="BI906" s="159" t="n">
        <v>1.1E-010</v>
      </c>
      <c r="BJ906" s="159" t="n">
        <v>1.6E-010</v>
      </c>
      <c r="BK906" s="159" t="n">
        <v>0.0005</v>
      </c>
      <c r="BL906" s="149" t="n">
        <v>2.1E-010</v>
      </c>
      <c r="BM906" s="133"/>
      <c r="BN906" s="134"/>
      <c r="BO906" s="175"/>
      <c r="BP906" s="114"/>
      <c r="BQ906" s="136"/>
      <c r="BR906" s="137"/>
      <c r="BS906" s="138"/>
      <c r="BT906" s="139"/>
      <c r="BU906" s="140"/>
      <c r="BV906" s="141"/>
      <c r="BW906" s="142"/>
    </row>
    <row r="907" customFormat="false" ht="12.75" hidden="false" customHeight="true" outlineLevel="0" collapsed="false">
      <c r="AX907" s="126" t="s">
        <v>698</v>
      </c>
      <c r="AY907" s="172" t="n">
        <v>4.59</v>
      </c>
      <c r="AZ907" s="131" t="s">
        <v>72</v>
      </c>
      <c r="BA907" s="131" t="n">
        <v>0.19125</v>
      </c>
      <c r="BB907" s="131"/>
      <c r="BC907" s="131"/>
      <c r="BD907" s="131"/>
      <c r="BE907" s="131"/>
      <c r="BF907" s="132"/>
      <c r="BG907" s="126" t="s">
        <v>137</v>
      </c>
      <c r="BH907" s="159" t="n">
        <v>0.0005</v>
      </c>
      <c r="BI907" s="159" t="n">
        <v>1.2E-010</v>
      </c>
      <c r="BJ907" s="159" t="n">
        <v>1.6E-010</v>
      </c>
      <c r="BK907" s="131"/>
      <c r="BL907" s="132"/>
      <c r="BM907" s="133"/>
      <c r="BN907" s="134"/>
      <c r="BO907" s="175"/>
      <c r="BP907" s="114"/>
      <c r="BQ907" s="136"/>
      <c r="BR907" s="137"/>
      <c r="BS907" s="138"/>
      <c r="BT907" s="139"/>
      <c r="BU907" s="140"/>
      <c r="BV907" s="141"/>
      <c r="BW907" s="142"/>
    </row>
    <row r="908" customFormat="false" ht="12.75" hidden="false" customHeight="true" outlineLevel="0" collapsed="false">
      <c r="AX908" s="126" t="s">
        <v>699</v>
      </c>
      <c r="AY908" s="172" t="n">
        <v>16</v>
      </c>
      <c r="AZ908" s="131" t="s">
        <v>72</v>
      </c>
      <c r="BA908" s="131" t="n">
        <v>0.666666666666667</v>
      </c>
      <c r="BB908" s="131"/>
      <c r="BC908" s="131"/>
      <c r="BD908" s="131"/>
      <c r="BE908" s="131"/>
      <c r="BF908" s="132"/>
      <c r="BG908" s="126" t="s">
        <v>115</v>
      </c>
      <c r="BH908" s="131" t="n">
        <v>0.002</v>
      </c>
      <c r="BI908" s="159" t="n">
        <v>1.7E-010</v>
      </c>
      <c r="BJ908" s="159" t="n">
        <v>2.9E-010</v>
      </c>
      <c r="BK908" s="131" t="n">
        <v>0.002</v>
      </c>
      <c r="BL908" s="149" t="n">
        <v>4.8E-010</v>
      </c>
      <c r="BM908" s="133"/>
      <c r="BN908" s="134"/>
      <c r="BO908" s="175"/>
      <c r="BP908" s="114"/>
      <c r="BQ908" s="136"/>
      <c r="BR908" s="137"/>
      <c r="BS908" s="138"/>
      <c r="BT908" s="139"/>
      <c r="BU908" s="140"/>
      <c r="BV908" s="141"/>
      <c r="BW908" s="142"/>
    </row>
    <row r="909" customFormat="false" ht="12.75" hidden="false" customHeight="true" outlineLevel="0" collapsed="false">
      <c r="AX909" s="126" t="s">
        <v>699</v>
      </c>
      <c r="AY909" s="172" t="n">
        <v>16</v>
      </c>
      <c r="AZ909" s="131" t="s">
        <v>72</v>
      </c>
      <c r="BA909" s="131" t="n">
        <v>0.666666666666667</v>
      </c>
      <c r="BB909" s="131"/>
      <c r="BC909" s="131"/>
      <c r="BD909" s="131"/>
      <c r="BE909" s="131"/>
      <c r="BF909" s="132"/>
      <c r="BG909" s="126" t="s">
        <v>133</v>
      </c>
      <c r="BH909" s="131" t="n">
        <v>0.002</v>
      </c>
      <c r="BI909" s="159" t="n">
        <v>3.2E-010</v>
      </c>
      <c r="BJ909" s="159" t="n">
        <v>4.3E-010</v>
      </c>
      <c r="BK909" s="131"/>
      <c r="BL909" s="132"/>
      <c r="BM909" s="133"/>
      <c r="BN909" s="134"/>
      <c r="BO909" s="175"/>
      <c r="BP909" s="114"/>
      <c r="BQ909" s="136"/>
      <c r="BR909" s="137"/>
      <c r="BS909" s="138"/>
      <c r="BT909" s="139"/>
      <c r="BU909" s="140"/>
      <c r="BV909" s="141"/>
      <c r="BW909" s="142"/>
    </row>
    <row r="910" customFormat="false" ht="12.75" hidden="false" customHeight="true" outlineLevel="0" collapsed="false">
      <c r="AX910" s="126" t="s">
        <v>700</v>
      </c>
      <c r="AY910" s="172" t="n">
        <v>1.87</v>
      </c>
      <c r="AZ910" s="131" t="s">
        <v>114</v>
      </c>
      <c r="BA910" s="131" t="n">
        <v>683.0175</v>
      </c>
      <c r="BB910" s="131"/>
      <c r="BC910" s="131"/>
      <c r="BD910" s="131"/>
      <c r="BE910" s="131"/>
      <c r="BF910" s="132"/>
      <c r="BG910" s="126" t="s">
        <v>115</v>
      </c>
      <c r="BH910" s="131" t="n">
        <v>0.002</v>
      </c>
      <c r="BI910" s="159" t="n">
        <v>3.2E-008</v>
      </c>
      <c r="BJ910" s="159" t="n">
        <v>3.7E-008</v>
      </c>
      <c r="BK910" s="131" t="n">
        <v>0.002</v>
      </c>
      <c r="BL910" s="149" t="n">
        <v>1E-009</v>
      </c>
      <c r="BM910" s="133"/>
      <c r="BN910" s="134"/>
      <c r="BO910" s="175"/>
      <c r="BP910" s="114"/>
      <c r="BQ910" s="136"/>
      <c r="BR910" s="137"/>
      <c r="BS910" s="138"/>
      <c r="BT910" s="139"/>
      <c r="BU910" s="140"/>
      <c r="BV910" s="141"/>
      <c r="BW910" s="142"/>
    </row>
    <row r="911" customFormat="false" ht="12.75" hidden="false" customHeight="true" outlineLevel="0" collapsed="false">
      <c r="AX911" s="126" t="s">
        <v>700</v>
      </c>
      <c r="AY911" s="172" t="n">
        <v>1.87</v>
      </c>
      <c r="AZ911" s="131" t="s">
        <v>114</v>
      </c>
      <c r="BA911" s="131" t="n">
        <v>683.0175</v>
      </c>
      <c r="BB911" s="131"/>
      <c r="BC911" s="131"/>
      <c r="BD911" s="131"/>
      <c r="BE911" s="131"/>
      <c r="BF911" s="132"/>
      <c r="BG911" s="126" t="s">
        <v>133</v>
      </c>
      <c r="BH911" s="131" t="n">
        <v>0.002</v>
      </c>
      <c r="BI911" s="159" t="n">
        <v>1.9E-008</v>
      </c>
      <c r="BJ911" s="159" t="n">
        <v>1.3E-008</v>
      </c>
      <c r="BK911" s="131"/>
      <c r="BL911" s="132"/>
      <c r="BM911" s="133"/>
      <c r="BN911" s="134"/>
      <c r="BO911" s="175"/>
      <c r="BP911" s="114"/>
      <c r="BQ911" s="136"/>
      <c r="BR911" s="137"/>
      <c r="BS911" s="138"/>
      <c r="BT911" s="139"/>
      <c r="BU911" s="140"/>
      <c r="BV911" s="141"/>
      <c r="BW911" s="142"/>
    </row>
    <row r="912" customFormat="false" ht="12.75" hidden="false" customHeight="true" outlineLevel="0" collapsed="false">
      <c r="AX912" s="126" t="s">
        <v>701</v>
      </c>
      <c r="AY912" s="172" t="n">
        <v>24</v>
      </c>
      <c r="AZ912" s="131" t="s">
        <v>72</v>
      </c>
      <c r="BA912" s="131" t="n">
        <v>1</v>
      </c>
      <c r="BB912" s="131"/>
      <c r="BC912" s="131"/>
      <c r="BD912" s="131"/>
      <c r="BE912" s="131"/>
      <c r="BF912" s="132"/>
      <c r="BG912" s="126" t="s">
        <v>115</v>
      </c>
      <c r="BH912" s="131" t="n">
        <v>0.002</v>
      </c>
      <c r="BI912" s="159" t="n">
        <v>7.9E-011</v>
      </c>
      <c r="BJ912" s="159" t="n">
        <v>1.3E-010</v>
      </c>
      <c r="BK912" s="131" t="n">
        <v>0.002</v>
      </c>
      <c r="BL912" s="149" t="n">
        <v>2.3E-010</v>
      </c>
      <c r="BM912" s="133"/>
      <c r="BN912" s="134"/>
      <c r="BO912" s="175"/>
      <c r="BP912" s="114"/>
      <c r="BQ912" s="136"/>
      <c r="BR912" s="137"/>
      <c r="BS912" s="138"/>
      <c r="BT912" s="139"/>
      <c r="BU912" s="140"/>
      <c r="BV912" s="141"/>
      <c r="BW912" s="142"/>
    </row>
    <row r="913" customFormat="false" ht="12.75" hidden="false" customHeight="true" outlineLevel="0" collapsed="false">
      <c r="AX913" s="126" t="s">
        <v>701</v>
      </c>
      <c r="AY913" s="172" t="n">
        <v>24</v>
      </c>
      <c r="AZ913" s="131" t="s">
        <v>72</v>
      </c>
      <c r="BA913" s="131" t="n">
        <v>1</v>
      </c>
      <c r="BB913" s="131"/>
      <c r="BC913" s="131"/>
      <c r="BD913" s="131"/>
      <c r="BE913" s="131"/>
      <c r="BF913" s="132"/>
      <c r="BG913" s="126" t="s">
        <v>133</v>
      </c>
      <c r="BH913" s="131" t="n">
        <v>0.002</v>
      </c>
      <c r="BI913" s="159" t="n">
        <v>1.6E-010</v>
      </c>
      <c r="BJ913" s="159" t="n">
        <v>2.2E-010</v>
      </c>
      <c r="BK913" s="131"/>
      <c r="BL913" s="132"/>
      <c r="BM913" s="133"/>
      <c r="BN913" s="134"/>
      <c r="BO913" s="175"/>
      <c r="BP913" s="114"/>
      <c r="BQ913" s="136"/>
      <c r="BR913" s="137"/>
      <c r="BS913" s="138"/>
      <c r="BT913" s="139"/>
      <c r="BU913" s="140"/>
      <c r="BV913" s="141"/>
      <c r="BW913" s="142"/>
    </row>
    <row r="914" customFormat="false" ht="12.75" hidden="false" customHeight="true" outlineLevel="0" collapsed="false">
      <c r="AX914" s="126" t="s">
        <v>702</v>
      </c>
      <c r="AY914" s="172" t="n">
        <v>70</v>
      </c>
      <c r="AZ914" s="131" t="s">
        <v>132</v>
      </c>
      <c r="BA914" s="172" t="n">
        <v>70</v>
      </c>
      <c r="BB914" s="131"/>
      <c r="BC914" s="131"/>
      <c r="BD914" s="131"/>
      <c r="BE914" s="131"/>
      <c r="BF914" s="132"/>
      <c r="BG914" s="126" t="s">
        <v>115</v>
      </c>
      <c r="BH914" s="131" t="n">
        <v>0.002</v>
      </c>
      <c r="BI914" s="159" t="n">
        <v>7.2E-010</v>
      </c>
      <c r="BJ914" s="159" t="n">
        <v>8.7E-010</v>
      </c>
      <c r="BK914" s="131" t="n">
        <v>0.002</v>
      </c>
      <c r="BL914" s="149" t="n">
        <v>4.1E-010</v>
      </c>
      <c r="BM914" s="133"/>
      <c r="BN914" s="134"/>
      <c r="BO914" s="175"/>
      <c r="BP914" s="114"/>
      <c r="BQ914" s="136"/>
      <c r="BR914" s="137"/>
      <c r="BS914" s="138"/>
      <c r="BT914" s="139"/>
      <c r="BU914" s="140"/>
      <c r="BV914" s="141"/>
      <c r="BW914" s="142"/>
    </row>
    <row r="915" customFormat="false" ht="12.75" hidden="false" customHeight="true" outlineLevel="0" collapsed="false">
      <c r="AX915" s="126" t="s">
        <v>702</v>
      </c>
      <c r="AY915" s="172" t="n">
        <v>70</v>
      </c>
      <c r="AZ915" s="131" t="s">
        <v>132</v>
      </c>
      <c r="BA915" s="172" t="n">
        <v>70</v>
      </c>
      <c r="BB915" s="131"/>
      <c r="BC915" s="131"/>
      <c r="BD915" s="131"/>
      <c r="BE915" s="131"/>
      <c r="BF915" s="132"/>
      <c r="BG915" s="126" t="s">
        <v>133</v>
      </c>
      <c r="BH915" s="131" t="n">
        <v>0.002</v>
      </c>
      <c r="BI915" s="159" t="n">
        <v>1.1E-009</v>
      </c>
      <c r="BJ915" s="159" t="n">
        <v>8.8E-010</v>
      </c>
      <c r="BK915" s="131"/>
      <c r="BL915" s="132"/>
      <c r="BM915" s="133"/>
      <c r="BN915" s="134"/>
      <c r="BO915" s="175"/>
      <c r="BP915" s="114"/>
      <c r="BQ915" s="136"/>
      <c r="BR915" s="137"/>
      <c r="BS915" s="138"/>
      <c r="BT915" s="139"/>
      <c r="BU915" s="140"/>
      <c r="BV915" s="141"/>
      <c r="BW915" s="142"/>
    </row>
    <row r="916" customFormat="false" ht="12.75" hidden="false" customHeight="true" outlineLevel="0" collapsed="false">
      <c r="AX916" s="126" t="s">
        <v>703</v>
      </c>
      <c r="AY916" s="172" t="n">
        <v>0.856</v>
      </c>
      <c r="AZ916" s="131" t="s">
        <v>72</v>
      </c>
      <c r="BA916" s="131" t="n">
        <v>0.0356666666666667</v>
      </c>
      <c r="BB916" s="131"/>
      <c r="BC916" s="131"/>
      <c r="BD916" s="131"/>
      <c r="BE916" s="131"/>
      <c r="BF916" s="132"/>
      <c r="BG916" s="126" t="s">
        <v>115</v>
      </c>
      <c r="BH916" s="131" t="n">
        <v>0.002</v>
      </c>
      <c r="BI916" s="159" t="n">
        <v>4.7E-011</v>
      </c>
      <c r="BJ916" s="159" t="n">
        <v>8.4E-011</v>
      </c>
      <c r="BK916" s="131" t="n">
        <v>0.002</v>
      </c>
      <c r="BL916" s="149" t="n">
        <v>8.1E-011</v>
      </c>
      <c r="BM916" s="133"/>
      <c r="BN916" s="134"/>
      <c r="BO916" s="175"/>
      <c r="BP916" s="114"/>
      <c r="BQ916" s="136"/>
      <c r="BR916" s="137"/>
      <c r="BS916" s="138"/>
      <c r="BT916" s="139"/>
      <c r="BU916" s="140"/>
      <c r="BV916" s="141"/>
      <c r="BW916" s="142"/>
    </row>
    <row r="917" customFormat="false" ht="12.75" hidden="false" customHeight="true" outlineLevel="0" collapsed="false">
      <c r="AX917" s="126" t="s">
        <v>703</v>
      </c>
      <c r="AY917" s="172" t="n">
        <v>0.856</v>
      </c>
      <c r="AZ917" s="131" t="s">
        <v>72</v>
      </c>
      <c r="BA917" s="131" t="n">
        <v>0.0356666666666667</v>
      </c>
      <c r="BB917" s="131"/>
      <c r="BC917" s="131"/>
      <c r="BD917" s="131"/>
      <c r="BE917" s="131"/>
      <c r="BF917" s="132"/>
      <c r="BG917" s="126" t="s">
        <v>133</v>
      </c>
      <c r="BH917" s="131" t="n">
        <v>0.002</v>
      </c>
      <c r="BI917" s="159" t="n">
        <v>9.2E-011</v>
      </c>
      <c r="BJ917" s="159" t="n">
        <v>1.5E-010</v>
      </c>
      <c r="BK917" s="131"/>
      <c r="BL917" s="132"/>
      <c r="BM917" s="133"/>
      <c r="BN917" s="134"/>
      <c r="BO917" s="175"/>
      <c r="BP917" s="114"/>
      <c r="BQ917" s="136"/>
      <c r="BR917" s="137"/>
      <c r="BS917" s="138"/>
      <c r="BT917" s="139"/>
      <c r="BU917" s="140"/>
      <c r="BV917" s="141"/>
      <c r="BW917" s="142"/>
    </row>
    <row r="918" customFormat="false" ht="12.75" hidden="false" customHeight="true" outlineLevel="0" collapsed="false">
      <c r="AX918" s="126" t="s">
        <v>704</v>
      </c>
      <c r="AY918" s="172" t="n">
        <v>31</v>
      </c>
      <c r="AZ918" s="131" t="s">
        <v>114</v>
      </c>
      <c r="BA918" s="131" t="n">
        <v>11322.75</v>
      </c>
      <c r="BB918" s="131"/>
      <c r="BC918" s="131"/>
      <c r="BD918" s="131"/>
      <c r="BE918" s="131"/>
      <c r="BF918" s="132"/>
      <c r="BG918" s="126" t="s">
        <v>115</v>
      </c>
      <c r="BH918" s="131" t="n">
        <v>0.002</v>
      </c>
      <c r="BI918" s="159" t="n">
        <v>2.6E-007</v>
      </c>
      <c r="BJ918" s="159" t="n">
        <v>3.1E-007</v>
      </c>
      <c r="BK918" s="131" t="n">
        <v>0.002</v>
      </c>
      <c r="BL918" s="149" t="n">
        <v>4.7E-009</v>
      </c>
      <c r="BM918" s="133"/>
      <c r="BN918" s="134"/>
      <c r="BO918" s="175"/>
      <c r="BP918" s="114"/>
      <c r="BQ918" s="136"/>
      <c r="BR918" s="137"/>
      <c r="BS918" s="138"/>
      <c r="BT918" s="139"/>
      <c r="BU918" s="140"/>
      <c r="BV918" s="141"/>
      <c r="BW918" s="142"/>
    </row>
    <row r="919" customFormat="false" ht="12.75" hidden="false" customHeight="true" outlineLevel="0" collapsed="false">
      <c r="AX919" s="126" t="s">
        <v>704</v>
      </c>
      <c r="AY919" s="172" t="n">
        <v>31</v>
      </c>
      <c r="AZ919" s="131" t="s">
        <v>114</v>
      </c>
      <c r="BA919" s="131" t="n">
        <v>11322.75</v>
      </c>
      <c r="BB919" s="131"/>
      <c r="BC919" s="131"/>
      <c r="BD919" s="131"/>
      <c r="BE919" s="131"/>
      <c r="BF919" s="132"/>
      <c r="BG919" s="126" t="s">
        <v>133</v>
      </c>
      <c r="BH919" s="131" t="n">
        <v>0.002</v>
      </c>
      <c r="BI919" s="159" t="n">
        <v>1.1E-007</v>
      </c>
      <c r="BJ919" s="159" t="n">
        <v>7.8E-008</v>
      </c>
      <c r="BK919" s="131"/>
      <c r="BL919" s="132"/>
      <c r="BM919" s="133"/>
      <c r="BN919" s="134"/>
      <c r="BO919" s="175"/>
      <c r="BP919" s="114"/>
      <c r="BQ919" s="136"/>
      <c r="BR919" s="137"/>
      <c r="BS919" s="138"/>
      <c r="BT919" s="139"/>
      <c r="BU919" s="140"/>
      <c r="BV919" s="141"/>
      <c r="BW919" s="142"/>
    </row>
    <row r="920" customFormat="false" ht="12.75" hidden="false" customHeight="true" outlineLevel="0" collapsed="false">
      <c r="AX920" s="126" t="s">
        <v>705</v>
      </c>
      <c r="AY920" s="172" t="n">
        <v>25.1</v>
      </c>
      <c r="AZ920" s="131" t="s">
        <v>132</v>
      </c>
      <c r="BA920" s="172" t="n">
        <v>25.1</v>
      </c>
      <c r="BB920" s="131"/>
      <c r="BC920" s="131"/>
      <c r="BD920" s="131"/>
      <c r="BE920" s="131"/>
      <c r="BF920" s="132"/>
      <c r="BG920" s="126" t="s">
        <v>115</v>
      </c>
      <c r="BH920" s="131" t="n">
        <v>0.002</v>
      </c>
      <c r="BI920" s="159" t="n">
        <v>1.1E-009</v>
      </c>
      <c r="BJ920" s="159" t="n">
        <v>1.4E-009</v>
      </c>
      <c r="BK920" s="131" t="n">
        <v>0.002</v>
      </c>
      <c r="BL920" s="149" t="n">
        <v>1.2E-009</v>
      </c>
      <c r="BM920" s="133"/>
      <c r="BN920" s="134"/>
      <c r="BO920" s="175"/>
      <c r="BP920" s="114"/>
      <c r="BQ920" s="136"/>
      <c r="BR920" s="137"/>
      <c r="BS920" s="138"/>
      <c r="BT920" s="139"/>
      <c r="BU920" s="140"/>
      <c r="BV920" s="141"/>
      <c r="BW920" s="142"/>
    </row>
    <row r="921" customFormat="false" ht="12.75" hidden="false" customHeight="true" outlineLevel="0" collapsed="false">
      <c r="AX921" s="126" t="s">
        <v>705</v>
      </c>
      <c r="AY921" s="172" t="n">
        <v>25.1</v>
      </c>
      <c r="AZ921" s="131" t="s">
        <v>132</v>
      </c>
      <c r="BA921" s="172" t="n">
        <v>25.1</v>
      </c>
      <c r="BB921" s="131"/>
      <c r="BC921" s="131"/>
      <c r="BD921" s="131"/>
      <c r="BE921" s="131"/>
      <c r="BF921" s="132"/>
      <c r="BG921" s="126" t="s">
        <v>133</v>
      </c>
      <c r="BH921" s="131" t="n">
        <v>0.002</v>
      </c>
      <c r="BI921" s="159" t="n">
        <v>3.6E-009</v>
      </c>
      <c r="BJ921" s="159" t="n">
        <v>3.2E-009</v>
      </c>
      <c r="BK921" s="131"/>
      <c r="BL921" s="132"/>
      <c r="BM921" s="133"/>
      <c r="BN921" s="134"/>
      <c r="BO921" s="175"/>
      <c r="BP921" s="114"/>
      <c r="BQ921" s="136"/>
      <c r="BR921" s="137"/>
      <c r="BS921" s="138"/>
      <c r="BT921" s="139"/>
      <c r="BU921" s="140"/>
      <c r="BV921" s="141"/>
      <c r="BW921" s="142"/>
    </row>
    <row r="922" customFormat="false" ht="12.75" hidden="false" customHeight="true" outlineLevel="0" collapsed="false">
      <c r="AX922" s="126" t="s">
        <v>706</v>
      </c>
      <c r="AY922" s="172" t="n">
        <v>5.5</v>
      </c>
      <c r="AZ922" s="131" t="s">
        <v>72</v>
      </c>
      <c r="BA922" s="131" t="n">
        <v>0.229166666666667</v>
      </c>
      <c r="BB922" s="131"/>
      <c r="BC922" s="131"/>
      <c r="BD922" s="131"/>
      <c r="BE922" s="131"/>
      <c r="BF922" s="132"/>
      <c r="BG922" s="126" t="s">
        <v>115</v>
      </c>
      <c r="BH922" s="131" t="n">
        <v>0.002</v>
      </c>
      <c r="BI922" s="159" t="n">
        <v>6.4E-011</v>
      </c>
      <c r="BJ922" s="159" t="n">
        <v>1.2E-010</v>
      </c>
      <c r="BK922" s="131" t="n">
        <v>0.002</v>
      </c>
      <c r="BL922" s="149" t="n">
        <v>1.7E-010</v>
      </c>
      <c r="BM922" s="133"/>
      <c r="BN922" s="134"/>
      <c r="BO922" s="175"/>
      <c r="BP922" s="114"/>
      <c r="BQ922" s="136"/>
      <c r="BR922" s="137"/>
      <c r="BS922" s="138"/>
      <c r="BT922" s="139"/>
      <c r="BU922" s="140"/>
      <c r="BV922" s="141"/>
      <c r="BW922" s="142"/>
    </row>
    <row r="923" customFormat="false" ht="12.75" hidden="false" customHeight="true" outlineLevel="0" collapsed="false">
      <c r="AX923" s="126" t="s">
        <v>706</v>
      </c>
      <c r="AY923" s="172" t="n">
        <v>5.5</v>
      </c>
      <c r="AZ923" s="131" t="s">
        <v>72</v>
      </c>
      <c r="BA923" s="131" t="n">
        <v>0.229166666666667</v>
      </c>
      <c r="BB923" s="131"/>
      <c r="BC923" s="131"/>
      <c r="BD923" s="131"/>
      <c r="BE923" s="131"/>
      <c r="BF923" s="132"/>
      <c r="BG923" s="126" t="s">
        <v>133</v>
      </c>
      <c r="BH923" s="131" t="n">
        <v>0.002</v>
      </c>
      <c r="BI923" s="159" t="n">
        <v>1.4E-010</v>
      </c>
      <c r="BJ923" s="159" t="n">
        <v>2E-010</v>
      </c>
      <c r="BK923" s="131"/>
      <c r="BL923" s="132"/>
      <c r="BM923" s="133"/>
      <c r="BN923" s="134"/>
      <c r="BO923" s="175"/>
      <c r="BP923" s="114"/>
      <c r="BQ923" s="136"/>
      <c r="BR923" s="137"/>
      <c r="BS923" s="138"/>
      <c r="BT923" s="139"/>
      <c r="BU923" s="140"/>
      <c r="BV923" s="141"/>
      <c r="BW923" s="142"/>
    </row>
    <row r="924" customFormat="false" ht="12.75" hidden="false" customHeight="true" outlineLevel="0" collapsed="false">
      <c r="AX924" s="126" t="s">
        <v>707</v>
      </c>
      <c r="AY924" s="172" t="n">
        <v>42.4</v>
      </c>
      <c r="AZ924" s="131" t="s">
        <v>132</v>
      </c>
      <c r="BA924" s="172" t="n">
        <v>42.4</v>
      </c>
      <c r="BB924" s="131"/>
      <c r="BC924" s="131"/>
      <c r="BD924" s="131"/>
      <c r="BE924" s="131"/>
      <c r="BF924" s="132"/>
      <c r="BG924" s="126" t="s">
        <v>115</v>
      </c>
      <c r="BH924" s="131" t="n">
        <v>0.002</v>
      </c>
      <c r="BI924" s="159" t="n">
        <v>1.4E-009</v>
      </c>
      <c r="BJ924" s="159" t="n">
        <v>1.8E-009</v>
      </c>
      <c r="BK924" s="131" t="n">
        <v>0.002</v>
      </c>
      <c r="BL924" s="149" t="n">
        <v>1.1E-009</v>
      </c>
      <c r="BM924" s="133"/>
      <c r="BN924" s="134"/>
      <c r="BO924" s="175"/>
      <c r="BP924" s="114"/>
      <c r="BQ924" s="136"/>
      <c r="BR924" s="137"/>
      <c r="BS924" s="138"/>
      <c r="BT924" s="139"/>
      <c r="BU924" s="140"/>
      <c r="BV924" s="141" t="n">
        <v>0.93</v>
      </c>
      <c r="BW924" s="142" t="n">
        <v>0.407</v>
      </c>
    </row>
    <row r="925" customFormat="false" ht="12.75" hidden="false" customHeight="true" outlineLevel="0" collapsed="false">
      <c r="AX925" s="126" t="s">
        <v>707</v>
      </c>
      <c r="AY925" s="172" t="n">
        <v>42.4</v>
      </c>
      <c r="AZ925" s="131" t="s">
        <v>132</v>
      </c>
      <c r="BA925" s="172" t="n">
        <v>42.4</v>
      </c>
      <c r="BB925" s="131"/>
      <c r="BC925" s="131"/>
      <c r="BD925" s="131"/>
      <c r="BE925" s="131"/>
      <c r="BF925" s="132"/>
      <c r="BG925" s="126" t="s">
        <v>133</v>
      </c>
      <c r="BH925" s="131" t="n">
        <v>0.002</v>
      </c>
      <c r="BI925" s="159" t="n">
        <v>4.7E-009</v>
      </c>
      <c r="BJ925" s="159" t="n">
        <v>4.1E-009</v>
      </c>
      <c r="BK925" s="131"/>
      <c r="BL925" s="132"/>
      <c r="BM925" s="133"/>
      <c r="BN925" s="134"/>
      <c r="BO925" s="175"/>
      <c r="BP925" s="114"/>
      <c r="BQ925" s="136"/>
      <c r="BR925" s="137"/>
      <c r="BS925" s="138"/>
      <c r="BT925" s="139"/>
      <c r="BU925" s="140"/>
      <c r="BV925" s="141" t="n">
        <v>0.93</v>
      </c>
      <c r="BW925" s="142" t="n">
        <v>0.407</v>
      </c>
    </row>
    <row r="926" customFormat="false" ht="12.75" hidden="false" customHeight="true" outlineLevel="0" collapsed="false">
      <c r="AX926" s="126" t="s">
        <v>708</v>
      </c>
      <c r="AY926" s="159" t="n">
        <v>9000000</v>
      </c>
      <c r="AZ926" s="131" t="s">
        <v>114</v>
      </c>
      <c r="BA926" s="131" t="n">
        <v>3287250000</v>
      </c>
      <c r="BB926" s="131"/>
      <c r="BC926" s="131"/>
      <c r="BD926" s="131"/>
      <c r="BE926" s="131"/>
      <c r="BF926" s="132"/>
      <c r="BG926" s="126" t="s">
        <v>115</v>
      </c>
      <c r="BH926" s="131" t="n">
        <v>0.002</v>
      </c>
      <c r="BI926" s="159" t="n">
        <v>3E-007</v>
      </c>
      <c r="BJ926" s="159" t="n">
        <v>3.6E-007</v>
      </c>
      <c r="BK926" s="131" t="n">
        <v>0.002</v>
      </c>
      <c r="BL926" s="149" t="n">
        <v>3E-009</v>
      </c>
      <c r="BM926" s="133"/>
      <c r="BN926" s="134"/>
      <c r="BO926" s="175"/>
      <c r="BP926" s="114"/>
      <c r="BQ926" s="136"/>
      <c r="BR926" s="137"/>
      <c r="BS926" s="138"/>
      <c r="BT926" s="139"/>
      <c r="BU926" s="140"/>
      <c r="BV926" s="141"/>
      <c r="BW926" s="142"/>
    </row>
    <row r="927" customFormat="false" ht="12.75" hidden="false" customHeight="true" outlineLevel="0" collapsed="false">
      <c r="AX927" s="126" t="s">
        <v>708</v>
      </c>
      <c r="AY927" s="159" t="n">
        <v>9000000</v>
      </c>
      <c r="AZ927" s="131" t="s">
        <v>114</v>
      </c>
      <c r="BA927" s="131" t="n">
        <v>3287250000</v>
      </c>
      <c r="BB927" s="131"/>
      <c r="BC927" s="131"/>
      <c r="BD927" s="131"/>
      <c r="BE927" s="131"/>
      <c r="BF927" s="132"/>
      <c r="BG927" s="126" t="s">
        <v>133</v>
      </c>
      <c r="BH927" s="131" t="n">
        <v>0.002</v>
      </c>
      <c r="BI927" s="159" t="n">
        <v>1.2E-007</v>
      </c>
      <c r="BJ927" s="159" t="n">
        <v>8.3E-008</v>
      </c>
      <c r="BK927" s="131"/>
      <c r="BL927" s="132"/>
      <c r="BM927" s="133"/>
      <c r="BN927" s="134"/>
      <c r="BO927" s="175"/>
      <c r="BP927" s="114"/>
      <c r="BQ927" s="136"/>
      <c r="BR927" s="137"/>
      <c r="BS927" s="138"/>
      <c r="BT927" s="139"/>
      <c r="BU927" s="140"/>
      <c r="BV927" s="141"/>
      <c r="BW927" s="142"/>
    </row>
    <row r="928" customFormat="false" ht="12.75" hidden="false" customHeight="true" outlineLevel="0" collapsed="false">
      <c r="AX928" s="126" t="s">
        <v>709</v>
      </c>
      <c r="AY928" s="172" t="n">
        <v>1.02</v>
      </c>
      <c r="AZ928" s="131" t="s">
        <v>72</v>
      </c>
      <c r="BA928" s="131" t="n">
        <v>0.0425</v>
      </c>
      <c r="BB928" s="131"/>
      <c r="BC928" s="131"/>
      <c r="BD928" s="131"/>
      <c r="BE928" s="131"/>
      <c r="BF928" s="132"/>
      <c r="BG928" s="126" t="s">
        <v>115</v>
      </c>
      <c r="BH928" s="131" t="n">
        <v>0.002</v>
      </c>
      <c r="BI928" s="159" t="n">
        <v>2.3E-011</v>
      </c>
      <c r="BJ928" s="159" t="n">
        <v>4E-011</v>
      </c>
      <c r="BK928" s="131" t="n">
        <v>0.002</v>
      </c>
      <c r="BL928" s="149" t="n">
        <v>4.2E-011</v>
      </c>
      <c r="BM928" s="133"/>
      <c r="BN928" s="134"/>
      <c r="BO928" s="175"/>
      <c r="BP928" s="114"/>
      <c r="BQ928" s="136"/>
      <c r="BR928" s="137"/>
      <c r="BS928" s="138"/>
      <c r="BT928" s="139"/>
      <c r="BU928" s="140"/>
      <c r="BV928" s="141"/>
      <c r="BW928" s="142"/>
    </row>
    <row r="929" customFormat="false" ht="12.75" hidden="false" customHeight="true" outlineLevel="0" collapsed="false">
      <c r="AX929" s="126" t="s">
        <v>709</v>
      </c>
      <c r="AY929" s="172" t="n">
        <v>1.02</v>
      </c>
      <c r="AZ929" s="131" t="s">
        <v>72</v>
      </c>
      <c r="BA929" s="131" t="n">
        <v>0.0425</v>
      </c>
      <c r="BB929" s="131"/>
      <c r="BC929" s="131"/>
      <c r="BD929" s="131"/>
      <c r="BE929" s="131"/>
      <c r="BF929" s="132"/>
      <c r="BG929" s="126" t="s">
        <v>133</v>
      </c>
      <c r="BH929" s="131" t="n">
        <v>0.002</v>
      </c>
      <c r="BI929" s="159" t="n">
        <v>4.7E-011</v>
      </c>
      <c r="BJ929" s="159" t="n">
        <v>7.1E-011</v>
      </c>
      <c r="BK929" s="131"/>
      <c r="BL929" s="132"/>
      <c r="BM929" s="133"/>
      <c r="BN929" s="134"/>
      <c r="BO929" s="175"/>
      <c r="BP929" s="114"/>
      <c r="BQ929" s="136"/>
      <c r="BR929" s="137"/>
      <c r="BS929" s="138"/>
      <c r="BT929" s="139"/>
      <c r="BU929" s="140"/>
      <c r="BV929" s="141"/>
      <c r="BW929" s="142"/>
    </row>
    <row r="930" customFormat="false" ht="12.75" hidden="false" customHeight="true" outlineLevel="0" collapsed="false">
      <c r="AX930" s="126" t="s">
        <v>710</v>
      </c>
      <c r="AY930" s="172" t="n">
        <v>1.07</v>
      </c>
      <c r="AZ930" s="131" t="s">
        <v>72</v>
      </c>
      <c r="BA930" s="131" t="n">
        <v>0.0445833333333333</v>
      </c>
      <c r="BB930" s="131"/>
      <c r="BC930" s="131"/>
      <c r="BD930" s="131"/>
      <c r="BE930" s="131"/>
      <c r="BF930" s="132"/>
      <c r="BG930" s="126" t="s">
        <v>115</v>
      </c>
      <c r="BH930" s="131" t="n">
        <v>0.002</v>
      </c>
      <c r="BI930" s="159" t="n">
        <v>2.6E-011</v>
      </c>
      <c r="BJ930" s="159" t="n">
        <v>4.4E-011</v>
      </c>
      <c r="BK930" s="131" t="n">
        <v>0.002</v>
      </c>
      <c r="BL930" s="149" t="n">
        <v>7.3E-011</v>
      </c>
      <c r="BM930" s="133"/>
      <c r="BN930" s="134"/>
      <c r="BO930" s="175"/>
      <c r="BP930" s="114"/>
      <c r="BQ930" s="136"/>
      <c r="BR930" s="137"/>
      <c r="BS930" s="138"/>
      <c r="BT930" s="139"/>
      <c r="BU930" s="140"/>
      <c r="BV930" s="141"/>
      <c r="BW930" s="142"/>
    </row>
    <row r="931" customFormat="false" ht="12.75" hidden="false" customHeight="true" outlineLevel="0" collapsed="false">
      <c r="AX931" s="126" t="s">
        <v>710</v>
      </c>
      <c r="AY931" s="172" t="n">
        <v>1.07</v>
      </c>
      <c r="AZ931" s="131" t="s">
        <v>72</v>
      </c>
      <c r="BA931" s="131" t="n">
        <v>0.0445833333333333</v>
      </c>
      <c r="BB931" s="131"/>
      <c r="BC931" s="131"/>
      <c r="BD931" s="131"/>
      <c r="BE931" s="131"/>
      <c r="BF931" s="132"/>
      <c r="BG931" s="126" t="s">
        <v>133</v>
      </c>
      <c r="BH931" s="131" t="n">
        <v>0.002</v>
      </c>
      <c r="BI931" s="159" t="n">
        <v>5.8E-011</v>
      </c>
      <c r="BJ931" s="159" t="n">
        <v>8.3E-011</v>
      </c>
      <c r="BK931" s="131"/>
      <c r="BL931" s="132"/>
      <c r="BM931" s="133"/>
      <c r="BN931" s="134"/>
      <c r="BO931" s="175"/>
      <c r="BP931" s="114"/>
      <c r="BQ931" s="136"/>
      <c r="BR931" s="137"/>
      <c r="BS931" s="138"/>
      <c r="BT931" s="139"/>
      <c r="BU931" s="140"/>
      <c r="BV931" s="141"/>
      <c r="BW931" s="142"/>
    </row>
    <row r="932" customFormat="false" ht="12.75" hidden="false" customHeight="true" outlineLevel="0" collapsed="false">
      <c r="AX932" s="126" t="s">
        <v>711</v>
      </c>
      <c r="AY932" s="172" t="n">
        <v>4.12</v>
      </c>
      <c r="AZ932" s="131" t="s">
        <v>72</v>
      </c>
      <c r="BA932" s="131" t="n">
        <v>0.171666666666667</v>
      </c>
      <c r="BB932" s="131"/>
      <c r="BC932" s="131"/>
      <c r="BD932" s="131"/>
      <c r="BE932" s="131"/>
      <c r="BF932" s="132"/>
      <c r="BG932" s="126" t="s">
        <v>115</v>
      </c>
      <c r="BH932" s="131" t="n">
        <v>0.002</v>
      </c>
      <c r="BI932" s="159" t="n">
        <v>1.3E-010</v>
      </c>
      <c r="BJ932" s="159" t="n">
        <v>2.3E-010</v>
      </c>
      <c r="BK932" s="131" t="n">
        <v>0.002</v>
      </c>
      <c r="BL932" s="149" t="n">
        <v>5.2E-010</v>
      </c>
      <c r="BM932" s="133"/>
      <c r="BN932" s="134"/>
      <c r="BO932" s="175"/>
      <c r="BP932" s="114"/>
      <c r="BQ932" s="136"/>
      <c r="BR932" s="137"/>
      <c r="BS932" s="138"/>
      <c r="BT932" s="139"/>
      <c r="BU932" s="140"/>
      <c r="BV932" s="141"/>
      <c r="BW932" s="142"/>
    </row>
    <row r="933" customFormat="false" ht="12.75" hidden="false" customHeight="true" outlineLevel="0" collapsed="false">
      <c r="AX933" s="126" t="s">
        <v>711</v>
      </c>
      <c r="AY933" s="172" t="n">
        <v>4.12</v>
      </c>
      <c r="AZ933" s="131" t="s">
        <v>72</v>
      </c>
      <c r="BA933" s="131" t="n">
        <v>0.171666666666667</v>
      </c>
      <c r="BB933" s="131"/>
      <c r="BC933" s="131"/>
      <c r="BD933" s="131"/>
      <c r="BE933" s="131"/>
      <c r="BF933" s="132"/>
      <c r="BG933" s="126" t="s">
        <v>133</v>
      </c>
      <c r="BH933" s="131" t="n">
        <v>0.002</v>
      </c>
      <c r="BI933" s="159" t="n">
        <v>3.3E-010</v>
      </c>
      <c r="BJ933" s="159" t="n">
        <v>4.5E-010</v>
      </c>
      <c r="BK933" s="131"/>
      <c r="BL933" s="132"/>
      <c r="BM933" s="133"/>
      <c r="BN933" s="134"/>
      <c r="BO933" s="175"/>
      <c r="BP933" s="114"/>
      <c r="BQ933" s="136"/>
      <c r="BR933" s="137"/>
      <c r="BS933" s="138"/>
      <c r="BT933" s="139"/>
      <c r="BU933" s="140"/>
      <c r="BV933" s="141"/>
      <c r="BW933" s="142"/>
    </row>
    <row r="934" customFormat="false" ht="12.75" hidden="false" customHeight="true" outlineLevel="0" collapsed="false">
      <c r="AX934" s="126" t="s">
        <v>712</v>
      </c>
      <c r="AY934" s="172" t="n">
        <v>0.613</v>
      </c>
      <c r="AZ934" s="131" t="s">
        <v>72</v>
      </c>
      <c r="BA934" s="131" t="n">
        <v>0.0255416666666667</v>
      </c>
      <c r="BB934" s="131"/>
      <c r="BC934" s="131"/>
      <c r="BD934" s="131"/>
      <c r="BE934" s="131"/>
      <c r="BF934" s="132"/>
      <c r="BG934" s="126" t="s">
        <v>133</v>
      </c>
      <c r="BH934" s="131" t="n">
        <v>0.001</v>
      </c>
      <c r="BI934" s="159" t="n">
        <v>3.4E-011</v>
      </c>
      <c r="BJ934" s="159" t="n">
        <v>5.5E-011</v>
      </c>
      <c r="BK934" s="131" t="n">
        <v>0.001</v>
      </c>
      <c r="BL934" s="149" t="n">
        <v>5.3E-011</v>
      </c>
      <c r="BM934" s="133"/>
      <c r="BN934" s="134"/>
      <c r="BO934" s="175"/>
      <c r="BP934" s="114"/>
      <c r="BQ934" s="136"/>
      <c r="BR934" s="137"/>
      <c r="BS934" s="138"/>
      <c r="BT934" s="139"/>
      <c r="BU934" s="140"/>
      <c r="BV934" s="141"/>
      <c r="BW934" s="142"/>
    </row>
    <row r="935" customFormat="false" ht="12.75" hidden="false" customHeight="true" outlineLevel="0" collapsed="false">
      <c r="AX935" s="126" t="s">
        <v>712</v>
      </c>
      <c r="AY935" s="172" t="n">
        <v>0.613</v>
      </c>
      <c r="AZ935" s="131" t="s">
        <v>72</v>
      </c>
      <c r="BA935" s="131" t="n">
        <v>0.0255416666666667</v>
      </c>
      <c r="BB935" s="131"/>
      <c r="BC935" s="131"/>
      <c r="BD935" s="131"/>
      <c r="BE935" s="131"/>
      <c r="BF935" s="132"/>
      <c r="BG935" s="126" t="s">
        <v>137</v>
      </c>
      <c r="BH935" s="131" t="n">
        <v>0.001</v>
      </c>
      <c r="BI935" s="159" t="n">
        <v>3.6E-011</v>
      </c>
      <c r="BJ935" s="159" t="n">
        <v>5.7E-011</v>
      </c>
      <c r="BK935" s="131"/>
      <c r="BL935" s="132"/>
      <c r="BM935" s="133"/>
      <c r="BN935" s="134"/>
      <c r="BO935" s="175"/>
      <c r="BP935" s="114"/>
      <c r="BQ935" s="136"/>
      <c r="BR935" s="137"/>
      <c r="BS935" s="138"/>
      <c r="BT935" s="139"/>
      <c r="BU935" s="140"/>
      <c r="BV935" s="141"/>
      <c r="BW935" s="142"/>
    </row>
    <row r="936" customFormat="false" ht="12.75" hidden="false" customHeight="true" outlineLevel="0" collapsed="false">
      <c r="AX936" s="126" t="s">
        <v>713</v>
      </c>
      <c r="AY936" s="172" t="n">
        <v>3.65</v>
      </c>
      <c r="AZ936" s="131" t="s">
        <v>72</v>
      </c>
      <c r="BA936" s="131" t="n">
        <v>0.152083333333333</v>
      </c>
      <c r="BB936" s="131"/>
      <c r="BC936" s="131"/>
      <c r="BD936" s="131"/>
      <c r="BE936" s="131"/>
      <c r="BF936" s="132"/>
      <c r="BG936" s="126" t="s">
        <v>133</v>
      </c>
      <c r="BH936" s="131" t="n">
        <v>0.001</v>
      </c>
      <c r="BI936" s="159" t="n">
        <v>1.1E-010</v>
      </c>
      <c r="BJ936" s="159" t="n">
        <v>1.6E-010</v>
      </c>
      <c r="BK936" s="131" t="n">
        <v>0.001</v>
      </c>
      <c r="BL936" s="149" t="n">
        <v>1.9E-010</v>
      </c>
      <c r="BM936" s="133"/>
      <c r="BN936" s="134"/>
      <c r="BO936" s="175"/>
      <c r="BP936" s="114"/>
      <c r="BQ936" s="136"/>
      <c r="BR936" s="137"/>
      <c r="BS936" s="138"/>
      <c r="BT936" s="139"/>
      <c r="BU936" s="140"/>
      <c r="BV936" s="141"/>
      <c r="BW936" s="142"/>
    </row>
    <row r="937" customFormat="false" ht="12.75" hidden="false" customHeight="true" outlineLevel="0" collapsed="false">
      <c r="AX937" s="126" t="s">
        <v>713</v>
      </c>
      <c r="AY937" s="172" t="n">
        <v>3.65</v>
      </c>
      <c r="AZ937" s="131" t="s">
        <v>72</v>
      </c>
      <c r="BA937" s="131" t="n">
        <v>0.152083333333333</v>
      </c>
      <c r="BB937" s="131"/>
      <c r="BC937" s="131"/>
      <c r="BD937" s="131"/>
      <c r="BE937" s="131"/>
      <c r="BF937" s="132"/>
      <c r="BG937" s="126" t="s">
        <v>137</v>
      </c>
      <c r="BH937" s="131" t="n">
        <v>0.001</v>
      </c>
      <c r="BI937" s="159" t="n">
        <v>1.2E-010</v>
      </c>
      <c r="BJ937" s="159" t="n">
        <v>1.6E-010</v>
      </c>
      <c r="BK937" s="131"/>
      <c r="BL937" s="132"/>
      <c r="BM937" s="133"/>
      <c r="BN937" s="134"/>
      <c r="BO937" s="175"/>
      <c r="BP937" s="114"/>
      <c r="BQ937" s="136"/>
      <c r="BR937" s="137"/>
      <c r="BS937" s="138"/>
      <c r="BT937" s="139"/>
      <c r="BU937" s="140"/>
      <c r="BV937" s="141"/>
      <c r="BW937" s="142"/>
    </row>
    <row r="938" customFormat="false" ht="12.75" hidden="false" customHeight="true" outlineLevel="0" collapsed="false">
      <c r="AX938" s="126" t="s">
        <v>714</v>
      </c>
      <c r="AY938" s="172" t="n">
        <v>1.2</v>
      </c>
      <c r="AZ938" s="131" t="s">
        <v>72</v>
      </c>
      <c r="BA938" s="131" t="n">
        <v>0.05</v>
      </c>
      <c r="BB938" s="131"/>
      <c r="BC938" s="131"/>
      <c r="BD938" s="131"/>
      <c r="BE938" s="131"/>
      <c r="BF938" s="132"/>
      <c r="BG938" s="126" t="s">
        <v>133</v>
      </c>
      <c r="BH938" s="131" t="n">
        <v>0.001</v>
      </c>
      <c r="BI938" s="159" t="n">
        <v>4.2E-011</v>
      </c>
      <c r="BJ938" s="159" t="n">
        <v>6.3E-011</v>
      </c>
      <c r="BK938" s="131" t="n">
        <v>0.001</v>
      </c>
      <c r="BL938" s="149" t="n">
        <v>5.7E-011</v>
      </c>
      <c r="BM938" s="133"/>
      <c r="BN938" s="134"/>
      <c r="BO938" s="175"/>
      <c r="BP938" s="114"/>
      <c r="BQ938" s="136"/>
      <c r="BR938" s="137"/>
      <c r="BS938" s="138"/>
      <c r="BT938" s="139"/>
      <c r="BU938" s="140"/>
      <c r="BV938" s="141"/>
      <c r="BW938" s="142"/>
    </row>
    <row r="939" customFormat="false" ht="12.75" hidden="false" customHeight="true" outlineLevel="0" collapsed="false">
      <c r="AX939" s="126" t="s">
        <v>714</v>
      </c>
      <c r="AY939" s="172" t="n">
        <v>1.2</v>
      </c>
      <c r="AZ939" s="131" t="s">
        <v>72</v>
      </c>
      <c r="BA939" s="131" t="n">
        <v>0.05</v>
      </c>
      <c r="BB939" s="131"/>
      <c r="BC939" s="131"/>
      <c r="BD939" s="131"/>
      <c r="BE939" s="131"/>
      <c r="BF939" s="132"/>
      <c r="BG939" s="126" t="s">
        <v>137</v>
      </c>
      <c r="BH939" s="131" t="n">
        <v>0.001</v>
      </c>
      <c r="BI939" s="159" t="n">
        <v>4.4E-011</v>
      </c>
      <c r="BJ939" s="159" t="n">
        <v>6.6E-011</v>
      </c>
      <c r="BK939" s="131"/>
      <c r="BL939" s="132"/>
      <c r="BM939" s="133"/>
      <c r="BN939" s="134"/>
      <c r="BO939" s="175"/>
      <c r="BP939" s="114"/>
      <c r="BQ939" s="136"/>
      <c r="BR939" s="137"/>
      <c r="BS939" s="138"/>
      <c r="BT939" s="139"/>
      <c r="BU939" s="140"/>
      <c r="BV939" s="141"/>
      <c r="BW939" s="142"/>
    </row>
    <row r="940" customFormat="false" ht="12.75" hidden="false" customHeight="true" outlineLevel="0" collapsed="false">
      <c r="AX940" s="126" t="s">
        <v>715</v>
      </c>
      <c r="AY940" s="172" t="n">
        <v>10.5</v>
      </c>
      <c r="AZ940" s="131" t="s">
        <v>72</v>
      </c>
      <c r="BA940" s="131" t="n">
        <v>0.4375</v>
      </c>
      <c r="BB940" s="131"/>
      <c r="BC940" s="131"/>
      <c r="BD940" s="131"/>
      <c r="BE940" s="131"/>
      <c r="BF940" s="132"/>
      <c r="BG940" s="126" t="s">
        <v>133</v>
      </c>
      <c r="BH940" s="131" t="n">
        <v>0.001</v>
      </c>
      <c r="BI940" s="159" t="n">
        <v>1.3E-010</v>
      </c>
      <c r="BJ940" s="159" t="n">
        <v>2E-010</v>
      </c>
      <c r="BK940" s="131" t="n">
        <v>0.001</v>
      </c>
      <c r="BL940" s="149" t="n">
        <v>2.1E-010</v>
      </c>
      <c r="BM940" s="133"/>
      <c r="BN940" s="134"/>
      <c r="BO940" s="175"/>
      <c r="BP940" s="114"/>
      <c r="BQ940" s="136"/>
      <c r="BR940" s="137"/>
      <c r="BS940" s="138"/>
      <c r="BT940" s="139"/>
      <c r="BU940" s="140"/>
      <c r="BV940" s="141"/>
      <c r="BW940" s="142"/>
    </row>
    <row r="941" customFormat="false" ht="12.75" hidden="false" customHeight="true" outlineLevel="0" collapsed="false">
      <c r="AX941" s="126" t="s">
        <v>715</v>
      </c>
      <c r="AY941" s="172" t="n">
        <v>10.5</v>
      </c>
      <c r="AZ941" s="131" t="s">
        <v>72</v>
      </c>
      <c r="BA941" s="131" t="n">
        <v>0.4375</v>
      </c>
      <c r="BB941" s="131"/>
      <c r="BC941" s="131"/>
      <c r="BD941" s="131"/>
      <c r="BE941" s="131"/>
      <c r="BF941" s="132"/>
      <c r="BG941" s="126" t="s">
        <v>137</v>
      </c>
      <c r="BH941" s="131" t="n">
        <v>0.001</v>
      </c>
      <c r="BI941" s="159" t="n">
        <v>1.4E-010</v>
      </c>
      <c r="BJ941" s="159" t="n">
        <v>2E-010</v>
      </c>
      <c r="BK941" s="131"/>
      <c r="BL941" s="132"/>
      <c r="BM941" s="133"/>
      <c r="BN941" s="134"/>
      <c r="BO941" s="175"/>
      <c r="BP941" s="114"/>
      <c r="BQ941" s="136"/>
      <c r="BR941" s="137"/>
      <c r="BS941" s="138"/>
      <c r="BT941" s="139"/>
      <c r="BU941" s="140"/>
      <c r="BV941" s="141"/>
      <c r="BW941" s="142"/>
    </row>
    <row r="942" customFormat="false" ht="12.75" hidden="false" customHeight="true" outlineLevel="0" collapsed="false">
      <c r="AX942" s="126" t="s">
        <v>716</v>
      </c>
      <c r="AY942" s="172" t="n">
        <v>8.08</v>
      </c>
      <c r="AZ942" s="131" t="s">
        <v>72</v>
      </c>
      <c r="BA942" s="131" t="n">
        <v>0.336666666666667</v>
      </c>
      <c r="BB942" s="131"/>
      <c r="BC942" s="131"/>
      <c r="BD942" s="131"/>
      <c r="BE942" s="131"/>
      <c r="BF942" s="132"/>
      <c r="BG942" s="126" t="s">
        <v>133</v>
      </c>
      <c r="BH942" s="131" t="n">
        <v>0.001</v>
      </c>
      <c r="BI942" s="159" t="n">
        <v>2E-010</v>
      </c>
      <c r="BJ942" s="159" t="n">
        <v>3.2E-010</v>
      </c>
      <c r="BK942" s="131" t="n">
        <v>0.001</v>
      </c>
      <c r="BL942" s="149" t="n">
        <v>3.1E-010</v>
      </c>
      <c r="BM942" s="133"/>
      <c r="BN942" s="134"/>
      <c r="BO942" s="175"/>
      <c r="BP942" s="114"/>
      <c r="BQ942" s="136"/>
      <c r="BR942" s="137"/>
      <c r="BS942" s="138"/>
      <c r="BT942" s="139"/>
      <c r="BU942" s="140"/>
      <c r="BV942" s="141"/>
      <c r="BW942" s="142"/>
    </row>
    <row r="943" customFormat="false" ht="12.75" hidden="false" customHeight="true" outlineLevel="0" collapsed="false">
      <c r="AX943" s="126" t="s">
        <v>716</v>
      </c>
      <c r="AY943" s="172" t="n">
        <v>8.08</v>
      </c>
      <c r="AZ943" s="131" t="s">
        <v>72</v>
      </c>
      <c r="BA943" s="131" t="n">
        <v>0.336666666666667</v>
      </c>
      <c r="BB943" s="131"/>
      <c r="BC943" s="131"/>
      <c r="BD943" s="131"/>
      <c r="BE943" s="131"/>
      <c r="BF943" s="132"/>
      <c r="BG943" s="126" t="s">
        <v>137</v>
      </c>
      <c r="BH943" s="131" t="n">
        <v>0.001</v>
      </c>
      <c r="BI943" s="159" t="n">
        <v>2.1E-010</v>
      </c>
      <c r="BJ943" s="159" t="n">
        <v>3.3E-010</v>
      </c>
      <c r="BK943" s="131"/>
      <c r="BL943" s="132"/>
      <c r="BM943" s="133"/>
      <c r="BN943" s="134"/>
      <c r="BO943" s="175"/>
      <c r="BP943" s="114"/>
      <c r="BQ943" s="136"/>
      <c r="BR943" s="137"/>
      <c r="BS943" s="138"/>
      <c r="BT943" s="139"/>
      <c r="BU943" s="140"/>
      <c r="BV943" s="141"/>
      <c r="BW943" s="142"/>
    </row>
    <row r="944" customFormat="false" ht="12.75" hidden="false" customHeight="true" outlineLevel="0" collapsed="false">
      <c r="AX944" s="126" t="s">
        <v>717</v>
      </c>
      <c r="AY944" s="172" t="n">
        <v>2.36</v>
      </c>
      <c r="AZ944" s="131" t="s">
        <v>132</v>
      </c>
      <c r="BA944" s="172" t="n">
        <v>2.36</v>
      </c>
      <c r="BB944" s="131"/>
      <c r="BC944" s="131"/>
      <c r="BD944" s="131"/>
      <c r="BE944" s="131"/>
      <c r="BF944" s="132"/>
      <c r="BG944" s="126" t="s">
        <v>133</v>
      </c>
      <c r="BH944" s="131" t="n">
        <v>0.001</v>
      </c>
      <c r="BI944" s="159" t="n">
        <v>9.3E-011</v>
      </c>
      <c r="BJ944" s="159" t="n">
        <v>1.2E-010</v>
      </c>
      <c r="BK944" s="131" t="n">
        <v>0.001</v>
      </c>
      <c r="BL944" s="149" t="n">
        <v>1.1E-010</v>
      </c>
      <c r="BM944" s="133"/>
      <c r="BN944" s="134"/>
      <c r="BO944" s="175"/>
      <c r="BP944" s="114"/>
      <c r="BQ944" s="136"/>
      <c r="BR944" s="137"/>
      <c r="BS944" s="138"/>
      <c r="BT944" s="139"/>
      <c r="BU944" s="140"/>
      <c r="BV944" s="141"/>
      <c r="BW944" s="142"/>
    </row>
    <row r="945" customFormat="false" ht="12.75" hidden="false" customHeight="true" outlineLevel="0" collapsed="false">
      <c r="AX945" s="126" t="s">
        <v>717</v>
      </c>
      <c r="AY945" s="172" t="n">
        <v>2.36</v>
      </c>
      <c r="AZ945" s="131" t="s">
        <v>132</v>
      </c>
      <c r="BA945" s="172" t="n">
        <v>2.36</v>
      </c>
      <c r="BB945" s="131"/>
      <c r="BC945" s="131"/>
      <c r="BD945" s="131"/>
      <c r="BE945" s="131"/>
      <c r="BF945" s="132"/>
      <c r="BG945" s="126" t="s">
        <v>137</v>
      </c>
      <c r="BH945" s="131" t="n">
        <v>0.001</v>
      </c>
      <c r="BI945" s="159" t="n">
        <v>1E-010</v>
      </c>
      <c r="BJ945" s="159" t="n">
        <v>1.3E-010</v>
      </c>
      <c r="BK945" s="131"/>
      <c r="BL945" s="132"/>
      <c r="BM945" s="133"/>
      <c r="BN945" s="134"/>
      <c r="BO945" s="175"/>
      <c r="BP945" s="114"/>
      <c r="BQ945" s="136"/>
      <c r="BR945" s="137"/>
      <c r="BS945" s="138"/>
      <c r="BT945" s="139"/>
      <c r="BU945" s="140"/>
      <c r="BV945" s="141"/>
      <c r="BW945" s="142"/>
    </row>
    <row r="946" customFormat="false" ht="12.75" hidden="false" customHeight="true" outlineLevel="0" collapsed="false">
      <c r="AX946" s="126" t="s">
        <v>718</v>
      </c>
      <c r="AY946" s="172" t="n">
        <v>2.2</v>
      </c>
      <c r="AZ946" s="131" t="s">
        <v>72</v>
      </c>
      <c r="BA946" s="131" t="n">
        <v>0.0916666666666667</v>
      </c>
      <c r="BB946" s="131"/>
      <c r="BC946" s="131"/>
      <c r="BD946" s="131"/>
      <c r="BE946" s="131"/>
      <c r="BF946" s="132"/>
      <c r="BG946" s="126" t="s">
        <v>133</v>
      </c>
      <c r="BH946" s="131" t="n">
        <v>0.001</v>
      </c>
      <c r="BI946" s="159" t="n">
        <v>6.6E-011</v>
      </c>
      <c r="BJ946" s="159" t="n">
        <v>1E-010</v>
      </c>
      <c r="BK946" s="131" t="n">
        <v>0.001</v>
      </c>
      <c r="BL946" s="149" t="n">
        <v>7.8E-011</v>
      </c>
      <c r="BM946" s="133"/>
      <c r="BN946" s="134"/>
      <c r="BO946" s="175"/>
      <c r="BP946" s="114"/>
      <c r="BQ946" s="136"/>
      <c r="BR946" s="137"/>
      <c r="BS946" s="138"/>
      <c r="BT946" s="139"/>
      <c r="BU946" s="140"/>
      <c r="BV946" s="141"/>
      <c r="BW946" s="142"/>
    </row>
    <row r="947" customFormat="false" ht="12.75" hidden="false" customHeight="true" outlineLevel="0" collapsed="false">
      <c r="AX947" s="126" t="s">
        <v>718</v>
      </c>
      <c r="AY947" s="172" t="n">
        <v>2.2</v>
      </c>
      <c r="AZ947" s="131" t="s">
        <v>72</v>
      </c>
      <c r="BA947" s="131" t="n">
        <v>0.0916666666666667</v>
      </c>
      <c r="BB947" s="131"/>
      <c r="BC947" s="131"/>
      <c r="BD947" s="131"/>
      <c r="BE947" s="131"/>
      <c r="BF947" s="132"/>
      <c r="BG947" s="126" t="s">
        <v>137</v>
      </c>
      <c r="BH947" s="131" t="n">
        <v>0.001</v>
      </c>
      <c r="BI947" s="159" t="n">
        <v>6.9E-011</v>
      </c>
      <c r="BJ947" s="159" t="n">
        <v>1.1E-010</v>
      </c>
      <c r="BK947" s="131"/>
      <c r="BL947" s="132"/>
      <c r="BM947" s="133"/>
      <c r="BN947" s="134"/>
      <c r="BO947" s="175"/>
      <c r="BP947" s="114"/>
      <c r="BQ947" s="136"/>
      <c r="BR947" s="137"/>
      <c r="BS947" s="138"/>
      <c r="BT947" s="139"/>
      <c r="BU947" s="140"/>
      <c r="BV947" s="141"/>
      <c r="BW947" s="142"/>
    </row>
    <row r="948" customFormat="false" ht="12.75" hidden="false" customHeight="true" outlineLevel="0" collapsed="false">
      <c r="AX948" s="126" t="s">
        <v>719</v>
      </c>
      <c r="AY948" s="172" t="n">
        <v>1.82</v>
      </c>
      <c r="AZ948" s="131" t="s">
        <v>114</v>
      </c>
      <c r="BA948" s="131" t="n">
        <v>664.755</v>
      </c>
      <c r="BB948" s="131"/>
      <c r="BC948" s="131"/>
      <c r="BD948" s="131"/>
      <c r="BE948" s="131"/>
      <c r="BF948" s="132"/>
      <c r="BG948" s="126" t="s">
        <v>133</v>
      </c>
      <c r="BH948" s="131" t="n">
        <v>0.001</v>
      </c>
      <c r="BI948" s="159" t="n">
        <v>2E-010</v>
      </c>
      <c r="BJ948" s="159" t="n">
        <v>1.3E-010</v>
      </c>
      <c r="BK948" s="131" t="n">
        <v>0.001</v>
      </c>
      <c r="BL948" s="149" t="n">
        <v>6.5E-011</v>
      </c>
      <c r="BM948" s="133"/>
      <c r="BN948" s="134"/>
      <c r="BO948" s="175"/>
      <c r="BP948" s="114"/>
      <c r="BQ948" s="136"/>
      <c r="BR948" s="137"/>
      <c r="BS948" s="138"/>
      <c r="BT948" s="139"/>
      <c r="BU948" s="140"/>
      <c r="BV948" s="141"/>
      <c r="BW948" s="142"/>
    </row>
    <row r="949" customFormat="false" ht="12.75" hidden="false" customHeight="true" outlineLevel="0" collapsed="false">
      <c r="AX949" s="126" t="s">
        <v>719</v>
      </c>
      <c r="AY949" s="172" t="n">
        <v>1.82</v>
      </c>
      <c r="AZ949" s="131" t="s">
        <v>114</v>
      </c>
      <c r="BA949" s="131" t="n">
        <v>664.755</v>
      </c>
      <c r="BB949" s="131"/>
      <c r="BC949" s="131"/>
      <c r="BD949" s="131"/>
      <c r="BE949" s="131"/>
      <c r="BF949" s="132"/>
      <c r="BG949" s="126" t="s">
        <v>137</v>
      </c>
      <c r="BH949" s="131" t="n">
        <v>0.001</v>
      </c>
      <c r="BI949" s="159" t="n">
        <v>5.2E-010</v>
      </c>
      <c r="BJ949" s="159" t="n">
        <v>2.9E-010</v>
      </c>
      <c r="BK949" s="131"/>
      <c r="BL949" s="132"/>
      <c r="BM949" s="133"/>
      <c r="BN949" s="134"/>
      <c r="BO949" s="175"/>
      <c r="BP949" s="114"/>
      <c r="BQ949" s="136"/>
      <c r="BR949" s="137"/>
      <c r="BS949" s="138"/>
      <c r="BT949" s="139"/>
      <c r="BU949" s="140"/>
      <c r="BV949" s="141"/>
      <c r="BW949" s="142"/>
    </row>
    <row r="950" customFormat="false" ht="12.75" hidden="false" customHeight="true" outlineLevel="0" collapsed="false">
      <c r="AX950" s="126" t="s">
        <v>720</v>
      </c>
      <c r="AY950" s="159" t="n">
        <v>10000000000000</v>
      </c>
      <c r="AZ950" s="131" t="s">
        <v>114</v>
      </c>
      <c r="BA950" s="131" t="n">
        <v>3652500000000000</v>
      </c>
      <c r="BB950" s="131"/>
      <c r="BC950" s="131"/>
      <c r="BD950" s="131"/>
      <c r="BE950" s="131"/>
      <c r="BF950" s="132"/>
      <c r="BG950" s="126" t="s">
        <v>133</v>
      </c>
      <c r="BH950" s="131" t="n">
        <v>0.001</v>
      </c>
      <c r="BI950" s="159" t="n">
        <v>6E-009</v>
      </c>
      <c r="BJ950" s="159" t="n">
        <v>4.6E-009</v>
      </c>
      <c r="BK950" s="131" t="n">
        <v>0.001</v>
      </c>
      <c r="BL950" s="149" t="n">
        <v>8.4E-010</v>
      </c>
      <c r="BM950" s="133"/>
      <c r="BN950" s="134"/>
      <c r="BO950" s="175"/>
      <c r="BP950" s="114"/>
      <c r="BQ950" s="136"/>
      <c r="BR950" s="137"/>
      <c r="BS950" s="138"/>
      <c r="BT950" s="139"/>
      <c r="BU950" s="140"/>
      <c r="BV950" s="141"/>
      <c r="BW950" s="142"/>
    </row>
    <row r="951" customFormat="false" ht="12.75" hidden="false" customHeight="true" outlineLevel="0" collapsed="false">
      <c r="AX951" s="126" t="s">
        <v>720</v>
      </c>
      <c r="AY951" s="159" t="n">
        <v>10000000000000</v>
      </c>
      <c r="AZ951" s="131" t="s">
        <v>114</v>
      </c>
      <c r="BA951" s="131" t="n">
        <v>3652500000000000</v>
      </c>
      <c r="BB951" s="131"/>
      <c r="BC951" s="131"/>
      <c r="BD951" s="131"/>
      <c r="BE951" s="131"/>
      <c r="BF951" s="132"/>
      <c r="BG951" s="126" t="s">
        <v>137</v>
      </c>
      <c r="BH951" s="131" t="n">
        <v>0.001</v>
      </c>
      <c r="BI951" s="159" t="n">
        <v>2.4E-008</v>
      </c>
      <c r="BJ951" s="159" t="n">
        <v>1.4E-008</v>
      </c>
      <c r="BK951" s="131"/>
      <c r="BL951" s="132"/>
      <c r="BM951" s="133"/>
      <c r="BN951" s="134"/>
      <c r="BO951" s="175"/>
      <c r="BP951" s="114"/>
      <c r="BQ951" s="136"/>
      <c r="BR951" s="137"/>
      <c r="BS951" s="138"/>
      <c r="BT951" s="139"/>
      <c r="BU951" s="140"/>
      <c r="BV951" s="141"/>
      <c r="BW951" s="142"/>
    </row>
    <row r="952" customFormat="false" ht="12.75" hidden="false" customHeight="true" outlineLevel="0" collapsed="false">
      <c r="AX952" s="126" t="s">
        <v>721</v>
      </c>
      <c r="AY952" s="172" t="n">
        <v>8.1</v>
      </c>
      <c r="AZ952" s="131" t="s">
        <v>72</v>
      </c>
      <c r="BA952" s="131" t="n">
        <v>0.3375</v>
      </c>
      <c r="BB952" s="131"/>
      <c r="BC952" s="131"/>
      <c r="BD952" s="131"/>
      <c r="BE952" s="131"/>
      <c r="BF952" s="132"/>
      <c r="BG952" s="126" t="s">
        <v>133</v>
      </c>
      <c r="BH952" s="131" t="n">
        <v>0.001</v>
      </c>
      <c r="BI952" s="159" t="n">
        <v>4.4E-011</v>
      </c>
      <c r="BJ952" s="159" t="n">
        <v>5.8E-011</v>
      </c>
      <c r="BK952" s="131" t="n">
        <v>0.001</v>
      </c>
      <c r="BL952" s="149" t="n">
        <v>5.4E-011</v>
      </c>
      <c r="BM952" s="133"/>
      <c r="BN952" s="134"/>
      <c r="BO952" s="175"/>
      <c r="BP952" s="114"/>
      <c r="BQ952" s="136"/>
      <c r="BR952" s="137"/>
      <c r="BS952" s="138"/>
      <c r="BT952" s="139"/>
      <c r="BU952" s="140"/>
      <c r="BV952" s="141"/>
      <c r="BW952" s="142"/>
    </row>
    <row r="953" customFormat="false" ht="12.75" hidden="false" customHeight="true" outlineLevel="0" collapsed="false">
      <c r="AX953" s="126" t="s">
        <v>721</v>
      </c>
      <c r="AY953" s="172" t="n">
        <v>8.1</v>
      </c>
      <c r="AZ953" s="131" t="s">
        <v>72</v>
      </c>
      <c r="BA953" s="131" t="n">
        <v>0.3375</v>
      </c>
      <c r="BB953" s="131"/>
      <c r="BC953" s="131"/>
      <c r="BD953" s="131"/>
      <c r="BE953" s="131"/>
      <c r="BF953" s="132"/>
      <c r="BG953" s="126" t="s">
        <v>137</v>
      </c>
      <c r="BH953" s="131" t="n">
        <v>0.001</v>
      </c>
      <c r="BI953" s="159" t="n">
        <v>4.7E-011</v>
      </c>
      <c r="BJ953" s="159" t="n">
        <v>6.2E-011</v>
      </c>
      <c r="BK953" s="131"/>
      <c r="BL953" s="132"/>
      <c r="BM953" s="133"/>
      <c r="BN953" s="134"/>
      <c r="BO953" s="175"/>
      <c r="BP953" s="114"/>
      <c r="BQ953" s="136"/>
      <c r="BR953" s="137"/>
      <c r="BS953" s="138"/>
      <c r="BT953" s="139"/>
      <c r="BU953" s="140"/>
      <c r="BV953" s="141"/>
      <c r="BW953" s="142"/>
    </row>
    <row r="954" customFormat="false" ht="12.75" hidden="false" customHeight="true" outlineLevel="0" collapsed="false">
      <c r="AX954" s="126" t="s">
        <v>722</v>
      </c>
      <c r="AY954" s="172" t="n">
        <v>115</v>
      </c>
      <c r="AZ954" s="131" t="s">
        <v>132</v>
      </c>
      <c r="BA954" s="172" t="n">
        <v>115</v>
      </c>
      <c r="BB954" s="131"/>
      <c r="BC954" s="131"/>
      <c r="BD954" s="131"/>
      <c r="BE954" s="131"/>
      <c r="BF954" s="132"/>
      <c r="BG954" s="126" t="s">
        <v>133</v>
      </c>
      <c r="BH954" s="131" t="n">
        <v>0.001</v>
      </c>
      <c r="BI954" s="159" t="n">
        <v>7.2E-009</v>
      </c>
      <c r="BJ954" s="159" t="n">
        <v>5.8E-009</v>
      </c>
      <c r="BK954" s="131" t="n">
        <v>0.001</v>
      </c>
      <c r="BL954" s="149" t="n">
        <v>1.5E-009</v>
      </c>
      <c r="BM954" s="133"/>
      <c r="BN954" s="134"/>
      <c r="BO954" s="175"/>
      <c r="BP954" s="114"/>
      <c r="BQ954" s="136"/>
      <c r="BR954" s="137"/>
      <c r="BS954" s="138"/>
      <c r="BT954" s="139"/>
      <c r="BU954" s="140"/>
      <c r="BV954" s="141" t="n">
        <v>0.4</v>
      </c>
      <c r="BW954" s="142" t="n">
        <v>0.522</v>
      </c>
    </row>
    <row r="955" customFormat="false" ht="12.75" hidden="false" customHeight="true" outlineLevel="0" collapsed="false">
      <c r="AX955" s="126" t="s">
        <v>722</v>
      </c>
      <c r="AY955" s="172" t="n">
        <v>115</v>
      </c>
      <c r="AZ955" s="131" t="s">
        <v>132</v>
      </c>
      <c r="BA955" s="172" t="n">
        <v>115</v>
      </c>
      <c r="BB955" s="131"/>
      <c r="BC955" s="131"/>
      <c r="BD955" s="131"/>
      <c r="BE955" s="131"/>
      <c r="BF955" s="132"/>
      <c r="BG955" s="126" t="s">
        <v>137</v>
      </c>
      <c r="BH955" s="131" t="n">
        <v>0.001</v>
      </c>
      <c r="BI955" s="159" t="n">
        <v>9.7E-009</v>
      </c>
      <c r="BJ955" s="159" t="n">
        <v>7.4E-009</v>
      </c>
      <c r="BK955" s="131"/>
      <c r="BL955" s="132"/>
      <c r="BM955" s="133"/>
      <c r="BN955" s="134"/>
      <c r="BO955" s="175"/>
      <c r="BP955" s="114"/>
      <c r="BQ955" s="136"/>
      <c r="BR955" s="137"/>
      <c r="BS955" s="138"/>
      <c r="BT955" s="139"/>
      <c r="BU955" s="140"/>
      <c r="BV955" s="141" t="n">
        <v>0.4</v>
      </c>
      <c r="BW955" s="142" t="n">
        <v>0.522</v>
      </c>
    </row>
    <row r="956" customFormat="false" ht="12.75" hidden="false" customHeight="true" outlineLevel="0" collapsed="false">
      <c r="AX956" s="126" t="s">
        <v>723</v>
      </c>
      <c r="AY956" s="172" t="n">
        <v>0.264</v>
      </c>
      <c r="AZ956" s="131" t="s">
        <v>72</v>
      </c>
      <c r="BA956" s="131" t="n">
        <v>0.011</v>
      </c>
      <c r="BB956" s="131"/>
      <c r="BC956" s="131"/>
      <c r="BD956" s="131"/>
      <c r="BE956" s="131"/>
      <c r="BF956" s="132"/>
      <c r="BG956" s="126" t="s">
        <v>133</v>
      </c>
      <c r="BH956" s="131" t="n">
        <v>0.001</v>
      </c>
      <c r="BI956" s="159" t="n">
        <v>2.1E-011</v>
      </c>
      <c r="BJ956" s="159" t="n">
        <v>3.4E-011</v>
      </c>
      <c r="BK956" s="131" t="n">
        <v>0.001</v>
      </c>
      <c r="BL956" s="149" t="n">
        <v>1.2E-011</v>
      </c>
      <c r="BM956" s="133"/>
      <c r="BN956" s="134"/>
      <c r="BO956" s="175"/>
      <c r="BP956" s="114"/>
      <c r="BQ956" s="136"/>
      <c r="BR956" s="137"/>
      <c r="BS956" s="138"/>
      <c r="BT956" s="139"/>
      <c r="BU956" s="140"/>
      <c r="BV956" s="141"/>
      <c r="BW956" s="142"/>
    </row>
    <row r="957" customFormat="false" ht="12.75" hidden="false" customHeight="true" outlineLevel="0" collapsed="false">
      <c r="AX957" s="126" t="s">
        <v>723</v>
      </c>
      <c r="AY957" s="172" t="n">
        <v>0.264</v>
      </c>
      <c r="AZ957" s="131" t="s">
        <v>72</v>
      </c>
      <c r="BA957" s="131" t="n">
        <v>0.011</v>
      </c>
      <c r="BB957" s="131"/>
      <c r="BC957" s="131"/>
      <c r="BD957" s="131"/>
      <c r="BE957" s="131"/>
      <c r="BF957" s="132"/>
      <c r="BG957" s="126" t="s">
        <v>137</v>
      </c>
      <c r="BH957" s="131" t="n">
        <v>0.001</v>
      </c>
      <c r="BI957" s="159" t="n">
        <v>2.2E-011</v>
      </c>
      <c r="BJ957" s="159" t="n">
        <v>3.6E-011</v>
      </c>
      <c r="BK957" s="131"/>
      <c r="BL957" s="132"/>
      <c r="BM957" s="133"/>
      <c r="BN957" s="134"/>
      <c r="BO957" s="175"/>
      <c r="BP957" s="114"/>
      <c r="BQ957" s="136"/>
      <c r="BR957" s="137"/>
      <c r="BS957" s="138"/>
      <c r="BT957" s="139"/>
      <c r="BU957" s="140"/>
      <c r="BV957" s="141"/>
      <c r="BW957" s="142"/>
    </row>
    <row r="958" customFormat="false" ht="12.75" hidden="false" customHeight="true" outlineLevel="0" collapsed="false">
      <c r="AX958" s="126" t="s">
        <v>724</v>
      </c>
      <c r="AY958" s="172" t="n">
        <v>5.1</v>
      </c>
      <c r="AZ958" s="131" t="s">
        <v>132</v>
      </c>
      <c r="BA958" s="172" t="n">
        <v>5.1</v>
      </c>
      <c r="BB958" s="131"/>
      <c r="BC958" s="131"/>
      <c r="BD958" s="131"/>
      <c r="BE958" s="131"/>
      <c r="BF958" s="132"/>
      <c r="BG958" s="126" t="s">
        <v>133</v>
      </c>
      <c r="BH958" s="131" t="n">
        <v>0.001</v>
      </c>
      <c r="BI958" s="159" t="n">
        <v>1.8E-009</v>
      </c>
      <c r="BJ958" s="159" t="n">
        <v>1.8E-009</v>
      </c>
      <c r="BK958" s="131" t="n">
        <v>0.001</v>
      </c>
      <c r="BL958" s="149" t="n">
        <v>1.3E-009</v>
      </c>
      <c r="BM958" s="133"/>
      <c r="BN958" s="134"/>
      <c r="BO958" s="175"/>
      <c r="BP958" s="114"/>
      <c r="BQ958" s="136"/>
      <c r="BR958" s="137"/>
      <c r="BS958" s="138"/>
      <c r="BT958" s="139"/>
      <c r="BU958" s="140"/>
      <c r="BV958" s="141"/>
      <c r="BW958" s="142"/>
    </row>
    <row r="959" customFormat="false" ht="12.75" hidden="false" customHeight="true" outlineLevel="0" collapsed="false">
      <c r="AX959" s="126" t="s">
        <v>724</v>
      </c>
      <c r="AY959" s="172" t="n">
        <v>5.1</v>
      </c>
      <c r="AZ959" s="131" t="s">
        <v>132</v>
      </c>
      <c r="BA959" s="172" t="n">
        <v>5.1</v>
      </c>
      <c r="BB959" s="131"/>
      <c r="BC959" s="131"/>
      <c r="BD959" s="131"/>
      <c r="BE959" s="131"/>
      <c r="BF959" s="132"/>
      <c r="BG959" s="126" t="s">
        <v>137</v>
      </c>
      <c r="BH959" s="131" t="n">
        <v>0.001</v>
      </c>
      <c r="BI959" s="159" t="n">
        <v>2E-009</v>
      </c>
      <c r="BJ959" s="159" t="n">
        <v>2E-009</v>
      </c>
      <c r="BK959" s="131"/>
      <c r="BL959" s="132"/>
      <c r="BM959" s="133"/>
      <c r="BN959" s="134"/>
      <c r="BO959" s="175"/>
      <c r="BP959" s="114"/>
      <c r="BQ959" s="136"/>
      <c r="BR959" s="137"/>
      <c r="BS959" s="138"/>
      <c r="BT959" s="139"/>
      <c r="BU959" s="140"/>
      <c r="BV959" s="141"/>
      <c r="BW959" s="142"/>
    </row>
    <row r="960" customFormat="false" ht="12.75" hidden="false" customHeight="true" outlineLevel="0" collapsed="false">
      <c r="AX960" s="126" t="s">
        <v>725</v>
      </c>
      <c r="AY960" s="172" t="n">
        <v>8.7</v>
      </c>
      <c r="AZ960" s="131" t="s">
        <v>72</v>
      </c>
      <c r="BA960" s="131" t="n">
        <v>0.3625</v>
      </c>
      <c r="BB960" s="131"/>
      <c r="BC960" s="131"/>
      <c r="BD960" s="131"/>
      <c r="BE960" s="131"/>
      <c r="BF960" s="132"/>
      <c r="BG960" s="126" t="s">
        <v>133</v>
      </c>
      <c r="BH960" s="131" t="n">
        <v>0.001</v>
      </c>
      <c r="BI960" s="159" t="n">
        <v>4.1E-010</v>
      </c>
      <c r="BJ960" s="159" t="n">
        <v>6E-010</v>
      </c>
      <c r="BK960" s="131" t="n">
        <v>0.001</v>
      </c>
      <c r="BL960" s="149" t="n">
        <v>6.8E-010</v>
      </c>
      <c r="BM960" s="133"/>
      <c r="BN960" s="134"/>
      <c r="BO960" s="175"/>
      <c r="BP960" s="114"/>
      <c r="BQ960" s="136"/>
      <c r="BR960" s="137"/>
      <c r="BS960" s="138"/>
      <c r="BT960" s="139"/>
      <c r="BU960" s="140"/>
      <c r="BV960" s="141"/>
      <c r="BW960" s="142"/>
    </row>
    <row r="961" customFormat="false" ht="12.75" hidden="false" customHeight="true" outlineLevel="0" collapsed="false">
      <c r="AX961" s="126" t="s">
        <v>725</v>
      </c>
      <c r="AY961" s="172" t="n">
        <v>8.7</v>
      </c>
      <c r="AZ961" s="131" t="s">
        <v>72</v>
      </c>
      <c r="BA961" s="131" t="n">
        <v>0.3625</v>
      </c>
      <c r="BB961" s="131"/>
      <c r="BC961" s="131"/>
      <c r="BD961" s="131"/>
      <c r="BE961" s="131"/>
      <c r="BF961" s="132"/>
      <c r="BG961" s="126" t="s">
        <v>137</v>
      </c>
      <c r="BH961" s="131" t="n">
        <v>0.001</v>
      </c>
      <c r="BI961" s="159" t="n">
        <v>4.4E-010</v>
      </c>
      <c r="BJ961" s="159" t="n">
        <v>6.3E-010</v>
      </c>
      <c r="BK961" s="131"/>
      <c r="BL961" s="132"/>
      <c r="BM961" s="133"/>
      <c r="BN961" s="134"/>
      <c r="BO961" s="175"/>
      <c r="BP961" s="114"/>
      <c r="BQ961" s="136"/>
      <c r="BR961" s="137"/>
      <c r="BS961" s="138"/>
      <c r="BT961" s="139"/>
      <c r="BU961" s="140"/>
      <c r="BV961" s="141"/>
      <c r="BW961" s="142"/>
    </row>
    <row r="962" customFormat="false" ht="12.75" hidden="false" customHeight="true" outlineLevel="0" collapsed="false">
      <c r="AX962" s="126" t="s">
        <v>726</v>
      </c>
      <c r="AY962" s="172" t="n">
        <v>0.816</v>
      </c>
      <c r="AZ962" s="131" t="s">
        <v>72</v>
      </c>
      <c r="BA962" s="131" t="n">
        <v>0.034</v>
      </c>
      <c r="BB962" s="131"/>
      <c r="BC962" s="131"/>
      <c r="BD962" s="131"/>
      <c r="BE962" s="131"/>
      <c r="BF962" s="132"/>
      <c r="BG962" s="126" t="s">
        <v>133</v>
      </c>
      <c r="BH962" s="131" t="n">
        <v>0.001</v>
      </c>
      <c r="BI962" s="159" t="n">
        <v>4.6E-011</v>
      </c>
      <c r="BJ962" s="159" t="n">
        <v>6.8E-011</v>
      </c>
      <c r="BK962" s="131" t="n">
        <v>0.001</v>
      </c>
      <c r="BL962" s="149" t="n">
        <v>6.8E-011</v>
      </c>
      <c r="BM962" s="133"/>
      <c r="BN962" s="134"/>
      <c r="BO962" s="175"/>
      <c r="BP962" s="114"/>
      <c r="BQ962" s="136"/>
      <c r="BR962" s="137"/>
      <c r="BS962" s="138"/>
      <c r="BT962" s="139"/>
      <c r="BU962" s="140"/>
      <c r="BV962" s="141"/>
      <c r="BW962" s="142"/>
    </row>
    <row r="963" customFormat="false" ht="12.75" hidden="false" customHeight="true" outlineLevel="0" collapsed="false">
      <c r="AX963" s="126" t="s">
        <v>726</v>
      </c>
      <c r="AY963" s="172" t="n">
        <v>0.816</v>
      </c>
      <c r="AZ963" s="131" t="s">
        <v>72</v>
      </c>
      <c r="BA963" s="131" t="n">
        <v>0.034</v>
      </c>
      <c r="BB963" s="131"/>
      <c r="BC963" s="131"/>
      <c r="BD963" s="131"/>
      <c r="BE963" s="131"/>
      <c r="BF963" s="132"/>
      <c r="BG963" s="126" t="s">
        <v>137</v>
      </c>
      <c r="BH963" s="131" t="n">
        <v>0.001</v>
      </c>
      <c r="BI963" s="159" t="n">
        <v>4.9E-011</v>
      </c>
      <c r="BJ963" s="159" t="n">
        <v>7.2E-011</v>
      </c>
      <c r="BK963" s="131"/>
      <c r="BL963" s="132"/>
      <c r="BM963" s="133"/>
      <c r="BN963" s="134"/>
      <c r="BO963" s="175"/>
      <c r="BP963" s="114"/>
      <c r="BQ963" s="136"/>
      <c r="BR963" s="137"/>
      <c r="BS963" s="138"/>
      <c r="BT963" s="139"/>
      <c r="BU963" s="140"/>
      <c r="BV963" s="141"/>
      <c r="BW963" s="142"/>
    </row>
    <row r="964" customFormat="false" ht="12.75" hidden="false" customHeight="true" outlineLevel="0" collapsed="false">
      <c r="AX964" s="126" t="s">
        <v>727</v>
      </c>
      <c r="AY964" s="172" t="n">
        <v>0.175</v>
      </c>
      <c r="AZ964" s="131" t="s">
        <v>72</v>
      </c>
      <c r="BA964" s="131" t="n">
        <v>0.00729166666666667</v>
      </c>
      <c r="BB964" s="131"/>
      <c r="BC964" s="131"/>
      <c r="BD964" s="131"/>
      <c r="BE964" s="131"/>
      <c r="BF964" s="132"/>
      <c r="BG964" s="126" t="s">
        <v>133</v>
      </c>
      <c r="BH964" s="131" t="n">
        <v>0.001</v>
      </c>
      <c r="BI964" s="159" t="n">
        <v>1.8E-011</v>
      </c>
      <c r="BJ964" s="159" t="n">
        <v>3E-011</v>
      </c>
      <c r="BK964" s="131" t="n">
        <v>0.001</v>
      </c>
      <c r="BL964" s="149" t="n">
        <v>3.3E-011</v>
      </c>
      <c r="BM964" s="133"/>
      <c r="BN964" s="134"/>
      <c r="BO964" s="175"/>
      <c r="BP964" s="114"/>
      <c r="BQ964" s="136"/>
      <c r="BR964" s="137"/>
      <c r="BS964" s="138"/>
      <c r="BT964" s="139"/>
      <c r="BU964" s="140"/>
      <c r="BV964" s="141"/>
      <c r="BW964" s="142"/>
    </row>
    <row r="965" customFormat="false" ht="12.75" hidden="false" customHeight="true" outlineLevel="0" collapsed="false">
      <c r="AX965" s="126" t="s">
        <v>727</v>
      </c>
      <c r="AY965" s="172" t="n">
        <v>0.175</v>
      </c>
      <c r="AZ965" s="131" t="s">
        <v>72</v>
      </c>
      <c r="BA965" s="131" t="n">
        <v>0.00729166666666667</v>
      </c>
      <c r="BB965" s="131"/>
      <c r="BC965" s="131"/>
      <c r="BD965" s="131"/>
      <c r="BE965" s="131"/>
      <c r="BF965" s="132"/>
      <c r="BG965" s="126" t="s">
        <v>137</v>
      </c>
      <c r="BH965" s="131" t="n">
        <v>0.001</v>
      </c>
      <c r="BI965" s="159" t="n">
        <v>1.9E-011</v>
      </c>
      <c r="BJ965" s="159" t="n">
        <v>3.1E-011</v>
      </c>
      <c r="BK965" s="131"/>
      <c r="BL965" s="132"/>
      <c r="BM965" s="133"/>
      <c r="BN965" s="134"/>
      <c r="BO965" s="175"/>
      <c r="BP965" s="114"/>
      <c r="BQ965" s="136"/>
      <c r="BR965" s="137"/>
      <c r="BS965" s="138"/>
      <c r="BT965" s="139"/>
      <c r="BU965" s="140"/>
      <c r="BV965" s="141"/>
      <c r="BW965" s="142"/>
    </row>
    <row r="966" customFormat="false" ht="12.75" hidden="false" customHeight="true" outlineLevel="0" collapsed="false">
      <c r="AX966" s="126" t="s">
        <v>728</v>
      </c>
      <c r="AY966" s="172" t="n">
        <v>2.3</v>
      </c>
      <c r="AZ966" s="131" t="s">
        <v>72</v>
      </c>
      <c r="BA966" s="131" t="n">
        <v>0.0958333333333333</v>
      </c>
      <c r="BB966" s="131"/>
      <c r="BC966" s="131"/>
      <c r="BD966" s="131"/>
      <c r="BE966" s="131"/>
      <c r="BF966" s="132"/>
      <c r="BG966" s="126" t="s">
        <v>115</v>
      </c>
      <c r="BH966" s="131" t="n">
        <v>0.3</v>
      </c>
      <c r="BI966" s="159" t="n">
        <v>4.4E-011</v>
      </c>
      <c r="BJ966" s="159" t="n">
        <v>7.6E-011</v>
      </c>
      <c r="BK966" s="131" t="n">
        <v>0.3</v>
      </c>
      <c r="BL966" s="149" t="n">
        <v>1E-010</v>
      </c>
      <c r="BM966" s="133"/>
      <c r="BN966" s="134"/>
      <c r="BO966" s="175"/>
      <c r="BP966" s="114"/>
      <c r="BQ966" s="136"/>
      <c r="BR966" s="137"/>
      <c r="BS966" s="138"/>
      <c r="BT966" s="139"/>
      <c r="BU966" s="140"/>
      <c r="BV966" s="141"/>
      <c r="BW966" s="142"/>
    </row>
    <row r="967" customFormat="false" ht="12.75" hidden="false" customHeight="true" outlineLevel="0" collapsed="false">
      <c r="AX967" s="126" t="s">
        <v>728</v>
      </c>
      <c r="AY967" s="172" t="n">
        <v>2.3</v>
      </c>
      <c r="AZ967" s="131" t="s">
        <v>72</v>
      </c>
      <c r="BA967" s="131" t="n">
        <v>0.0958333333333333</v>
      </c>
      <c r="BB967" s="131"/>
      <c r="BC967" s="131"/>
      <c r="BD967" s="131"/>
      <c r="BE967" s="131"/>
      <c r="BF967" s="132"/>
      <c r="BG967" s="126"/>
      <c r="BH967" s="131"/>
      <c r="BI967" s="131"/>
      <c r="BJ967" s="131"/>
      <c r="BK967" s="131" t="n">
        <v>0.01</v>
      </c>
      <c r="BL967" s="149" t="n">
        <v>1.1E-010</v>
      </c>
      <c r="BM967" s="133"/>
      <c r="BN967" s="134"/>
      <c r="BO967" s="175"/>
      <c r="BP967" s="114"/>
      <c r="BQ967" s="136"/>
      <c r="BR967" s="137"/>
      <c r="BS967" s="138"/>
      <c r="BT967" s="139"/>
      <c r="BU967" s="140"/>
      <c r="BV967" s="141"/>
      <c r="BW967" s="142"/>
    </row>
    <row r="968" customFormat="false" ht="12.75" hidden="false" customHeight="true" outlineLevel="0" collapsed="false">
      <c r="AX968" s="126" t="s">
        <v>729</v>
      </c>
      <c r="AY968" s="172" t="n">
        <v>2.25</v>
      </c>
      <c r="AZ968" s="131" t="s">
        <v>72</v>
      </c>
      <c r="BA968" s="131" t="n">
        <v>0.09375</v>
      </c>
      <c r="BB968" s="131"/>
      <c r="BC968" s="131"/>
      <c r="BD968" s="131"/>
      <c r="BE968" s="131"/>
      <c r="BF968" s="132"/>
      <c r="BG968" s="126" t="s">
        <v>115</v>
      </c>
      <c r="BH968" s="131" t="n">
        <v>0.3</v>
      </c>
      <c r="BI968" s="159" t="n">
        <v>2.6E-011</v>
      </c>
      <c r="BJ968" s="159" t="n">
        <v>4.6E-011</v>
      </c>
      <c r="BK968" s="131" t="n">
        <v>0.3</v>
      </c>
      <c r="BL968" s="149" t="n">
        <v>5.8E-011</v>
      </c>
      <c r="BM968" s="133"/>
      <c r="BN968" s="134"/>
      <c r="BO968" s="175"/>
      <c r="BP968" s="114"/>
      <c r="BQ968" s="136"/>
      <c r="BR968" s="137"/>
      <c r="BS968" s="138"/>
      <c r="BT968" s="139"/>
      <c r="BU968" s="140"/>
      <c r="BV968" s="141"/>
      <c r="BW968" s="142"/>
    </row>
    <row r="969" customFormat="false" ht="12.75" hidden="false" customHeight="true" outlineLevel="0" collapsed="false">
      <c r="AX969" s="126" t="s">
        <v>729</v>
      </c>
      <c r="AY969" s="172" t="n">
        <v>2.25</v>
      </c>
      <c r="AZ969" s="131" t="s">
        <v>72</v>
      </c>
      <c r="BA969" s="131" t="n">
        <v>0.09375</v>
      </c>
      <c r="BB969" s="131"/>
      <c r="BC969" s="131"/>
      <c r="BD969" s="131"/>
      <c r="BE969" s="131"/>
      <c r="BF969" s="132"/>
      <c r="BG969" s="126"/>
      <c r="BH969" s="131"/>
      <c r="BI969" s="131"/>
      <c r="BJ969" s="131"/>
      <c r="BK969" s="131" t="n">
        <v>0.01</v>
      </c>
      <c r="BL969" s="149" t="n">
        <v>6.1E-011</v>
      </c>
      <c r="BM969" s="133"/>
      <c r="BN969" s="134"/>
      <c r="BO969" s="175"/>
      <c r="BP969" s="114"/>
      <c r="BQ969" s="136"/>
      <c r="BR969" s="137"/>
      <c r="BS969" s="138"/>
      <c r="BT969" s="139"/>
      <c r="BU969" s="140"/>
      <c r="BV969" s="141"/>
      <c r="BW969" s="142"/>
    </row>
    <row r="970" customFormat="false" ht="12.75" hidden="false" customHeight="true" outlineLevel="0" collapsed="false">
      <c r="AX970" s="126" t="s">
        <v>730</v>
      </c>
      <c r="AY970" s="172" t="n">
        <v>21.7</v>
      </c>
      <c r="AZ970" s="131" t="s">
        <v>132</v>
      </c>
      <c r="BA970" s="172" t="n">
        <v>21.7</v>
      </c>
      <c r="BB970" s="131"/>
      <c r="BC970" s="131"/>
      <c r="BD970" s="131"/>
      <c r="BE970" s="131"/>
      <c r="BF970" s="132"/>
      <c r="BG970" s="126" t="s">
        <v>115</v>
      </c>
      <c r="BH970" s="131" t="n">
        <v>0.3</v>
      </c>
      <c r="BI970" s="159" t="n">
        <v>7.6E-011</v>
      </c>
      <c r="BJ970" s="159" t="n">
        <v>1.2E-010</v>
      </c>
      <c r="BK970" s="131" t="n">
        <v>0.3</v>
      </c>
      <c r="BL970" s="149" t="n">
        <v>2.2E-010</v>
      </c>
      <c r="BM970" s="133"/>
      <c r="BN970" s="134"/>
      <c r="BO970" s="175"/>
      <c r="BP970" s="114"/>
      <c r="BQ970" s="136"/>
      <c r="BR970" s="137"/>
      <c r="BS970" s="138"/>
      <c r="BT970" s="139"/>
      <c r="BU970" s="140"/>
      <c r="BV970" s="141"/>
      <c r="BW970" s="142"/>
    </row>
    <row r="971" customFormat="false" ht="12.75" hidden="false" customHeight="true" outlineLevel="0" collapsed="false">
      <c r="AX971" s="126" t="s">
        <v>730</v>
      </c>
      <c r="AY971" s="172" t="n">
        <v>21.7</v>
      </c>
      <c r="AZ971" s="131" t="s">
        <v>132</v>
      </c>
      <c r="BA971" s="172" t="n">
        <v>21.7</v>
      </c>
      <c r="BB971" s="131"/>
      <c r="BC971" s="131"/>
      <c r="BD971" s="131"/>
      <c r="BE971" s="131"/>
      <c r="BF971" s="132"/>
      <c r="BG971" s="126"/>
      <c r="BH971" s="131"/>
      <c r="BI971" s="131"/>
      <c r="BJ971" s="131"/>
      <c r="BK971" s="131" t="n">
        <v>0.01</v>
      </c>
      <c r="BL971" s="149" t="n">
        <v>2.5E-010</v>
      </c>
      <c r="BM971" s="133"/>
      <c r="BN971" s="134"/>
      <c r="BO971" s="175"/>
      <c r="BP971" s="114"/>
      <c r="BQ971" s="136"/>
      <c r="BR971" s="137"/>
      <c r="BS971" s="138"/>
      <c r="BT971" s="139"/>
      <c r="BU971" s="140"/>
      <c r="BV971" s="141"/>
      <c r="BW971" s="142"/>
    </row>
    <row r="972" customFormat="false" ht="12.75" hidden="false" customHeight="true" outlineLevel="0" collapsed="false">
      <c r="AX972" s="126" t="s">
        <v>731</v>
      </c>
      <c r="AY972" s="172" t="n">
        <v>0.625</v>
      </c>
      <c r="AZ972" s="131" t="s">
        <v>72</v>
      </c>
      <c r="BA972" s="131" t="n">
        <v>0.0260416666666667</v>
      </c>
      <c r="BB972" s="131"/>
      <c r="BC972" s="131"/>
      <c r="BD972" s="131"/>
      <c r="BE972" s="131"/>
      <c r="BF972" s="132"/>
      <c r="BG972" s="126" t="s">
        <v>115</v>
      </c>
      <c r="BH972" s="131" t="n">
        <v>0.3</v>
      </c>
      <c r="BI972" s="159" t="n">
        <v>9.9E-013</v>
      </c>
      <c r="BJ972" s="159" t="n">
        <v>1.8E-012</v>
      </c>
      <c r="BK972" s="131" t="n">
        <v>0.3</v>
      </c>
      <c r="BL972" s="149" t="n">
        <v>3.3E-012</v>
      </c>
      <c r="BM972" s="133"/>
      <c r="BN972" s="134"/>
      <c r="BO972" s="175"/>
      <c r="BP972" s="114"/>
      <c r="BQ972" s="136"/>
      <c r="BR972" s="137"/>
      <c r="BS972" s="138"/>
      <c r="BT972" s="139"/>
      <c r="BU972" s="140"/>
      <c r="BV972" s="141"/>
      <c r="BW972" s="142"/>
    </row>
    <row r="973" customFormat="false" ht="12.75" hidden="false" customHeight="true" outlineLevel="0" collapsed="false">
      <c r="AX973" s="126" t="s">
        <v>731</v>
      </c>
      <c r="AY973" s="172" t="n">
        <v>0.625</v>
      </c>
      <c r="AZ973" s="131" t="s">
        <v>72</v>
      </c>
      <c r="BA973" s="131" t="n">
        <v>0.0260416666666667</v>
      </c>
      <c r="BB973" s="131"/>
      <c r="BC973" s="131"/>
      <c r="BD973" s="131"/>
      <c r="BE973" s="131"/>
      <c r="BF973" s="132"/>
      <c r="BG973" s="126"/>
      <c r="BH973" s="131"/>
      <c r="BI973" s="131"/>
      <c r="BJ973" s="131"/>
      <c r="BK973" s="131" t="n">
        <v>0.01</v>
      </c>
      <c r="BL973" s="149" t="n">
        <v>3.3E-012</v>
      </c>
      <c r="BM973" s="133"/>
      <c r="BN973" s="134"/>
      <c r="BO973" s="175"/>
      <c r="BP973" s="114"/>
      <c r="BQ973" s="136"/>
      <c r="BR973" s="137"/>
      <c r="BS973" s="138"/>
      <c r="BT973" s="139"/>
      <c r="BU973" s="140"/>
      <c r="BV973" s="141"/>
      <c r="BW973" s="142"/>
    </row>
    <row r="974" customFormat="false" ht="12.75" hidden="false" customHeight="true" outlineLevel="0" collapsed="false">
      <c r="AX974" s="126" t="s">
        <v>732</v>
      </c>
      <c r="AY974" s="172" t="n">
        <v>121</v>
      </c>
      <c r="AZ974" s="131" t="s">
        <v>132</v>
      </c>
      <c r="BA974" s="172" t="n">
        <v>121</v>
      </c>
      <c r="BB974" s="131"/>
      <c r="BC974" s="131"/>
      <c r="BD974" s="131"/>
      <c r="BE974" s="131"/>
      <c r="BF974" s="132"/>
      <c r="BG974" s="126" t="s">
        <v>115</v>
      </c>
      <c r="BH974" s="131" t="n">
        <v>0.3</v>
      </c>
      <c r="BI974" s="159" t="n">
        <v>2.8E-011</v>
      </c>
      <c r="BJ974" s="159" t="n">
        <v>4.3E-011</v>
      </c>
      <c r="BK974" s="131" t="n">
        <v>0.3</v>
      </c>
      <c r="BL974" s="149" t="n">
        <v>7.6E-011</v>
      </c>
      <c r="BM974" s="133"/>
      <c r="BN974" s="134"/>
      <c r="BO974" s="175"/>
      <c r="BP974" s="114"/>
      <c r="BQ974" s="136"/>
      <c r="BR974" s="137"/>
      <c r="BS974" s="138"/>
      <c r="BT974" s="139"/>
      <c r="BU974" s="140"/>
      <c r="BV974" s="141"/>
      <c r="BW974" s="142"/>
    </row>
    <row r="975" customFormat="false" ht="12.75" hidden="false" customHeight="true" outlineLevel="0" collapsed="false">
      <c r="AX975" s="126" t="s">
        <v>732</v>
      </c>
      <c r="AY975" s="172" t="n">
        <v>121</v>
      </c>
      <c r="AZ975" s="131" t="s">
        <v>132</v>
      </c>
      <c r="BA975" s="172" t="n">
        <v>121</v>
      </c>
      <c r="BB975" s="131"/>
      <c r="BC975" s="131"/>
      <c r="BD975" s="131"/>
      <c r="BE975" s="131"/>
      <c r="BF975" s="132"/>
      <c r="BG975" s="126"/>
      <c r="BH975" s="131"/>
      <c r="BI975" s="131"/>
      <c r="BJ975" s="131"/>
      <c r="BK975" s="131" t="n">
        <v>0.01</v>
      </c>
      <c r="BL975" s="149" t="n">
        <v>8.2E-011</v>
      </c>
      <c r="BM975" s="133"/>
      <c r="BN975" s="134"/>
      <c r="BO975" s="175"/>
      <c r="BP975" s="114"/>
      <c r="BQ975" s="136"/>
      <c r="BR975" s="137"/>
      <c r="BS975" s="138"/>
      <c r="BT975" s="139"/>
      <c r="BU975" s="140"/>
      <c r="BV975" s="141"/>
      <c r="BW975" s="142"/>
    </row>
    <row r="976" customFormat="false" ht="12.75" hidden="false" customHeight="true" outlineLevel="0" collapsed="false">
      <c r="AX976" s="126" t="s">
        <v>733</v>
      </c>
      <c r="AY976" s="172" t="n">
        <v>75.1</v>
      </c>
      <c r="AZ976" s="131" t="s">
        <v>132</v>
      </c>
      <c r="BA976" s="172" t="n">
        <v>75.1</v>
      </c>
      <c r="BB976" s="131"/>
      <c r="BC976" s="131"/>
      <c r="BD976" s="131"/>
      <c r="BE976" s="131"/>
      <c r="BF976" s="132"/>
      <c r="BG976" s="126" t="s">
        <v>115</v>
      </c>
      <c r="BH976" s="131" t="n">
        <v>0.3</v>
      </c>
      <c r="BI976" s="159" t="n">
        <v>1.4E-010</v>
      </c>
      <c r="BJ976" s="159" t="n">
        <v>2.2E-010</v>
      </c>
      <c r="BK976" s="131" t="n">
        <v>0.3</v>
      </c>
      <c r="BL976" s="149" t="n">
        <v>4.4E-010</v>
      </c>
      <c r="BM976" s="133"/>
      <c r="BN976" s="134"/>
      <c r="BO976" s="175"/>
      <c r="BP976" s="114"/>
      <c r="BQ976" s="136"/>
      <c r="BR976" s="137"/>
      <c r="BS976" s="138"/>
      <c r="BT976" s="139"/>
      <c r="BU976" s="140"/>
      <c r="BV976" s="141" t="n">
        <v>0.999</v>
      </c>
      <c r="BW976" s="142" t="n">
        <v>0.432</v>
      </c>
    </row>
    <row r="977" customFormat="false" ht="12.75" hidden="false" customHeight="true" outlineLevel="0" collapsed="false">
      <c r="AX977" s="126" t="s">
        <v>733</v>
      </c>
      <c r="AY977" s="172" t="n">
        <v>75.1</v>
      </c>
      <c r="AZ977" s="131" t="s">
        <v>132</v>
      </c>
      <c r="BA977" s="172" t="n">
        <v>75.1</v>
      </c>
      <c r="BB977" s="131"/>
      <c r="BC977" s="131"/>
      <c r="BD977" s="131"/>
      <c r="BE977" s="131"/>
      <c r="BF977" s="132"/>
      <c r="BG977" s="126"/>
      <c r="BH977" s="131"/>
      <c r="BI977" s="131"/>
      <c r="BJ977" s="131"/>
      <c r="BK977" s="131" t="n">
        <v>0.01</v>
      </c>
      <c r="BL977" s="149" t="n">
        <v>5E-010</v>
      </c>
      <c r="BM977" s="133"/>
      <c r="BN977" s="134"/>
      <c r="BO977" s="175"/>
      <c r="BP977" s="114"/>
      <c r="BQ977" s="136"/>
      <c r="BR977" s="137"/>
      <c r="BS977" s="138"/>
      <c r="BT977" s="139"/>
      <c r="BU977" s="140"/>
      <c r="BV977" s="141" t="n">
        <v>0.999</v>
      </c>
      <c r="BW977" s="142" t="n">
        <v>0.432</v>
      </c>
    </row>
    <row r="978" customFormat="false" ht="12.75" hidden="false" customHeight="true" outlineLevel="0" collapsed="false">
      <c r="AX978" s="126" t="s">
        <v>734</v>
      </c>
      <c r="AY978" s="172" t="n">
        <v>23.9</v>
      </c>
      <c r="AZ978" s="131" t="s">
        <v>72</v>
      </c>
      <c r="BA978" s="131" t="n">
        <v>0.995833333333333</v>
      </c>
      <c r="BB978" s="131"/>
      <c r="BC978" s="131"/>
      <c r="BD978" s="131"/>
      <c r="BE978" s="131"/>
      <c r="BF978" s="132"/>
      <c r="BG978" s="126" t="s">
        <v>115</v>
      </c>
      <c r="BH978" s="131" t="n">
        <v>0.3</v>
      </c>
      <c r="BI978" s="159" t="n">
        <v>2E-010</v>
      </c>
      <c r="BJ978" s="159" t="n">
        <v>3.3E-010</v>
      </c>
      <c r="BK978" s="131" t="n">
        <v>0.3</v>
      </c>
      <c r="BL978" s="149" t="n">
        <v>6.3E-010</v>
      </c>
      <c r="BM978" s="133"/>
      <c r="BN978" s="134"/>
      <c r="BO978" s="175"/>
      <c r="BP978" s="114"/>
      <c r="BQ978" s="136"/>
      <c r="BR978" s="137"/>
      <c r="BS978" s="138"/>
      <c r="BT978" s="139"/>
      <c r="BU978" s="140"/>
      <c r="BV978" s="141"/>
      <c r="BW978" s="142"/>
    </row>
    <row r="979" customFormat="false" ht="12.75" hidden="false" customHeight="true" outlineLevel="0" collapsed="false">
      <c r="AX979" s="126" t="s">
        <v>734</v>
      </c>
      <c r="AY979" s="172" t="n">
        <v>23.9</v>
      </c>
      <c r="AZ979" s="131" t="s">
        <v>72</v>
      </c>
      <c r="BA979" s="131" t="n">
        <v>0.995833333333333</v>
      </c>
      <c r="BB979" s="131"/>
      <c r="BC979" s="131"/>
      <c r="BD979" s="131"/>
      <c r="BE979" s="131"/>
      <c r="BF979" s="132"/>
      <c r="BG979" s="126"/>
      <c r="BH979" s="131"/>
      <c r="BI979" s="131"/>
      <c r="BJ979" s="131"/>
      <c r="BK979" s="131" t="n">
        <v>0.01</v>
      </c>
      <c r="BL979" s="149" t="n">
        <v>7.1E-010</v>
      </c>
      <c r="BM979" s="133"/>
      <c r="BN979" s="134"/>
      <c r="BO979" s="175"/>
      <c r="BP979" s="114"/>
      <c r="BQ979" s="136"/>
      <c r="BR979" s="137"/>
      <c r="BS979" s="138"/>
      <c r="BT979" s="139"/>
      <c r="BU979" s="140"/>
      <c r="BV979" s="141"/>
      <c r="BW979" s="142"/>
    </row>
    <row r="980" customFormat="false" ht="12.75" hidden="false" customHeight="true" outlineLevel="0" collapsed="false">
      <c r="AX980" s="126" t="s">
        <v>735</v>
      </c>
      <c r="AY980" s="172" t="n">
        <v>69.4</v>
      </c>
      <c r="AZ980" s="131" t="s">
        <v>132</v>
      </c>
      <c r="BA980" s="172" t="n">
        <v>69.4</v>
      </c>
      <c r="BB980" s="131"/>
      <c r="BC980" s="131"/>
      <c r="BD980" s="131"/>
      <c r="BE980" s="131"/>
      <c r="BF980" s="132"/>
      <c r="BG980" s="126" t="s">
        <v>115</v>
      </c>
      <c r="BH980" s="131" t="n">
        <v>0.3</v>
      </c>
      <c r="BI980" s="159" t="n">
        <v>5.9E-010</v>
      </c>
      <c r="BJ980" s="159" t="n">
        <v>8.4E-010</v>
      </c>
      <c r="BK980" s="131" t="n">
        <v>0.3</v>
      </c>
      <c r="BL980" s="149" t="n">
        <v>2.1E-009</v>
      </c>
      <c r="BM980" s="133"/>
      <c r="BN980" s="134"/>
      <c r="BO980" s="175"/>
      <c r="BP980" s="114"/>
      <c r="BQ980" s="136"/>
      <c r="BR980" s="137"/>
      <c r="BS980" s="138"/>
      <c r="BT980" s="139"/>
      <c r="BU980" s="140"/>
      <c r="BV980" s="141"/>
      <c r="BW980" s="142"/>
    </row>
    <row r="981" customFormat="false" ht="12.75" hidden="false" customHeight="true" outlineLevel="0" collapsed="false">
      <c r="AX981" s="126" t="s">
        <v>735</v>
      </c>
      <c r="AY981" s="172" t="n">
        <v>69.4</v>
      </c>
      <c r="AZ981" s="131" t="s">
        <v>132</v>
      </c>
      <c r="BA981" s="172" t="n">
        <v>69.4</v>
      </c>
      <c r="BB981" s="131"/>
      <c r="BC981" s="131"/>
      <c r="BD981" s="131"/>
      <c r="BE981" s="131"/>
      <c r="BF981" s="132"/>
      <c r="BG981" s="126"/>
      <c r="BH981" s="131"/>
      <c r="BI981" s="131"/>
      <c r="BJ981" s="131"/>
      <c r="BK981" s="131" t="n">
        <v>0.01</v>
      </c>
      <c r="BL981" s="149" t="n">
        <v>2.3E-009</v>
      </c>
      <c r="BM981" s="133"/>
      <c r="BN981" s="134"/>
      <c r="BO981" s="175"/>
      <c r="BP981" s="114"/>
      <c r="BQ981" s="136"/>
      <c r="BR981" s="137"/>
      <c r="BS981" s="138"/>
      <c r="BT981" s="139"/>
      <c r="BU981" s="140"/>
      <c r="BV981" s="141"/>
      <c r="BW981" s="142"/>
    </row>
    <row r="982" customFormat="false" ht="12.75" hidden="false" customHeight="true" outlineLevel="0" collapsed="false">
      <c r="AX982" s="126" t="s">
        <v>736</v>
      </c>
      <c r="AY982" s="172" t="n">
        <v>0.233</v>
      </c>
      <c r="AZ982" s="131" t="s">
        <v>72</v>
      </c>
      <c r="BA982" s="131" t="n">
        <v>0.00970833333333333</v>
      </c>
      <c r="BB982" s="131"/>
      <c r="BC982" s="131"/>
      <c r="BD982" s="131"/>
      <c r="BE982" s="131"/>
      <c r="BF982" s="132"/>
      <c r="BG982" s="126" t="s">
        <v>115</v>
      </c>
      <c r="BH982" s="131" t="n">
        <v>0.8</v>
      </c>
      <c r="BI982" s="159" t="n">
        <v>1E-011</v>
      </c>
      <c r="BJ982" s="159" t="n">
        <v>1.7E-011</v>
      </c>
      <c r="BK982" s="131" t="n">
        <v>0.8</v>
      </c>
      <c r="BL982" s="149" t="n">
        <v>2.2E-011</v>
      </c>
      <c r="BM982" s="133"/>
      <c r="BN982" s="134"/>
      <c r="BO982" s="175"/>
      <c r="BP982" s="114"/>
      <c r="BQ982" s="136"/>
      <c r="BR982" s="137"/>
      <c r="BS982" s="138"/>
      <c r="BT982" s="139"/>
      <c r="BU982" s="140"/>
      <c r="BV982" s="141"/>
      <c r="BW982" s="142"/>
    </row>
    <row r="983" customFormat="false" ht="12.75" hidden="false" customHeight="true" outlineLevel="0" collapsed="false">
      <c r="AX983" s="126" t="s">
        <v>736</v>
      </c>
      <c r="AY983" s="172" t="n">
        <v>0.233</v>
      </c>
      <c r="AZ983" s="131" t="s">
        <v>72</v>
      </c>
      <c r="BA983" s="131" t="n">
        <v>0.00970833333333333</v>
      </c>
      <c r="BB983" s="131"/>
      <c r="BC983" s="131"/>
      <c r="BD983" s="131"/>
      <c r="BE983" s="131"/>
      <c r="BF983" s="132"/>
      <c r="BG983" s="126" t="s">
        <v>133</v>
      </c>
      <c r="BH983" s="131" t="n">
        <v>0.8</v>
      </c>
      <c r="BI983" s="159" t="n">
        <v>1.4E-011</v>
      </c>
      <c r="BJ983" s="159" t="n">
        <v>2.2E-011</v>
      </c>
      <c r="BK983" s="131"/>
      <c r="BL983" s="132"/>
      <c r="BM983" s="133"/>
      <c r="BN983" s="134"/>
      <c r="BO983" s="175"/>
      <c r="BP983" s="114"/>
      <c r="BQ983" s="136"/>
      <c r="BR983" s="137"/>
      <c r="BS983" s="138"/>
      <c r="BT983" s="139"/>
      <c r="BU983" s="140"/>
      <c r="BV983" s="141"/>
      <c r="BW983" s="142"/>
    </row>
    <row r="984" customFormat="false" ht="12.75" hidden="false" customHeight="true" outlineLevel="0" collapsed="false">
      <c r="AX984" s="126" t="s">
        <v>737</v>
      </c>
      <c r="AY984" s="172" t="n">
        <v>0.22</v>
      </c>
      <c r="AZ984" s="131" t="s">
        <v>72</v>
      </c>
      <c r="BA984" s="131" t="n">
        <v>0.00916666666666667</v>
      </c>
      <c r="BB984" s="131"/>
      <c r="BC984" s="131"/>
      <c r="BD984" s="131"/>
      <c r="BE984" s="131"/>
      <c r="BF984" s="132"/>
      <c r="BG984" s="126" t="s">
        <v>115</v>
      </c>
      <c r="BH984" s="131" t="n">
        <v>0.8</v>
      </c>
      <c r="BI984" s="159" t="n">
        <v>1.1E-011</v>
      </c>
      <c r="BJ984" s="159" t="n">
        <v>1.8E-011</v>
      </c>
      <c r="BK984" s="131" t="n">
        <v>0.8</v>
      </c>
      <c r="BL984" s="149" t="n">
        <v>2.5E-011</v>
      </c>
      <c r="BM984" s="133"/>
      <c r="BN984" s="134"/>
      <c r="BO984" s="175"/>
      <c r="BP984" s="114"/>
      <c r="BQ984" s="136"/>
      <c r="BR984" s="137"/>
      <c r="BS984" s="138"/>
      <c r="BT984" s="139"/>
      <c r="BU984" s="140"/>
      <c r="BV984" s="141"/>
      <c r="BW984" s="142"/>
    </row>
    <row r="985" customFormat="false" ht="12.75" hidden="false" customHeight="true" outlineLevel="0" collapsed="false">
      <c r="AX985" s="126" t="s">
        <v>737</v>
      </c>
      <c r="AY985" s="172" t="n">
        <v>0.22</v>
      </c>
      <c r="AZ985" s="131" t="s">
        <v>72</v>
      </c>
      <c r="BA985" s="131" t="n">
        <v>0.00916666666666667</v>
      </c>
      <c r="BB985" s="131"/>
      <c r="BC985" s="131"/>
      <c r="BD985" s="131"/>
      <c r="BE985" s="131"/>
      <c r="BF985" s="132"/>
      <c r="BG985" s="126" t="s">
        <v>133</v>
      </c>
      <c r="BH985" s="131" t="n">
        <v>0.8</v>
      </c>
      <c r="BI985" s="159" t="n">
        <v>1.5E-011</v>
      </c>
      <c r="BJ985" s="159" t="n">
        <v>2.4E-011</v>
      </c>
      <c r="BK985" s="131"/>
      <c r="BL985" s="132"/>
      <c r="BM985" s="133"/>
      <c r="BN985" s="134"/>
      <c r="BO985" s="175"/>
      <c r="BP985" s="114"/>
      <c r="BQ985" s="136"/>
      <c r="BR985" s="137"/>
      <c r="BS985" s="138"/>
      <c r="BT985" s="139"/>
      <c r="BU985" s="140"/>
      <c r="BV985" s="141"/>
      <c r="BW985" s="142"/>
    </row>
    <row r="986" customFormat="false" ht="12.75" hidden="false" customHeight="true" outlineLevel="0" collapsed="false">
      <c r="AX986" s="126" t="s">
        <v>738</v>
      </c>
      <c r="AY986" s="172" t="n">
        <v>20</v>
      </c>
      <c r="AZ986" s="131" t="s">
        <v>72</v>
      </c>
      <c r="BA986" s="131" t="n">
        <v>0.833333333333333</v>
      </c>
      <c r="BB986" s="131"/>
      <c r="BC986" s="131"/>
      <c r="BD986" s="131"/>
      <c r="BE986" s="131"/>
      <c r="BF986" s="132"/>
      <c r="BG986" s="126" t="s">
        <v>115</v>
      </c>
      <c r="BH986" s="131" t="n">
        <v>0.8</v>
      </c>
      <c r="BI986" s="159" t="n">
        <v>1.9E-010</v>
      </c>
      <c r="BJ986" s="159" t="n">
        <v>3E-010</v>
      </c>
      <c r="BK986" s="131" t="n">
        <v>0.8</v>
      </c>
      <c r="BL986" s="149" t="n">
        <v>4.2E-010</v>
      </c>
      <c r="BM986" s="133"/>
      <c r="BN986" s="134"/>
      <c r="BO986" s="175"/>
      <c r="BP986" s="114"/>
      <c r="BQ986" s="136"/>
      <c r="BR986" s="137"/>
      <c r="BS986" s="138"/>
      <c r="BT986" s="139"/>
      <c r="BU986" s="140"/>
      <c r="BV986" s="141"/>
      <c r="BW986" s="142"/>
    </row>
    <row r="987" customFormat="false" ht="12.75" hidden="false" customHeight="true" outlineLevel="0" collapsed="false">
      <c r="AX987" s="126" t="s">
        <v>738</v>
      </c>
      <c r="AY987" s="172" t="n">
        <v>20</v>
      </c>
      <c r="AZ987" s="131" t="s">
        <v>72</v>
      </c>
      <c r="BA987" s="131" t="n">
        <v>0.833333333333333</v>
      </c>
      <c r="BB987" s="131"/>
      <c r="BC987" s="131"/>
      <c r="BD987" s="131"/>
      <c r="BE987" s="131"/>
      <c r="BF987" s="132"/>
      <c r="BG987" s="126" t="s">
        <v>133</v>
      </c>
      <c r="BH987" s="131" t="n">
        <v>0.8</v>
      </c>
      <c r="BI987" s="159" t="n">
        <v>2.5E-010</v>
      </c>
      <c r="BJ987" s="159" t="n">
        <v>3.7E-010</v>
      </c>
      <c r="BK987" s="131"/>
      <c r="BL987" s="132"/>
      <c r="BM987" s="133"/>
      <c r="BN987" s="134"/>
      <c r="BO987" s="175"/>
      <c r="BP987" s="114"/>
      <c r="BQ987" s="136"/>
      <c r="BR987" s="137"/>
      <c r="BS987" s="138"/>
      <c r="BT987" s="139"/>
      <c r="BU987" s="140"/>
      <c r="BV987" s="141"/>
      <c r="BW987" s="142"/>
    </row>
    <row r="988" customFormat="false" ht="12.75" hidden="false" customHeight="true" outlineLevel="0" collapsed="false">
      <c r="AX988" s="126" t="s">
        <v>739</v>
      </c>
      <c r="AY988" s="172" t="n">
        <v>2.67</v>
      </c>
      <c r="AZ988" s="131" t="s">
        <v>132</v>
      </c>
      <c r="BA988" s="172" t="n">
        <v>2.67</v>
      </c>
      <c r="BB988" s="131"/>
      <c r="BC988" s="131"/>
      <c r="BD988" s="131"/>
      <c r="BE988" s="131"/>
      <c r="BF988" s="132"/>
      <c r="BG988" s="126" t="s">
        <v>115</v>
      </c>
      <c r="BH988" s="131" t="n">
        <v>0.8</v>
      </c>
      <c r="BI988" s="159" t="n">
        <v>6.8E-010</v>
      </c>
      <c r="BJ988" s="159" t="n">
        <v>1.1E-009</v>
      </c>
      <c r="BK988" s="131" t="n">
        <v>0.8</v>
      </c>
      <c r="BL988" s="149" t="n">
        <v>1.4E-009</v>
      </c>
      <c r="BM988" s="133"/>
      <c r="BN988" s="134"/>
      <c r="BO988" s="175"/>
      <c r="BP988" s="114"/>
      <c r="BQ988" s="136"/>
      <c r="BR988" s="137"/>
      <c r="BS988" s="138"/>
      <c r="BT988" s="139"/>
      <c r="BU988" s="140"/>
      <c r="BV988" s="141"/>
      <c r="BW988" s="142"/>
    </row>
    <row r="989" customFormat="false" ht="12.75" hidden="false" customHeight="true" outlineLevel="0" collapsed="false">
      <c r="AX989" s="126" t="s">
        <v>739</v>
      </c>
      <c r="AY989" s="172" t="n">
        <v>2.67</v>
      </c>
      <c r="AZ989" s="131" t="s">
        <v>132</v>
      </c>
      <c r="BA989" s="172" t="n">
        <v>2.67</v>
      </c>
      <c r="BB989" s="131"/>
      <c r="BC989" s="131"/>
      <c r="BD989" s="131"/>
      <c r="BE989" s="131"/>
      <c r="BF989" s="132"/>
      <c r="BG989" s="126" t="s">
        <v>133</v>
      </c>
      <c r="BH989" s="131" t="n">
        <v>0.8</v>
      </c>
      <c r="BI989" s="159" t="n">
        <v>1.3E-009</v>
      </c>
      <c r="BJ989" s="159" t="n">
        <v>1.7E-009</v>
      </c>
      <c r="BK989" s="131"/>
      <c r="BL989" s="132"/>
      <c r="BM989" s="133"/>
      <c r="BN989" s="134"/>
      <c r="BO989" s="175"/>
      <c r="BP989" s="114"/>
      <c r="BQ989" s="136"/>
      <c r="BR989" s="137"/>
      <c r="BS989" s="138"/>
      <c r="BT989" s="139"/>
      <c r="BU989" s="140"/>
      <c r="BV989" s="141"/>
      <c r="BW989" s="142"/>
    </row>
    <row r="990" customFormat="false" ht="12.75" hidden="false" customHeight="true" outlineLevel="0" collapsed="false">
      <c r="AX990" s="126" t="s">
        <v>740</v>
      </c>
      <c r="AY990" s="172" t="n">
        <v>12.7</v>
      </c>
      <c r="AZ990" s="131" t="s">
        <v>72</v>
      </c>
      <c r="BA990" s="131" t="n">
        <v>0.529166666666667</v>
      </c>
      <c r="BB990" s="131"/>
      <c r="BC990" s="131"/>
      <c r="BD990" s="131"/>
      <c r="BE990" s="131"/>
      <c r="BF990" s="132"/>
      <c r="BG990" s="126" t="s">
        <v>115</v>
      </c>
      <c r="BH990" s="131" t="n">
        <v>0.8</v>
      </c>
      <c r="BI990" s="159" t="n">
        <v>1.5E-010</v>
      </c>
      <c r="BJ990" s="159" t="n">
        <v>2.4E-010</v>
      </c>
      <c r="BK990" s="131" t="n">
        <v>0.8</v>
      </c>
      <c r="BL990" s="149" t="n">
        <v>2.7E-010</v>
      </c>
      <c r="BM990" s="133"/>
      <c r="BN990" s="134"/>
      <c r="BO990" s="175"/>
      <c r="BP990" s="114"/>
      <c r="BQ990" s="136"/>
      <c r="BR990" s="137"/>
      <c r="BS990" s="138"/>
      <c r="BT990" s="139"/>
      <c r="BU990" s="140"/>
      <c r="BV990" s="141"/>
      <c r="BW990" s="142"/>
    </row>
    <row r="991" customFormat="false" ht="12.75" hidden="false" customHeight="true" outlineLevel="0" collapsed="false">
      <c r="AX991" s="126" t="s">
        <v>740</v>
      </c>
      <c r="AY991" s="172" t="n">
        <v>12.7</v>
      </c>
      <c r="AZ991" s="131" t="s">
        <v>72</v>
      </c>
      <c r="BA991" s="131" t="n">
        <v>0.529166666666667</v>
      </c>
      <c r="BB991" s="131"/>
      <c r="BC991" s="131"/>
      <c r="BD991" s="131"/>
      <c r="BE991" s="131"/>
      <c r="BF991" s="132"/>
      <c r="BG991" s="126" t="s">
        <v>133</v>
      </c>
      <c r="BH991" s="131" t="n">
        <v>0.8</v>
      </c>
      <c r="BI991" s="159" t="n">
        <v>2E-010</v>
      </c>
      <c r="BJ991" s="159" t="n">
        <v>3E-010</v>
      </c>
      <c r="BK991" s="131"/>
      <c r="BL991" s="132"/>
      <c r="BM991" s="133"/>
      <c r="BN991" s="134"/>
      <c r="BO991" s="175"/>
      <c r="BP991" s="114"/>
      <c r="BQ991" s="136"/>
      <c r="BR991" s="137"/>
      <c r="BS991" s="138"/>
      <c r="BT991" s="139"/>
      <c r="BU991" s="140"/>
      <c r="BV991" s="141"/>
      <c r="BW991" s="142"/>
    </row>
    <row r="992" customFormat="false" ht="12.75" hidden="false" customHeight="true" outlineLevel="0" collapsed="false">
      <c r="AX992" s="126" t="s">
        <v>741</v>
      </c>
      <c r="AY992" s="172" t="n">
        <v>38</v>
      </c>
      <c r="AZ992" s="131" t="s">
        <v>132</v>
      </c>
      <c r="BA992" s="172" t="n">
        <v>38</v>
      </c>
      <c r="BB992" s="131"/>
      <c r="BC992" s="131"/>
      <c r="BD992" s="131"/>
      <c r="BE992" s="131"/>
      <c r="BF992" s="132"/>
      <c r="BG992" s="126" t="s">
        <v>115</v>
      </c>
      <c r="BH992" s="131" t="n">
        <v>0.8</v>
      </c>
      <c r="BI992" s="159" t="n">
        <v>4.6E-010</v>
      </c>
      <c r="BJ992" s="159" t="n">
        <v>7E-010</v>
      </c>
      <c r="BK992" s="131" t="n">
        <v>0.8</v>
      </c>
      <c r="BL992" s="149" t="n">
        <v>1E-009</v>
      </c>
      <c r="BM992" s="133"/>
      <c r="BN992" s="134"/>
      <c r="BO992" s="175"/>
      <c r="BP992" s="114"/>
      <c r="BQ992" s="136"/>
      <c r="BR992" s="137"/>
      <c r="BS992" s="138"/>
      <c r="BT992" s="139"/>
      <c r="BU992" s="140"/>
      <c r="BV992" s="141"/>
      <c r="BW992" s="142"/>
    </row>
    <row r="993" customFormat="false" ht="12.75" hidden="false" customHeight="true" outlineLevel="0" collapsed="false">
      <c r="AX993" s="126" t="s">
        <v>741</v>
      </c>
      <c r="AY993" s="172" t="n">
        <v>38</v>
      </c>
      <c r="AZ993" s="131" t="s">
        <v>132</v>
      </c>
      <c r="BA993" s="172" t="n">
        <v>38</v>
      </c>
      <c r="BB993" s="131"/>
      <c r="BC993" s="131"/>
      <c r="BD993" s="131"/>
      <c r="BE993" s="131"/>
      <c r="BF993" s="132"/>
      <c r="BG993" s="126" t="s">
        <v>133</v>
      </c>
      <c r="BH993" s="131" t="n">
        <v>0.8</v>
      </c>
      <c r="BI993" s="159" t="n">
        <v>1.8E-009</v>
      </c>
      <c r="BJ993" s="159" t="n">
        <v>1.8E-009</v>
      </c>
      <c r="BK993" s="131"/>
      <c r="BL993" s="132"/>
      <c r="BM993" s="133"/>
      <c r="BN993" s="134"/>
      <c r="BO993" s="175"/>
      <c r="BP993" s="114"/>
      <c r="BQ993" s="136"/>
      <c r="BR993" s="137"/>
      <c r="BS993" s="138"/>
      <c r="BT993" s="139"/>
      <c r="BU993" s="140"/>
      <c r="BV993" s="141"/>
      <c r="BW993" s="142"/>
    </row>
    <row r="994" customFormat="false" ht="12.75" hidden="false" customHeight="true" outlineLevel="0" collapsed="false">
      <c r="AX994" s="126" t="s">
        <v>742</v>
      </c>
      <c r="AY994" s="172" t="n">
        <v>165</v>
      </c>
      <c r="AZ994" s="131" t="s">
        <v>132</v>
      </c>
      <c r="BA994" s="172" t="n">
        <v>165</v>
      </c>
      <c r="BB994" s="131"/>
      <c r="BC994" s="131"/>
      <c r="BD994" s="131"/>
      <c r="BE994" s="131"/>
      <c r="BF994" s="132"/>
      <c r="BG994" s="126" t="s">
        <v>115</v>
      </c>
      <c r="BH994" s="131" t="n">
        <v>0.8</v>
      </c>
      <c r="BI994" s="159" t="n">
        <v>6.1E-010</v>
      </c>
      <c r="BJ994" s="159" t="n">
        <v>8.8E-010</v>
      </c>
      <c r="BK994" s="131" t="n">
        <v>0.8</v>
      </c>
      <c r="BL994" s="149" t="n">
        <v>1.5E-009</v>
      </c>
      <c r="BM994" s="133"/>
      <c r="BN994" s="134"/>
      <c r="BO994" s="175"/>
      <c r="BP994" s="114"/>
      <c r="BQ994" s="136"/>
      <c r="BR994" s="137"/>
      <c r="BS994" s="138"/>
      <c r="BT994" s="139"/>
      <c r="BU994" s="140"/>
      <c r="BV994" s="141"/>
      <c r="BW994" s="142"/>
    </row>
    <row r="995" customFormat="false" ht="12.75" hidden="false" customHeight="true" outlineLevel="0" collapsed="false">
      <c r="AX995" s="126" t="s">
        <v>742</v>
      </c>
      <c r="AY995" s="172" t="n">
        <v>165</v>
      </c>
      <c r="AZ995" s="131" t="s">
        <v>132</v>
      </c>
      <c r="BA995" s="172" t="n">
        <v>165</v>
      </c>
      <c r="BB995" s="131"/>
      <c r="BC995" s="131"/>
      <c r="BD995" s="131"/>
      <c r="BE995" s="131"/>
      <c r="BF995" s="132"/>
      <c r="BG995" s="126" t="s">
        <v>133</v>
      </c>
      <c r="BH995" s="131" t="n">
        <v>0.8</v>
      </c>
      <c r="BI995" s="159" t="n">
        <v>6.1E-009</v>
      </c>
      <c r="BJ995" s="159" t="n">
        <v>4.8E-009</v>
      </c>
      <c r="BK995" s="131"/>
      <c r="BL995" s="132"/>
      <c r="BM995" s="133"/>
      <c r="BN995" s="134"/>
      <c r="BO995" s="175"/>
      <c r="BP995" s="114"/>
      <c r="BQ995" s="136"/>
      <c r="BR995" s="137"/>
      <c r="BS995" s="138"/>
      <c r="BT995" s="139"/>
      <c r="BU995" s="140"/>
      <c r="BV995" s="141"/>
      <c r="BW995" s="142"/>
    </row>
    <row r="996" customFormat="false" ht="12.75" hidden="false" customHeight="true" outlineLevel="0" collapsed="false">
      <c r="AX996" s="126" t="s">
        <v>743</v>
      </c>
      <c r="AY996" s="172" t="n">
        <v>3.78</v>
      </c>
      <c r="AZ996" s="131" t="s">
        <v>132</v>
      </c>
      <c r="BA996" s="172" t="n">
        <v>3.78</v>
      </c>
      <c r="BB996" s="131" t="n">
        <v>0.004</v>
      </c>
      <c r="BC996" s="131"/>
      <c r="BD996" s="131"/>
      <c r="BE996" s="131"/>
      <c r="BF996" s="132"/>
      <c r="BG996" s="126" t="s">
        <v>115</v>
      </c>
      <c r="BH996" s="131" t="n">
        <v>0.8</v>
      </c>
      <c r="BI996" s="159" t="n">
        <v>5.3E-010</v>
      </c>
      <c r="BJ996" s="159" t="n">
        <v>7.3E-010</v>
      </c>
      <c r="BK996" s="131" t="n">
        <v>0.8</v>
      </c>
      <c r="BL996" s="149" t="n">
        <v>1.5E-009</v>
      </c>
      <c r="BM996" s="133"/>
      <c r="BN996" s="134" t="n">
        <v>2000</v>
      </c>
      <c r="BO996" s="175"/>
      <c r="BP996" s="114" t="n">
        <v>0.4</v>
      </c>
      <c r="BQ996" s="136" t="n">
        <v>0.35</v>
      </c>
      <c r="BR996" s="137"/>
      <c r="BS996" s="138"/>
      <c r="BT996" s="139"/>
      <c r="BU996" s="140"/>
      <c r="BV996" s="141" t="n">
        <v>0.73</v>
      </c>
      <c r="BW996" s="142" t="n">
        <v>1.077</v>
      </c>
    </row>
    <row r="997" customFormat="false" ht="12.75" hidden="false" customHeight="true" outlineLevel="0" collapsed="false">
      <c r="AX997" s="126" t="s">
        <v>743</v>
      </c>
      <c r="AY997" s="172" t="n">
        <v>3.78</v>
      </c>
      <c r="AZ997" s="131" t="s">
        <v>132</v>
      </c>
      <c r="BA997" s="172" t="n">
        <v>3.78</v>
      </c>
      <c r="BB997" s="131" t="n">
        <v>0.004</v>
      </c>
      <c r="BC997" s="131" t="n">
        <v>1.1E-009</v>
      </c>
      <c r="BD997" s="131" t="s">
        <v>133</v>
      </c>
      <c r="BE997" s="131"/>
      <c r="BF997" s="132" t="n">
        <v>1.5E-009</v>
      </c>
      <c r="BG997" s="126" t="s">
        <v>133</v>
      </c>
      <c r="BH997" s="131" t="n">
        <v>0.8</v>
      </c>
      <c r="BI997" s="159" t="n">
        <v>1.1E-009</v>
      </c>
      <c r="BJ997" s="159" t="n">
        <v>1.2E-009</v>
      </c>
      <c r="BK997" s="131"/>
      <c r="BL997" s="132"/>
      <c r="BM997" s="133"/>
      <c r="BN997" s="134" t="n">
        <v>2000</v>
      </c>
      <c r="BO997" s="175"/>
      <c r="BP997" s="114" t="n">
        <v>0.4</v>
      </c>
      <c r="BQ997" s="136" t="n">
        <v>0.35</v>
      </c>
      <c r="BR997" s="137"/>
      <c r="BS997" s="138"/>
      <c r="BT997" s="139"/>
      <c r="BU997" s="140"/>
      <c r="BV997" s="141" t="n">
        <v>0.73</v>
      </c>
      <c r="BW997" s="142" t="n">
        <v>1.077</v>
      </c>
    </row>
    <row r="998" customFormat="false" ht="12.75" hidden="false" customHeight="true" outlineLevel="0" collapsed="false">
      <c r="AX998" s="126" t="s">
        <v>744</v>
      </c>
      <c r="AY998" s="159" t="n">
        <v>200000</v>
      </c>
      <c r="AZ998" s="131" t="s">
        <v>114</v>
      </c>
      <c r="BA998" s="131" t="n">
        <v>73050000</v>
      </c>
      <c r="BB998" s="131"/>
      <c r="BC998" s="131"/>
      <c r="BD998" s="131"/>
      <c r="BE998" s="131"/>
      <c r="BF998" s="132"/>
      <c r="BG998" s="126" t="s">
        <v>115</v>
      </c>
      <c r="BH998" s="131" t="n">
        <v>0.8</v>
      </c>
      <c r="BI998" s="159" t="n">
        <v>8.5E-010</v>
      </c>
      <c r="BJ998" s="159" t="n">
        <v>1.2E-009</v>
      </c>
      <c r="BK998" s="131" t="n">
        <v>0.8</v>
      </c>
      <c r="BL998" s="149" t="n">
        <v>2.2E-009</v>
      </c>
      <c r="BM998" s="133"/>
      <c r="BN998" s="134"/>
      <c r="BO998" s="175"/>
      <c r="BP998" s="114"/>
      <c r="BQ998" s="136"/>
      <c r="BR998" s="137"/>
      <c r="BS998" s="138"/>
      <c r="BT998" s="139"/>
      <c r="BU998" s="140"/>
      <c r="BV998" s="141"/>
      <c r="BW998" s="142"/>
    </row>
    <row r="999" customFormat="false" ht="12.75" hidden="false" customHeight="true" outlineLevel="0" collapsed="false">
      <c r="AX999" s="126" t="s">
        <v>744</v>
      </c>
      <c r="AY999" s="159" t="n">
        <v>200000</v>
      </c>
      <c r="AZ999" s="131" t="s">
        <v>114</v>
      </c>
      <c r="BA999" s="131" t="n">
        <v>73050000</v>
      </c>
      <c r="BB999" s="131"/>
      <c r="BC999" s="131"/>
      <c r="BD999" s="131"/>
      <c r="BE999" s="131"/>
      <c r="BF999" s="132"/>
      <c r="BG999" s="126" t="s">
        <v>133</v>
      </c>
      <c r="BH999" s="131" t="n">
        <v>0.8</v>
      </c>
      <c r="BI999" s="159" t="n">
        <v>1.1E-008</v>
      </c>
      <c r="BJ999" s="159" t="n">
        <v>7.9E-009</v>
      </c>
      <c r="BK999" s="131"/>
      <c r="BL999" s="132"/>
      <c r="BM999" s="133"/>
      <c r="BN999" s="134"/>
      <c r="BO999" s="175"/>
      <c r="BP999" s="114"/>
      <c r="BQ999" s="136"/>
      <c r="BR999" s="137"/>
      <c r="BS999" s="138"/>
      <c r="BT999" s="139"/>
      <c r="BU999" s="140"/>
      <c r="BV999" s="141"/>
      <c r="BW999" s="142"/>
    </row>
    <row r="1000" customFormat="false" ht="12.75" hidden="false" customHeight="true" outlineLevel="0" collapsed="false">
      <c r="AX1000" s="126" t="s">
        <v>745</v>
      </c>
      <c r="AY1000" s="159" t="n">
        <v>50000000000</v>
      </c>
      <c r="AZ1000" s="131" t="s">
        <v>114</v>
      </c>
      <c r="BA1000" s="131" t="n">
        <v>18262500000000</v>
      </c>
      <c r="BB1000" s="131"/>
      <c r="BC1000" s="131"/>
      <c r="BD1000" s="131"/>
      <c r="BE1000" s="131"/>
      <c r="BF1000" s="132"/>
      <c r="BG1000" s="126" t="s">
        <v>115</v>
      </c>
      <c r="BH1000" s="131" t="n">
        <v>0.8</v>
      </c>
      <c r="BI1000" s="159" t="n">
        <v>1.9E-012</v>
      </c>
      <c r="BJ1000" s="159" t="n">
        <v>2.6E-012</v>
      </c>
      <c r="BK1000" s="131" t="n">
        <v>0.8</v>
      </c>
      <c r="BL1000" s="149" t="n">
        <v>5.1E-012</v>
      </c>
      <c r="BM1000" s="133"/>
      <c r="BN1000" s="134"/>
      <c r="BO1000" s="175"/>
      <c r="BP1000" s="114"/>
      <c r="BQ1000" s="136"/>
      <c r="BR1000" s="137"/>
      <c r="BS1000" s="138"/>
      <c r="BT1000" s="139"/>
      <c r="BU1000" s="140"/>
      <c r="BV1000" s="141"/>
      <c r="BW1000" s="142"/>
    </row>
    <row r="1001" customFormat="false" ht="12.75" hidden="false" customHeight="true" outlineLevel="0" collapsed="false">
      <c r="AX1001" s="126" t="s">
        <v>745</v>
      </c>
      <c r="AY1001" s="159" t="n">
        <v>50000000000</v>
      </c>
      <c r="AZ1001" s="131" t="s">
        <v>114</v>
      </c>
      <c r="BA1001" s="131" t="n">
        <v>18262500000000</v>
      </c>
      <c r="BB1001" s="131"/>
      <c r="BC1001" s="131"/>
      <c r="BD1001" s="131"/>
      <c r="BE1001" s="131"/>
      <c r="BF1001" s="132"/>
      <c r="BG1001" s="126" t="s">
        <v>133</v>
      </c>
      <c r="BH1001" s="131" t="n">
        <v>0.8</v>
      </c>
      <c r="BI1001" s="159" t="n">
        <v>6E-012</v>
      </c>
      <c r="BJ1001" s="159" t="n">
        <v>4.6E-012</v>
      </c>
      <c r="BK1001" s="131"/>
      <c r="BL1001" s="132"/>
      <c r="BM1001" s="133"/>
      <c r="BN1001" s="134"/>
      <c r="BO1001" s="175"/>
      <c r="BP1001" s="114"/>
      <c r="BQ1001" s="136"/>
      <c r="BR1001" s="137"/>
      <c r="BS1001" s="138"/>
      <c r="BT1001" s="139"/>
      <c r="BU1001" s="140"/>
      <c r="BV1001" s="141"/>
      <c r="BW1001" s="142"/>
    </row>
    <row r="1002" customFormat="false" ht="12.75" hidden="false" customHeight="true" outlineLevel="0" collapsed="false">
      <c r="AX1002" s="126" t="s">
        <v>746</v>
      </c>
      <c r="AY1002" s="172" t="n">
        <v>17</v>
      </c>
      <c r="AZ1002" s="131" t="s">
        <v>72</v>
      </c>
      <c r="BA1002" s="131" t="n">
        <v>0.708333333333333</v>
      </c>
      <c r="BB1002" s="131" t="n">
        <v>0.01</v>
      </c>
      <c r="BC1002" s="131"/>
      <c r="BD1002" s="131"/>
      <c r="BE1002" s="131"/>
      <c r="BF1002" s="132"/>
      <c r="BG1002" s="126" t="s">
        <v>115</v>
      </c>
      <c r="BH1002" s="131" t="n">
        <v>0.8</v>
      </c>
      <c r="BI1002" s="159" t="n">
        <v>4.7E-010</v>
      </c>
      <c r="BJ1002" s="159" t="n">
        <v>6.6E-010</v>
      </c>
      <c r="BK1002" s="131" t="n">
        <v>0.8</v>
      </c>
      <c r="BL1002" s="149" t="n">
        <v>1.4E-009</v>
      </c>
      <c r="BM1002" s="133"/>
      <c r="BN1002" s="134" t="n">
        <v>1000</v>
      </c>
      <c r="BO1002" s="175"/>
      <c r="BP1002" s="114"/>
      <c r="BQ1002" s="136"/>
      <c r="BR1002" s="137"/>
      <c r="BS1002" s="138"/>
      <c r="BT1002" s="139"/>
      <c r="BU1002" s="140"/>
      <c r="BV1002" s="141"/>
      <c r="BW1002" s="142"/>
    </row>
    <row r="1003" customFormat="false" ht="12.75" hidden="false" customHeight="true" outlineLevel="0" collapsed="false">
      <c r="AX1003" s="126" t="s">
        <v>746</v>
      </c>
      <c r="AY1003" s="172" t="n">
        <v>17</v>
      </c>
      <c r="AZ1003" s="131" t="s">
        <v>72</v>
      </c>
      <c r="BA1003" s="131" t="n">
        <v>0.708333333333333</v>
      </c>
      <c r="BB1003" s="131" t="n">
        <v>0.01</v>
      </c>
      <c r="BC1003" s="131"/>
      <c r="BD1003" s="131"/>
      <c r="BE1003" s="131"/>
      <c r="BF1003" s="132"/>
      <c r="BG1003" s="126" t="s">
        <v>133</v>
      </c>
      <c r="BH1003" s="131" t="n">
        <v>0.8</v>
      </c>
      <c r="BI1003" s="159" t="n">
        <v>5.5E-010</v>
      </c>
      <c r="BJ1003" s="159" t="n">
        <v>7.4E-010</v>
      </c>
      <c r="BK1003" s="131"/>
      <c r="BL1003" s="132"/>
      <c r="BM1003" s="133"/>
      <c r="BN1003" s="134" t="n">
        <v>1000</v>
      </c>
      <c r="BO1003" s="175"/>
      <c r="BP1003" s="114"/>
      <c r="BQ1003" s="136"/>
      <c r="BR1003" s="137"/>
      <c r="BS1003" s="138"/>
      <c r="BT1003" s="139"/>
      <c r="BU1003" s="140"/>
      <c r="BV1003" s="141"/>
      <c r="BW1003" s="142"/>
    </row>
    <row r="1004" customFormat="false" ht="12.75" hidden="false" customHeight="true" outlineLevel="0" collapsed="false">
      <c r="AX1004" s="126" t="s">
        <v>747</v>
      </c>
      <c r="AY1004" s="172" t="n">
        <v>0.31</v>
      </c>
      <c r="AZ1004" s="131" t="s">
        <v>72</v>
      </c>
      <c r="BA1004" s="131" t="n">
        <v>0.0129166666666667</v>
      </c>
      <c r="BB1004" s="131"/>
      <c r="BC1004" s="131"/>
      <c r="BD1004" s="131"/>
      <c r="BE1004" s="131"/>
      <c r="BF1004" s="132"/>
      <c r="BG1004" s="126" t="s">
        <v>115</v>
      </c>
      <c r="BH1004" s="131" t="n">
        <v>0.8</v>
      </c>
      <c r="BI1004" s="159" t="n">
        <v>1E-011</v>
      </c>
      <c r="BJ1004" s="159" t="n">
        <v>1.6E-011</v>
      </c>
      <c r="BK1004" s="131" t="n">
        <v>0.8</v>
      </c>
      <c r="BL1004" s="149" t="n">
        <v>3E-011</v>
      </c>
      <c r="BM1004" s="133"/>
      <c r="BN1004" s="134"/>
      <c r="BO1004" s="175"/>
      <c r="BP1004" s="114"/>
      <c r="BQ1004" s="136"/>
      <c r="BR1004" s="137"/>
      <c r="BS1004" s="138"/>
      <c r="BT1004" s="139"/>
      <c r="BU1004" s="140"/>
      <c r="BV1004" s="141"/>
      <c r="BW1004" s="142"/>
    </row>
    <row r="1005" customFormat="false" ht="12.75" hidden="false" customHeight="true" outlineLevel="0" collapsed="false">
      <c r="AX1005" s="126" t="s">
        <v>747</v>
      </c>
      <c r="AY1005" s="172" t="n">
        <v>0.31</v>
      </c>
      <c r="AZ1005" s="131" t="s">
        <v>72</v>
      </c>
      <c r="BA1005" s="131" t="n">
        <v>0.0129166666666667</v>
      </c>
      <c r="BB1005" s="131"/>
      <c r="BC1005" s="131"/>
      <c r="BD1005" s="131"/>
      <c r="BE1005" s="131"/>
      <c r="BF1005" s="132"/>
      <c r="BG1005" s="126" t="s">
        <v>133</v>
      </c>
      <c r="BH1005" s="131" t="n">
        <v>0.8</v>
      </c>
      <c r="BI1005" s="159" t="n">
        <v>1.4E-011</v>
      </c>
      <c r="BJ1005" s="159" t="n">
        <v>2E-011</v>
      </c>
      <c r="BK1005" s="131"/>
      <c r="BL1005" s="132"/>
      <c r="BM1005" s="133"/>
      <c r="BN1005" s="134"/>
      <c r="BO1005" s="175"/>
      <c r="BP1005" s="114"/>
      <c r="BQ1005" s="136"/>
      <c r="BR1005" s="137"/>
      <c r="BS1005" s="138"/>
      <c r="BT1005" s="139"/>
      <c r="BU1005" s="140"/>
      <c r="BV1005" s="141"/>
      <c r="BW1005" s="142"/>
    </row>
    <row r="1006" customFormat="false" ht="12.75" hidden="false" customHeight="true" outlineLevel="0" collapsed="false">
      <c r="AX1006" s="126" t="s">
        <v>748</v>
      </c>
      <c r="AY1006" s="172" t="n">
        <v>1.01</v>
      </c>
      <c r="AZ1006" s="131" t="s">
        <v>132</v>
      </c>
      <c r="BA1006" s="172" t="n">
        <v>1.01</v>
      </c>
      <c r="BB1006" s="131"/>
      <c r="BC1006" s="131"/>
      <c r="BD1006" s="131"/>
      <c r="BE1006" s="131"/>
      <c r="BF1006" s="132"/>
      <c r="BG1006" s="126" t="s">
        <v>115</v>
      </c>
      <c r="BH1006" s="131" t="n">
        <v>0.8</v>
      </c>
      <c r="BI1006" s="159" t="n">
        <v>2.7E-010</v>
      </c>
      <c r="BJ1006" s="159" t="n">
        <v>4.3E-010</v>
      </c>
      <c r="BK1006" s="131" t="n">
        <v>0.8</v>
      </c>
      <c r="BL1006" s="149" t="n">
        <v>7.8E-010</v>
      </c>
      <c r="BM1006" s="133"/>
      <c r="BN1006" s="134"/>
      <c r="BO1006" s="175"/>
      <c r="BP1006" s="114"/>
      <c r="BQ1006" s="136"/>
      <c r="BR1006" s="137"/>
      <c r="BS1006" s="138"/>
      <c r="BT1006" s="139"/>
      <c r="BU1006" s="140"/>
      <c r="BV1006" s="141"/>
      <c r="BW1006" s="142"/>
    </row>
    <row r="1007" customFormat="false" ht="12.75" hidden="false" customHeight="true" outlineLevel="0" collapsed="false">
      <c r="AX1007" s="126" t="s">
        <v>748</v>
      </c>
      <c r="AY1007" s="172" t="n">
        <v>1.01</v>
      </c>
      <c r="AZ1007" s="131" t="s">
        <v>132</v>
      </c>
      <c r="BA1007" s="172" t="n">
        <v>1.01</v>
      </c>
      <c r="BB1007" s="131"/>
      <c r="BC1007" s="131"/>
      <c r="BD1007" s="131"/>
      <c r="BE1007" s="131"/>
      <c r="BF1007" s="132"/>
      <c r="BG1007" s="126" t="s">
        <v>133</v>
      </c>
      <c r="BH1007" s="131" t="n">
        <v>0.8</v>
      </c>
      <c r="BI1007" s="159" t="n">
        <v>4.3E-010</v>
      </c>
      <c r="BJ1007" s="159" t="n">
        <v>6E-010</v>
      </c>
      <c r="BK1007" s="131"/>
      <c r="BL1007" s="132"/>
      <c r="BM1007" s="133"/>
      <c r="BN1007" s="134"/>
      <c r="BO1007" s="175"/>
      <c r="BP1007" s="114"/>
      <c r="BQ1007" s="136"/>
      <c r="BR1007" s="137"/>
      <c r="BS1007" s="138"/>
      <c r="BT1007" s="139"/>
      <c r="BU1007" s="140"/>
      <c r="BV1007" s="141"/>
      <c r="BW1007" s="142"/>
    </row>
    <row r="1008" customFormat="false" ht="12.75" hidden="false" customHeight="true" outlineLevel="0" collapsed="false">
      <c r="AX1008" s="126" t="s">
        <v>749</v>
      </c>
      <c r="AY1008" s="172" t="n">
        <v>0.366</v>
      </c>
      <c r="AZ1008" s="131" t="s">
        <v>72</v>
      </c>
      <c r="BA1008" s="131" t="n">
        <v>0.01525</v>
      </c>
      <c r="BB1008" s="131"/>
      <c r="BC1008" s="131"/>
      <c r="BD1008" s="131"/>
      <c r="BE1008" s="131"/>
      <c r="BF1008" s="132"/>
      <c r="BG1008" s="126" t="s">
        <v>115</v>
      </c>
      <c r="BH1008" s="131" t="n">
        <v>0.01</v>
      </c>
      <c r="BI1008" s="159" t="n">
        <v>8.8E-012</v>
      </c>
      <c r="BJ1008" s="159" t="n">
        <v>1.6E-011</v>
      </c>
      <c r="BK1008" s="131" t="n">
        <v>0.01</v>
      </c>
      <c r="BL1008" s="149" t="n">
        <v>1.7E-011</v>
      </c>
      <c r="BM1008" s="133"/>
      <c r="BN1008" s="134"/>
      <c r="BO1008" s="175"/>
      <c r="BP1008" s="114"/>
      <c r="BQ1008" s="136"/>
      <c r="BR1008" s="137"/>
      <c r="BS1008" s="138"/>
      <c r="BT1008" s="139"/>
      <c r="BU1008" s="140"/>
      <c r="BV1008" s="141"/>
      <c r="BW1008" s="142"/>
    </row>
    <row r="1009" customFormat="false" ht="12.75" hidden="false" customHeight="true" outlineLevel="0" collapsed="false">
      <c r="AX1009" s="126" t="s">
        <v>749</v>
      </c>
      <c r="AY1009" s="172" t="n">
        <v>0.366</v>
      </c>
      <c r="AZ1009" s="131" t="s">
        <v>72</v>
      </c>
      <c r="BA1009" s="131" t="n">
        <v>0.01525</v>
      </c>
      <c r="BB1009" s="131"/>
      <c r="BC1009" s="131"/>
      <c r="BD1009" s="131"/>
      <c r="BE1009" s="131"/>
      <c r="BF1009" s="132"/>
      <c r="BG1009" s="126" t="s">
        <v>133</v>
      </c>
      <c r="BH1009" s="131" t="n">
        <v>0.01</v>
      </c>
      <c r="BI1009" s="159" t="n">
        <v>1.4E-011</v>
      </c>
      <c r="BJ1009" s="159" t="n">
        <v>2.4E-011</v>
      </c>
      <c r="BK1009" s="131"/>
      <c r="BL1009" s="132"/>
      <c r="BM1009" s="133"/>
      <c r="BN1009" s="134"/>
      <c r="BO1009" s="175"/>
      <c r="BP1009" s="114"/>
      <c r="BQ1009" s="136"/>
      <c r="BR1009" s="137"/>
      <c r="BS1009" s="138"/>
      <c r="BT1009" s="139"/>
      <c r="BU1009" s="140"/>
      <c r="BV1009" s="141"/>
      <c r="BW1009" s="142"/>
    </row>
    <row r="1010" customFormat="false" ht="12.75" hidden="false" customHeight="true" outlineLevel="0" collapsed="false">
      <c r="AX1010" s="126" t="s">
        <v>749</v>
      </c>
      <c r="AY1010" s="172" t="n">
        <v>0.366</v>
      </c>
      <c r="AZ1010" s="131" t="s">
        <v>72</v>
      </c>
      <c r="BA1010" s="131" t="n">
        <v>0.01525</v>
      </c>
      <c r="BB1010" s="131"/>
      <c r="BC1010" s="131"/>
      <c r="BD1010" s="131"/>
      <c r="BE1010" s="131"/>
      <c r="BF1010" s="132"/>
      <c r="BG1010" s="126" t="s">
        <v>137</v>
      </c>
      <c r="BH1010" s="131" t="n">
        <v>0.01</v>
      </c>
      <c r="BI1010" s="159" t="n">
        <v>1.5E-011</v>
      </c>
      <c r="BJ1010" s="159" t="n">
        <v>2.5E-011</v>
      </c>
      <c r="BK1010" s="131"/>
      <c r="BL1010" s="132"/>
      <c r="BM1010" s="133"/>
      <c r="BN1010" s="134"/>
      <c r="BO1010" s="175"/>
      <c r="BP1010" s="114"/>
      <c r="BQ1010" s="136"/>
      <c r="BR1010" s="137"/>
      <c r="BS1010" s="138"/>
      <c r="BT1010" s="139"/>
      <c r="BU1010" s="140"/>
      <c r="BV1010" s="141"/>
      <c r="BW1010" s="142"/>
    </row>
    <row r="1011" customFormat="false" ht="12.75" hidden="false" customHeight="true" outlineLevel="0" collapsed="false">
      <c r="AX1011" s="126" t="s">
        <v>750</v>
      </c>
      <c r="AY1011" s="172" t="n">
        <v>1.75</v>
      </c>
      <c r="AZ1011" s="131" t="s">
        <v>72</v>
      </c>
      <c r="BA1011" s="131" t="n">
        <v>0.0729166666666667</v>
      </c>
      <c r="BB1011" s="131"/>
      <c r="BC1011" s="131"/>
      <c r="BD1011" s="131"/>
      <c r="BE1011" s="131"/>
      <c r="BF1011" s="132"/>
      <c r="BG1011" s="126" t="s">
        <v>115</v>
      </c>
      <c r="BH1011" s="131" t="n">
        <v>0.01</v>
      </c>
      <c r="BI1011" s="159" t="n">
        <v>3.6E-011</v>
      </c>
      <c r="BJ1011" s="159" t="n">
        <v>6.4E-011</v>
      </c>
      <c r="BK1011" s="131" t="n">
        <v>0.01</v>
      </c>
      <c r="BL1011" s="149" t="n">
        <v>8.9E-011</v>
      </c>
      <c r="BM1011" s="133"/>
      <c r="BN1011" s="134"/>
      <c r="BO1011" s="175"/>
      <c r="BP1011" s="114"/>
      <c r="BQ1011" s="136"/>
      <c r="BR1011" s="137"/>
      <c r="BS1011" s="138"/>
      <c r="BT1011" s="139"/>
      <c r="BU1011" s="140"/>
      <c r="BV1011" s="141"/>
      <c r="BW1011" s="142"/>
    </row>
    <row r="1012" customFormat="false" ht="12.75" hidden="false" customHeight="true" outlineLevel="0" collapsed="false">
      <c r="AX1012" s="126" t="s">
        <v>750</v>
      </c>
      <c r="AY1012" s="172" t="n">
        <v>1.75</v>
      </c>
      <c r="AZ1012" s="131" t="s">
        <v>72</v>
      </c>
      <c r="BA1012" s="131" t="n">
        <v>0.0729166666666667</v>
      </c>
      <c r="BB1012" s="131"/>
      <c r="BC1012" s="131"/>
      <c r="BD1012" s="131"/>
      <c r="BE1012" s="131"/>
      <c r="BF1012" s="132"/>
      <c r="BG1012" s="126" t="s">
        <v>133</v>
      </c>
      <c r="BH1012" s="131" t="n">
        <v>0.01</v>
      </c>
      <c r="BI1012" s="159" t="n">
        <v>6.3E-011</v>
      </c>
      <c r="BJ1012" s="159" t="n">
        <v>9.6E-011</v>
      </c>
      <c r="BK1012" s="131"/>
      <c r="BL1012" s="132"/>
      <c r="BM1012" s="133"/>
      <c r="BN1012" s="134"/>
      <c r="BO1012" s="175"/>
      <c r="BP1012" s="114"/>
      <c r="BQ1012" s="136"/>
      <c r="BR1012" s="137"/>
      <c r="BS1012" s="138"/>
      <c r="BT1012" s="139"/>
      <c r="BU1012" s="140"/>
      <c r="BV1012" s="141"/>
      <c r="BW1012" s="142"/>
    </row>
    <row r="1013" customFormat="false" ht="12.75" hidden="false" customHeight="true" outlineLevel="0" collapsed="false">
      <c r="AX1013" s="126" t="s">
        <v>750</v>
      </c>
      <c r="AY1013" s="172" t="n">
        <v>1.75</v>
      </c>
      <c r="AZ1013" s="131" t="s">
        <v>72</v>
      </c>
      <c r="BA1013" s="131" t="n">
        <v>0.0729166666666667</v>
      </c>
      <c r="BB1013" s="131"/>
      <c r="BC1013" s="131"/>
      <c r="BD1013" s="131"/>
      <c r="BE1013" s="131"/>
      <c r="BF1013" s="132"/>
      <c r="BG1013" s="126" t="s">
        <v>137</v>
      </c>
      <c r="BH1013" s="131" t="n">
        <v>0.01</v>
      </c>
      <c r="BI1013" s="159" t="n">
        <v>6.6E-011</v>
      </c>
      <c r="BJ1013" s="159" t="n">
        <v>1E-010</v>
      </c>
      <c r="BK1013" s="131"/>
      <c r="BL1013" s="132"/>
      <c r="BM1013" s="133"/>
      <c r="BN1013" s="134"/>
      <c r="BO1013" s="175"/>
      <c r="BP1013" s="114"/>
      <c r="BQ1013" s="136"/>
      <c r="BR1013" s="137"/>
      <c r="BS1013" s="138"/>
      <c r="BT1013" s="139"/>
      <c r="BU1013" s="140"/>
      <c r="BV1013" s="141"/>
      <c r="BW1013" s="142"/>
    </row>
    <row r="1014" customFormat="false" ht="12.75" hidden="false" customHeight="true" outlineLevel="0" collapsed="false">
      <c r="AX1014" s="126" t="s">
        <v>751</v>
      </c>
      <c r="AY1014" s="172" t="n">
        <v>22</v>
      </c>
      <c r="AZ1014" s="131" t="s">
        <v>72</v>
      </c>
      <c r="BA1014" s="131" t="n">
        <v>0.916666666666667</v>
      </c>
      <c r="BB1014" s="131"/>
      <c r="BC1014" s="131"/>
      <c r="BD1014" s="131"/>
      <c r="BE1014" s="131"/>
      <c r="BF1014" s="132"/>
      <c r="BG1014" s="126" t="s">
        <v>115</v>
      </c>
      <c r="BH1014" s="131" t="n">
        <v>0.01</v>
      </c>
      <c r="BI1014" s="159" t="n">
        <v>1.9E-010</v>
      </c>
      <c r="BJ1014" s="159" t="n">
        <v>3.2E-010</v>
      </c>
      <c r="BK1014" s="131" t="n">
        <v>0.01</v>
      </c>
      <c r="BL1014" s="149" t="n">
        <v>5.6E-010</v>
      </c>
      <c r="BM1014" s="133"/>
      <c r="BN1014" s="134"/>
      <c r="BO1014" s="175"/>
      <c r="BP1014" s="114"/>
      <c r="BQ1014" s="136"/>
      <c r="BR1014" s="137"/>
      <c r="BS1014" s="138"/>
      <c r="BT1014" s="139"/>
      <c r="BU1014" s="140"/>
      <c r="BV1014" s="141"/>
      <c r="BW1014" s="142"/>
    </row>
    <row r="1015" customFormat="false" ht="12.75" hidden="false" customHeight="true" outlineLevel="0" collapsed="false">
      <c r="AX1015" s="126" t="s">
        <v>751</v>
      </c>
      <c r="AY1015" s="172" t="n">
        <v>22</v>
      </c>
      <c r="AZ1015" s="131" t="s">
        <v>72</v>
      </c>
      <c r="BA1015" s="131" t="n">
        <v>0.916666666666667</v>
      </c>
      <c r="BB1015" s="131"/>
      <c r="BC1015" s="131"/>
      <c r="BD1015" s="131"/>
      <c r="BE1015" s="131"/>
      <c r="BF1015" s="132"/>
      <c r="BG1015" s="126" t="s">
        <v>133</v>
      </c>
      <c r="BH1015" s="131" t="n">
        <v>0.01</v>
      </c>
      <c r="BI1015" s="159" t="n">
        <v>3.7E-010</v>
      </c>
      <c r="BJ1015" s="159" t="n">
        <v>5E-010</v>
      </c>
      <c r="BK1015" s="131"/>
      <c r="BL1015" s="132"/>
      <c r="BM1015" s="133"/>
      <c r="BN1015" s="134"/>
      <c r="BO1015" s="175"/>
      <c r="BP1015" s="114"/>
      <c r="BQ1015" s="136"/>
      <c r="BR1015" s="137"/>
      <c r="BS1015" s="138"/>
      <c r="BT1015" s="139"/>
      <c r="BU1015" s="140"/>
      <c r="BV1015" s="141"/>
      <c r="BW1015" s="142"/>
    </row>
    <row r="1016" customFormat="false" ht="12.75" hidden="false" customHeight="true" outlineLevel="0" collapsed="false">
      <c r="AX1016" s="126" t="s">
        <v>751</v>
      </c>
      <c r="AY1016" s="172" t="n">
        <v>22</v>
      </c>
      <c r="AZ1016" s="131" t="s">
        <v>72</v>
      </c>
      <c r="BA1016" s="131" t="n">
        <v>0.916666666666667</v>
      </c>
      <c r="BB1016" s="131"/>
      <c r="BC1016" s="131"/>
      <c r="BD1016" s="131"/>
      <c r="BE1016" s="131"/>
      <c r="BF1016" s="132"/>
      <c r="BG1016" s="126" t="s">
        <v>137</v>
      </c>
      <c r="BH1016" s="131" t="n">
        <v>0.01</v>
      </c>
      <c r="BI1016" s="159" t="n">
        <v>3.9E-010</v>
      </c>
      <c r="BJ1016" s="159" t="n">
        <v>5.2E-010</v>
      </c>
      <c r="BK1016" s="131"/>
      <c r="BL1016" s="132"/>
      <c r="BM1016" s="133"/>
      <c r="BN1016" s="134"/>
      <c r="BO1016" s="175"/>
      <c r="BP1016" s="114"/>
      <c r="BQ1016" s="136"/>
      <c r="BR1016" s="137"/>
      <c r="BS1016" s="138"/>
      <c r="BT1016" s="139"/>
      <c r="BU1016" s="140"/>
      <c r="BV1016" s="141"/>
      <c r="BW1016" s="142"/>
    </row>
    <row r="1017" customFormat="false" ht="12.75" hidden="false" customHeight="true" outlineLevel="0" collapsed="false">
      <c r="AX1017" s="126" t="s">
        <v>752</v>
      </c>
      <c r="AY1017" s="172" t="n">
        <v>94</v>
      </c>
      <c r="AZ1017" s="131" t="s">
        <v>132</v>
      </c>
      <c r="BA1017" s="172" t="n">
        <v>94</v>
      </c>
      <c r="BB1017" s="131"/>
      <c r="BC1017" s="131"/>
      <c r="BD1017" s="131"/>
      <c r="BE1017" s="131"/>
      <c r="BF1017" s="132"/>
      <c r="BG1017" s="126" t="s">
        <v>115</v>
      </c>
      <c r="BH1017" s="131" t="n">
        <v>0.01</v>
      </c>
      <c r="BI1017" s="159" t="n">
        <v>1.1E-009</v>
      </c>
      <c r="BJ1017" s="159" t="n">
        <v>1.4E-009</v>
      </c>
      <c r="BK1017" s="131" t="n">
        <v>0.01</v>
      </c>
      <c r="BL1017" s="149" t="n">
        <v>5.1E-010</v>
      </c>
      <c r="BM1017" s="133"/>
      <c r="BN1017" s="134"/>
      <c r="BO1017" s="175"/>
      <c r="BP1017" s="114"/>
      <c r="BQ1017" s="136"/>
      <c r="BR1017" s="137"/>
      <c r="BS1017" s="138"/>
      <c r="BT1017" s="139"/>
      <c r="BU1017" s="140"/>
      <c r="BV1017" s="141"/>
      <c r="BW1017" s="142"/>
    </row>
    <row r="1018" customFormat="false" ht="12.75" hidden="false" customHeight="true" outlineLevel="0" collapsed="false">
      <c r="AX1018" s="126" t="s">
        <v>752</v>
      </c>
      <c r="AY1018" s="172" t="n">
        <v>94</v>
      </c>
      <c r="AZ1018" s="131" t="s">
        <v>132</v>
      </c>
      <c r="BA1018" s="172" t="n">
        <v>94</v>
      </c>
      <c r="BB1018" s="131"/>
      <c r="BC1018" s="131"/>
      <c r="BD1018" s="131"/>
      <c r="BE1018" s="131"/>
      <c r="BF1018" s="132"/>
      <c r="BG1018" s="126" t="s">
        <v>133</v>
      </c>
      <c r="BH1018" s="131" t="n">
        <v>0.01</v>
      </c>
      <c r="BI1018" s="159" t="n">
        <v>1.2E-009</v>
      </c>
      <c r="BJ1018" s="159" t="n">
        <v>1E-009</v>
      </c>
      <c r="BK1018" s="131"/>
      <c r="BL1018" s="132"/>
      <c r="BM1018" s="133"/>
      <c r="BN1018" s="134"/>
      <c r="BO1018" s="175"/>
      <c r="BP1018" s="114"/>
      <c r="BQ1018" s="136"/>
      <c r="BR1018" s="137"/>
      <c r="BS1018" s="138"/>
      <c r="BT1018" s="139"/>
      <c r="BU1018" s="140"/>
      <c r="BV1018" s="141"/>
      <c r="BW1018" s="142"/>
    </row>
    <row r="1019" customFormat="false" ht="12.75" hidden="false" customHeight="true" outlineLevel="0" collapsed="false">
      <c r="AX1019" s="126" t="s">
        <v>752</v>
      </c>
      <c r="AY1019" s="172" t="n">
        <v>94</v>
      </c>
      <c r="AZ1019" s="131" t="s">
        <v>132</v>
      </c>
      <c r="BA1019" s="172" t="n">
        <v>94</v>
      </c>
      <c r="BB1019" s="131"/>
      <c r="BC1019" s="131"/>
      <c r="BD1019" s="131"/>
      <c r="BE1019" s="131"/>
      <c r="BF1019" s="132"/>
      <c r="BG1019" s="126" t="s">
        <v>137</v>
      </c>
      <c r="BH1019" s="131" t="n">
        <v>0.01</v>
      </c>
      <c r="BI1019" s="159" t="n">
        <v>1.5E-009</v>
      </c>
      <c r="BJ1019" s="159" t="n">
        <v>1.1E-009</v>
      </c>
      <c r="BK1019" s="131"/>
      <c r="BL1019" s="132"/>
      <c r="BM1019" s="133"/>
      <c r="BN1019" s="134"/>
      <c r="BO1019" s="175"/>
      <c r="BP1019" s="114"/>
      <c r="BQ1019" s="136"/>
      <c r="BR1019" s="137"/>
      <c r="BS1019" s="138"/>
      <c r="BT1019" s="139"/>
      <c r="BU1019" s="140"/>
      <c r="BV1019" s="141"/>
      <c r="BW1019" s="142"/>
    </row>
    <row r="1020" customFormat="false" ht="12.75" hidden="false" customHeight="true" outlineLevel="0" collapsed="false">
      <c r="AX1020" s="126" t="s">
        <v>753</v>
      </c>
      <c r="AY1020" s="172" t="n">
        <v>6</v>
      </c>
      <c r="AZ1020" s="131" t="s">
        <v>72</v>
      </c>
      <c r="BA1020" s="131" t="n">
        <v>0.25</v>
      </c>
      <c r="BB1020" s="131"/>
      <c r="BC1020" s="131"/>
      <c r="BD1020" s="131"/>
      <c r="BE1020" s="131"/>
      <c r="BF1020" s="132"/>
      <c r="BG1020" s="126" t="s">
        <v>115</v>
      </c>
      <c r="BH1020" s="131" t="n">
        <v>0.01</v>
      </c>
      <c r="BI1020" s="159" t="n">
        <v>2.7E-012</v>
      </c>
      <c r="BJ1020" s="159" t="n">
        <v>5.2E-012</v>
      </c>
      <c r="BK1020" s="131" t="n">
        <v>0.01</v>
      </c>
      <c r="BL1020" s="149" t="n">
        <v>1.8E-011</v>
      </c>
      <c r="BM1020" s="133"/>
      <c r="BN1020" s="134"/>
      <c r="BO1020" s="175"/>
      <c r="BP1020" s="114"/>
      <c r="BQ1020" s="136"/>
      <c r="BR1020" s="137"/>
      <c r="BS1020" s="138"/>
      <c r="BT1020" s="139"/>
      <c r="BU1020" s="140"/>
      <c r="BV1020" s="141"/>
      <c r="BW1020" s="142"/>
    </row>
    <row r="1021" customFormat="false" ht="12.75" hidden="false" customHeight="true" outlineLevel="0" collapsed="false">
      <c r="AX1021" s="126" t="s">
        <v>753</v>
      </c>
      <c r="AY1021" s="172" t="n">
        <v>6</v>
      </c>
      <c r="AZ1021" s="131" t="s">
        <v>72</v>
      </c>
      <c r="BA1021" s="131" t="n">
        <v>0.25</v>
      </c>
      <c r="BB1021" s="131"/>
      <c r="BC1021" s="131"/>
      <c r="BD1021" s="131"/>
      <c r="BE1021" s="131"/>
      <c r="BF1021" s="132"/>
      <c r="BG1021" s="126" t="s">
        <v>133</v>
      </c>
      <c r="BH1021" s="131" t="n">
        <v>0.01</v>
      </c>
      <c r="BI1021" s="159" t="n">
        <v>5.1E-012</v>
      </c>
      <c r="BJ1021" s="159" t="n">
        <v>7.6E-012</v>
      </c>
      <c r="BK1021" s="131"/>
      <c r="BL1021" s="132"/>
      <c r="BM1021" s="133"/>
      <c r="BN1021" s="134"/>
      <c r="BO1021" s="175"/>
      <c r="BP1021" s="114"/>
      <c r="BQ1021" s="136"/>
      <c r="BR1021" s="137"/>
      <c r="BS1021" s="138"/>
      <c r="BT1021" s="139"/>
      <c r="BU1021" s="140"/>
      <c r="BV1021" s="141"/>
      <c r="BW1021" s="142"/>
    </row>
    <row r="1022" customFormat="false" ht="12.75" hidden="false" customHeight="true" outlineLevel="0" collapsed="false">
      <c r="AX1022" s="126" t="s">
        <v>753</v>
      </c>
      <c r="AY1022" s="172" t="n">
        <v>6</v>
      </c>
      <c r="AZ1022" s="131" t="s">
        <v>72</v>
      </c>
      <c r="BA1022" s="131" t="n">
        <v>0.25</v>
      </c>
      <c r="BB1022" s="131"/>
      <c r="BC1022" s="131"/>
      <c r="BD1022" s="131"/>
      <c r="BE1022" s="131"/>
      <c r="BF1022" s="132"/>
      <c r="BG1022" s="126" t="s">
        <v>137</v>
      </c>
      <c r="BH1022" s="131" t="n">
        <v>0.01</v>
      </c>
      <c r="BI1022" s="159" t="n">
        <v>5.4E-012</v>
      </c>
      <c r="BJ1022" s="159" t="n">
        <v>7.9E-012</v>
      </c>
      <c r="BK1022" s="131"/>
      <c r="BL1022" s="132"/>
      <c r="BM1022" s="133"/>
      <c r="BN1022" s="134"/>
      <c r="BO1022" s="175"/>
      <c r="BP1022" s="114"/>
      <c r="BQ1022" s="136"/>
      <c r="BR1022" s="137"/>
      <c r="BS1022" s="138"/>
      <c r="BT1022" s="139"/>
      <c r="BU1022" s="140"/>
      <c r="BV1022" s="141"/>
      <c r="BW1022" s="142"/>
    </row>
    <row r="1023" customFormat="false" ht="12.75" hidden="false" customHeight="true" outlineLevel="0" collapsed="false">
      <c r="AX1023" s="126" t="s">
        <v>754</v>
      </c>
      <c r="AY1023" s="172" t="n">
        <v>15.4</v>
      </c>
      <c r="AZ1023" s="131" t="s">
        <v>132</v>
      </c>
      <c r="BA1023" s="172" t="n">
        <v>15.4</v>
      </c>
      <c r="BB1023" s="131"/>
      <c r="BC1023" s="131"/>
      <c r="BD1023" s="131"/>
      <c r="BE1023" s="131"/>
      <c r="BF1023" s="132"/>
      <c r="BG1023" s="126" t="s">
        <v>115</v>
      </c>
      <c r="BH1023" s="131" t="n">
        <v>0.01</v>
      </c>
      <c r="BI1023" s="159" t="n">
        <v>2.5E-010</v>
      </c>
      <c r="BJ1023" s="159" t="n">
        <v>3.5E-010</v>
      </c>
      <c r="BK1023" s="131" t="n">
        <v>0.01</v>
      </c>
      <c r="BL1023" s="149" t="n">
        <v>5.7E-010</v>
      </c>
      <c r="BM1023" s="133"/>
      <c r="BN1023" s="134"/>
      <c r="BO1023" s="175"/>
      <c r="BP1023" s="114"/>
      <c r="BQ1023" s="136"/>
      <c r="BR1023" s="137"/>
      <c r="BS1023" s="138"/>
      <c r="BT1023" s="139"/>
      <c r="BU1023" s="140"/>
      <c r="BV1023" s="141"/>
      <c r="BW1023" s="142"/>
    </row>
    <row r="1024" customFormat="false" ht="12.75" hidden="false" customHeight="true" outlineLevel="0" collapsed="false">
      <c r="AX1024" s="126" t="s">
        <v>754</v>
      </c>
      <c r="AY1024" s="172" t="n">
        <v>15.4</v>
      </c>
      <c r="AZ1024" s="131" t="s">
        <v>132</v>
      </c>
      <c r="BA1024" s="172" t="n">
        <v>15.4</v>
      </c>
      <c r="BB1024" s="131"/>
      <c r="BC1024" s="131"/>
      <c r="BD1024" s="131"/>
      <c r="BE1024" s="131"/>
      <c r="BF1024" s="132"/>
      <c r="BG1024" s="126" t="s">
        <v>133</v>
      </c>
      <c r="BH1024" s="131" t="n">
        <v>0.01</v>
      </c>
      <c r="BI1024" s="159" t="n">
        <v>1.5E-009</v>
      </c>
      <c r="BJ1024" s="159" t="n">
        <v>1.3E-009</v>
      </c>
      <c r="BK1024" s="131"/>
      <c r="BL1024" s="132"/>
      <c r="BM1024" s="133"/>
      <c r="BN1024" s="134"/>
      <c r="BO1024" s="175"/>
      <c r="BP1024" s="114"/>
      <c r="BQ1024" s="136"/>
      <c r="BR1024" s="137"/>
      <c r="BS1024" s="138"/>
      <c r="BT1024" s="139"/>
      <c r="BU1024" s="140"/>
      <c r="BV1024" s="141"/>
      <c r="BW1024" s="142"/>
    </row>
    <row r="1025" customFormat="false" ht="12.75" hidden="false" customHeight="true" outlineLevel="0" collapsed="false">
      <c r="AX1025" s="126" t="s">
        <v>754</v>
      </c>
      <c r="AY1025" s="172" t="n">
        <v>15.4</v>
      </c>
      <c r="AZ1025" s="131" t="s">
        <v>132</v>
      </c>
      <c r="BA1025" s="172" t="n">
        <v>15.4</v>
      </c>
      <c r="BB1025" s="131"/>
      <c r="BC1025" s="131"/>
      <c r="BD1025" s="131"/>
      <c r="BE1025" s="131"/>
      <c r="BF1025" s="132"/>
      <c r="BG1025" s="126" t="s">
        <v>137</v>
      </c>
      <c r="BH1025" s="131" t="n">
        <v>0.01</v>
      </c>
      <c r="BI1025" s="159" t="n">
        <v>1.8E-009</v>
      </c>
      <c r="BJ1025" s="159" t="n">
        <v>1.5E-009</v>
      </c>
      <c r="BK1025" s="131"/>
      <c r="BL1025" s="132"/>
      <c r="BM1025" s="133"/>
      <c r="BN1025" s="134"/>
      <c r="BO1025" s="175"/>
      <c r="BP1025" s="114"/>
      <c r="BQ1025" s="136"/>
      <c r="BR1025" s="137"/>
      <c r="BS1025" s="138"/>
      <c r="BT1025" s="139"/>
      <c r="BU1025" s="140"/>
      <c r="BV1025" s="141"/>
      <c r="BW1025" s="142"/>
    </row>
    <row r="1026" customFormat="false" ht="12.75" hidden="false" customHeight="true" outlineLevel="0" collapsed="false">
      <c r="AX1026" s="126" t="s">
        <v>755</v>
      </c>
      <c r="AY1026" s="172" t="n">
        <v>13</v>
      </c>
      <c r="AZ1026" s="131" t="s">
        <v>72</v>
      </c>
      <c r="BA1026" s="131" t="n">
        <v>0.541666666666667</v>
      </c>
      <c r="BB1026" s="131"/>
      <c r="BC1026" s="131"/>
      <c r="BD1026" s="131"/>
      <c r="BE1026" s="131"/>
      <c r="BF1026" s="132"/>
      <c r="BG1026" s="126" t="s">
        <v>115</v>
      </c>
      <c r="BH1026" s="131" t="n">
        <v>0.01</v>
      </c>
      <c r="BI1026" s="159" t="n">
        <v>2.6E-011</v>
      </c>
      <c r="BJ1026" s="159" t="n">
        <v>4.1E-011</v>
      </c>
      <c r="BK1026" s="131" t="n">
        <v>0.01</v>
      </c>
      <c r="BL1026" s="149" t="n">
        <v>9.6E-011</v>
      </c>
      <c r="BM1026" s="133"/>
      <c r="BN1026" s="134"/>
      <c r="BO1026" s="175"/>
      <c r="BP1026" s="114"/>
      <c r="BQ1026" s="136"/>
      <c r="BR1026" s="137"/>
      <c r="BS1026" s="138"/>
      <c r="BT1026" s="139"/>
      <c r="BU1026" s="140"/>
      <c r="BV1026" s="141"/>
      <c r="BW1026" s="142"/>
    </row>
    <row r="1027" customFormat="false" ht="12.75" hidden="false" customHeight="true" outlineLevel="0" collapsed="false">
      <c r="AX1027" s="126" t="s">
        <v>755</v>
      </c>
      <c r="AY1027" s="172" t="n">
        <v>13</v>
      </c>
      <c r="AZ1027" s="131" t="s">
        <v>72</v>
      </c>
      <c r="BA1027" s="131" t="n">
        <v>0.541666666666667</v>
      </c>
      <c r="BB1027" s="131"/>
      <c r="BC1027" s="131"/>
      <c r="BD1027" s="131"/>
      <c r="BE1027" s="131"/>
      <c r="BF1027" s="132"/>
      <c r="BG1027" s="126" t="s">
        <v>133</v>
      </c>
      <c r="BH1027" s="131" t="n">
        <v>0.01</v>
      </c>
      <c r="BI1027" s="159" t="n">
        <v>1.3E-010</v>
      </c>
      <c r="BJ1027" s="159" t="n">
        <v>1.3E-010</v>
      </c>
      <c r="BK1027" s="131"/>
      <c r="BL1027" s="132"/>
      <c r="BM1027" s="133"/>
      <c r="BN1027" s="134"/>
      <c r="BO1027" s="175"/>
      <c r="BP1027" s="114"/>
      <c r="BQ1027" s="136"/>
      <c r="BR1027" s="137"/>
      <c r="BS1027" s="138"/>
      <c r="BT1027" s="139"/>
      <c r="BU1027" s="140"/>
      <c r="BV1027" s="141"/>
      <c r="BW1027" s="142"/>
    </row>
    <row r="1028" customFormat="false" ht="12.75" hidden="false" customHeight="true" outlineLevel="0" collapsed="false">
      <c r="AX1028" s="126" t="s">
        <v>755</v>
      </c>
      <c r="AY1028" s="172" t="n">
        <v>13</v>
      </c>
      <c r="AZ1028" s="131" t="s">
        <v>72</v>
      </c>
      <c r="BA1028" s="131" t="n">
        <v>0.541666666666667</v>
      </c>
      <c r="BB1028" s="131"/>
      <c r="BC1028" s="131"/>
      <c r="BD1028" s="131"/>
      <c r="BE1028" s="131"/>
      <c r="BF1028" s="132"/>
      <c r="BG1028" s="126" t="s">
        <v>137</v>
      </c>
      <c r="BH1028" s="131" t="n">
        <v>0.01</v>
      </c>
      <c r="BI1028" s="159" t="n">
        <v>1.5E-010</v>
      </c>
      <c r="BJ1028" s="159" t="n">
        <v>1.4E-010</v>
      </c>
      <c r="BK1028" s="131"/>
      <c r="BL1028" s="132"/>
      <c r="BM1028" s="133"/>
      <c r="BN1028" s="134"/>
      <c r="BO1028" s="175"/>
      <c r="BP1028" s="114"/>
      <c r="BQ1028" s="136"/>
      <c r="BR1028" s="137"/>
      <c r="BS1028" s="138"/>
      <c r="BT1028" s="139"/>
      <c r="BU1028" s="140"/>
      <c r="BV1028" s="141"/>
      <c r="BW1028" s="142"/>
    </row>
    <row r="1029" customFormat="false" ht="12.75" hidden="false" customHeight="true" outlineLevel="0" collapsed="false">
      <c r="AX1029" s="126" t="s">
        <v>756</v>
      </c>
      <c r="AY1029" s="172" t="n">
        <v>1.25</v>
      </c>
      <c r="AZ1029" s="131" t="s">
        <v>132</v>
      </c>
      <c r="BA1029" s="172" t="n">
        <v>1.25</v>
      </c>
      <c r="BB1029" s="131"/>
      <c r="BC1029" s="131"/>
      <c r="BD1029" s="131"/>
      <c r="BE1029" s="131"/>
      <c r="BF1029" s="132"/>
      <c r="BG1029" s="126" t="s">
        <v>115</v>
      </c>
      <c r="BH1029" s="131" t="n">
        <v>0.01</v>
      </c>
      <c r="BI1029" s="159" t="n">
        <v>1.7E-010</v>
      </c>
      <c r="BJ1029" s="159" t="n">
        <v>2.8E-010</v>
      </c>
      <c r="BK1029" s="131" t="n">
        <v>0.01</v>
      </c>
      <c r="BL1029" s="149" t="n">
        <v>8.1E-010</v>
      </c>
      <c r="BM1029" s="133"/>
      <c r="BN1029" s="134"/>
      <c r="BO1029" s="175"/>
      <c r="BP1029" s="114"/>
      <c r="BQ1029" s="136"/>
      <c r="BR1029" s="137"/>
      <c r="BS1029" s="138"/>
      <c r="BT1029" s="139"/>
      <c r="BU1029" s="140"/>
      <c r="BV1029" s="141"/>
      <c r="BW1029" s="142"/>
    </row>
    <row r="1030" customFormat="false" ht="12.75" hidden="false" customHeight="true" outlineLevel="0" collapsed="false">
      <c r="AX1030" s="126" t="s">
        <v>756</v>
      </c>
      <c r="AY1030" s="172" t="n">
        <v>1.25</v>
      </c>
      <c r="AZ1030" s="131" t="s">
        <v>132</v>
      </c>
      <c r="BA1030" s="172" t="n">
        <v>1.25</v>
      </c>
      <c r="BB1030" s="131"/>
      <c r="BC1030" s="131"/>
      <c r="BD1030" s="131"/>
      <c r="BE1030" s="131"/>
      <c r="BF1030" s="132"/>
      <c r="BG1030" s="126" t="s">
        <v>133</v>
      </c>
      <c r="BH1030" s="131" t="n">
        <v>0.01</v>
      </c>
      <c r="BI1030" s="159" t="n">
        <v>4.7E-010</v>
      </c>
      <c r="BJ1030" s="159" t="n">
        <v>6.4E-010</v>
      </c>
      <c r="BK1030" s="131"/>
      <c r="BL1030" s="132"/>
      <c r="BM1030" s="133"/>
      <c r="BN1030" s="134"/>
      <c r="BO1030" s="175"/>
      <c r="BP1030" s="114"/>
      <c r="BQ1030" s="136"/>
      <c r="BR1030" s="137"/>
      <c r="BS1030" s="138"/>
      <c r="BT1030" s="139"/>
      <c r="BU1030" s="140"/>
      <c r="BV1030" s="141"/>
      <c r="BW1030" s="142"/>
    </row>
    <row r="1031" customFormat="false" ht="12.75" hidden="false" customHeight="true" outlineLevel="0" collapsed="false">
      <c r="AX1031" s="126" t="s">
        <v>756</v>
      </c>
      <c r="AY1031" s="172" t="n">
        <v>1.25</v>
      </c>
      <c r="AZ1031" s="131" t="s">
        <v>132</v>
      </c>
      <c r="BA1031" s="172" t="n">
        <v>1.25</v>
      </c>
      <c r="BB1031" s="131"/>
      <c r="BC1031" s="131"/>
      <c r="BD1031" s="131"/>
      <c r="BE1031" s="131"/>
      <c r="BF1031" s="132"/>
      <c r="BG1031" s="126" t="s">
        <v>137</v>
      </c>
      <c r="BH1031" s="131" t="n">
        <v>0.01</v>
      </c>
      <c r="BI1031" s="159" t="n">
        <v>5.1E-010</v>
      </c>
      <c r="BJ1031" s="159" t="n">
        <v>6.8E-010</v>
      </c>
      <c r="BK1031" s="131"/>
      <c r="BL1031" s="132"/>
      <c r="BM1031" s="133"/>
      <c r="BN1031" s="134"/>
      <c r="BO1031" s="175"/>
      <c r="BP1031" s="114"/>
      <c r="BQ1031" s="136"/>
      <c r="BR1031" s="137"/>
      <c r="BS1031" s="138"/>
      <c r="BT1031" s="139"/>
      <c r="BU1031" s="140"/>
      <c r="BV1031" s="141"/>
      <c r="BW1031" s="142"/>
    </row>
    <row r="1032" customFormat="false" ht="12.75" hidden="false" customHeight="true" outlineLevel="0" collapsed="false">
      <c r="AX1032" s="126" t="s">
        <v>757</v>
      </c>
      <c r="AY1032" s="172" t="n">
        <v>6</v>
      </c>
      <c r="AZ1032" s="131" t="s">
        <v>114</v>
      </c>
      <c r="BA1032" s="131" t="n">
        <v>2191.5</v>
      </c>
      <c r="BB1032" s="131"/>
      <c r="BC1032" s="131"/>
      <c r="BD1032" s="131"/>
      <c r="BE1032" s="131"/>
      <c r="BF1032" s="132"/>
      <c r="BG1032" s="126" t="s">
        <v>115</v>
      </c>
      <c r="BH1032" s="131" t="n">
        <v>0.01</v>
      </c>
      <c r="BI1032" s="159" t="n">
        <v>1.1E-008</v>
      </c>
      <c r="BJ1032" s="159" t="n">
        <v>1.3E-008</v>
      </c>
      <c r="BK1032" s="131" t="n">
        <v>0.01</v>
      </c>
      <c r="BL1032" s="149" t="n">
        <v>2.4E-009</v>
      </c>
      <c r="BM1032" s="133"/>
      <c r="BN1032" s="134"/>
      <c r="BO1032" s="175"/>
      <c r="BP1032" s="114"/>
      <c r="BQ1032" s="136"/>
      <c r="BR1032" s="137"/>
      <c r="BS1032" s="138"/>
      <c r="BT1032" s="139"/>
      <c r="BU1032" s="140"/>
      <c r="BV1032" s="141"/>
      <c r="BW1032" s="142"/>
    </row>
    <row r="1033" customFormat="false" ht="12.75" hidden="false" customHeight="true" outlineLevel="0" collapsed="false">
      <c r="AX1033" s="126" t="s">
        <v>757</v>
      </c>
      <c r="AY1033" s="172" t="n">
        <v>6</v>
      </c>
      <c r="AZ1033" s="131" t="s">
        <v>114</v>
      </c>
      <c r="BA1033" s="131" t="n">
        <v>2191.5</v>
      </c>
      <c r="BB1033" s="131"/>
      <c r="BC1033" s="131"/>
      <c r="BD1033" s="131"/>
      <c r="BE1033" s="131"/>
      <c r="BF1033" s="132"/>
      <c r="BG1033" s="126" t="s">
        <v>133</v>
      </c>
      <c r="BH1033" s="131" t="n">
        <v>0.01</v>
      </c>
      <c r="BI1033" s="159" t="n">
        <v>2E-008</v>
      </c>
      <c r="BJ1033" s="159" t="n">
        <v>1.3E-008</v>
      </c>
      <c r="BK1033" s="131"/>
      <c r="BL1033" s="132"/>
      <c r="BM1033" s="133"/>
      <c r="BN1033" s="134"/>
      <c r="BO1033" s="175"/>
      <c r="BP1033" s="114"/>
      <c r="BQ1033" s="136"/>
      <c r="BR1033" s="137"/>
      <c r="BS1033" s="138"/>
      <c r="BT1033" s="139"/>
      <c r="BU1033" s="140"/>
      <c r="BV1033" s="141"/>
      <c r="BW1033" s="142"/>
    </row>
    <row r="1034" customFormat="false" ht="12.75" hidden="false" customHeight="true" outlineLevel="0" collapsed="false">
      <c r="AX1034" s="126" t="s">
        <v>757</v>
      </c>
      <c r="AY1034" s="172" t="n">
        <v>6</v>
      </c>
      <c r="AZ1034" s="131" t="s">
        <v>114</v>
      </c>
      <c r="BA1034" s="131" t="n">
        <v>2191.5</v>
      </c>
      <c r="BB1034" s="131"/>
      <c r="BC1034" s="131"/>
      <c r="BD1034" s="131"/>
      <c r="BE1034" s="131"/>
      <c r="BF1034" s="132"/>
      <c r="BG1034" s="126" t="s">
        <v>137</v>
      </c>
      <c r="BH1034" s="131" t="n">
        <v>0.01</v>
      </c>
      <c r="BI1034" s="159" t="n">
        <v>7.9E-008</v>
      </c>
      <c r="BJ1034" s="159" t="n">
        <v>4.2E-008</v>
      </c>
      <c r="BK1034" s="131"/>
      <c r="BL1034" s="132"/>
      <c r="BM1034" s="133"/>
      <c r="BN1034" s="134"/>
      <c r="BO1034" s="175"/>
      <c r="BP1034" s="114"/>
      <c r="BQ1034" s="136"/>
      <c r="BR1034" s="137"/>
      <c r="BS1034" s="138"/>
      <c r="BT1034" s="139"/>
      <c r="BU1034" s="140"/>
      <c r="BV1034" s="141"/>
      <c r="BW1034" s="142"/>
    </row>
    <row r="1035" customFormat="false" ht="12.75" hidden="false" customHeight="true" outlineLevel="0" collapsed="false">
      <c r="AX1035" s="126" t="s">
        <v>758</v>
      </c>
      <c r="AY1035" s="172" t="n">
        <v>0.25</v>
      </c>
      <c r="AZ1035" s="131" t="s">
        <v>72</v>
      </c>
      <c r="BA1035" s="131" t="n">
        <v>0.0104166666666667</v>
      </c>
      <c r="BB1035" s="131"/>
      <c r="BC1035" s="131"/>
      <c r="BD1035" s="131"/>
      <c r="BE1035" s="131"/>
      <c r="BF1035" s="132"/>
      <c r="BG1035" s="126" t="s">
        <v>115</v>
      </c>
      <c r="BH1035" s="131" t="n">
        <v>0.01</v>
      </c>
      <c r="BI1035" s="159" t="n">
        <v>1.5E-011</v>
      </c>
      <c r="BJ1035" s="159" t="n">
        <v>2.6E-011</v>
      </c>
      <c r="BK1035" s="131" t="n">
        <v>0.01</v>
      </c>
      <c r="BL1035" s="149" t="n">
        <v>4.8E-011</v>
      </c>
      <c r="BM1035" s="133"/>
      <c r="BN1035" s="134"/>
      <c r="BO1035" s="175"/>
      <c r="BP1035" s="114"/>
      <c r="BQ1035" s="136"/>
      <c r="BR1035" s="137"/>
      <c r="BS1035" s="138"/>
      <c r="BT1035" s="139"/>
      <c r="BU1035" s="140"/>
      <c r="BV1035" s="141"/>
      <c r="BW1035" s="142"/>
    </row>
    <row r="1036" customFormat="false" ht="12.75" hidden="false" customHeight="true" outlineLevel="0" collapsed="false">
      <c r="AX1036" s="126" t="s">
        <v>758</v>
      </c>
      <c r="AY1036" s="172" t="n">
        <v>0.25</v>
      </c>
      <c r="AZ1036" s="131" t="s">
        <v>72</v>
      </c>
      <c r="BA1036" s="131" t="n">
        <v>0.0104166666666667</v>
      </c>
      <c r="BB1036" s="131"/>
      <c r="BC1036" s="131"/>
      <c r="BD1036" s="131"/>
      <c r="BE1036" s="131"/>
      <c r="BF1036" s="132"/>
      <c r="BG1036" s="126" t="s">
        <v>133</v>
      </c>
      <c r="BH1036" s="131" t="n">
        <v>0.01</v>
      </c>
      <c r="BI1036" s="159" t="n">
        <v>2.4E-011</v>
      </c>
      <c r="BJ1036" s="159" t="n">
        <v>3.9E-011</v>
      </c>
      <c r="BK1036" s="131"/>
      <c r="BL1036" s="132"/>
      <c r="BM1036" s="133"/>
      <c r="BN1036" s="134"/>
      <c r="BO1036" s="175"/>
      <c r="BP1036" s="114"/>
      <c r="BQ1036" s="136"/>
      <c r="BR1036" s="137"/>
      <c r="BS1036" s="138"/>
      <c r="BT1036" s="139"/>
      <c r="BU1036" s="140"/>
      <c r="BV1036" s="141"/>
      <c r="BW1036" s="142"/>
    </row>
    <row r="1037" customFormat="false" ht="12.75" hidden="false" customHeight="true" outlineLevel="0" collapsed="false">
      <c r="AX1037" s="126" t="s">
        <v>758</v>
      </c>
      <c r="AY1037" s="172" t="n">
        <v>0.25</v>
      </c>
      <c r="AZ1037" s="131" t="s">
        <v>72</v>
      </c>
      <c r="BA1037" s="131" t="n">
        <v>0.0104166666666667</v>
      </c>
      <c r="BB1037" s="131"/>
      <c r="BC1037" s="131"/>
      <c r="BD1037" s="131"/>
      <c r="BE1037" s="131"/>
      <c r="BF1037" s="132"/>
      <c r="BG1037" s="126" t="s">
        <v>137</v>
      </c>
      <c r="BH1037" s="131" t="n">
        <v>0.01</v>
      </c>
      <c r="BI1037" s="159" t="n">
        <v>2.5E-011</v>
      </c>
      <c r="BJ1037" s="159" t="n">
        <v>4E-011</v>
      </c>
      <c r="BK1037" s="131"/>
      <c r="BL1037" s="132"/>
      <c r="BM1037" s="133"/>
      <c r="BN1037" s="134"/>
      <c r="BO1037" s="175"/>
      <c r="BP1037" s="114"/>
      <c r="BQ1037" s="136"/>
      <c r="BR1037" s="137"/>
      <c r="BS1037" s="138"/>
      <c r="BT1037" s="139"/>
      <c r="BU1037" s="140"/>
      <c r="BV1037" s="141"/>
      <c r="BW1037" s="142"/>
    </row>
    <row r="1038" customFormat="false" ht="12.75" hidden="false" customHeight="true" outlineLevel="0" collapsed="false">
      <c r="AX1038" s="126" t="s">
        <v>759</v>
      </c>
      <c r="AY1038" s="172" t="n">
        <v>3.02</v>
      </c>
      <c r="AZ1038" s="131" t="s">
        <v>72</v>
      </c>
      <c r="BA1038" s="131" t="n">
        <v>0.125833333333333</v>
      </c>
      <c r="BB1038" s="131"/>
      <c r="BC1038" s="131"/>
      <c r="BD1038" s="131"/>
      <c r="BE1038" s="131"/>
      <c r="BF1038" s="132"/>
      <c r="BG1038" s="126" t="s">
        <v>115</v>
      </c>
      <c r="BH1038" s="131" t="n">
        <v>0.01</v>
      </c>
      <c r="BI1038" s="159" t="n">
        <v>6.7E-011</v>
      </c>
      <c r="BJ1038" s="159" t="n">
        <v>1.2E-010</v>
      </c>
      <c r="BK1038" s="131" t="n">
        <v>0.01</v>
      </c>
      <c r="BL1038" s="149" t="n">
        <v>1.7E-010</v>
      </c>
      <c r="BM1038" s="133"/>
      <c r="BN1038" s="134"/>
      <c r="BO1038" s="175"/>
      <c r="BP1038" s="114"/>
      <c r="BQ1038" s="136"/>
      <c r="BR1038" s="137"/>
      <c r="BS1038" s="138"/>
      <c r="BT1038" s="139"/>
      <c r="BU1038" s="140"/>
      <c r="BV1038" s="141"/>
      <c r="BW1038" s="142"/>
    </row>
    <row r="1039" customFormat="false" ht="12.75" hidden="false" customHeight="true" outlineLevel="0" collapsed="false">
      <c r="AX1039" s="126" t="s">
        <v>759</v>
      </c>
      <c r="AY1039" s="172" t="n">
        <v>3.02</v>
      </c>
      <c r="AZ1039" s="131" t="s">
        <v>72</v>
      </c>
      <c r="BA1039" s="131" t="n">
        <v>0.125833333333333</v>
      </c>
      <c r="BB1039" s="131"/>
      <c r="BC1039" s="131"/>
      <c r="BD1039" s="131"/>
      <c r="BE1039" s="131"/>
      <c r="BF1039" s="132"/>
      <c r="BG1039" s="126" t="s">
        <v>133</v>
      </c>
      <c r="BH1039" s="131" t="n">
        <v>0.01</v>
      </c>
      <c r="BI1039" s="159" t="n">
        <v>1.1E-010</v>
      </c>
      <c r="BJ1039" s="159" t="n">
        <v>1.8E-010</v>
      </c>
      <c r="BK1039" s="131"/>
      <c r="BL1039" s="132"/>
      <c r="BM1039" s="133"/>
      <c r="BN1039" s="134"/>
      <c r="BO1039" s="175"/>
      <c r="BP1039" s="114"/>
      <c r="BQ1039" s="136"/>
      <c r="BR1039" s="137"/>
      <c r="BS1039" s="138"/>
      <c r="BT1039" s="139"/>
      <c r="BU1039" s="140"/>
      <c r="BV1039" s="141"/>
      <c r="BW1039" s="142"/>
    </row>
    <row r="1040" customFormat="false" ht="12.75" hidden="false" customHeight="true" outlineLevel="0" collapsed="false">
      <c r="AX1040" s="126" t="s">
        <v>759</v>
      </c>
      <c r="AY1040" s="172" t="n">
        <v>3.02</v>
      </c>
      <c r="AZ1040" s="131" t="s">
        <v>72</v>
      </c>
      <c r="BA1040" s="131" t="n">
        <v>0.125833333333333</v>
      </c>
      <c r="BB1040" s="131"/>
      <c r="BC1040" s="131"/>
      <c r="BD1040" s="131"/>
      <c r="BE1040" s="131"/>
      <c r="BF1040" s="132"/>
      <c r="BG1040" s="126" t="s">
        <v>137</v>
      </c>
      <c r="BH1040" s="131" t="n">
        <v>0.01</v>
      </c>
      <c r="BI1040" s="159" t="n">
        <v>1.2E-010</v>
      </c>
      <c r="BJ1040" s="159" t="n">
        <v>1.9E-010</v>
      </c>
      <c r="BK1040" s="131"/>
      <c r="BL1040" s="132"/>
      <c r="BM1040" s="133"/>
      <c r="BN1040" s="134"/>
      <c r="BO1040" s="175"/>
      <c r="BP1040" s="114"/>
      <c r="BQ1040" s="136"/>
      <c r="BR1040" s="137"/>
      <c r="BS1040" s="138"/>
      <c r="BT1040" s="139"/>
      <c r="BU1040" s="140"/>
      <c r="BV1040" s="141"/>
      <c r="BW1040" s="142"/>
    </row>
    <row r="1041" customFormat="false" ht="12.75" hidden="false" customHeight="true" outlineLevel="0" collapsed="false">
      <c r="AX1041" s="126" t="s">
        <v>760</v>
      </c>
      <c r="AY1041" s="172" t="n">
        <v>14</v>
      </c>
      <c r="AZ1041" s="131" t="s">
        <v>72</v>
      </c>
      <c r="BA1041" s="131" t="n">
        <v>0.583333333333333</v>
      </c>
      <c r="BB1041" s="131"/>
      <c r="BC1041" s="131"/>
      <c r="BD1041" s="131"/>
      <c r="BE1041" s="131"/>
      <c r="BF1041" s="132"/>
      <c r="BG1041" s="126" t="s">
        <v>115</v>
      </c>
      <c r="BH1041" s="131" t="n">
        <v>0.01</v>
      </c>
      <c r="BI1041" s="159" t="n">
        <v>8.8E-011</v>
      </c>
      <c r="BJ1041" s="159" t="n">
        <v>1.5E-010</v>
      </c>
      <c r="BK1041" s="131" t="n">
        <v>0.01</v>
      </c>
      <c r="BL1041" s="149" t="n">
        <v>2.6E-010</v>
      </c>
      <c r="BM1041" s="133"/>
      <c r="BN1041" s="134"/>
      <c r="BO1041" s="175"/>
      <c r="BP1041" s="114"/>
      <c r="BQ1041" s="136"/>
      <c r="BR1041" s="137"/>
      <c r="BS1041" s="138"/>
      <c r="BT1041" s="139"/>
      <c r="BU1041" s="140"/>
      <c r="BV1041" s="141"/>
      <c r="BW1041" s="142"/>
    </row>
    <row r="1042" customFormat="false" ht="12.75" hidden="false" customHeight="true" outlineLevel="0" collapsed="false">
      <c r="AX1042" s="126" t="s">
        <v>760</v>
      </c>
      <c r="AY1042" s="172" t="n">
        <v>14</v>
      </c>
      <c r="AZ1042" s="131" t="s">
        <v>72</v>
      </c>
      <c r="BA1042" s="131" t="n">
        <v>0.583333333333333</v>
      </c>
      <c r="BB1042" s="131"/>
      <c r="BC1042" s="131"/>
      <c r="BD1042" s="131"/>
      <c r="BE1042" s="131"/>
      <c r="BF1042" s="132"/>
      <c r="BG1042" s="126" t="s">
        <v>133</v>
      </c>
      <c r="BH1042" s="131" t="n">
        <v>0.01</v>
      </c>
      <c r="BI1042" s="159" t="n">
        <v>1.8E-010</v>
      </c>
      <c r="BJ1042" s="159" t="n">
        <v>2.5E-010</v>
      </c>
      <c r="BK1042" s="131"/>
      <c r="BL1042" s="132"/>
      <c r="BM1042" s="133"/>
      <c r="BN1042" s="134"/>
      <c r="BO1042" s="175"/>
      <c r="BP1042" s="114"/>
      <c r="BQ1042" s="136"/>
      <c r="BR1042" s="137"/>
      <c r="BS1042" s="138"/>
      <c r="BT1042" s="139"/>
      <c r="BU1042" s="140"/>
      <c r="BV1042" s="141"/>
      <c r="BW1042" s="142"/>
    </row>
    <row r="1043" customFormat="false" ht="12.75" hidden="false" customHeight="true" outlineLevel="0" collapsed="false">
      <c r="AX1043" s="126" t="s">
        <v>760</v>
      </c>
      <c r="AY1043" s="172" t="n">
        <v>14</v>
      </c>
      <c r="AZ1043" s="131" t="s">
        <v>72</v>
      </c>
      <c r="BA1043" s="131" t="n">
        <v>0.583333333333333</v>
      </c>
      <c r="BB1043" s="131"/>
      <c r="BC1043" s="131"/>
      <c r="BD1043" s="131"/>
      <c r="BE1043" s="131"/>
      <c r="BF1043" s="132"/>
      <c r="BG1043" s="126" t="s">
        <v>137</v>
      </c>
      <c r="BH1043" s="131" t="n">
        <v>0.01</v>
      </c>
      <c r="BI1043" s="159" t="n">
        <v>1.9E-010</v>
      </c>
      <c r="BJ1043" s="159" t="n">
        <v>2.6E-010</v>
      </c>
      <c r="BK1043" s="131"/>
      <c r="BL1043" s="132"/>
      <c r="BM1043" s="133"/>
      <c r="BN1043" s="134"/>
      <c r="BO1043" s="175"/>
      <c r="BP1043" s="114"/>
      <c r="BQ1043" s="136"/>
      <c r="BR1043" s="137"/>
      <c r="BS1043" s="138"/>
      <c r="BT1043" s="139"/>
      <c r="BU1043" s="140"/>
      <c r="BV1043" s="141"/>
      <c r="BW1043" s="142"/>
    </row>
    <row r="1044" customFormat="false" ht="12.75" hidden="false" customHeight="true" outlineLevel="0" collapsed="false">
      <c r="AX1044" s="126" t="s">
        <v>761</v>
      </c>
      <c r="AY1044" s="172" t="n">
        <v>15.8</v>
      </c>
      <c r="AZ1044" s="131" t="s">
        <v>72</v>
      </c>
      <c r="BA1044" s="131" t="n">
        <v>0.658333333333333</v>
      </c>
      <c r="BB1044" s="131"/>
      <c r="BC1044" s="131"/>
      <c r="BD1044" s="131"/>
      <c r="BE1044" s="131"/>
      <c r="BF1044" s="132"/>
      <c r="BG1044" s="126" t="s">
        <v>115</v>
      </c>
      <c r="BH1044" s="131" t="n">
        <v>0.01</v>
      </c>
      <c r="BI1044" s="159" t="n">
        <v>1.8E-010</v>
      </c>
      <c r="BJ1044" s="159" t="n">
        <v>3.3E-010</v>
      </c>
      <c r="BK1044" s="131" t="n">
        <v>0.01</v>
      </c>
      <c r="BL1044" s="149" t="n">
        <v>4.9E-010</v>
      </c>
      <c r="BM1044" s="133"/>
      <c r="BN1044" s="134"/>
      <c r="BO1044" s="175"/>
      <c r="BP1044" s="114"/>
      <c r="BQ1044" s="136"/>
      <c r="BR1044" s="137"/>
      <c r="BS1044" s="138"/>
      <c r="BT1044" s="139"/>
      <c r="BU1044" s="140"/>
      <c r="BV1044" s="141"/>
      <c r="BW1044" s="142"/>
    </row>
    <row r="1045" customFormat="false" ht="12.75" hidden="false" customHeight="true" outlineLevel="0" collapsed="false">
      <c r="AX1045" s="126" t="s">
        <v>761</v>
      </c>
      <c r="AY1045" s="172" t="n">
        <v>15.8</v>
      </c>
      <c r="AZ1045" s="131" t="s">
        <v>72</v>
      </c>
      <c r="BA1045" s="131" t="n">
        <v>0.658333333333333</v>
      </c>
      <c r="BB1045" s="131"/>
      <c r="BC1045" s="131"/>
      <c r="BD1045" s="131"/>
      <c r="BE1045" s="131"/>
      <c r="BF1045" s="132"/>
      <c r="BG1045" s="126" t="s">
        <v>133</v>
      </c>
      <c r="BH1045" s="131" t="n">
        <v>0.01</v>
      </c>
      <c r="BI1045" s="159" t="n">
        <v>3.2E-010</v>
      </c>
      <c r="BJ1045" s="159" t="n">
        <v>4.8E-010</v>
      </c>
      <c r="BK1045" s="131"/>
      <c r="BL1045" s="132"/>
      <c r="BM1045" s="133"/>
      <c r="BN1045" s="134"/>
      <c r="BO1045" s="175"/>
      <c r="BP1045" s="114"/>
      <c r="BQ1045" s="136"/>
      <c r="BR1045" s="137"/>
      <c r="BS1045" s="138"/>
      <c r="BT1045" s="139"/>
      <c r="BU1045" s="140"/>
      <c r="BV1045" s="141"/>
      <c r="BW1045" s="142"/>
    </row>
    <row r="1046" customFormat="false" ht="12.75" hidden="false" customHeight="true" outlineLevel="0" collapsed="false">
      <c r="AX1046" s="126" t="s">
        <v>761</v>
      </c>
      <c r="AY1046" s="172" t="n">
        <v>15.8</v>
      </c>
      <c r="AZ1046" s="131" t="s">
        <v>72</v>
      </c>
      <c r="BA1046" s="131" t="n">
        <v>0.658333333333333</v>
      </c>
      <c r="BB1046" s="131"/>
      <c r="BC1046" s="131"/>
      <c r="BD1046" s="131"/>
      <c r="BE1046" s="131"/>
      <c r="BF1046" s="132"/>
      <c r="BG1046" s="126" t="s">
        <v>137</v>
      </c>
      <c r="BH1046" s="131" t="n">
        <v>0.01</v>
      </c>
      <c r="BI1046" s="159" t="n">
        <v>3.3E-010</v>
      </c>
      <c r="BJ1046" s="159" t="n">
        <v>5E-010</v>
      </c>
      <c r="BK1046" s="131"/>
      <c r="BL1046" s="132"/>
      <c r="BM1046" s="133"/>
      <c r="BN1046" s="134"/>
      <c r="BO1046" s="175"/>
      <c r="BP1046" s="114"/>
      <c r="BQ1046" s="136"/>
      <c r="BR1046" s="137"/>
      <c r="BS1046" s="138"/>
      <c r="BT1046" s="139"/>
      <c r="BU1046" s="140"/>
      <c r="BV1046" s="141"/>
      <c r="BW1046" s="142"/>
    </row>
    <row r="1047" customFormat="false" ht="12.75" hidden="false" customHeight="true" outlineLevel="0" collapsed="false">
      <c r="AX1047" s="126" t="s">
        <v>762</v>
      </c>
      <c r="AY1047" s="172" t="n">
        <v>1.75</v>
      </c>
      <c r="AZ1047" s="131" t="s">
        <v>72</v>
      </c>
      <c r="BA1047" s="131" t="n">
        <v>0.0729166666666667</v>
      </c>
      <c r="BB1047" s="131"/>
      <c r="BC1047" s="131"/>
      <c r="BD1047" s="131"/>
      <c r="BE1047" s="131"/>
      <c r="BF1047" s="132"/>
      <c r="BG1047" s="126" t="s">
        <v>115</v>
      </c>
      <c r="BH1047" s="131" t="n">
        <v>0.01</v>
      </c>
      <c r="BI1047" s="159" t="n">
        <v>2.5E-011</v>
      </c>
      <c r="BJ1047" s="159" t="n">
        <v>4.5E-011</v>
      </c>
      <c r="BK1047" s="131" t="n">
        <v>0.01</v>
      </c>
      <c r="BL1047" s="149" t="n">
        <v>6.1E-011</v>
      </c>
      <c r="BM1047" s="133"/>
      <c r="BN1047" s="134"/>
      <c r="BO1047" s="175"/>
      <c r="BP1047" s="114"/>
      <c r="BQ1047" s="136"/>
      <c r="BR1047" s="137"/>
      <c r="BS1047" s="138"/>
      <c r="BT1047" s="139"/>
      <c r="BU1047" s="140"/>
      <c r="BV1047" s="141"/>
      <c r="BW1047" s="142"/>
    </row>
    <row r="1048" customFormat="false" ht="12.75" hidden="false" customHeight="true" outlineLevel="0" collapsed="false">
      <c r="AX1048" s="126" t="s">
        <v>762</v>
      </c>
      <c r="AY1048" s="172" t="n">
        <v>1.75</v>
      </c>
      <c r="AZ1048" s="131" t="s">
        <v>72</v>
      </c>
      <c r="BA1048" s="131" t="n">
        <v>0.0729166666666667</v>
      </c>
      <c r="BB1048" s="131"/>
      <c r="BC1048" s="131"/>
      <c r="BD1048" s="131"/>
      <c r="BE1048" s="131"/>
      <c r="BF1048" s="132"/>
      <c r="BG1048" s="126" t="s">
        <v>133</v>
      </c>
      <c r="BH1048" s="131" t="n">
        <v>0.01</v>
      </c>
      <c r="BI1048" s="159" t="n">
        <v>4.3E-011</v>
      </c>
      <c r="BJ1048" s="159" t="n">
        <v>6.9E-011</v>
      </c>
      <c r="BK1048" s="131"/>
      <c r="BL1048" s="132"/>
      <c r="BM1048" s="133"/>
      <c r="BN1048" s="134"/>
      <c r="BO1048" s="175"/>
      <c r="BP1048" s="114"/>
      <c r="BQ1048" s="136"/>
      <c r="BR1048" s="137"/>
      <c r="BS1048" s="138"/>
      <c r="BT1048" s="139"/>
      <c r="BU1048" s="140"/>
      <c r="BV1048" s="141"/>
      <c r="BW1048" s="142"/>
    </row>
    <row r="1049" customFormat="false" ht="12.75" hidden="false" customHeight="true" outlineLevel="0" collapsed="false">
      <c r="AX1049" s="126" t="s">
        <v>762</v>
      </c>
      <c r="AY1049" s="172" t="n">
        <v>1.75</v>
      </c>
      <c r="AZ1049" s="131" t="s">
        <v>72</v>
      </c>
      <c r="BA1049" s="131" t="n">
        <v>0.0729166666666667</v>
      </c>
      <c r="BB1049" s="131"/>
      <c r="BC1049" s="131"/>
      <c r="BD1049" s="131"/>
      <c r="BE1049" s="131"/>
      <c r="BF1049" s="132"/>
      <c r="BG1049" s="126" t="s">
        <v>137</v>
      </c>
      <c r="BH1049" s="131" t="n">
        <v>0.01</v>
      </c>
      <c r="BI1049" s="159" t="n">
        <v>4.5E-011</v>
      </c>
      <c r="BJ1049" s="159" t="n">
        <v>7.1E-011</v>
      </c>
      <c r="BK1049" s="131"/>
      <c r="BL1049" s="132"/>
      <c r="BM1049" s="133"/>
      <c r="BN1049" s="134"/>
      <c r="BO1049" s="175"/>
      <c r="BP1049" s="114"/>
      <c r="BQ1049" s="136"/>
      <c r="BR1049" s="137"/>
      <c r="BS1049" s="138"/>
      <c r="BT1049" s="139"/>
      <c r="BU1049" s="140"/>
      <c r="BV1049" s="141"/>
      <c r="BW1049" s="142"/>
    </row>
    <row r="1050" customFormat="false" ht="12.75" hidden="false" customHeight="true" outlineLevel="0" collapsed="false">
      <c r="AX1050" s="126" t="s">
        <v>763</v>
      </c>
      <c r="AY1050" s="172" t="n">
        <v>10.5</v>
      </c>
      <c r="AZ1050" s="131" t="s">
        <v>72</v>
      </c>
      <c r="BA1050" s="131" t="n">
        <v>0.4375</v>
      </c>
      <c r="BB1050" s="131"/>
      <c r="BC1050" s="131"/>
      <c r="BD1050" s="131"/>
      <c r="BE1050" s="131"/>
      <c r="BF1050" s="132"/>
      <c r="BG1050" s="126" t="s">
        <v>115</v>
      </c>
      <c r="BH1050" s="131" t="n">
        <v>0.01</v>
      </c>
      <c r="BI1050" s="159" t="n">
        <v>4E-011</v>
      </c>
      <c r="BJ1050" s="159" t="n">
        <v>7.2E-011</v>
      </c>
      <c r="BK1050" s="131" t="n">
        <v>0.01</v>
      </c>
      <c r="BL1050" s="149" t="n">
        <v>1.2E-010</v>
      </c>
      <c r="BM1050" s="133"/>
      <c r="BN1050" s="134"/>
      <c r="BO1050" s="175"/>
      <c r="BP1050" s="114"/>
      <c r="BQ1050" s="136"/>
      <c r="BR1050" s="137"/>
      <c r="BS1050" s="138"/>
      <c r="BT1050" s="139"/>
      <c r="BU1050" s="140"/>
      <c r="BV1050" s="141"/>
      <c r="BW1050" s="142"/>
    </row>
    <row r="1051" customFormat="false" ht="12.75" hidden="false" customHeight="true" outlineLevel="0" collapsed="false">
      <c r="AX1051" s="126" t="s">
        <v>763</v>
      </c>
      <c r="AY1051" s="172" t="n">
        <v>10.5</v>
      </c>
      <c r="AZ1051" s="131" t="s">
        <v>72</v>
      </c>
      <c r="BA1051" s="131" t="n">
        <v>0.4375</v>
      </c>
      <c r="BB1051" s="131"/>
      <c r="BC1051" s="131"/>
      <c r="BD1051" s="131"/>
      <c r="BE1051" s="131"/>
      <c r="BF1051" s="132"/>
      <c r="BG1051" s="126" t="s">
        <v>133</v>
      </c>
      <c r="BH1051" s="131" t="n">
        <v>0.01</v>
      </c>
      <c r="BI1051" s="159" t="n">
        <v>7.5E-011</v>
      </c>
      <c r="BJ1051" s="159" t="n">
        <v>1.1E-010</v>
      </c>
      <c r="BK1051" s="131"/>
      <c r="BL1051" s="132"/>
      <c r="BM1051" s="133"/>
      <c r="BN1051" s="134"/>
      <c r="BO1051" s="175"/>
      <c r="BP1051" s="114"/>
      <c r="BQ1051" s="136"/>
      <c r="BR1051" s="137"/>
      <c r="BS1051" s="138"/>
      <c r="BT1051" s="139"/>
      <c r="BU1051" s="140"/>
      <c r="BV1051" s="141"/>
      <c r="BW1051" s="142"/>
    </row>
    <row r="1052" customFormat="false" ht="12.75" hidden="false" customHeight="true" outlineLevel="0" collapsed="false">
      <c r="AX1052" s="126" t="s">
        <v>763</v>
      </c>
      <c r="AY1052" s="172" t="n">
        <v>10.5</v>
      </c>
      <c r="AZ1052" s="131" t="s">
        <v>72</v>
      </c>
      <c r="BA1052" s="131" t="n">
        <v>0.4375</v>
      </c>
      <c r="BB1052" s="131"/>
      <c r="BC1052" s="131"/>
      <c r="BD1052" s="131"/>
      <c r="BE1052" s="131"/>
      <c r="BF1052" s="132"/>
      <c r="BG1052" s="126" t="s">
        <v>137</v>
      </c>
      <c r="BH1052" s="131" t="n">
        <v>0.01</v>
      </c>
      <c r="BI1052" s="159" t="n">
        <v>7.9E-011</v>
      </c>
      <c r="BJ1052" s="159" t="n">
        <v>1.2E-010</v>
      </c>
      <c r="BK1052" s="131"/>
      <c r="BL1052" s="132"/>
      <c r="BM1052" s="133"/>
      <c r="BN1052" s="134"/>
      <c r="BO1052" s="175"/>
      <c r="BP1052" s="114"/>
      <c r="BQ1052" s="136"/>
      <c r="BR1052" s="137"/>
      <c r="BS1052" s="138"/>
      <c r="BT1052" s="139"/>
      <c r="BU1052" s="140"/>
      <c r="BV1052" s="141"/>
      <c r="BW1052" s="142"/>
    </row>
    <row r="1053" customFormat="false" ht="12.75" hidden="false" customHeight="true" outlineLevel="0" collapsed="false">
      <c r="AX1053" s="126" t="s">
        <v>764</v>
      </c>
      <c r="AY1053" s="172" t="n">
        <v>1.73</v>
      </c>
      <c r="AZ1053" s="131" t="s">
        <v>132</v>
      </c>
      <c r="BA1053" s="172" t="n">
        <v>1.73</v>
      </c>
      <c r="BB1053" s="131"/>
      <c r="BC1053" s="131"/>
      <c r="BD1053" s="131"/>
      <c r="BE1053" s="131"/>
      <c r="BF1053" s="132"/>
      <c r="BG1053" s="126" t="s">
        <v>115</v>
      </c>
      <c r="BH1053" s="131" t="n">
        <v>0.01</v>
      </c>
      <c r="BI1053" s="159" t="n">
        <v>2.6E-010</v>
      </c>
      <c r="BJ1053" s="159" t="n">
        <v>4.4E-010</v>
      </c>
      <c r="BK1053" s="131" t="n">
        <v>0.01</v>
      </c>
      <c r="BL1053" s="149" t="n">
        <v>6.3E-010</v>
      </c>
      <c r="BM1053" s="133"/>
      <c r="BN1053" s="134"/>
      <c r="BO1053" s="175"/>
      <c r="BP1053" s="114"/>
      <c r="BQ1053" s="136"/>
      <c r="BR1053" s="137"/>
      <c r="BS1053" s="138"/>
      <c r="BT1053" s="139"/>
      <c r="BU1053" s="140"/>
      <c r="BV1053" s="141"/>
      <c r="BW1053" s="142"/>
    </row>
    <row r="1054" customFormat="false" ht="12.75" hidden="false" customHeight="true" outlineLevel="0" collapsed="false">
      <c r="AX1054" s="126" t="s">
        <v>764</v>
      </c>
      <c r="AY1054" s="172" t="n">
        <v>1.73</v>
      </c>
      <c r="AZ1054" s="131" t="s">
        <v>132</v>
      </c>
      <c r="BA1054" s="172" t="n">
        <v>1.73</v>
      </c>
      <c r="BB1054" s="131"/>
      <c r="BC1054" s="131"/>
      <c r="BD1054" s="131"/>
      <c r="BE1054" s="131"/>
      <c r="BF1054" s="132"/>
      <c r="BG1054" s="126" t="s">
        <v>133</v>
      </c>
      <c r="BH1054" s="131" t="n">
        <v>0.01</v>
      </c>
      <c r="BI1054" s="159" t="n">
        <v>4.1E-010</v>
      </c>
      <c r="BJ1054" s="159" t="n">
        <v>6E-010</v>
      </c>
      <c r="BK1054" s="131"/>
      <c r="BL1054" s="132"/>
      <c r="BM1054" s="133"/>
      <c r="BN1054" s="134"/>
      <c r="BO1054" s="175"/>
      <c r="BP1054" s="114"/>
      <c r="BQ1054" s="136"/>
      <c r="BR1054" s="137"/>
      <c r="BS1054" s="138"/>
      <c r="BT1054" s="139"/>
      <c r="BU1054" s="140"/>
      <c r="BV1054" s="141"/>
      <c r="BW1054" s="142"/>
    </row>
    <row r="1055" customFormat="false" ht="12.75" hidden="false" customHeight="true" outlineLevel="0" collapsed="false">
      <c r="AX1055" s="126" t="s">
        <v>764</v>
      </c>
      <c r="AY1055" s="172" t="n">
        <v>1.73</v>
      </c>
      <c r="AZ1055" s="131" t="s">
        <v>132</v>
      </c>
      <c r="BA1055" s="172" t="n">
        <v>1.73</v>
      </c>
      <c r="BB1055" s="131"/>
      <c r="BC1055" s="131"/>
      <c r="BD1055" s="131"/>
      <c r="BE1055" s="131"/>
      <c r="BF1055" s="132"/>
      <c r="BG1055" s="126" t="s">
        <v>137</v>
      </c>
      <c r="BH1055" s="131" t="n">
        <v>0.01</v>
      </c>
      <c r="BI1055" s="159" t="n">
        <v>4.3E-010</v>
      </c>
      <c r="BJ1055" s="159" t="n">
        <v>6.2E-010</v>
      </c>
      <c r="BK1055" s="131"/>
      <c r="BL1055" s="132"/>
      <c r="BM1055" s="133"/>
      <c r="BN1055" s="134"/>
      <c r="BO1055" s="175"/>
      <c r="BP1055" s="114"/>
      <c r="BQ1055" s="136"/>
      <c r="BR1055" s="137"/>
      <c r="BS1055" s="138"/>
      <c r="BT1055" s="139"/>
      <c r="BU1055" s="140"/>
      <c r="BV1055" s="141"/>
      <c r="BW1055" s="142"/>
    </row>
    <row r="1056" customFormat="false" ht="12.75" hidden="false" customHeight="true" outlineLevel="0" collapsed="false">
      <c r="AX1056" s="126" t="s">
        <v>765</v>
      </c>
      <c r="AY1056" s="172" t="n">
        <v>13.3</v>
      </c>
      <c r="AZ1056" s="131" t="s">
        <v>132</v>
      </c>
      <c r="BA1056" s="172" t="n">
        <v>13.3</v>
      </c>
      <c r="BB1056" s="131"/>
      <c r="BC1056" s="131"/>
      <c r="BD1056" s="131"/>
      <c r="BE1056" s="131"/>
      <c r="BF1056" s="132"/>
      <c r="BG1056" s="126" t="s">
        <v>115</v>
      </c>
      <c r="BH1056" s="131" t="n">
        <v>0.01</v>
      </c>
      <c r="BI1056" s="159" t="n">
        <v>1.1E-010</v>
      </c>
      <c r="BJ1056" s="159" t="n">
        <v>1.7E-010</v>
      </c>
      <c r="BK1056" s="131" t="n">
        <v>0.01</v>
      </c>
      <c r="BL1056" s="149" t="n">
        <v>2.4E-010</v>
      </c>
      <c r="BM1056" s="133"/>
      <c r="BN1056" s="134"/>
      <c r="BO1056" s="175"/>
      <c r="BP1056" s="114"/>
      <c r="BQ1056" s="136"/>
      <c r="BR1056" s="137"/>
      <c r="BS1056" s="138"/>
      <c r="BT1056" s="139"/>
      <c r="BU1056" s="140"/>
      <c r="BV1056" s="141"/>
      <c r="BW1056" s="142"/>
    </row>
    <row r="1057" customFormat="false" ht="12.75" hidden="false" customHeight="true" outlineLevel="0" collapsed="false">
      <c r="AX1057" s="126" t="s">
        <v>765</v>
      </c>
      <c r="AY1057" s="172" t="n">
        <v>13.3</v>
      </c>
      <c r="AZ1057" s="131" t="s">
        <v>132</v>
      </c>
      <c r="BA1057" s="172" t="n">
        <v>13.3</v>
      </c>
      <c r="BB1057" s="131"/>
      <c r="BC1057" s="131"/>
      <c r="BD1057" s="131"/>
      <c r="BE1057" s="131"/>
      <c r="BF1057" s="132"/>
      <c r="BG1057" s="126" t="s">
        <v>133</v>
      </c>
      <c r="BH1057" s="131" t="n">
        <v>0.01</v>
      </c>
      <c r="BI1057" s="159" t="n">
        <v>4.8E-010</v>
      </c>
      <c r="BJ1057" s="159" t="n">
        <v>4.1E-010</v>
      </c>
      <c r="BK1057" s="131"/>
      <c r="BL1057" s="132"/>
      <c r="BM1057" s="133"/>
      <c r="BN1057" s="134"/>
      <c r="BO1057" s="175"/>
      <c r="BP1057" s="114"/>
      <c r="BQ1057" s="136"/>
      <c r="BR1057" s="137"/>
      <c r="BS1057" s="138"/>
      <c r="BT1057" s="139"/>
      <c r="BU1057" s="140"/>
      <c r="BV1057" s="141"/>
      <c r="BW1057" s="142"/>
    </row>
    <row r="1058" customFormat="false" ht="12.75" hidden="false" customHeight="true" outlineLevel="0" collapsed="false">
      <c r="AX1058" s="126" t="s">
        <v>765</v>
      </c>
      <c r="AY1058" s="172" t="n">
        <v>13.3</v>
      </c>
      <c r="AZ1058" s="131" t="s">
        <v>132</v>
      </c>
      <c r="BA1058" s="172" t="n">
        <v>13.3</v>
      </c>
      <c r="BB1058" s="131"/>
      <c r="BC1058" s="131"/>
      <c r="BD1058" s="131"/>
      <c r="BE1058" s="131"/>
      <c r="BF1058" s="132"/>
      <c r="BG1058" s="126" t="s">
        <v>137</v>
      </c>
      <c r="BH1058" s="131" t="n">
        <v>0.01</v>
      </c>
      <c r="BI1058" s="159" t="n">
        <v>5.5E-010</v>
      </c>
      <c r="BJ1058" s="159" t="n">
        <v>4.6E-010</v>
      </c>
      <c r="BK1058" s="131"/>
      <c r="BL1058" s="132"/>
      <c r="BM1058" s="133"/>
      <c r="BN1058" s="134"/>
      <c r="BO1058" s="175"/>
      <c r="BP1058" s="114"/>
      <c r="BQ1058" s="136"/>
      <c r="BR1058" s="137"/>
      <c r="BS1058" s="138"/>
      <c r="BT1058" s="139"/>
      <c r="BU1058" s="140"/>
      <c r="BV1058" s="141"/>
      <c r="BW1058" s="142"/>
    </row>
    <row r="1059" customFormat="false" ht="12.75" hidden="false" customHeight="true" outlineLevel="0" collapsed="false">
      <c r="AX1059" s="126" t="s">
        <v>766</v>
      </c>
      <c r="AY1059" s="172" t="n">
        <v>12.1</v>
      </c>
      <c r="AZ1059" s="131" t="s">
        <v>132</v>
      </c>
      <c r="BA1059" s="172" t="n">
        <v>12.1</v>
      </c>
      <c r="BB1059" s="131"/>
      <c r="BC1059" s="131"/>
      <c r="BD1059" s="131"/>
      <c r="BE1059" s="131"/>
      <c r="BF1059" s="132"/>
      <c r="BG1059" s="126" t="s">
        <v>115</v>
      </c>
      <c r="BH1059" s="131" t="n">
        <v>0.01</v>
      </c>
      <c r="BI1059" s="159" t="n">
        <v>7.9E-010</v>
      </c>
      <c r="BJ1059" s="159" t="n">
        <v>1.2E-009</v>
      </c>
      <c r="BK1059" s="131" t="n">
        <v>0.01</v>
      </c>
      <c r="BL1059" s="149" t="n">
        <v>1.2E-009</v>
      </c>
      <c r="BM1059" s="133"/>
      <c r="BN1059" s="134"/>
      <c r="BO1059" s="175"/>
      <c r="BP1059" s="114"/>
      <c r="BQ1059" s="136"/>
      <c r="BR1059" s="137"/>
      <c r="BS1059" s="138"/>
      <c r="BT1059" s="139"/>
      <c r="BU1059" s="140"/>
      <c r="BV1059" s="141"/>
      <c r="BW1059" s="142"/>
    </row>
    <row r="1060" customFormat="false" ht="12.75" hidden="false" customHeight="true" outlineLevel="0" collapsed="false">
      <c r="AX1060" s="126" t="s">
        <v>766</v>
      </c>
      <c r="AY1060" s="172" t="n">
        <v>12.1</v>
      </c>
      <c r="AZ1060" s="131" t="s">
        <v>132</v>
      </c>
      <c r="BA1060" s="172" t="n">
        <v>12.1</v>
      </c>
      <c r="BB1060" s="131"/>
      <c r="BC1060" s="131"/>
      <c r="BD1060" s="131"/>
      <c r="BE1060" s="131"/>
      <c r="BF1060" s="132"/>
      <c r="BG1060" s="126" t="s">
        <v>133</v>
      </c>
      <c r="BH1060" s="131" t="n">
        <v>0.01</v>
      </c>
      <c r="BI1060" s="159" t="n">
        <v>2E-009</v>
      </c>
      <c r="BJ1060" s="159" t="n">
        <v>2.3E-009</v>
      </c>
      <c r="BK1060" s="131"/>
      <c r="BL1060" s="132"/>
      <c r="BM1060" s="133"/>
      <c r="BN1060" s="134"/>
      <c r="BO1060" s="175"/>
      <c r="BP1060" s="114"/>
      <c r="BQ1060" s="136"/>
      <c r="BR1060" s="137"/>
      <c r="BS1060" s="138"/>
      <c r="BT1060" s="139"/>
      <c r="BU1060" s="140"/>
      <c r="BV1060" s="141"/>
      <c r="BW1060" s="142"/>
    </row>
    <row r="1061" customFormat="false" ht="12.75" hidden="false" customHeight="true" outlineLevel="0" collapsed="false">
      <c r="AX1061" s="126" t="s">
        <v>766</v>
      </c>
      <c r="AY1061" s="172" t="n">
        <v>12.1</v>
      </c>
      <c r="AZ1061" s="131" t="s">
        <v>132</v>
      </c>
      <c r="BA1061" s="172" t="n">
        <v>12.1</v>
      </c>
      <c r="BB1061" s="131"/>
      <c r="BC1061" s="131"/>
      <c r="BD1061" s="131"/>
      <c r="BE1061" s="131"/>
      <c r="BF1061" s="132"/>
      <c r="BG1061" s="126" t="s">
        <v>137</v>
      </c>
      <c r="BH1061" s="131" t="n">
        <v>0.01</v>
      </c>
      <c r="BI1061" s="159" t="n">
        <v>2.3E-009</v>
      </c>
      <c r="BJ1061" s="159" t="n">
        <v>2.5E-009</v>
      </c>
      <c r="BK1061" s="131"/>
      <c r="BL1061" s="132"/>
      <c r="BM1061" s="133"/>
      <c r="BN1061" s="134"/>
      <c r="BO1061" s="175"/>
      <c r="BP1061" s="114"/>
      <c r="BQ1061" s="136"/>
      <c r="BR1061" s="137"/>
      <c r="BS1061" s="138"/>
      <c r="BT1061" s="139"/>
      <c r="BU1061" s="140"/>
      <c r="BV1061" s="141"/>
      <c r="BW1061" s="142"/>
    </row>
    <row r="1062" customFormat="false" ht="12.75" hidden="false" customHeight="true" outlineLevel="0" collapsed="false">
      <c r="AX1062" s="126" t="s">
        <v>767</v>
      </c>
      <c r="AY1062" s="172" t="n">
        <v>3.1</v>
      </c>
      <c r="AZ1062" s="131" t="s">
        <v>72</v>
      </c>
      <c r="BA1062" s="131" t="n">
        <v>0.129166666666667</v>
      </c>
      <c r="BB1062" s="131"/>
      <c r="BC1062" s="131"/>
      <c r="BD1062" s="131"/>
      <c r="BE1062" s="131"/>
      <c r="BF1062" s="132"/>
      <c r="BG1062" s="126" t="s">
        <v>115</v>
      </c>
      <c r="BH1062" s="131" t="n">
        <v>0.01</v>
      </c>
      <c r="BI1062" s="159" t="n">
        <v>5.3E-011</v>
      </c>
      <c r="BJ1062" s="159" t="n">
        <v>9.7E-011</v>
      </c>
      <c r="BK1062" s="131" t="n">
        <v>0.01</v>
      </c>
      <c r="BL1062" s="149" t="n">
        <v>1.2E-010</v>
      </c>
      <c r="BM1062" s="133"/>
      <c r="BN1062" s="134"/>
      <c r="BO1062" s="175"/>
      <c r="BP1062" s="114"/>
      <c r="BQ1062" s="136"/>
      <c r="BR1062" s="137"/>
      <c r="BS1062" s="138"/>
      <c r="BT1062" s="139"/>
      <c r="BU1062" s="140"/>
      <c r="BV1062" s="141"/>
      <c r="BW1062" s="142"/>
    </row>
    <row r="1063" customFormat="false" ht="12.75" hidden="false" customHeight="true" outlineLevel="0" collapsed="false">
      <c r="AX1063" s="126" t="s">
        <v>767</v>
      </c>
      <c r="AY1063" s="172" t="n">
        <v>3.1</v>
      </c>
      <c r="AZ1063" s="131" t="s">
        <v>72</v>
      </c>
      <c r="BA1063" s="131" t="n">
        <v>0.129166666666667</v>
      </c>
      <c r="BB1063" s="131"/>
      <c r="BC1063" s="131"/>
      <c r="BD1063" s="131"/>
      <c r="BE1063" s="131"/>
      <c r="BF1063" s="132"/>
      <c r="BG1063" s="126" t="s">
        <v>133</v>
      </c>
      <c r="BH1063" s="131" t="n">
        <v>0.01</v>
      </c>
      <c r="BI1063" s="159" t="n">
        <v>8.3E-011</v>
      </c>
      <c r="BJ1063" s="159" t="n">
        <v>1.4E-010</v>
      </c>
      <c r="BK1063" s="131"/>
      <c r="BL1063" s="132"/>
      <c r="BM1063" s="133"/>
      <c r="BN1063" s="134"/>
      <c r="BO1063" s="175"/>
      <c r="BP1063" s="114"/>
      <c r="BQ1063" s="136"/>
      <c r="BR1063" s="137"/>
      <c r="BS1063" s="138"/>
      <c r="BT1063" s="139"/>
      <c r="BU1063" s="140"/>
      <c r="BV1063" s="141"/>
      <c r="BW1063" s="142"/>
    </row>
    <row r="1064" customFormat="false" ht="12.75" hidden="false" customHeight="true" outlineLevel="0" collapsed="false">
      <c r="AX1064" s="126" t="s">
        <v>767</v>
      </c>
      <c r="AY1064" s="172" t="n">
        <v>3.1</v>
      </c>
      <c r="AZ1064" s="131" t="s">
        <v>72</v>
      </c>
      <c r="BA1064" s="131" t="n">
        <v>0.129166666666667</v>
      </c>
      <c r="BB1064" s="131"/>
      <c r="BC1064" s="131"/>
      <c r="BD1064" s="131"/>
      <c r="BE1064" s="131"/>
      <c r="BF1064" s="132"/>
      <c r="BG1064" s="126" t="s">
        <v>137</v>
      </c>
      <c r="BH1064" s="131" t="n">
        <v>0.01</v>
      </c>
      <c r="BI1064" s="159" t="n">
        <v>8.6E-011</v>
      </c>
      <c r="BJ1064" s="159" t="n">
        <v>1.4E-010</v>
      </c>
      <c r="BK1064" s="131"/>
      <c r="BL1064" s="132"/>
      <c r="BM1064" s="133"/>
      <c r="BN1064" s="134"/>
      <c r="BO1064" s="175"/>
      <c r="BP1064" s="114"/>
      <c r="BQ1064" s="136"/>
      <c r="BR1064" s="137"/>
      <c r="BS1064" s="138"/>
      <c r="BT1064" s="139"/>
      <c r="BU1064" s="140"/>
      <c r="BV1064" s="141"/>
      <c r="BW1064" s="142"/>
    </row>
    <row r="1065" customFormat="false" ht="12.75" hidden="false" customHeight="true" outlineLevel="0" collapsed="false">
      <c r="AX1065" s="126" t="s">
        <v>768</v>
      </c>
      <c r="AY1065" s="172" t="n">
        <v>1.2</v>
      </c>
      <c r="AZ1065" s="131" t="s">
        <v>72</v>
      </c>
      <c r="BA1065" s="131" t="n">
        <v>0.05</v>
      </c>
      <c r="BB1065" s="131"/>
      <c r="BC1065" s="131"/>
      <c r="BD1065" s="131"/>
      <c r="BE1065" s="131"/>
      <c r="BF1065" s="132"/>
      <c r="BG1065" s="126" t="s">
        <v>115</v>
      </c>
      <c r="BH1065" s="131" t="n">
        <v>0.01</v>
      </c>
      <c r="BI1065" s="159" t="n">
        <v>3.7E-012</v>
      </c>
      <c r="BJ1065" s="159" t="n">
        <v>5.6E-012</v>
      </c>
      <c r="BK1065" s="131" t="n">
        <v>0.01</v>
      </c>
      <c r="BL1065" s="149" t="n">
        <v>8E-012</v>
      </c>
      <c r="BM1065" s="133"/>
      <c r="BN1065" s="134"/>
      <c r="BO1065" s="175"/>
      <c r="BP1065" s="114"/>
      <c r="BQ1065" s="136"/>
      <c r="BR1065" s="137"/>
      <c r="BS1065" s="138"/>
      <c r="BT1065" s="139"/>
      <c r="BU1065" s="140"/>
      <c r="BV1065" s="141"/>
      <c r="BW1065" s="142"/>
    </row>
    <row r="1066" customFormat="false" ht="12.75" hidden="false" customHeight="true" outlineLevel="0" collapsed="false">
      <c r="AX1066" s="126" t="s">
        <v>768</v>
      </c>
      <c r="AY1066" s="172" t="n">
        <v>1.2</v>
      </c>
      <c r="AZ1066" s="131" t="s">
        <v>72</v>
      </c>
      <c r="BA1066" s="131" t="n">
        <v>0.05</v>
      </c>
      <c r="BB1066" s="131"/>
      <c r="BC1066" s="131"/>
      <c r="BD1066" s="131"/>
      <c r="BE1066" s="131"/>
      <c r="BF1066" s="132"/>
      <c r="BG1066" s="126" t="s">
        <v>133</v>
      </c>
      <c r="BH1066" s="131" t="n">
        <v>0.01</v>
      </c>
      <c r="BI1066" s="159" t="n">
        <v>9E-012</v>
      </c>
      <c r="BJ1066" s="159" t="n">
        <v>1E-011</v>
      </c>
      <c r="BK1066" s="131"/>
      <c r="BL1066" s="132"/>
      <c r="BM1066" s="133"/>
      <c r="BN1066" s="134"/>
      <c r="BO1066" s="175"/>
      <c r="BP1066" s="114"/>
      <c r="BQ1066" s="136"/>
      <c r="BR1066" s="137"/>
      <c r="BS1066" s="138"/>
      <c r="BT1066" s="139"/>
      <c r="BU1066" s="140"/>
      <c r="BV1066" s="141"/>
      <c r="BW1066" s="142"/>
    </row>
    <row r="1067" customFormat="false" ht="12.75" hidden="false" customHeight="true" outlineLevel="0" collapsed="false">
      <c r="AX1067" s="126" t="s">
        <v>768</v>
      </c>
      <c r="AY1067" s="172" t="n">
        <v>1.2</v>
      </c>
      <c r="AZ1067" s="131" t="s">
        <v>72</v>
      </c>
      <c r="BA1067" s="131" t="n">
        <v>0.05</v>
      </c>
      <c r="BB1067" s="131"/>
      <c r="BC1067" s="131"/>
      <c r="BD1067" s="131"/>
      <c r="BE1067" s="131"/>
      <c r="BF1067" s="132"/>
      <c r="BG1067" s="126" t="s">
        <v>137</v>
      </c>
      <c r="BH1067" s="131" t="n">
        <v>0.01</v>
      </c>
      <c r="BI1067" s="159" t="n">
        <v>1E-011</v>
      </c>
      <c r="BJ1067" s="159" t="n">
        <v>1.1E-011</v>
      </c>
      <c r="BK1067" s="131"/>
      <c r="BL1067" s="132"/>
      <c r="BM1067" s="133"/>
      <c r="BN1067" s="134"/>
      <c r="BO1067" s="175"/>
      <c r="BP1067" s="114"/>
      <c r="BQ1067" s="136"/>
      <c r="BR1067" s="137"/>
      <c r="BS1067" s="138"/>
      <c r="BT1067" s="139"/>
      <c r="BU1067" s="140"/>
      <c r="BV1067" s="141"/>
      <c r="BW1067" s="142"/>
    </row>
    <row r="1068" customFormat="false" ht="12.75" hidden="false" customHeight="true" outlineLevel="0" collapsed="false">
      <c r="AX1068" s="126" t="s">
        <v>769</v>
      </c>
      <c r="AY1068" s="172" t="n">
        <v>74</v>
      </c>
      <c r="AZ1068" s="131" t="s">
        <v>132</v>
      </c>
      <c r="BA1068" s="172" t="n">
        <v>74</v>
      </c>
      <c r="BB1068" s="131" t="n">
        <v>0.139</v>
      </c>
      <c r="BC1068" s="131"/>
      <c r="BD1068" s="131"/>
      <c r="BE1068" s="131"/>
      <c r="BF1068" s="132"/>
      <c r="BG1068" s="126" t="s">
        <v>115</v>
      </c>
      <c r="BH1068" s="131" t="n">
        <v>0.01</v>
      </c>
      <c r="BI1068" s="159" t="n">
        <v>1.8E-009</v>
      </c>
      <c r="BJ1068" s="159" t="n">
        <v>2.2E-009</v>
      </c>
      <c r="BK1068" s="131" t="n">
        <v>0.01</v>
      </c>
      <c r="BL1068" s="149" t="n">
        <v>1.4E-009</v>
      </c>
      <c r="BM1068" s="133"/>
      <c r="BN1068" s="134" t="n">
        <v>2000</v>
      </c>
      <c r="BO1068" s="175"/>
      <c r="BP1068" s="114"/>
      <c r="BQ1068" s="136"/>
      <c r="BR1068" s="137"/>
      <c r="BS1068" s="138"/>
      <c r="BT1068" s="139"/>
      <c r="BU1068" s="140"/>
      <c r="BV1068" s="141" t="n">
        <v>0.48</v>
      </c>
      <c r="BW1068" s="142" t="n">
        <v>0.672</v>
      </c>
    </row>
    <row r="1069" customFormat="false" ht="12.75" hidden="false" customHeight="true" outlineLevel="0" collapsed="false">
      <c r="AX1069" s="126" t="s">
        <v>769</v>
      </c>
      <c r="AY1069" s="172" t="n">
        <v>74</v>
      </c>
      <c r="AZ1069" s="131" t="s">
        <v>132</v>
      </c>
      <c r="BA1069" s="172" t="n">
        <v>74</v>
      </c>
      <c r="BB1069" s="131" t="n">
        <v>0.139</v>
      </c>
      <c r="BC1069" s="131"/>
      <c r="BD1069" s="131"/>
      <c r="BE1069" s="131"/>
      <c r="BF1069" s="132"/>
      <c r="BG1069" s="126" t="s">
        <v>133</v>
      </c>
      <c r="BH1069" s="131" t="n">
        <v>0.01</v>
      </c>
      <c r="BI1069" s="159" t="n">
        <v>4.9E-009</v>
      </c>
      <c r="BJ1069" s="159" t="n">
        <v>4.1E-009</v>
      </c>
      <c r="BK1069" s="131"/>
      <c r="BL1069" s="132"/>
      <c r="BM1069" s="133"/>
      <c r="BN1069" s="134" t="n">
        <v>2000</v>
      </c>
      <c r="BO1069" s="175"/>
      <c r="BP1069" s="114"/>
      <c r="BQ1069" s="136"/>
      <c r="BR1069" s="137"/>
      <c r="BS1069" s="138"/>
      <c r="BT1069" s="139"/>
      <c r="BU1069" s="140"/>
      <c r="BV1069" s="141" t="n">
        <v>0.48</v>
      </c>
      <c r="BW1069" s="142" t="n">
        <v>0.672</v>
      </c>
    </row>
    <row r="1070" customFormat="false" ht="12.75" hidden="false" customHeight="true" outlineLevel="0" collapsed="false">
      <c r="AX1070" s="126" t="s">
        <v>769</v>
      </c>
      <c r="AY1070" s="172" t="n">
        <v>74</v>
      </c>
      <c r="AZ1070" s="131" t="s">
        <v>132</v>
      </c>
      <c r="BA1070" s="172" t="n">
        <v>74</v>
      </c>
      <c r="BB1070" s="131" t="n">
        <v>0.139</v>
      </c>
      <c r="BC1070" s="131" t="n">
        <v>6.6E-009</v>
      </c>
      <c r="BD1070" s="131" t="s">
        <v>137</v>
      </c>
      <c r="BE1070" s="131"/>
      <c r="BF1070" s="132" t="n">
        <v>1.4E-009</v>
      </c>
      <c r="BG1070" s="126" t="s">
        <v>137</v>
      </c>
      <c r="BH1070" s="131" t="n">
        <v>0.01</v>
      </c>
      <c r="BI1070" s="159" t="n">
        <v>6.2E-009</v>
      </c>
      <c r="BJ1070" s="159" t="n">
        <v>4.9E-009</v>
      </c>
      <c r="BK1070" s="131"/>
      <c r="BL1070" s="132"/>
      <c r="BM1070" s="133"/>
      <c r="BN1070" s="134" t="n">
        <v>2000</v>
      </c>
      <c r="BO1070" s="175"/>
      <c r="BP1070" s="114"/>
      <c r="BQ1070" s="136"/>
      <c r="BR1070" s="137"/>
      <c r="BS1070" s="138"/>
      <c r="BT1070" s="139"/>
      <c r="BU1070" s="140"/>
      <c r="BV1070" s="141" t="n">
        <v>0.48</v>
      </c>
      <c r="BW1070" s="142" t="n">
        <v>0.672</v>
      </c>
    </row>
    <row r="1071" customFormat="false" ht="12.75" hidden="false" customHeight="true" outlineLevel="0" collapsed="false">
      <c r="AX1071" s="126" t="s">
        <v>770</v>
      </c>
      <c r="AY1071" s="172" t="n">
        <v>241</v>
      </c>
      <c r="AZ1071" s="131" t="s">
        <v>114</v>
      </c>
      <c r="BA1071" s="131" t="n">
        <v>88025.25</v>
      </c>
      <c r="BB1071" s="131"/>
      <c r="BC1071" s="131"/>
      <c r="BD1071" s="131"/>
      <c r="BE1071" s="131"/>
      <c r="BF1071" s="132"/>
      <c r="BG1071" s="126" t="s">
        <v>115</v>
      </c>
      <c r="BH1071" s="131" t="n">
        <v>0.01</v>
      </c>
      <c r="BI1071" s="159" t="n">
        <v>4.8E-009</v>
      </c>
      <c r="BJ1071" s="159" t="n">
        <v>5.6E-009</v>
      </c>
      <c r="BK1071" s="131" t="n">
        <v>0.01</v>
      </c>
      <c r="BL1071" s="149" t="n">
        <v>3.1E-010</v>
      </c>
      <c r="BM1071" s="133"/>
      <c r="BN1071" s="134"/>
      <c r="BO1071" s="175"/>
      <c r="BP1071" s="114"/>
      <c r="BQ1071" s="136"/>
      <c r="BR1071" s="137"/>
      <c r="BS1071" s="138"/>
      <c r="BT1071" s="139"/>
      <c r="BU1071" s="140"/>
      <c r="BV1071" s="141"/>
      <c r="BW1071" s="142"/>
    </row>
    <row r="1072" customFormat="false" ht="12.75" hidden="false" customHeight="true" outlineLevel="0" collapsed="false">
      <c r="AX1072" s="126" t="s">
        <v>770</v>
      </c>
      <c r="AY1072" s="172" t="n">
        <v>241</v>
      </c>
      <c r="AZ1072" s="131" t="s">
        <v>114</v>
      </c>
      <c r="BA1072" s="131" t="n">
        <v>88025.25</v>
      </c>
      <c r="BB1072" s="131"/>
      <c r="BC1072" s="131"/>
      <c r="BD1072" s="131"/>
      <c r="BE1072" s="131"/>
      <c r="BF1072" s="132"/>
      <c r="BG1072" s="126" t="s">
        <v>133</v>
      </c>
      <c r="BH1072" s="131" t="n">
        <v>0.01</v>
      </c>
      <c r="BI1072" s="159" t="n">
        <v>5.4E-009</v>
      </c>
      <c r="BJ1072" s="159" t="n">
        <v>3.4E-009</v>
      </c>
      <c r="BK1072" s="131"/>
      <c r="BL1072" s="132"/>
      <c r="BM1072" s="133"/>
      <c r="BN1072" s="134"/>
      <c r="BO1072" s="175"/>
      <c r="BP1072" s="114"/>
      <c r="BQ1072" s="136"/>
      <c r="BR1072" s="137"/>
      <c r="BS1072" s="138"/>
      <c r="BT1072" s="139"/>
      <c r="BU1072" s="140"/>
      <c r="BV1072" s="141"/>
      <c r="BW1072" s="142"/>
    </row>
    <row r="1073" customFormat="false" ht="12.75" hidden="false" customHeight="true" outlineLevel="0" collapsed="false">
      <c r="AX1073" s="126" t="s">
        <v>770</v>
      </c>
      <c r="AY1073" s="172" t="n">
        <v>241</v>
      </c>
      <c r="AZ1073" s="131" t="s">
        <v>114</v>
      </c>
      <c r="BA1073" s="131" t="n">
        <v>88025.25</v>
      </c>
      <c r="BB1073" s="131"/>
      <c r="BC1073" s="131"/>
      <c r="BD1073" s="131"/>
      <c r="BE1073" s="131"/>
      <c r="BF1073" s="132"/>
      <c r="BG1073" s="126" t="s">
        <v>137</v>
      </c>
      <c r="BH1073" s="131" t="n">
        <v>0.01</v>
      </c>
      <c r="BI1073" s="159" t="n">
        <v>3.6E-008</v>
      </c>
      <c r="BJ1073" s="159" t="n">
        <v>1.9E-008</v>
      </c>
      <c r="BK1073" s="131"/>
      <c r="BL1073" s="132"/>
      <c r="BM1073" s="133"/>
      <c r="BN1073" s="134"/>
      <c r="BO1073" s="175"/>
      <c r="BP1073" s="114"/>
      <c r="BQ1073" s="136"/>
      <c r="BR1073" s="137"/>
      <c r="BS1073" s="138"/>
      <c r="BT1073" s="139"/>
      <c r="BU1073" s="140"/>
      <c r="BV1073" s="141"/>
      <c r="BW1073" s="142"/>
    </row>
    <row r="1074" customFormat="false" ht="12.75" hidden="false" customHeight="true" outlineLevel="0" collapsed="false">
      <c r="AX1074" s="126" t="s">
        <v>771</v>
      </c>
      <c r="AY1074" s="172" t="n">
        <v>11.9</v>
      </c>
      <c r="AZ1074" s="131" t="s">
        <v>132</v>
      </c>
      <c r="BA1074" s="172" t="n">
        <v>11.9</v>
      </c>
      <c r="BB1074" s="131"/>
      <c r="BC1074" s="131"/>
      <c r="BD1074" s="131"/>
      <c r="BE1074" s="131"/>
      <c r="BF1074" s="132"/>
      <c r="BG1074" s="126" t="s">
        <v>115</v>
      </c>
      <c r="BH1074" s="131" t="n">
        <v>0.01</v>
      </c>
      <c r="BI1074" s="159" t="n">
        <v>1E-010</v>
      </c>
      <c r="BJ1074" s="159" t="n">
        <v>1.6E-010</v>
      </c>
      <c r="BK1074" s="131" t="n">
        <v>0.01</v>
      </c>
      <c r="BL1074" s="149" t="n">
        <v>2.7E-010</v>
      </c>
      <c r="BM1074" s="133"/>
      <c r="BN1074" s="134"/>
      <c r="BO1074" s="175"/>
      <c r="BP1074" s="114"/>
      <c r="BQ1074" s="136"/>
      <c r="BR1074" s="137"/>
      <c r="BS1074" s="138"/>
      <c r="BT1074" s="139"/>
      <c r="BU1074" s="140"/>
      <c r="BV1074" s="141"/>
      <c r="BW1074" s="142"/>
    </row>
    <row r="1075" customFormat="false" ht="12.75" hidden="false" customHeight="true" outlineLevel="0" collapsed="false">
      <c r="AX1075" s="126" t="s">
        <v>771</v>
      </c>
      <c r="AY1075" s="172" t="n">
        <v>11.9</v>
      </c>
      <c r="AZ1075" s="131" t="s">
        <v>132</v>
      </c>
      <c r="BA1075" s="172" t="n">
        <v>11.9</v>
      </c>
      <c r="BB1075" s="131"/>
      <c r="BC1075" s="131"/>
      <c r="BD1075" s="131"/>
      <c r="BE1075" s="131"/>
      <c r="BF1075" s="132"/>
      <c r="BG1075" s="126" t="s">
        <v>133</v>
      </c>
      <c r="BH1075" s="131" t="n">
        <v>0.01</v>
      </c>
      <c r="BI1075" s="159" t="n">
        <v>1E-009</v>
      </c>
      <c r="BJ1075" s="159" t="n">
        <v>9.1E-010</v>
      </c>
      <c r="BK1075" s="131"/>
      <c r="BL1075" s="132"/>
      <c r="BM1075" s="133"/>
      <c r="BN1075" s="134"/>
      <c r="BO1075" s="175"/>
      <c r="BP1075" s="114"/>
      <c r="BQ1075" s="136"/>
      <c r="BR1075" s="137"/>
      <c r="BS1075" s="138"/>
      <c r="BT1075" s="139"/>
      <c r="BU1075" s="140"/>
      <c r="BV1075" s="141"/>
      <c r="BW1075" s="142"/>
    </row>
    <row r="1076" customFormat="false" ht="12.75" hidden="false" customHeight="true" outlineLevel="0" collapsed="false">
      <c r="AX1076" s="126" t="s">
        <v>771</v>
      </c>
      <c r="AY1076" s="172" t="n">
        <v>11.9</v>
      </c>
      <c r="AZ1076" s="131" t="s">
        <v>132</v>
      </c>
      <c r="BA1076" s="172" t="n">
        <v>11.9</v>
      </c>
      <c r="BB1076" s="131"/>
      <c r="BC1076" s="131"/>
      <c r="BD1076" s="131"/>
      <c r="BE1076" s="131"/>
      <c r="BF1076" s="132"/>
      <c r="BG1076" s="126" t="s">
        <v>137</v>
      </c>
      <c r="BH1076" s="131" t="n">
        <v>0.01</v>
      </c>
      <c r="BI1076" s="159" t="n">
        <v>1.2E-009</v>
      </c>
      <c r="BJ1076" s="159" t="n">
        <v>1E-009</v>
      </c>
      <c r="BK1076" s="131"/>
      <c r="BL1076" s="132"/>
      <c r="BM1076" s="133"/>
      <c r="BN1076" s="134"/>
      <c r="BO1076" s="175"/>
      <c r="BP1076" s="114"/>
      <c r="BQ1076" s="136"/>
      <c r="BR1076" s="137"/>
      <c r="BS1076" s="138"/>
      <c r="BT1076" s="139"/>
      <c r="BU1076" s="140"/>
      <c r="BV1076" s="141"/>
      <c r="BW1076" s="142"/>
    </row>
    <row r="1077" customFormat="false" ht="12.75" hidden="false" customHeight="true" outlineLevel="0" collapsed="false">
      <c r="AX1077" s="126" t="s">
        <v>772</v>
      </c>
      <c r="AY1077" s="172" t="n">
        <v>19.1</v>
      </c>
      <c r="AZ1077" s="131" t="s">
        <v>72</v>
      </c>
      <c r="BA1077" s="131" t="n">
        <v>0.795833333333333</v>
      </c>
      <c r="BB1077" s="131"/>
      <c r="BC1077" s="131"/>
      <c r="BD1077" s="131"/>
      <c r="BE1077" s="131"/>
      <c r="BF1077" s="132"/>
      <c r="BG1077" s="126" t="s">
        <v>115</v>
      </c>
      <c r="BH1077" s="131" t="n">
        <v>0.01</v>
      </c>
      <c r="BI1077" s="159" t="n">
        <v>2.2E-010</v>
      </c>
      <c r="BJ1077" s="159" t="n">
        <v>3.6E-010</v>
      </c>
      <c r="BK1077" s="131" t="n">
        <v>0.01</v>
      </c>
      <c r="BL1077" s="149" t="n">
        <v>1.3E-009</v>
      </c>
      <c r="BM1077" s="133"/>
      <c r="BN1077" s="134"/>
      <c r="BO1077" s="175"/>
      <c r="BP1077" s="114"/>
      <c r="BQ1077" s="136"/>
      <c r="BR1077" s="137"/>
      <c r="BS1077" s="138"/>
      <c r="BT1077" s="139"/>
      <c r="BU1077" s="140"/>
      <c r="BV1077" s="141"/>
      <c r="BW1077" s="142"/>
    </row>
    <row r="1078" customFormat="false" ht="12.75" hidden="false" customHeight="true" outlineLevel="0" collapsed="false">
      <c r="AX1078" s="126" t="s">
        <v>772</v>
      </c>
      <c r="AY1078" s="172" t="n">
        <v>19.1</v>
      </c>
      <c r="AZ1078" s="131" t="s">
        <v>72</v>
      </c>
      <c r="BA1078" s="131" t="n">
        <v>0.795833333333333</v>
      </c>
      <c r="BB1078" s="131"/>
      <c r="BC1078" s="131"/>
      <c r="BD1078" s="131"/>
      <c r="BE1078" s="131"/>
      <c r="BF1078" s="132"/>
      <c r="BG1078" s="126" t="s">
        <v>133</v>
      </c>
      <c r="BH1078" s="131" t="n">
        <v>0.01</v>
      </c>
      <c r="BI1078" s="159" t="n">
        <v>5.3E-010</v>
      </c>
      <c r="BJ1078" s="159" t="n">
        <v>7.1E-010</v>
      </c>
      <c r="BK1078" s="131"/>
      <c r="BL1078" s="132"/>
      <c r="BM1078" s="133"/>
      <c r="BN1078" s="134"/>
      <c r="BO1078" s="175"/>
      <c r="BP1078" s="114"/>
      <c r="BQ1078" s="136"/>
      <c r="BR1078" s="137"/>
      <c r="BS1078" s="138"/>
      <c r="BT1078" s="139"/>
      <c r="BU1078" s="140"/>
      <c r="BV1078" s="141"/>
      <c r="BW1078" s="142"/>
    </row>
    <row r="1079" customFormat="false" ht="12.75" hidden="false" customHeight="true" outlineLevel="0" collapsed="false">
      <c r="AX1079" s="126" t="s">
        <v>772</v>
      </c>
      <c r="AY1079" s="172" t="n">
        <v>19.1</v>
      </c>
      <c r="AZ1079" s="131" t="s">
        <v>72</v>
      </c>
      <c r="BA1079" s="131" t="n">
        <v>0.795833333333333</v>
      </c>
      <c r="BB1079" s="131"/>
      <c r="BC1079" s="131"/>
      <c r="BD1079" s="131"/>
      <c r="BE1079" s="131"/>
      <c r="BF1079" s="132"/>
      <c r="BG1079" s="126" t="s">
        <v>137</v>
      </c>
      <c r="BH1079" s="131" t="n">
        <v>0.01</v>
      </c>
      <c r="BI1079" s="159" t="n">
        <v>5.6E-010</v>
      </c>
      <c r="BJ1079" s="159" t="n">
        <v>7.5E-010</v>
      </c>
      <c r="BK1079" s="131"/>
      <c r="BL1079" s="132"/>
      <c r="BM1079" s="133"/>
      <c r="BN1079" s="134"/>
      <c r="BO1079" s="175"/>
      <c r="BP1079" s="114"/>
      <c r="BQ1079" s="136"/>
      <c r="BR1079" s="137"/>
      <c r="BS1079" s="138"/>
      <c r="BT1079" s="139"/>
      <c r="BU1079" s="140"/>
      <c r="BV1079" s="141"/>
      <c r="BW1079" s="142"/>
    </row>
    <row r="1080" customFormat="false" ht="12.75" hidden="false" customHeight="true" outlineLevel="0" collapsed="false">
      <c r="AX1080" s="126" t="s">
        <v>773</v>
      </c>
      <c r="AY1080" s="172" t="n">
        <v>171</v>
      </c>
      <c r="AZ1080" s="131" t="s">
        <v>132</v>
      </c>
      <c r="BA1080" s="172" t="n">
        <v>171</v>
      </c>
      <c r="BB1080" s="131"/>
      <c r="BC1080" s="131"/>
      <c r="BD1080" s="131"/>
      <c r="BE1080" s="131"/>
      <c r="BF1080" s="132"/>
      <c r="BG1080" s="126" t="s">
        <v>115</v>
      </c>
      <c r="BH1080" s="131" t="n">
        <v>0.01</v>
      </c>
      <c r="BI1080" s="159" t="n">
        <v>5.4E-009</v>
      </c>
      <c r="BJ1080" s="159" t="n">
        <v>6.5E-009</v>
      </c>
      <c r="BK1080" s="131" t="n">
        <v>0.01</v>
      </c>
      <c r="BL1080" s="149" t="n">
        <v>2.1E-009</v>
      </c>
      <c r="BM1080" s="133"/>
      <c r="BN1080" s="134"/>
      <c r="BO1080" s="175"/>
      <c r="BP1080" s="114"/>
      <c r="BQ1080" s="136"/>
      <c r="BR1080" s="137"/>
      <c r="BS1080" s="138"/>
      <c r="BT1080" s="139"/>
      <c r="BU1080" s="140"/>
      <c r="BV1080" s="141"/>
      <c r="BW1080" s="142"/>
    </row>
    <row r="1081" customFormat="false" ht="12.75" hidden="false" customHeight="true" outlineLevel="0" collapsed="false">
      <c r="AX1081" s="126" t="s">
        <v>773</v>
      </c>
      <c r="AY1081" s="172" t="n">
        <v>171</v>
      </c>
      <c r="AZ1081" s="131" t="s">
        <v>132</v>
      </c>
      <c r="BA1081" s="172" t="n">
        <v>171</v>
      </c>
      <c r="BB1081" s="131"/>
      <c r="BC1081" s="131"/>
      <c r="BD1081" s="131"/>
      <c r="BE1081" s="131"/>
      <c r="BF1081" s="132"/>
      <c r="BG1081" s="126" t="s">
        <v>133</v>
      </c>
      <c r="BH1081" s="131" t="n">
        <v>0.01</v>
      </c>
      <c r="BI1081" s="159" t="n">
        <v>8.5E-009</v>
      </c>
      <c r="BJ1081" s="159" t="n">
        <v>6.5E-009</v>
      </c>
      <c r="BK1081" s="131"/>
      <c r="BL1081" s="132"/>
      <c r="BM1081" s="133"/>
      <c r="BN1081" s="134"/>
      <c r="BO1081" s="175"/>
      <c r="BP1081" s="114"/>
      <c r="BQ1081" s="136"/>
      <c r="BR1081" s="137"/>
      <c r="BS1081" s="138"/>
      <c r="BT1081" s="139"/>
      <c r="BU1081" s="140"/>
      <c r="BV1081" s="141"/>
      <c r="BW1081" s="142"/>
    </row>
    <row r="1082" customFormat="false" ht="12.75" hidden="false" customHeight="true" outlineLevel="0" collapsed="false">
      <c r="AX1082" s="126" t="s">
        <v>773</v>
      </c>
      <c r="AY1082" s="172" t="n">
        <v>171</v>
      </c>
      <c r="AZ1082" s="131" t="s">
        <v>132</v>
      </c>
      <c r="BA1082" s="172" t="n">
        <v>171</v>
      </c>
      <c r="BB1082" s="131"/>
      <c r="BC1082" s="131"/>
      <c r="BD1082" s="131"/>
      <c r="BE1082" s="131"/>
      <c r="BF1082" s="132"/>
      <c r="BG1082" s="126" t="s">
        <v>137</v>
      </c>
      <c r="BH1082" s="131" t="n">
        <v>0.01</v>
      </c>
      <c r="BI1082" s="159" t="n">
        <v>1.2E-008</v>
      </c>
      <c r="BJ1082" s="159" t="n">
        <v>8.2E-009</v>
      </c>
      <c r="BK1082" s="131"/>
      <c r="BL1082" s="132"/>
      <c r="BM1082" s="133"/>
      <c r="BN1082" s="134"/>
      <c r="BO1082" s="175"/>
      <c r="BP1082" s="114"/>
      <c r="BQ1082" s="136"/>
      <c r="BR1082" s="137"/>
      <c r="BS1082" s="138"/>
      <c r="BT1082" s="139"/>
      <c r="BU1082" s="140"/>
      <c r="BV1082" s="141"/>
      <c r="BW1082" s="142"/>
    </row>
    <row r="1083" customFormat="false" ht="12.75" hidden="false" customHeight="true" outlineLevel="0" collapsed="false">
      <c r="AX1083" s="126" t="s">
        <v>774</v>
      </c>
      <c r="AY1083" s="172" t="n">
        <v>2.5</v>
      </c>
      <c r="AZ1083" s="131" t="s">
        <v>72</v>
      </c>
      <c r="BA1083" s="131" t="n">
        <v>0.104166666666667</v>
      </c>
      <c r="BB1083" s="131"/>
      <c r="BC1083" s="131"/>
      <c r="BD1083" s="131"/>
      <c r="BE1083" s="131"/>
      <c r="BF1083" s="132"/>
      <c r="BG1083" s="126" t="s">
        <v>115</v>
      </c>
      <c r="BH1083" s="131" t="n">
        <v>0.01</v>
      </c>
      <c r="BI1083" s="159" t="n">
        <v>2.6E-011</v>
      </c>
      <c r="BJ1083" s="159" t="n">
        <v>4.5E-011</v>
      </c>
      <c r="BK1083" s="131" t="n">
        <v>0.01</v>
      </c>
      <c r="BL1083" s="149" t="n">
        <v>1E-010</v>
      </c>
      <c r="BM1083" s="133"/>
      <c r="BN1083" s="134"/>
      <c r="BO1083" s="175"/>
      <c r="BP1083" s="114"/>
      <c r="BQ1083" s="136"/>
      <c r="BR1083" s="137"/>
      <c r="BS1083" s="138"/>
      <c r="BT1083" s="139"/>
      <c r="BU1083" s="140"/>
      <c r="BV1083" s="141"/>
      <c r="BW1083" s="142"/>
    </row>
    <row r="1084" customFormat="false" ht="12.75" hidden="false" customHeight="true" outlineLevel="0" collapsed="false">
      <c r="AX1084" s="126" t="s">
        <v>774</v>
      </c>
      <c r="AY1084" s="172" t="n">
        <v>2.5</v>
      </c>
      <c r="AZ1084" s="131" t="s">
        <v>72</v>
      </c>
      <c r="BA1084" s="131" t="n">
        <v>0.104166666666667</v>
      </c>
      <c r="BB1084" s="131"/>
      <c r="BC1084" s="131"/>
      <c r="BD1084" s="131"/>
      <c r="BE1084" s="131"/>
      <c r="BF1084" s="132"/>
      <c r="BG1084" s="126" t="s">
        <v>133</v>
      </c>
      <c r="BH1084" s="131" t="n">
        <v>0.01</v>
      </c>
      <c r="BI1084" s="159" t="n">
        <v>6.7E-011</v>
      </c>
      <c r="BJ1084" s="159" t="n">
        <v>9.6E-011</v>
      </c>
      <c r="BK1084" s="131"/>
      <c r="BL1084" s="132"/>
      <c r="BM1084" s="133"/>
      <c r="BN1084" s="134"/>
      <c r="BO1084" s="175"/>
      <c r="BP1084" s="114"/>
      <c r="BQ1084" s="136"/>
      <c r="BR1084" s="137"/>
      <c r="BS1084" s="138"/>
      <c r="BT1084" s="139"/>
      <c r="BU1084" s="140"/>
      <c r="BV1084" s="141"/>
      <c r="BW1084" s="142"/>
    </row>
    <row r="1085" customFormat="false" ht="12.75" hidden="false" customHeight="true" outlineLevel="0" collapsed="false">
      <c r="AX1085" s="126" t="s">
        <v>774</v>
      </c>
      <c r="AY1085" s="172" t="n">
        <v>2.5</v>
      </c>
      <c r="AZ1085" s="131" t="s">
        <v>72</v>
      </c>
      <c r="BA1085" s="131" t="n">
        <v>0.104166666666667</v>
      </c>
      <c r="BB1085" s="131"/>
      <c r="BC1085" s="131"/>
      <c r="BD1085" s="131"/>
      <c r="BE1085" s="131"/>
      <c r="BF1085" s="132"/>
      <c r="BG1085" s="126" t="s">
        <v>137</v>
      </c>
      <c r="BH1085" s="131" t="n">
        <v>0.01</v>
      </c>
      <c r="BI1085" s="159" t="n">
        <v>7.2E-011</v>
      </c>
      <c r="BJ1085" s="159" t="n">
        <v>1E-010</v>
      </c>
      <c r="BK1085" s="131"/>
      <c r="BL1085" s="132"/>
      <c r="BM1085" s="133"/>
      <c r="BN1085" s="134"/>
      <c r="BO1085" s="175"/>
      <c r="BP1085" s="114"/>
      <c r="BQ1085" s="136"/>
      <c r="BR1085" s="137"/>
      <c r="BS1085" s="138"/>
      <c r="BT1085" s="139"/>
      <c r="BU1085" s="140"/>
      <c r="BV1085" s="141"/>
      <c r="BW1085" s="142"/>
    </row>
    <row r="1086" customFormat="false" ht="12.75" hidden="false" customHeight="true" outlineLevel="0" collapsed="false">
      <c r="AX1086" s="126" t="s">
        <v>775</v>
      </c>
      <c r="AY1086" s="172" t="n">
        <v>3.8</v>
      </c>
      <c r="AZ1086" s="131" t="s">
        <v>72</v>
      </c>
      <c r="BA1086" s="131" t="n">
        <v>0.158333333333333</v>
      </c>
      <c r="BB1086" s="131"/>
      <c r="BC1086" s="131"/>
      <c r="BD1086" s="131"/>
      <c r="BE1086" s="131"/>
      <c r="BF1086" s="132"/>
      <c r="BG1086" s="126" t="s">
        <v>115</v>
      </c>
      <c r="BH1086" s="131" t="n">
        <v>0.01</v>
      </c>
      <c r="BI1086" s="159" t="n">
        <v>6.5E-011</v>
      </c>
      <c r="BJ1086" s="159" t="n">
        <v>1.1E-010</v>
      </c>
      <c r="BK1086" s="131" t="n">
        <v>0.01</v>
      </c>
      <c r="BL1086" s="149" t="n">
        <v>2.1E-010</v>
      </c>
      <c r="BM1086" s="133"/>
      <c r="BN1086" s="134"/>
      <c r="BO1086" s="175"/>
      <c r="BP1086" s="114"/>
      <c r="BQ1086" s="136"/>
      <c r="BR1086" s="137"/>
      <c r="BS1086" s="138"/>
      <c r="BT1086" s="139"/>
      <c r="BU1086" s="140"/>
      <c r="BV1086" s="141"/>
      <c r="BW1086" s="142"/>
    </row>
    <row r="1087" customFormat="false" ht="12.75" hidden="false" customHeight="true" outlineLevel="0" collapsed="false">
      <c r="AX1087" s="126" t="s">
        <v>775</v>
      </c>
      <c r="AY1087" s="172" t="n">
        <v>3.8</v>
      </c>
      <c r="AZ1087" s="131" t="s">
        <v>72</v>
      </c>
      <c r="BA1087" s="131" t="n">
        <v>0.158333333333333</v>
      </c>
      <c r="BB1087" s="131"/>
      <c r="BC1087" s="131"/>
      <c r="BD1087" s="131"/>
      <c r="BE1087" s="131"/>
      <c r="BF1087" s="132"/>
      <c r="BG1087" s="126" t="s">
        <v>133</v>
      </c>
      <c r="BH1087" s="131" t="n">
        <v>0.01</v>
      </c>
      <c r="BI1087" s="159" t="n">
        <v>1.6E-010</v>
      </c>
      <c r="BJ1087" s="159" t="n">
        <v>2.3E-010</v>
      </c>
      <c r="BK1087" s="131"/>
      <c r="BL1087" s="132"/>
      <c r="BM1087" s="133"/>
      <c r="BN1087" s="134"/>
      <c r="BO1087" s="175"/>
      <c r="BP1087" s="114"/>
      <c r="BQ1087" s="136"/>
      <c r="BR1087" s="137"/>
      <c r="BS1087" s="138"/>
      <c r="BT1087" s="139"/>
      <c r="BU1087" s="140"/>
      <c r="BV1087" s="141"/>
      <c r="BW1087" s="142"/>
    </row>
    <row r="1088" customFormat="false" ht="12.75" hidden="false" customHeight="true" outlineLevel="0" collapsed="false">
      <c r="AX1088" s="126" t="s">
        <v>775</v>
      </c>
      <c r="AY1088" s="172" t="n">
        <v>3.8</v>
      </c>
      <c r="AZ1088" s="131" t="s">
        <v>72</v>
      </c>
      <c r="BA1088" s="131" t="n">
        <v>0.158333333333333</v>
      </c>
      <c r="BB1088" s="131"/>
      <c r="BC1088" s="131"/>
      <c r="BD1088" s="131"/>
      <c r="BE1088" s="131"/>
      <c r="BF1088" s="132"/>
      <c r="BG1088" s="126" t="s">
        <v>137</v>
      </c>
      <c r="BH1088" s="131" t="n">
        <v>0.01</v>
      </c>
      <c r="BI1088" s="159" t="n">
        <v>1.7E-010</v>
      </c>
      <c r="BJ1088" s="159" t="n">
        <v>2.4E-010</v>
      </c>
      <c r="BK1088" s="131"/>
      <c r="BL1088" s="132"/>
      <c r="BM1088" s="133"/>
      <c r="BN1088" s="134"/>
      <c r="BO1088" s="175"/>
      <c r="BP1088" s="114"/>
      <c r="BQ1088" s="136"/>
      <c r="BR1088" s="137"/>
      <c r="BS1088" s="138"/>
      <c r="BT1088" s="139"/>
      <c r="BU1088" s="140"/>
      <c r="BV1088" s="141"/>
      <c r="BW1088" s="142"/>
    </row>
    <row r="1089" customFormat="false" ht="12.75" hidden="false" customHeight="true" outlineLevel="0" collapsed="false">
      <c r="AX1089" s="126" t="s">
        <v>776</v>
      </c>
      <c r="AY1089" s="172" t="n">
        <v>2</v>
      </c>
      <c r="AZ1089" s="131" t="s">
        <v>72</v>
      </c>
      <c r="BA1089" s="131" t="n">
        <v>0.0833333333333333</v>
      </c>
      <c r="BB1089" s="131"/>
      <c r="BC1089" s="131"/>
      <c r="BD1089" s="131"/>
      <c r="BE1089" s="131"/>
      <c r="BF1089" s="132"/>
      <c r="BG1089" s="126" t="s">
        <v>115</v>
      </c>
      <c r="BH1089" s="131" t="n">
        <v>0.01</v>
      </c>
      <c r="BI1089" s="159" t="n">
        <v>3.6E-011</v>
      </c>
      <c r="BJ1089" s="159" t="n">
        <v>6.6E-011</v>
      </c>
      <c r="BK1089" s="131" t="n">
        <v>0.01</v>
      </c>
      <c r="BL1089" s="149" t="n">
        <v>9.3E-011</v>
      </c>
      <c r="BM1089" s="133"/>
      <c r="BN1089" s="134"/>
      <c r="BO1089" s="175"/>
      <c r="BP1089" s="114"/>
      <c r="BQ1089" s="136"/>
      <c r="BR1089" s="137"/>
      <c r="BS1089" s="138"/>
      <c r="BT1089" s="139"/>
      <c r="BU1089" s="140"/>
      <c r="BV1089" s="141"/>
      <c r="BW1089" s="142"/>
    </row>
    <row r="1090" customFormat="false" ht="12.75" hidden="false" customHeight="true" outlineLevel="0" collapsed="false">
      <c r="AX1090" s="126" t="s">
        <v>777</v>
      </c>
      <c r="AY1090" s="172" t="n">
        <v>10.2</v>
      </c>
      <c r="AZ1090" s="131" t="s">
        <v>132</v>
      </c>
      <c r="BA1090" s="172" t="n">
        <v>10.2</v>
      </c>
      <c r="BB1090" s="131"/>
      <c r="BC1090" s="131"/>
      <c r="BD1090" s="131"/>
      <c r="BE1090" s="131"/>
      <c r="BF1090" s="132"/>
      <c r="BG1090" s="126" t="s">
        <v>115</v>
      </c>
      <c r="BH1090" s="131" t="n">
        <v>0.01</v>
      </c>
      <c r="BI1090" s="159" t="n">
        <v>4.3E-010</v>
      </c>
      <c r="BJ1090" s="159" t="n">
        <v>6.3E-010</v>
      </c>
      <c r="BK1090" s="131" t="n">
        <v>0.01</v>
      </c>
      <c r="BL1090" s="149" t="n">
        <v>7.6E-010</v>
      </c>
      <c r="BM1090" s="133"/>
      <c r="BN1090" s="134"/>
      <c r="BO1090" s="175"/>
      <c r="BP1090" s="114"/>
      <c r="BQ1090" s="136"/>
      <c r="BR1090" s="137"/>
      <c r="BS1090" s="138"/>
      <c r="BT1090" s="139"/>
      <c r="BU1090" s="140"/>
      <c r="BV1090" s="141"/>
      <c r="BW1090" s="142"/>
      <c r="CG1090" s="220"/>
    </row>
    <row r="1091" customFormat="false" ht="12.75" hidden="false" customHeight="true" outlineLevel="0" collapsed="false">
      <c r="AX1091" s="126" t="s">
        <v>778</v>
      </c>
      <c r="AY1091" s="172" t="n">
        <v>10.9</v>
      </c>
      <c r="AZ1091" s="131" t="s">
        <v>72</v>
      </c>
      <c r="BA1091" s="131" t="n">
        <v>0.454166666666667</v>
      </c>
      <c r="BB1091" s="131"/>
      <c r="BC1091" s="131"/>
      <c r="BD1091" s="131"/>
      <c r="BE1091" s="131"/>
      <c r="BF1091" s="132"/>
      <c r="BG1091" s="126" t="s">
        <v>115</v>
      </c>
      <c r="BH1091" s="131" t="n">
        <v>0.01</v>
      </c>
      <c r="BI1091" s="159" t="n">
        <v>4.1E-011</v>
      </c>
      <c r="BJ1091" s="159" t="n">
        <v>7.3E-011</v>
      </c>
      <c r="BK1091" s="131" t="n">
        <v>0.01</v>
      </c>
      <c r="BL1091" s="149" t="n">
        <v>1.2E-010</v>
      </c>
      <c r="BM1091" s="133"/>
      <c r="BN1091" s="134"/>
      <c r="BO1091" s="175"/>
      <c r="BP1091" s="114"/>
      <c r="BQ1091" s="136"/>
      <c r="BR1091" s="137"/>
      <c r="BS1091" s="138"/>
      <c r="BT1091" s="139"/>
      <c r="BU1091" s="140"/>
      <c r="BV1091" s="141"/>
      <c r="BW1091" s="142"/>
      <c r="CG1091" s="220"/>
    </row>
    <row r="1092" customFormat="false" ht="12.75" hidden="false" customHeight="true" outlineLevel="0" collapsed="false">
      <c r="AX1092" s="126" t="s">
        <v>779</v>
      </c>
      <c r="AY1092" s="172" t="n">
        <v>2.8</v>
      </c>
      <c r="AZ1092" s="131" t="s">
        <v>132</v>
      </c>
      <c r="BA1092" s="172" t="n">
        <v>2.8</v>
      </c>
      <c r="BB1092" s="131"/>
      <c r="BC1092" s="131"/>
      <c r="BD1092" s="131"/>
      <c r="BE1092" s="131"/>
      <c r="BF1092" s="132"/>
      <c r="BG1092" s="126" t="s">
        <v>115</v>
      </c>
      <c r="BH1092" s="131" t="n">
        <v>0.01</v>
      </c>
      <c r="BI1092" s="159" t="n">
        <v>1.1E-010</v>
      </c>
      <c r="BJ1092" s="159" t="n">
        <v>1.9E-010</v>
      </c>
      <c r="BK1092" s="131" t="n">
        <v>0.01</v>
      </c>
      <c r="BL1092" s="149" t="n">
        <v>3.4E-010</v>
      </c>
      <c r="BM1092" s="133"/>
      <c r="BN1092" s="134"/>
      <c r="BO1092" s="175"/>
      <c r="BP1092" s="114"/>
      <c r="BQ1092" s="136"/>
      <c r="BR1092" s="137"/>
      <c r="BS1092" s="138"/>
      <c r="BT1092" s="139"/>
      <c r="BU1092" s="140"/>
      <c r="BV1092" s="141"/>
      <c r="BW1092" s="142"/>
      <c r="CG1092" s="220"/>
    </row>
    <row r="1093" customFormat="false" ht="12.75" hidden="false" customHeight="true" outlineLevel="0" collapsed="false">
      <c r="AX1093" s="126" t="s">
        <v>780</v>
      </c>
      <c r="AY1093" s="172" t="n">
        <v>50</v>
      </c>
      <c r="AZ1093" s="131" t="s">
        <v>114</v>
      </c>
      <c r="BA1093" s="131" t="n">
        <v>18262.5</v>
      </c>
      <c r="BB1093" s="131"/>
      <c r="BC1093" s="131"/>
      <c r="BD1093" s="131"/>
      <c r="BE1093" s="131"/>
      <c r="BF1093" s="132"/>
      <c r="BG1093" s="126" t="s">
        <v>115</v>
      </c>
      <c r="BH1093" s="131" t="n">
        <v>0.01</v>
      </c>
      <c r="BI1093" s="159" t="n">
        <v>2.1E-011</v>
      </c>
      <c r="BJ1093" s="159" t="n">
        <v>2.7E-011</v>
      </c>
      <c r="BK1093" s="131" t="n">
        <v>0.01</v>
      </c>
      <c r="BL1093" s="149" t="n">
        <v>3.1E-011</v>
      </c>
      <c r="BM1093" s="133"/>
      <c r="BN1093" s="134"/>
      <c r="BO1093" s="175"/>
      <c r="BP1093" s="114"/>
      <c r="BQ1093" s="136"/>
      <c r="BR1093" s="137"/>
      <c r="BS1093" s="138"/>
      <c r="BT1093" s="139"/>
      <c r="BU1093" s="140"/>
      <c r="BV1093" s="141"/>
      <c r="BW1093" s="142"/>
      <c r="CG1093" s="220"/>
    </row>
    <row r="1094" customFormat="false" ht="12.75" hidden="false" customHeight="true" outlineLevel="0" collapsed="false">
      <c r="AX1094" s="126" t="s">
        <v>781</v>
      </c>
      <c r="AY1094" s="172" t="n">
        <v>4.33</v>
      </c>
      <c r="AZ1094" s="131" t="s">
        <v>132</v>
      </c>
      <c r="BA1094" s="172" t="n">
        <v>4.33</v>
      </c>
      <c r="BB1094" s="131"/>
      <c r="BC1094" s="131"/>
      <c r="BD1094" s="131"/>
      <c r="BE1094" s="131"/>
      <c r="BF1094" s="132"/>
      <c r="BG1094" s="126" t="s">
        <v>115</v>
      </c>
      <c r="BH1094" s="131" t="n">
        <v>0.01</v>
      </c>
      <c r="BI1094" s="159" t="n">
        <v>1.3E-010</v>
      </c>
      <c r="BJ1094" s="159" t="n">
        <v>2.1E-010</v>
      </c>
      <c r="BK1094" s="131" t="n">
        <v>0.01</v>
      </c>
      <c r="BL1094" s="149" t="n">
        <v>4.5E-010</v>
      </c>
      <c r="BM1094" s="133"/>
      <c r="BN1094" s="134"/>
      <c r="BO1094" s="175"/>
      <c r="BP1094" s="114"/>
      <c r="BQ1094" s="136"/>
      <c r="BR1094" s="137"/>
      <c r="BS1094" s="138"/>
      <c r="BT1094" s="139"/>
      <c r="BU1094" s="140"/>
      <c r="BV1094" s="141"/>
      <c r="BW1094" s="142"/>
      <c r="CG1094" s="220"/>
    </row>
    <row r="1095" customFormat="false" ht="12.75" hidden="false" customHeight="true" outlineLevel="0" collapsed="false">
      <c r="AX1095" s="126" t="s">
        <v>782</v>
      </c>
      <c r="AY1095" s="172" t="n">
        <v>4.02</v>
      </c>
      <c r="AZ1095" s="131" t="s">
        <v>132</v>
      </c>
      <c r="BA1095" s="172" t="n">
        <v>4.02</v>
      </c>
      <c r="BB1095" s="131"/>
      <c r="BC1095" s="131"/>
      <c r="BD1095" s="131"/>
      <c r="BE1095" s="131"/>
      <c r="BF1095" s="132"/>
      <c r="BG1095" s="126" t="s">
        <v>115</v>
      </c>
      <c r="BH1095" s="131" t="n">
        <v>0.01</v>
      </c>
      <c r="BI1095" s="159" t="n">
        <v>1.9E-010</v>
      </c>
      <c r="BJ1095" s="159" t="n">
        <v>3.1E-010</v>
      </c>
      <c r="BK1095" s="131" t="n">
        <v>0.01</v>
      </c>
      <c r="BL1095" s="149" t="n">
        <v>6.3E-010</v>
      </c>
      <c r="BM1095" s="133"/>
      <c r="BN1095" s="134"/>
      <c r="BO1095" s="175"/>
      <c r="BP1095" s="114"/>
      <c r="BQ1095" s="136"/>
      <c r="BR1095" s="137"/>
      <c r="BS1095" s="138"/>
      <c r="BT1095" s="139"/>
      <c r="BU1095" s="140"/>
      <c r="BV1095" s="141"/>
      <c r="BW1095" s="142"/>
      <c r="CG1095" s="220"/>
    </row>
    <row r="1096" customFormat="false" ht="12.75" hidden="false" customHeight="true" outlineLevel="0" collapsed="false">
      <c r="AX1096" s="126" t="s">
        <v>783</v>
      </c>
      <c r="AY1096" s="172" t="n">
        <v>18.3</v>
      </c>
      <c r="AZ1096" s="131" t="s">
        <v>72</v>
      </c>
      <c r="BA1096" s="131" t="n">
        <v>0.7625</v>
      </c>
      <c r="BB1096" s="131"/>
      <c r="BC1096" s="131"/>
      <c r="BD1096" s="131"/>
      <c r="BE1096" s="131"/>
      <c r="BF1096" s="132"/>
      <c r="BG1096" s="126" t="s">
        <v>115</v>
      </c>
      <c r="BH1096" s="131" t="n">
        <v>0.01</v>
      </c>
      <c r="BI1096" s="159" t="n">
        <v>9.1E-011</v>
      </c>
      <c r="BJ1096" s="159" t="n">
        <v>1.6E-010</v>
      </c>
      <c r="BK1096" s="131" t="n">
        <v>0.01</v>
      </c>
      <c r="BL1096" s="149" t="n">
        <v>4E-010</v>
      </c>
      <c r="BM1096" s="133"/>
      <c r="BN1096" s="134"/>
      <c r="BO1096" s="175"/>
      <c r="BP1096" s="114"/>
      <c r="BQ1096" s="136"/>
      <c r="BR1096" s="137"/>
      <c r="BS1096" s="138"/>
      <c r="BT1096" s="139"/>
      <c r="BU1096" s="140"/>
      <c r="BV1096" s="141"/>
      <c r="BW1096" s="142"/>
      <c r="CG1096" s="220"/>
    </row>
    <row r="1097" customFormat="false" ht="12.75" hidden="false" customHeight="true" outlineLevel="0" collapsed="false">
      <c r="AX1097" s="126" t="s">
        <v>784</v>
      </c>
      <c r="AY1097" s="172" t="n">
        <v>1.57</v>
      </c>
      <c r="AZ1097" s="131" t="s">
        <v>72</v>
      </c>
      <c r="BA1097" s="131" t="n">
        <v>0.0654166666666667</v>
      </c>
      <c r="BB1097" s="131"/>
      <c r="BC1097" s="131"/>
      <c r="BD1097" s="131"/>
      <c r="BE1097" s="131"/>
      <c r="BF1097" s="132"/>
      <c r="BG1097" s="126" t="s">
        <v>115</v>
      </c>
      <c r="BH1097" s="131" t="n">
        <v>0.01</v>
      </c>
      <c r="BI1097" s="159" t="n">
        <v>2.5E-011</v>
      </c>
      <c r="BJ1097" s="159" t="n">
        <v>4.3E-011</v>
      </c>
      <c r="BK1097" s="131" t="n">
        <v>0.01</v>
      </c>
      <c r="BL1097" s="149" t="n">
        <v>8.4E-011</v>
      </c>
      <c r="BM1097" s="133"/>
      <c r="BN1097" s="134"/>
      <c r="BO1097" s="175"/>
      <c r="BP1097" s="114"/>
      <c r="BQ1097" s="136"/>
      <c r="BR1097" s="137"/>
      <c r="BS1097" s="138"/>
      <c r="BT1097" s="139"/>
      <c r="BU1097" s="140"/>
      <c r="BV1097" s="141"/>
      <c r="BW1097" s="142"/>
      <c r="CG1097" s="220"/>
    </row>
    <row r="1098" customFormat="false" ht="12.75" hidden="false" customHeight="true" outlineLevel="0" collapsed="false">
      <c r="AX1098" s="126" t="s">
        <v>785</v>
      </c>
      <c r="AY1098" s="172" t="n">
        <v>0.513</v>
      </c>
      <c r="AZ1098" s="131" t="s">
        <v>72</v>
      </c>
      <c r="BA1098" s="131" t="n">
        <v>0.021375</v>
      </c>
      <c r="BB1098" s="131"/>
      <c r="BC1098" s="131"/>
      <c r="BD1098" s="131"/>
      <c r="BE1098" s="131"/>
      <c r="BF1098" s="132"/>
      <c r="BG1098" s="126" t="s">
        <v>115</v>
      </c>
      <c r="BH1098" s="131" t="n">
        <v>0.01</v>
      </c>
      <c r="BI1098" s="159" t="n">
        <v>1.3E-011</v>
      </c>
      <c r="BJ1098" s="159" t="n">
        <v>2.2E-011</v>
      </c>
      <c r="BK1098" s="131" t="n">
        <v>0.01</v>
      </c>
      <c r="BL1098" s="149" t="n">
        <v>3.9E-011</v>
      </c>
      <c r="BM1098" s="133"/>
      <c r="BN1098" s="134"/>
      <c r="BO1098" s="175"/>
      <c r="BP1098" s="114"/>
      <c r="BQ1098" s="136"/>
      <c r="BR1098" s="137"/>
      <c r="BS1098" s="138"/>
      <c r="BT1098" s="139"/>
      <c r="BU1098" s="140"/>
      <c r="BV1098" s="141"/>
      <c r="BW1098" s="142"/>
      <c r="CG1098" s="220"/>
    </row>
    <row r="1099" customFormat="false" ht="12.75" hidden="false" customHeight="true" outlineLevel="0" collapsed="false">
      <c r="AX1099" s="126" t="s">
        <v>786</v>
      </c>
      <c r="AY1099" s="172" t="n">
        <v>12.5</v>
      </c>
      <c r="AZ1099" s="131" t="s">
        <v>72</v>
      </c>
      <c r="BA1099" s="131" t="n">
        <v>0.520833333333333</v>
      </c>
      <c r="BB1099" s="131"/>
      <c r="BC1099" s="131"/>
      <c r="BD1099" s="131"/>
      <c r="BE1099" s="131"/>
      <c r="BF1099" s="132"/>
      <c r="BG1099" s="126" t="s">
        <v>115</v>
      </c>
      <c r="BH1099" s="131" t="n">
        <v>0.01</v>
      </c>
      <c r="BI1099" s="159" t="n">
        <v>2.4E-010</v>
      </c>
      <c r="BJ1099" s="159" t="n">
        <v>4E-010</v>
      </c>
      <c r="BK1099" s="131" t="n">
        <v>0.01</v>
      </c>
      <c r="BL1099" s="149" t="n">
        <v>1.2E-009</v>
      </c>
      <c r="BM1099" s="133"/>
      <c r="BN1099" s="134"/>
      <c r="BO1099" s="175"/>
      <c r="BP1099" s="114"/>
      <c r="BQ1099" s="136"/>
      <c r="BR1099" s="137"/>
      <c r="BS1099" s="138"/>
      <c r="BT1099" s="139"/>
      <c r="BU1099" s="140"/>
      <c r="BV1099" s="141"/>
      <c r="BW1099" s="142"/>
      <c r="CG1099" s="220"/>
    </row>
    <row r="1100" customFormat="false" ht="12.75" hidden="false" customHeight="true" outlineLevel="0" collapsed="false">
      <c r="AX1100" s="126" t="s">
        <v>787</v>
      </c>
      <c r="AY1100" s="172" t="n">
        <v>17.6</v>
      </c>
      <c r="AZ1100" s="131" t="s">
        <v>72</v>
      </c>
      <c r="BA1100" s="131" t="n">
        <v>0.733333333333333</v>
      </c>
      <c r="BB1100" s="131"/>
      <c r="BC1100" s="131"/>
      <c r="BD1100" s="131"/>
      <c r="BE1100" s="131"/>
      <c r="BF1100" s="132"/>
      <c r="BG1100" s="126" t="s">
        <v>115</v>
      </c>
      <c r="BH1100" s="131" t="n">
        <v>0.1</v>
      </c>
      <c r="BI1100" s="159" t="n">
        <v>3.9E-011</v>
      </c>
      <c r="BJ1100" s="159" t="n">
        <v>7.1E-011</v>
      </c>
      <c r="BK1100" s="131" t="n">
        <v>0.1</v>
      </c>
      <c r="BL1100" s="149" t="n">
        <v>1.3E-010</v>
      </c>
      <c r="BM1100" s="133"/>
      <c r="BN1100" s="134"/>
      <c r="BO1100" s="175"/>
      <c r="BP1100" s="114"/>
      <c r="BQ1100" s="136"/>
      <c r="BR1100" s="137"/>
      <c r="BS1100" s="138"/>
      <c r="BT1100" s="139"/>
      <c r="BU1100" s="140"/>
      <c r="BV1100" s="141"/>
      <c r="BW1100" s="142"/>
      <c r="CG1100" s="220"/>
    </row>
    <row r="1101" customFormat="false" ht="12.75" hidden="false" customHeight="true" outlineLevel="0" collapsed="false">
      <c r="AX1101" s="126" t="s">
        <v>787</v>
      </c>
      <c r="AY1101" s="172" t="n">
        <v>17.6</v>
      </c>
      <c r="AZ1101" s="131" t="s">
        <v>72</v>
      </c>
      <c r="BA1101" s="131" t="n">
        <v>0.733333333333333</v>
      </c>
      <c r="BB1101" s="131"/>
      <c r="BC1101" s="131"/>
      <c r="BD1101" s="131"/>
      <c r="BE1101" s="131"/>
      <c r="BF1101" s="132"/>
      <c r="BG1101" s="126" t="s">
        <v>133</v>
      </c>
      <c r="BH1101" s="131" t="n">
        <v>0.1</v>
      </c>
      <c r="BI1101" s="159" t="n">
        <v>1.1E-010</v>
      </c>
      <c r="BJ1101" s="159" t="n">
        <v>1.5E-010</v>
      </c>
      <c r="BK1101" s="131"/>
      <c r="BL1101" s="132"/>
      <c r="BM1101" s="133"/>
      <c r="BN1101" s="134"/>
      <c r="BO1101" s="175"/>
      <c r="BP1101" s="114"/>
      <c r="BQ1101" s="136"/>
      <c r="BR1101" s="137"/>
      <c r="BS1101" s="138"/>
      <c r="BT1101" s="139"/>
      <c r="BU1101" s="140"/>
      <c r="BV1101" s="141"/>
      <c r="BW1101" s="142"/>
      <c r="CG1101" s="220"/>
    </row>
    <row r="1102" customFormat="false" ht="12.75" hidden="false" customHeight="true" outlineLevel="0" collapsed="false">
      <c r="AX1102" s="126" t="s">
        <v>787</v>
      </c>
      <c r="AY1102" s="172" t="n">
        <v>17.6</v>
      </c>
      <c r="AZ1102" s="131" t="s">
        <v>72</v>
      </c>
      <c r="BA1102" s="131" t="n">
        <v>0.733333333333333</v>
      </c>
      <c r="BB1102" s="131"/>
      <c r="BC1102" s="131"/>
      <c r="BD1102" s="131"/>
      <c r="BE1102" s="131"/>
      <c r="BF1102" s="132"/>
      <c r="BG1102" s="126" t="s">
        <v>137</v>
      </c>
      <c r="BH1102" s="131" t="n">
        <v>0.1</v>
      </c>
      <c r="BI1102" s="159" t="n">
        <v>1.2E-010</v>
      </c>
      <c r="BJ1102" s="159" t="n">
        <v>1.6E-010</v>
      </c>
      <c r="BK1102" s="131"/>
      <c r="BL1102" s="132"/>
      <c r="BM1102" s="133"/>
      <c r="BN1102" s="134"/>
      <c r="BO1102" s="175"/>
      <c r="BP1102" s="114"/>
      <c r="BQ1102" s="136"/>
      <c r="BR1102" s="137"/>
      <c r="BS1102" s="138"/>
      <c r="BT1102" s="139"/>
      <c r="BU1102" s="140"/>
      <c r="BV1102" s="141"/>
      <c r="BW1102" s="142"/>
      <c r="CG1102" s="220"/>
    </row>
    <row r="1103" customFormat="false" ht="12.75" hidden="false" customHeight="true" outlineLevel="0" collapsed="false">
      <c r="AX1103" s="126" t="s">
        <v>788</v>
      </c>
      <c r="AY1103" s="172" t="n">
        <v>1.64</v>
      </c>
      <c r="AZ1103" s="131" t="s">
        <v>132</v>
      </c>
      <c r="BA1103" s="172" t="n">
        <v>1.64</v>
      </c>
      <c r="BB1103" s="131"/>
      <c r="BC1103" s="131"/>
      <c r="BD1103" s="131"/>
      <c r="BE1103" s="131"/>
      <c r="BF1103" s="132"/>
      <c r="BG1103" s="126" t="s">
        <v>115</v>
      </c>
      <c r="BH1103" s="131" t="n">
        <v>0.1</v>
      </c>
      <c r="BI1103" s="159" t="n">
        <v>1.5E-010</v>
      </c>
      <c r="BJ1103" s="159" t="n">
        <v>2.8E-010</v>
      </c>
      <c r="BK1103" s="131" t="n">
        <v>0.1</v>
      </c>
      <c r="BL1103" s="149" t="n">
        <v>4.2E-010</v>
      </c>
      <c r="BM1103" s="133"/>
      <c r="BN1103" s="134"/>
      <c r="BO1103" s="175"/>
      <c r="BP1103" s="114"/>
      <c r="BQ1103" s="136"/>
      <c r="BR1103" s="137"/>
      <c r="BS1103" s="138"/>
      <c r="BT1103" s="139"/>
      <c r="BU1103" s="140"/>
      <c r="BV1103" s="141"/>
      <c r="BW1103" s="142"/>
      <c r="CG1103" s="220"/>
    </row>
    <row r="1104" customFormat="false" ht="12.75" hidden="false" customHeight="true" outlineLevel="0" collapsed="false">
      <c r="AX1104" s="126" t="s">
        <v>788</v>
      </c>
      <c r="AY1104" s="172" t="n">
        <v>1.64</v>
      </c>
      <c r="AZ1104" s="131" t="s">
        <v>132</v>
      </c>
      <c r="BA1104" s="172" t="n">
        <v>1.64</v>
      </c>
      <c r="BB1104" s="131"/>
      <c r="BC1104" s="131"/>
      <c r="BD1104" s="131"/>
      <c r="BE1104" s="131"/>
      <c r="BF1104" s="132"/>
      <c r="BG1104" s="126" t="s">
        <v>133</v>
      </c>
      <c r="BH1104" s="131" t="n">
        <v>0.1</v>
      </c>
      <c r="BI1104" s="159" t="n">
        <v>2.4E-010</v>
      </c>
      <c r="BJ1104" s="159" t="n">
        <v>3.7E-010</v>
      </c>
      <c r="BK1104" s="131"/>
      <c r="BL1104" s="132"/>
      <c r="BM1104" s="133"/>
      <c r="BN1104" s="134"/>
      <c r="BO1104" s="175"/>
      <c r="BP1104" s="114"/>
      <c r="BQ1104" s="136"/>
      <c r="BR1104" s="137"/>
      <c r="BS1104" s="138"/>
      <c r="BT1104" s="139"/>
      <c r="BU1104" s="140"/>
      <c r="BV1104" s="141"/>
      <c r="BW1104" s="142"/>
      <c r="CG1104" s="220"/>
    </row>
    <row r="1105" customFormat="false" ht="12.75" hidden="false" customHeight="true" outlineLevel="0" collapsed="false">
      <c r="AX1105" s="126" t="s">
        <v>788</v>
      </c>
      <c r="AY1105" s="172" t="n">
        <v>1.64</v>
      </c>
      <c r="AZ1105" s="131" t="s">
        <v>132</v>
      </c>
      <c r="BA1105" s="172" t="n">
        <v>1.64</v>
      </c>
      <c r="BB1105" s="131"/>
      <c r="BC1105" s="131"/>
      <c r="BD1105" s="131"/>
      <c r="BE1105" s="131"/>
      <c r="BF1105" s="132"/>
      <c r="BG1105" s="126" t="s">
        <v>137</v>
      </c>
      <c r="BH1105" s="131" t="n">
        <v>0.1</v>
      </c>
      <c r="BI1105" s="159" t="n">
        <v>2.5E-010</v>
      </c>
      <c r="BJ1105" s="159" t="n">
        <v>3.8E-010</v>
      </c>
      <c r="BK1105" s="131"/>
      <c r="BL1105" s="132"/>
      <c r="BM1105" s="133"/>
      <c r="BN1105" s="134"/>
      <c r="BO1105" s="175"/>
      <c r="BP1105" s="114"/>
      <c r="BQ1105" s="136"/>
      <c r="BR1105" s="137"/>
      <c r="BS1105" s="138"/>
      <c r="BT1105" s="139"/>
      <c r="BU1105" s="140"/>
      <c r="BV1105" s="141"/>
      <c r="BW1105" s="142"/>
      <c r="CG1105" s="220"/>
    </row>
    <row r="1106" customFormat="false" ht="12.75" hidden="false" customHeight="true" outlineLevel="0" collapsed="false">
      <c r="AX1106" s="126" t="s">
        <v>789</v>
      </c>
      <c r="AY1106" s="172" t="n">
        <v>183</v>
      </c>
      <c r="AZ1106" s="131" t="s">
        <v>132</v>
      </c>
      <c r="BA1106" s="172" t="n">
        <v>183</v>
      </c>
      <c r="BB1106" s="131"/>
      <c r="BC1106" s="131"/>
      <c r="BD1106" s="131"/>
      <c r="BE1106" s="131"/>
      <c r="BF1106" s="132"/>
      <c r="BG1106" s="126" t="s">
        <v>115</v>
      </c>
      <c r="BH1106" s="131" t="n">
        <v>0.1</v>
      </c>
      <c r="BI1106" s="159" t="n">
        <v>7.1E-011</v>
      </c>
      <c r="BJ1106" s="159" t="n">
        <v>1.2E-010</v>
      </c>
      <c r="BK1106" s="131" t="n">
        <v>0.1</v>
      </c>
      <c r="BL1106" s="149" t="n">
        <v>2.5E-010</v>
      </c>
      <c r="BM1106" s="133"/>
      <c r="BN1106" s="134"/>
      <c r="BO1106" s="175"/>
      <c r="BP1106" s="114"/>
      <c r="BQ1106" s="136"/>
      <c r="BR1106" s="137"/>
      <c r="BS1106" s="138"/>
      <c r="BT1106" s="139"/>
      <c r="BU1106" s="140"/>
      <c r="BV1106" s="141"/>
      <c r="BW1106" s="142"/>
      <c r="CG1106" s="220"/>
    </row>
    <row r="1107" customFormat="false" ht="12.75" hidden="false" customHeight="true" outlineLevel="0" collapsed="false">
      <c r="AX1107" s="126" t="s">
        <v>789</v>
      </c>
      <c r="AY1107" s="172" t="n">
        <v>183</v>
      </c>
      <c r="AZ1107" s="131" t="s">
        <v>132</v>
      </c>
      <c r="BA1107" s="172" t="n">
        <v>183</v>
      </c>
      <c r="BB1107" s="131"/>
      <c r="BC1107" s="131"/>
      <c r="BD1107" s="131"/>
      <c r="BE1107" s="131"/>
      <c r="BF1107" s="132"/>
      <c r="BG1107" s="126" t="s">
        <v>133</v>
      </c>
      <c r="BH1107" s="131" t="n">
        <v>0.1</v>
      </c>
      <c r="BI1107" s="159" t="n">
        <v>1E-009</v>
      </c>
      <c r="BJ1107" s="159" t="n">
        <v>8E-010</v>
      </c>
      <c r="BK1107" s="131"/>
      <c r="BL1107" s="132"/>
      <c r="BM1107" s="133"/>
      <c r="BN1107" s="134"/>
      <c r="BO1107" s="175"/>
      <c r="BP1107" s="114"/>
      <c r="BQ1107" s="136"/>
      <c r="BR1107" s="137"/>
      <c r="BS1107" s="138"/>
      <c r="BT1107" s="139"/>
      <c r="BU1107" s="140"/>
      <c r="BV1107" s="141"/>
      <c r="BW1107" s="142"/>
      <c r="CG1107" s="220"/>
    </row>
    <row r="1108" customFormat="false" ht="12.75" hidden="false" customHeight="true" outlineLevel="0" collapsed="false">
      <c r="AX1108" s="126" t="s">
        <v>789</v>
      </c>
      <c r="AY1108" s="172" t="n">
        <v>183</v>
      </c>
      <c r="AZ1108" s="131" t="s">
        <v>132</v>
      </c>
      <c r="BA1108" s="172" t="n">
        <v>183</v>
      </c>
      <c r="BB1108" s="131"/>
      <c r="BC1108" s="131"/>
      <c r="BD1108" s="131"/>
      <c r="BE1108" s="131"/>
      <c r="BF1108" s="132"/>
      <c r="BG1108" s="126" t="s">
        <v>137</v>
      </c>
      <c r="BH1108" s="131" t="n">
        <v>0.1</v>
      </c>
      <c r="BI1108" s="159" t="n">
        <v>1.6E-009</v>
      </c>
      <c r="BJ1108" s="159" t="n">
        <v>1.2E-009</v>
      </c>
      <c r="BK1108" s="131"/>
      <c r="BL1108" s="132"/>
      <c r="BM1108" s="133"/>
      <c r="BN1108" s="134"/>
      <c r="BO1108" s="175"/>
      <c r="BP1108" s="114"/>
      <c r="BQ1108" s="136"/>
      <c r="BR1108" s="137"/>
      <c r="BS1108" s="138"/>
      <c r="BT1108" s="139"/>
      <c r="BU1108" s="140"/>
      <c r="BV1108" s="141"/>
      <c r="BW1108" s="142"/>
      <c r="CG1108" s="220"/>
    </row>
    <row r="1109" customFormat="false" ht="12.75" hidden="false" customHeight="true" outlineLevel="0" collapsed="false">
      <c r="AX1109" s="126" t="s">
        <v>790</v>
      </c>
      <c r="AY1109" s="172" t="n">
        <v>2.69</v>
      </c>
      <c r="AZ1109" s="131" t="s">
        <v>132</v>
      </c>
      <c r="BA1109" s="172" t="n">
        <v>2.69</v>
      </c>
      <c r="BB1109" s="131" t="n">
        <v>0.069</v>
      </c>
      <c r="BC1109" s="131"/>
      <c r="BD1109" s="131"/>
      <c r="BE1109" s="131"/>
      <c r="BF1109" s="132"/>
      <c r="BG1109" s="126" t="s">
        <v>115</v>
      </c>
      <c r="BH1109" s="131" t="n">
        <v>0.1</v>
      </c>
      <c r="BI1109" s="159" t="n">
        <v>2.3E-010</v>
      </c>
      <c r="BJ1109" s="159" t="n">
        <v>3.9E-010</v>
      </c>
      <c r="BK1109" s="131" t="n">
        <v>0.1</v>
      </c>
      <c r="BL1109" s="149" t="n">
        <v>1E-009</v>
      </c>
      <c r="BM1109" s="133"/>
      <c r="BN1109" s="134"/>
      <c r="BO1109" s="175"/>
      <c r="BP1109" s="114"/>
      <c r="BQ1109" s="136"/>
      <c r="BR1109" s="137"/>
      <c r="BS1109" s="138"/>
      <c r="BT1109" s="139"/>
      <c r="BU1109" s="140"/>
      <c r="BV1109" s="141" t="n">
        <v>0.987</v>
      </c>
      <c r="BW1109" s="142" t="n">
        <v>0.961</v>
      </c>
      <c r="CG1109" s="220"/>
    </row>
    <row r="1110" customFormat="false" ht="12.75" hidden="false" customHeight="true" outlineLevel="0" collapsed="false">
      <c r="AX1110" s="126" t="s">
        <v>790</v>
      </c>
      <c r="AY1110" s="172" t="n">
        <v>2.69</v>
      </c>
      <c r="AZ1110" s="131" t="s">
        <v>132</v>
      </c>
      <c r="BA1110" s="172" t="n">
        <v>2.69</v>
      </c>
      <c r="BB1110" s="131" t="n">
        <v>0.069</v>
      </c>
      <c r="BC1110" s="131"/>
      <c r="BD1110" s="131"/>
      <c r="BE1110" s="131"/>
      <c r="BF1110" s="132"/>
      <c r="BG1110" s="126" t="s">
        <v>133</v>
      </c>
      <c r="BH1110" s="131" t="n">
        <v>0.1</v>
      </c>
      <c r="BI1110" s="159" t="n">
        <v>7.6E-010</v>
      </c>
      <c r="BJ1110" s="159" t="n">
        <v>9.8E-010</v>
      </c>
      <c r="BK1110" s="131"/>
      <c r="BL1110" s="132"/>
      <c r="BM1110" s="133"/>
      <c r="BN1110" s="134"/>
      <c r="BO1110" s="175"/>
      <c r="BP1110" s="114"/>
      <c r="BQ1110" s="136"/>
      <c r="BR1110" s="137"/>
      <c r="BS1110" s="138"/>
      <c r="BT1110" s="139"/>
      <c r="BU1110" s="140"/>
      <c r="BV1110" s="141" t="n">
        <v>0.987</v>
      </c>
      <c r="BW1110" s="142" t="n">
        <v>0.961</v>
      </c>
      <c r="CG1110" s="220"/>
    </row>
    <row r="1111" customFormat="false" ht="12.75" hidden="false" customHeight="true" outlineLevel="0" collapsed="false">
      <c r="AX1111" s="126" t="s">
        <v>790</v>
      </c>
      <c r="AY1111" s="172" t="n">
        <v>2.69</v>
      </c>
      <c r="AZ1111" s="131" t="s">
        <v>132</v>
      </c>
      <c r="BA1111" s="172" t="n">
        <v>2.69</v>
      </c>
      <c r="BB1111" s="131" t="n">
        <v>0.069</v>
      </c>
      <c r="BC1111" s="131" t="n">
        <v>8.6E-010</v>
      </c>
      <c r="BD1111" s="131" t="s">
        <v>137</v>
      </c>
      <c r="BE1111" s="131"/>
      <c r="BF1111" s="132" t="n">
        <v>1E-009</v>
      </c>
      <c r="BG1111" s="126" t="s">
        <v>137</v>
      </c>
      <c r="BH1111" s="131" t="n">
        <v>0.1</v>
      </c>
      <c r="BI1111" s="159" t="n">
        <v>8.4E-010</v>
      </c>
      <c r="BJ1111" s="159" t="n">
        <v>1.1E-009</v>
      </c>
      <c r="BK1111" s="131"/>
      <c r="BL1111" s="132"/>
      <c r="BM1111" s="133"/>
      <c r="BN1111" s="134"/>
      <c r="BO1111" s="175"/>
      <c r="BP1111" s="114"/>
      <c r="BQ1111" s="136"/>
      <c r="BR1111" s="137"/>
      <c r="BS1111" s="138"/>
      <c r="BT1111" s="139"/>
      <c r="BU1111" s="140"/>
      <c r="BV1111" s="141" t="n">
        <v>0.987</v>
      </c>
      <c r="BW1111" s="142" t="n">
        <v>0.961</v>
      </c>
      <c r="CG1111" s="220"/>
    </row>
    <row r="1112" customFormat="false" ht="12.75" hidden="false" customHeight="true" outlineLevel="0" collapsed="false">
      <c r="AX1112" s="126" t="s">
        <v>791</v>
      </c>
      <c r="AY1112" s="172" t="n">
        <v>2.3</v>
      </c>
      <c r="AZ1112" s="131" t="s">
        <v>132</v>
      </c>
      <c r="BA1112" s="172" t="n">
        <v>2.3</v>
      </c>
      <c r="BB1112" s="131"/>
      <c r="BC1112" s="131"/>
      <c r="BD1112" s="131"/>
      <c r="BE1112" s="131"/>
      <c r="BF1112" s="132"/>
      <c r="BG1112" s="126" t="s">
        <v>115</v>
      </c>
      <c r="BH1112" s="131" t="n">
        <v>0.1</v>
      </c>
      <c r="BI1112" s="159" t="n">
        <v>3.4E-010</v>
      </c>
      <c r="BJ1112" s="159" t="n">
        <v>5.9E-010</v>
      </c>
      <c r="BK1112" s="131" t="n">
        <v>0.1</v>
      </c>
      <c r="BL1112" s="149" t="n">
        <v>1.3E-009</v>
      </c>
      <c r="BM1112" s="133"/>
      <c r="BN1112" s="134"/>
      <c r="BO1112" s="175"/>
      <c r="BP1112" s="114"/>
      <c r="BQ1112" s="136"/>
      <c r="BR1112" s="137"/>
      <c r="BS1112" s="138"/>
      <c r="BT1112" s="139"/>
      <c r="BU1112" s="140"/>
      <c r="BV1112" s="141"/>
      <c r="BW1112" s="142"/>
      <c r="CG1112" s="220"/>
    </row>
    <row r="1113" customFormat="false" ht="12.75" hidden="false" customHeight="true" outlineLevel="0" collapsed="false">
      <c r="AX1113" s="126" t="s">
        <v>791</v>
      </c>
      <c r="AY1113" s="172" t="n">
        <v>2.3</v>
      </c>
      <c r="AZ1113" s="131" t="s">
        <v>132</v>
      </c>
      <c r="BA1113" s="172" t="n">
        <v>2.3</v>
      </c>
      <c r="BB1113" s="131"/>
      <c r="BC1113" s="131"/>
      <c r="BD1113" s="131"/>
      <c r="BE1113" s="131"/>
      <c r="BF1113" s="132"/>
      <c r="BG1113" s="126" t="s">
        <v>133</v>
      </c>
      <c r="BH1113" s="131" t="n">
        <v>0.1</v>
      </c>
      <c r="BI1113" s="159" t="n">
        <v>1.7E-009</v>
      </c>
      <c r="BJ1113" s="159" t="n">
        <v>2E-009</v>
      </c>
      <c r="BK1113" s="131"/>
      <c r="BL1113" s="132"/>
      <c r="BM1113" s="133"/>
      <c r="BN1113" s="134"/>
      <c r="BO1113" s="175"/>
      <c r="BP1113" s="114"/>
      <c r="BQ1113" s="136"/>
      <c r="BR1113" s="137"/>
      <c r="BS1113" s="138"/>
      <c r="BT1113" s="139"/>
      <c r="BU1113" s="140"/>
      <c r="BV1113" s="141"/>
      <c r="BW1113" s="142"/>
      <c r="CG1113" s="220"/>
    </row>
    <row r="1114" customFormat="false" ht="12.75" hidden="false" customHeight="true" outlineLevel="0" collapsed="false">
      <c r="AX1114" s="126" t="s">
        <v>791</v>
      </c>
      <c r="AY1114" s="172" t="n">
        <v>2.3</v>
      </c>
      <c r="AZ1114" s="131" t="s">
        <v>132</v>
      </c>
      <c r="BA1114" s="172" t="n">
        <v>2.3</v>
      </c>
      <c r="BB1114" s="131"/>
      <c r="BC1114" s="131"/>
      <c r="BD1114" s="131"/>
      <c r="BE1114" s="131"/>
      <c r="BF1114" s="132"/>
      <c r="BG1114" s="126" t="s">
        <v>137</v>
      </c>
      <c r="BH1114" s="131" t="n">
        <v>0.1</v>
      </c>
      <c r="BI1114" s="159" t="n">
        <v>1.9E-009</v>
      </c>
      <c r="BJ1114" s="159" t="n">
        <v>1.9E-009</v>
      </c>
      <c r="BK1114" s="131"/>
      <c r="BL1114" s="132"/>
      <c r="BM1114" s="133"/>
      <c r="BN1114" s="134"/>
      <c r="BO1114" s="175"/>
      <c r="BP1114" s="114"/>
      <c r="BQ1114" s="136"/>
      <c r="BR1114" s="137"/>
      <c r="BS1114" s="138"/>
      <c r="BT1114" s="139"/>
      <c r="BU1114" s="140"/>
      <c r="BV1114" s="141"/>
      <c r="BW1114" s="142"/>
      <c r="CG1114" s="220"/>
    </row>
    <row r="1115" customFormat="false" ht="12.75" hidden="false" customHeight="true" outlineLevel="0" collapsed="false">
      <c r="AX1115" s="126" t="s">
        <v>792</v>
      </c>
      <c r="AY1115" s="172" t="n">
        <v>3.14</v>
      </c>
      <c r="AZ1115" s="131" t="s">
        <v>132</v>
      </c>
      <c r="BA1115" s="172" t="n">
        <v>3.14</v>
      </c>
      <c r="BB1115" s="131"/>
      <c r="BC1115" s="131"/>
      <c r="BD1115" s="131"/>
      <c r="BE1115" s="131"/>
      <c r="BF1115" s="132"/>
      <c r="BG1115" s="126" t="s">
        <v>115</v>
      </c>
      <c r="BH1115" s="131" t="n">
        <v>0.1</v>
      </c>
      <c r="BI1115" s="159" t="n">
        <v>1.1E-010</v>
      </c>
      <c r="BJ1115" s="159" t="n">
        <v>1.9E-010</v>
      </c>
      <c r="BK1115" s="131" t="n">
        <v>0.1</v>
      </c>
      <c r="BL1115" s="149" t="n">
        <v>4.4E-010</v>
      </c>
      <c r="BM1115" s="133"/>
      <c r="BN1115" s="134"/>
      <c r="BO1115" s="175"/>
      <c r="BP1115" s="114"/>
      <c r="BQ1115" s="136"/>
      <c r="BR1115" s="137"/>
      <c r="BS1115" s="138"/>
      <c r="BT1115" s="139"/>
      <c r="BU1115" s="140"/>
      <c r="BV1115" s="141"/>
      <c r="BW1115" s="142"/>
      <c r="CG1115" s="220"/>
    </row>
    <row r="1116" customFormat="false" ht="12.75" hidden="false" customHeight="true" outlineLevel="0" collapsed="false">
      <c r="AX1116" s="126" t="s">
        <v>792</v>
      </c>
      <c r="AY1116" s="172" t="n">
        <v>3.14</v>
      </c>
      <c r="AZ1116" s="131" t="s">
        <v>132</v>
      </c>
      <c r="BA1116" s="172" t="n">
        <v>3.14</v>
      </c>
      <c r="BB1116" s="131"/>
      <c r="BC1116" s="131"/>
      <c r="BD1116" s="131"/>
      <c r="BE1116" s="131"/>
      <c r="BF1116" s="132"/>
      <c r="BG1116" s="126" t="s">
        <v>133</v>
      </c>
      <c r="BH1116" s="131" t="n">
        <v>0.1</v>
      </c>
      <c r="BI1116" s="159" t="n">
        <v>6.8E-010</v>
      </c>
      <c r="BJ1116" s="159" t="n">
        <v>6.8E-010</v>
      </c>
      <c r="BK1116" s="131"/>
      <c r="BL1116" s="132"/>
      <c r="BM1116" s="133"/>
      <c r="BN1116" s="134"/>
      <c r="BO1116" s="175"/>
      <c r="BP1116" s="114"/>
      <c r="BQ1116" s="136"/>
      <c r="BR1116" s="137"/>
      <c r="BS1116" s="138"/>
      <c r="BT1116" s="139"/>
      <c r="BU1116" s="140"/>
      <c r="BV1116" s="141"/>
      <c r="BW1116" s="142"/>
      <c r="CG1116" s="220"/>
    </row>
    <row r="1117" customFormat="false" ht="12.75" hidden="false" customHeight="true" outlineLevel="0" collapsed="false">
      <c r="AX1117" s="126" t="s">
        <v>792</v>
      </c>
      <c r="AY1117" s="172" t="n">
        <v>3.14</v>
      </c>
      <c r="AZ1117" s="131" t="s">
        <v>132</v>
      </c>
      <c r="BA1117" s="172" t="n">
        <v>3.14</v>
      </c>
      <c r="BB1117" s="131"/>
      <c r="BC1117" s="131"/>
      <c r="BD1117" s="131"/>
      <c r="BE1117" s="131"/>
      <c r="BF1117" s="132"/>
      <c r="BG1117" s="126" t="s">
        <v>137</v>
      </c>
      <c r="BH1117" s="131" t="n">
        <v>0.1</v>
      </c>
      <c r="BI1117" s="159" t="n">
        <v>7.5E-010</v>
      </c>
      <c r="BJ1117" s="159" t="n">
        <v>7.6E-010</v>
      </c>
      <c r="BK1117" s="131"/>
      <c r="BL1117" s="132"/>
      <c r="BM1117" s="133"/>
      <c r="BN1117" s="134"/>
      <c r="BO1117" s="175"/>
      <c r="BP1117" s="114"/>
      <c r="BQ1117" s="136"/>
      <c r="BR1117" s="137"/>
      <c r="BS1117" s="138"/>
      <c r="BT1117" s="139"/>
      <c r="BU1117" s="140"/>
      <c r="BV1117" s="141"/>
      <c r="BW1117" s="142"/>
    </row>
    <row r="1118" customFormat="false" ht="12.75" hidden="false" customHeight="true" outlineLevel="0" collapsed="false">
      <c r="AX1118" s="126" t="s">
        <v>793</v>
      </c>
      <c r="AY1118" s="172" t="n">
        <v>0.807</v>
      </c>
      <c r="AZ1118" s="131" t="s">
        <v>72</v>
      </c>
      <c r="BA1118" s="131" t="n">
        <v>0.033625</v>
      </c>
      <c r="BB1118" s="131"/>
      <c r="BC1118" s="131"/>
      <c r="BD1118" s="131"/>
      <c r="BE1118" s="131"/>
      <c r="BF1118" s="132"/>
      <c r="BG1118" s="126" t="s">
        <v>115</v>
      </c>
      <c r="BH1118" s="131" t="n">
        <v>0.1</v>
      </c>
      <c r="BI1118" s="159" t="n">
        <v>1.7E-011</v>
      </c>
      <c r="BJ1118" s="159" t="n">
        <v>3E-011</v>
      </c>
      <c r="BK1118" s="131" t="n">
        <v>0.1</v>
      </c>
      <c r="BL1118" s="149" t="n">
        <v>6.8E-011</v>
      </c>
      <c r="BM1118" s="133"/>
      <c r="BN1118" s="134"/>
      <c r="BO1118" s="175"/>
      <c r="BP1118" s="114"/>
      <c r="BQ1118" s="136"/>
      <c r="BR1118" s="137"/>
      <c r="BS1118" s="138"/>
      <c r="BT1118" s="139"/>
      <c r="BU1118" s="140"/>
      <c r="BV1118" s="141"/>
      <c r="BW1118" s="142"/>
    </row>
    <row r="1119" customFormat="false" ht="12.75" hidden="false" customHeight="true" outlineLevel="0" collapsed="false">
      <c r="AX1119" s="126" t="s">
        <v>793</v>
      </c>
      <c r="AY1119" s="172" t="n">
        <v>0.807</v>
      </c>
      <c r="AZ1119" s="131" t="s">
        <v>72</v>
      </c>
      <c r="BA1119" s="131" t="n">
        <v>0.033625</v>
      </c>
      <c r="BB1119" s="131"/>
      <c r="BC1119" s="131"/>
      <c r="BD1119" s="131"/>
      <c r="BE1119" s="131"/>
      <c r="BF1119" s="132"/>
      <c r="BG1119" s="126" t="s">
        <v>133</v>
      </c>
      <c r="BH1119" s="131" t="n">
        <v>0.1</v>
      </c>
      <c r="BI1119" s="159" t="n">
        <v>3.5E-011</v>
      </c>
      <c r="BJ1119" s="159" t="n">
        <v>5.3E-011</v>
      </c>
      <c r="BK1119" s="131"/>
      <c r="BL1119" s="132"/>
      <c r="BM1119" s="133"/>
      <c r="BN1119" s="134"/>
      <c r="BO1119" s="175"/>
      <c r="BP1119" s="114"/>
      <c r="BQ1119" s="136"/>
      <c r="BR1119" s="137"/>
      <c r="BS1119" s="138"/>
      <c r="BT1119" s="139"/>
      <c r="BU1119" s="140"/>
      <c r="BV1119" s="141"/>
      <c r="BW1119" s="142"/>
    </row>
    <row r="1120" customFormat="false" ht="12.75" hidden="false" customHeight="true" outlineLevel="0" collapsed="false">
      <c r="AX1120" s="126" t="s">
        <v>793</v>
      </c>
      <c r="AY1120" s="172" t="n">
        <v>0.807</v>
      </c>
      <c r="AZ1120" s="131" t="s">
        <v>72</v>
      </c>
      <c r="BA1120" s="131" t="n">
        <v>0.033625</v>
      </c>
      <c r="BB1120" s="131"/>
      <c r="BC1120" s="131"/>
      <c r="BD1120" s="131"/>
      <c r="BE1120" s="131"/>
      <c r="BF1120" s="132"/>
      <c r="BG1120" s="126" t="s">
        <v>137</v>
      </c>
      <c r="BH1120" s="131" t="n">
        <v>0.1</v>
      </c>
      <c r="BI1120" s="159" t="n">
        <v>3.6E-011</v>
      </c>
      <c r="BJ1120" s="159" t="n">
        <v>5.6E-011</v>
      </c>
      <c r="BK1120" s="131"/>
      <c r="BL1120" s="132"/>
      <c r="BM1120" s="133"/>
      <c r="BN1120" s="134"/>
      <c r="BO1120" s="175"/>
      <c r="BP1120" s="114"/>
      <c r="BQ1120" s="136"/>
      <c r="BR1120" s="137"/>
      <c r="BS1120" s="138"/>
      <c r="BT1120" s="139"/>
      <c r="BU1120" s="140"/>
      <c r="BV1120" s="141"/>
      <c r="BW1120" s="142"/>
    </row>
    <row r="1121" customFormat="false" ht="12.75" hidden="false" customHeight="true" outlineLevel="0" collapsed="false">
      <c r="AX1121" s="126" t="s">
        <v>794</v>
      </c>
      <c r="AY1121" s="172" t="n">
        <v>18.7</v>
      </c>
      <c r="AZ1121" s="131" t="s">
        <v>72</v>
      </c>
      <c r="BA1121" s="131" t="n">
        <v>0.779166666666667</v>
      </c>
      <c r="BB1121" s="131"/>
      <c r="BC1121" s="131"/>
      <c r="BD1121" s="131"/>
      <c r="BE1121" s="131"/>
      <c r="BF1121" s="132"/>
      <c r="BG1121" s="126" t="s">
        <v>115</v>
      </c>
      <c r="BH1121" s="131" t="n">
        <v>0.1</v>
      </c>
      <c r="BI1121" s="159" t="n">
        <v>3.2E-010</v>
      </c>
      <c r="BJ1121" s="159" t="n">
        <v>5.7E-010</v>
      </c>
      <c r="BK1121" s="131" t="n">
        <v>0.1</v>
      </c>
      <c r="BL1121" s="149" t="n">
        <v>1.1E-009</v>
      </c>
      <c r="BM1121" s="133"/>
      <c r="BN1121" s="134"/>
      <c r="BO1121" s="175"/>
      <c r="BP1121" s="114"/>
      <c r="BQ1121" s="136"/>
      <c r="BR1121" s="137"/>
      <c r="BS1121" s="138"/>
      <c r="BT1121" s="139"/>
      <c r="BU1121" s="140"/>
      <c r="BV1121" s="141"/>
      <c r="BW1121" s="142"/>
    </row>
    <row r="1122" customFormat="false" ht="12.75" hidden="false" customHeight="true" outlineLevel="0" collapsed="false">
      <c r="AX1122" s="126" t="s">
        <v>794</v>
      </c>
      <c r="AY1122" s="172" t="n">
        <v>18.7</v>
      </c>
      <c r="AZ1122" s="131" t="s">
        <v>72</v>
      </c>
      <c r="BA1122" s="131" t="n">
        <v>0.779166666666667</v>
      </c>
      <c r="BB1122" s="131"/>
      <c r="BC1122" s="131"/>
      <c r="BD1122" s="131"/>
      <c r="BE1122" s="131"/>
      <c r="BF1122" s="132"/>
      <c r="BG1122" s="126" t="s">
        <v>133</v>
      </c>
      <c r="BH1122" s="131" t="n">
        <v>0.1</v>
      </c>
      <c r="BI1122" s="159" t="n">
        <v>6.9E-010</v>
      </c>
      <c r="BJ1122" s="159" t="n">
        <v>9.8E-010</v>
      </c>
      <c r="BK1122" s="131"/>
      <c r="BL1122" s="132"/>
      <c r="BM1122" s="133"/>
      <c r="BN1122" s="134"/>
      <c r="BO1122" s="175"/>
      <c r="BP1122" s="114"/>
      <c r="BQ1122" s="136"/>
      <c r="BR1122" s="137"/>
      <c r="BS1122" s="138"/>
      <c r="BT1122" s="139"/>
      <c r="BU1122" s="140"/>
      <c r="BV1122" s="141"/>
      <c r="BW1122" s="142"/>
    </row>
    <row r="1123" customFormat="false" ht="12.75" hidden="false" customHeight="true" outlineLevel="0" collapsed="false">
      <c r="AX1123" s="126" t="s">
        <v>794</v>
      </c>
      <c r="AY1123" s="172" t="n">
        <v>18.7</v>
      </c>
      <c r="AZ1123" s="131" t="s">
        <v>72</v>
      </c>
      <c r="BA1123" s="131" t="n">
        <v>0.779166666666667</v>
      </c>
      <c r="BB1123" s="131"/>
      <c r="BC1123" s="131"/>
      <c r="BD1123" s="131"/>
      <c r="BE1123" s="131"/>
      <c r="BF1123" s="132"/>
      <c r="BG1123" s="126" t="s">
        <v>137</v>
      </c>
      <c r="BH1123" s="131" t="n">
        <v>0.1</v>
      </c>
      <c r="BI1123" s="159" t="n">
        <v>7.3E-010</v>
      </c>
      <c r="BJ1123" s="159" t="n">
        <v>1E-009</v>
      </c>
      <c r="BK1123" s="131"/>
      <c r="BL1123" s="132"/>
      <c r="BM1123" s="133"/>
      <c r="BN1123" s="134"/>
      <c r="BO1123" s="175"/>
      <c r="BP1123" s="114"/>
      <c r="BQ1123" s="136"/>
      <c r="BR1123" s="137"/>
      <c r="BS1123" s="138"/>
      <c r="BT1123" s="139"/>
      <c r="BU1123" s="140"/>
      <c r="BV1123" s="141"/>
      <c r="BW1123" s="142"/>
    </row>
    <row r="1124" customFormat="false" ht="12.75" hidden="false" customHeight="true" outlineLevel="0" collapsed="false">
      <c r="AX1124" s="126" t="s">
        <v>795</v>
      </c>
      <c r="AY1124" s="172" t="n">
        <v>0.44</v>
      </c>
      <c r="AZ1124" s="131" t="s">
        <v>72</v>
      </c>
      <c r="BA1124" s="131" t="n">
        <v>0.0183333333333333</v>
      </c>
      <c r="BB1124" s="131"/>
      <c r="BC1124" s="131"/>
      <c r="BD1124" s="131"/>
      <c r="BE1124" s="131"/>
      <c r="BF1124" s="132"/>
      <c r="BG1124" s="126" t="s">
        <v>115</v>
      </c>
      <c r="BH1124" s="131" t="n">
        <v>0.1</v>
      </c>
      <c r="BI1124" s="159" t="n">
        <v>9.2E-012</v>
      </c>
      <c r="BJ1124" s="159" t="n">
        <v>1.6E-011</v>
      </c>
      <c r="BK1124" s="131" t="n">
        <v>0.1</v>
      </c>
      <c r="BL1124" s="149" t="n">
        <v>2.4E-011</v>
      </c>
      <c r="BM1124" s="133"/>
      <c r="BN1124" s="134"/>
      <c r="BO1124" s="175"/>
      <c r="BP1124" s="114"/>
      <c r="BQ1124" s="136"/>
      <c r="BR1124" s="137"/>
      <c r="BS1124" s="138"/>
      <c r="BT1124" s="139"/>
      <c r="BU1124" s="140"/>
      <c r="BV1124" s="141"/>
      <c r="BW1124" s="142"/>
    </row>
    <row r="1125" customFormat="false" ht="12.75" hidden="false" customHeight="true" outlineLevel="0" collapsed="false">
      <c r="AX1125" s="126" t="s">
        <v>795</v>
      </c>
      <c r="AY1125" s="172" t="n">
        <v>0.44</v>
      </c>
      <c r="AZ1125" s="131" t="s">
        <v>72</v>
      </c>
      <c r="BA1125" s="131" t="n">
        <v>0.0183333333333333</v>
      </c>
      <c r="BB1125" s="131"/>
      <c r="BC1125" s="131"/>
      <c r="BD1125" s="131"/>
      <c r="BE1125" s="131"/>
      <c r="BF1125" s="132"/>
      <c r="BG1125" s="126" t="s">
        <v>133</v>
      </c>
      <c r="BH1125" s="131" t="n">
        <v>0.1</v>
      </c>
      <c r="BI1125" s="159" t="n">
        <v>1.7E-011</v>
      </c>
      <c r="BJ1125" s="159" t="n">
        <v>2.8E-011</v>
      </c>
      <c r="BK1125" s="131"/>
      <c r="BL1125" s="132"/>
      <c r="BM1125" s="133"/>
      <c r="BN1125" s="134"/>
      <c r="BO1125" s="175"/>
      <c r="BP1125" s="114"/>
      <c r="BQ1125" s="136"/>
      <c r="BR1125" s="137"/>
      <c r="BS1125" s="138"/>
      <c r="BT1125" s="139"/>
      <c r="BU1125" s="140"/>
      <c r="BV1125" s="141"/>
      <c r="BW1125" s="142"/>
    </row>
    <row r="1126" customFormat="false" ht="12.75" hidden="false" customHeight="true" outlineLevel="0" collapsed="false">
      <c r="AX1126" s="126" t="s">
        <v>795</v>
      </c>
      <c r="AY1126" s="172" t="n">
        <v>0.44</v>
      </c>
      <c r="AZ1126" s="131" t="s">
        <v>72</v>
      </c>
      <c r="BA1126" s="131" t="n">
        <v>0.0183333333333333</v>
      </c>
      <c r="BB1126" s="131"/>
      <c r="BC1126" s="131"/>
      <c r="BD1126" s="131"/>
      <c r="BE1126" s="131"/>
      <c r="BF1126" s="132"/>
      <c r="BG1126" s="126" t="s">
        <v>137</v>
      </c>
      <c r="BH1126" s="131" t="n">
        <v>0.1</v>
      </c>
      <c r="BI1126" s="159" t="n">
        <v>1.8E-011</v>
      </c>
      <c r="BJ1126" s="159" t="n">
        <v>2.9E-011</v>
      </c>
      <c r="BK1126" s="131"/>
      <c r="BL1126" s="132"/>
      <c r="BM1126" s="133"/>
      <c r="BN1126" s="134"/>
      <c r="BO1126" s="175"/>
      <c r="BP1126" s="114"/>
      <c r="BQ1126" s="136"/>
      <c r="BR1126" s="137"/>
      <c r="BS1126" s="138"/>
      <c r="BT1126" s="139"/>
      <c r="BU1126" s="140"/>
      <c r="BV1126" s="141"/>
      <c r="BW1126" s="142"/>
    </row>
    <row r="1127" customFormat="false" ht="12.75" hidden="false" customHeight="true" outlineLevel="0" collapsed="false">
      <c r="AX1127" s="126" t="s">
        <v>796</v>
      </c>
      <c r="AY1127" s="172" t="n">
        <v>3.5</v>
      </c>
      <c r="AZ1127" s="131" t="s">
        <v>72</v>
      </c>
      <c r="BA1127" s="131" t="n">
        <v>0.145833333333333</v>
      </c>
      <c r="BB1127" s="131"/>
      <c r="BC1127" s="131"/>
      <c r="BD1127" s="131"/>
      <c r="BE1127" s="131"/>
      <c r="BF1127" s="132"/>
      <c r="BG1127" s="126" t="s">
        <v>115</v>
      </c>
      <c r="BH1127" s="131" t="n">
        <v>0.4</v>
      </c>
      <c r="BI1127" s="159" t="n">
        <v>2.6E-011</v>
      </c>
      <c r="BJ1127" s="159" t="n">
        <v>4.7E-011</v>
      </c>
      <c r="BK1127" s="131" t="n">
        <v>1</v>
      </c>
      <c r="BL1127" s="149" t="n">
        <v>3.1E-011</v>
      </c>
      <c r="BM1127" s="133"/>
      <c r="BN1127" s="134"/>
      <c r="BO1127" s="175"/>
      <c r="BP1127" s="114"/>
      <c r="BQ1127" s="136"/>
      <c r="BR1127" s="137"/>
      <c r="BS1127" s="138"/>
      <c r="BT1127" s="139"/>
      <c r="BU1127" s="140"/>
      <c r="BV1127" s="141"/>
      <c r="BW1127" s="142"/>
    </row>
    <row r="1128" customFormat="false" ht="12.75" hidden="false" customHeight="true" outlineLevel="0" collapsed="false">
      <c r="AX1128" s="126" t="s">
        <v>796</v>
      </c>
      <c r="AY1128" s="172" t="n">
        <v>3.5</v>
      </c>
      <c r="AZ1128" s="131" t="s">
        <v>72</v>
      </c>
      <c r="BA1128" s="131" t="n">
        <v>0.145833333333333</v>
      </c>
      <c r="BB1128" s="131"/>
      <c r="BC1128" s="131"/>
      <c r="BD1128" s="131"/>
      <c r="BE1128" s="131"/>
      <c r="BF1128" s="132"/>
      <c r="BG1128" s="126"/>
      <c r="BH1128" s="131"/>
      <c r="BI1128" s="131"/>
      <c r="BJ1128" s="131"/>
      <c r="BK1128" s="131" t="n">
        <v>0.4</v>
      </c>
      <c r="BL1128" s="149" t="n">
        <v>6.6E-011</v>
      </c>
      <c r="BM1128" s="133"/>
      <c r="BN1128" s="134"/>
      <c r="BO1128" s="175"/>
      <c r="BP1128" s="114"/>
      <c r="BQ1128" s="136"/>
      <c r="BR1128" s="137"/>
      <c r="BS1128" s="138"/>
      <c r="BT1128" s="139"/>
      <c r="BU1128" s="140"/>
      <c r="BV1128" s="141"/>
      <c r="BW1128" s="142"/>
    </row>
    <row r="1129" customFormat="false" ht="12.75" hidden="false" customHeight="true" outlineLevel="0" collapsed="false">
      <c r="AX1129" s="126" t="s">
        <v>797</v>
      </c>
      <c r="AY1129" s="172" t="n">
        <v>3.5</v>
      </c>
      <c r="AZ1129" s="131" t="s">
        <v>72</v>
      </c>
      <c r="BA1129" s="131" t="n">
        <v>0.145833333333333</v>
      </c>
      <c r="BB1129" s="131"/>
      <c r="BC1129" s="131"/>
      <c r="BD1129" s="131"/>
      <c r="BE1129" s="131"/>
      <c r="BF1129" s="132"/>
      <c r="BG1129" s="126" t="s">
        <v>115</v>
      </c>
      <c r="BH1129" s="131" t="n">
        <v>0.02</v>
      </c>
      <c r="BI1129" s="159" t="n">
        <v>2.8E-011</v>
      </c>
      <c r="BJ1129" s="159" t="n">
        <v>5E-011</v>
      </c>
      <c r="BK1129" s="131" t="n">
        <v>0.02</v>
      </c>
      <c r="BL1129" s="149" t="n">
        <v>8.2E-011</v>
      </c>
      <c r="BM1129" s="133"/>
      <c r="BN1129" s="134"/>
      <c r="BO1129" s="175"/>
      <c r="BP1129" s="114"/>
      <c r="BQ1129" s="136"/>
      <c r="BR1129" s="137"/>
      <c r="BS1129" s="138"/>
      <c r="BT1129" s="139"/>
      <c r="BU1129" s="140"/>
      <c r="BV1129" s="141"/>
      <c r="BW1129" s="142"/>
    </row>
    <row r="1130" customFormat="false" ht="12.75" hidden="false" customHeight="true" outlineLevel="0" collapsed="false">
      <c r="AX1130" s="126" t="s">
        <v>797</v>
      </c>
      <c r="AY1130" s="172" t="n">
        <v>3.5</v>
      </c>
      <c r="AZ1130" s="131" t="s">
        <v>72</v>
      </c>
      <c r="BA1130" s="131" t="n">
        <v>0.145833333333333</v>
      </c>
      <c r="BB1130" s="131"/>
      <c r="BC1130" s="131"/>
      <c r="BD1130" s="131"/>
      <c r="BE1130" s="131"/>
      <c r="BF1130" s="132"/>
      <c r="BG1130" s="126" t="s">
        <v>133</v>
      </c>
      <c r="BH1130" s="131" t="n">
        <v>0.02</v>
      </c>
      <c r="BI1130" s="159" t="n">
        <v>7.5E-011</v>
      </c>
      <c r="BJ1130" s="159" t="n">
        <v>1E-010</v>
      </c>
      <c r="BK1130" s="131"/>
      <c r="BL1130" s="132"/>
      <c r="BM1130" s="133"/>
      <c r="BN1130" s="134"/>
      <c r="BO1130" s="175"/>
      <c r="BP1130" s="114"/>
      <c r="BQ1130" s="136"/>
      <c r="BR1130" s="137"/>
      <c r="BS1130" s="138"/>
      <c r="BT1130" s="139"/>
      <c r="BU1130" s="140"/>
      <c r="BV1130" s="141"/>
      <c r="BW1130" s="142"/>
    </row>
    <row r="1131" customFormat="false" ht="12.75" hidden="false" customHeight="true" outlineLevel="0" collapsed="false">
      <c r="AX1131" s="126" t="s">
        <v>798</v>
      </c>
      <c r="AY1131" s="172" t="n">
        <v>11.1</v>
      </c>
      <c r="AZ1131" s="131" t="s">
        <v>72</v>
      </c>
      <c r="BA1131" s="131" t="n">
        <v>0.4625</v>
      </c>
      <c r="BB1131" s="131"/>
      <c r="BC1131" s="131"/>
      <c r="BD1131" s="131"/>
      <c r="BE1131" s="131"/>
      <c r="BF1131" s="132"/>
      <c r="BG1131" s="126" t="s">
        <v>115</v>
      </c>
      <c r="BH1131" s="131" t="n">
        <v>0.4</v>
      </c>
      <c r="BI1131" s="159" t="n">
        <v>1.1E-010</v>
      </c>
      <c r="BJ1131" s="159" t="n">
        <v>2E-010</v>
      </c>
      <c r="BK1131" s="131" t="n">
        <v>1</v>
      </c>
      <c r="BL1131" s="149" t="n">
        <v>1.3E-010</v>
      </c>
      <c r="BM1131" s="133"/>
      <c r="BN1131" s="134"/>
      <c r="BO1131" s="175"/>
      <c r="BP1131" s="114"/>
      <c r="BQ1131" s="136"/>
      <c r="BR1131" s="137"/>
      <c r="BS1131" s="138"/>
      <c r="BT1131" s="139"/>
      <c r="BU1131" s="140"/>
      <c r="BV1131" s="141"/>
      <c r="BW1131" s="142"/>
    </row>
    <row r="1132" customFormat="false" ht="12.75" hidden="false" customHeight="true" outlineLevel="0" collapsed="false">
      <c r="AX1132" s="126" t="s">
        <v>798</v>
      </c>
      <c r="AY1132" s="172" t="n">
        <v>11.1</v>
      </c>
      <c r="AZ1132" s="131" t="s">
        <v>72</v>
      </c>
      <c r="BA1132" s="131" t="n">
        <v>0.4625</v>
      </c>
      <c r="BB1132" s="131"/>
      <c r="BC1132" s="131"/>
      <c r="BD1132" s="131"/>
      <c r="BE1132" s="131"/>
      <c r="BF1132" s="132"/>
      <c r="BG1132" s="126"/>
      <c r="BH1132" s="131"/>
      <c r="BI1132" s="131"/>
      <c r="BJ1132" s="131"/>
      <c r="BK1132" s="131" t="n">
        <v>0.4</v>
      </c>
      <c r="BL1132" s="149" t="n">
        <v>3E-010</v>
      </c>
      <c r="BM1132" s="133"/>
      <c r="BN1132" s="134"/>
      <c r="BO1132" s="175"/>
      <c r="BP1132" s="114"/>
      <c r="BQ1132" s="136"/>
      <c r="BR1132" s="137"/>
      <c r="BS1132" s="138"/>
      <c r="BT1132" s="139"/>
      <c r="BU1132" s="140"/>
      <c r="BV1132" s="141"/>
      <c r="BW1132" s="142"/>
    </row>
    <row r="1133" customFormat="false" ht="12.75" hidden="false" customHeight="true" outlineLevel="0" collapsed="false">
      <c r="AX1133" s="126" t="s">
        <v>799</v>
      </c>
      <c r="AY1133" s="172" t="n">
        <v>11.1</v>
      </c>
      <c r="AZ1133" s="131" t="s">
        <v>72</v>
      </c>
      <c r="BA1133" s="131" t="n">
        <v>0.4625</v>
      </c>
      <c r="BB1133" s="131"/>
      <c r="BC1133" s="131"/>
      <c r="BD1133" s="131"/>
      <c r="BE1133" s="131"/>
      <c r="BF1133" s="132"/>
      <c r="BG1133" s="126" t="s">
        <v>115</v>
      </c>
      <c r="BH1133" s="131" t="n">
        <v>0.02</v>
      </c>
      <c r="BI1133" s="159" t="n">
        <v>1.2E-010</v>
      </c>
      <c r="BJ1133" s="159" t="n">
        <v>2.3E-010</v>
      </c>
      <c r="BK1133" s="131" t="n">
        <v>0.02</v>
      </c>
      <c r="BL1133" s="149" t="n">
        <v>4E-010</v>
      </c>
      <c r="BM1133" s="133"/>
      <c r="BN1133" s="134"/>
      <c r="BO1133" s="175"/>
      <c r="BP1133" s="114"/>
      <c r="BQ1133" s="136"/>
      <c r="BR1133" s="137"/>
      <c r="BS1133" s="138"/>
      <c r="BT1133" s="139"/>
      <c r="BU1133" s="140"/>
      <c r="BV1133" s="141"/>
      <c r="BW1133" s="142"/>
    </row>
    <row r="1134" customFormat="false" ht="12.75" hidden="false" customHeight="true" outlineLevel="0" collapsed="false">
      <c r="AX1134" s="126" t="s">
        <v>799</v>
      </c>
      <c r="AY1134" s="172" t="n">
        <v>11.1</v>
      </c>
      <c r="AZ1134" s="131" t="s">
        <v>72</v>
      </c>
      <c r="BA1134" s="131" t="n">
        <v>0.4625</v>
      </c>
      <c r="BB1134" s="131"/>
      <c r="BC1134" s="131"/>
      <c r="BD1134" s="131"/>
      <c r="BE1134" s="131"/>
      <c r="BF1134" s="132"/>
      <c r="BG1134" s="126" t="s">
        <v>133</v>
      </c>
      <c r="BH1134" s="131" t="n">
        <v>0.02</v>
      </c>
      <c r="BI1134" s="159" t="n">
        <v>2.6E-010</v>
      </c>
      <c r="BJ1134" s="159" t="n">
        <v>3.8E-010</v>
      </c>
      <c r="BK1134" s="131"/>
      <c r="BL1134" s="132"/>
      <c r="BM1134" s="133"/>
      <c r="BN1134" s="134"/>
      <c r="BO1134" s="175"/>
      <c r="BP1134" s="114"/>
      <c r="BQ1134" s="136"/>
      <c r="BR1134" s="137"/>
      <c r="BS1134" s="138"/>
      <c r="BT1134" s="139"/>
      <c r="BU1134" s="140"/>
      <c r="BV1134" s="141"/>
      <c r="BW1134" s="142"/>
    </row>
    <row r="1135" customFormat="false" ht="12.75" hidden="false" customHeight="true" outlineLevel="0" collapsed="false">
      <c r="AX1135" s="126" t="s">
        <v>800</v>
      </c>
      <c r="AY1135" s="172" t="n">
        <v>260</v>
      </c>
      <c r="AZ1135" s="131" t="s">
        <v>114</v>
      </c>
      <c r="BA1135" s="131" t="n">
        <v>94965</v>
      </c>
      <c r="BB1135" s="131"/>
      <c r="BC1135" s="131"/>
      <c r="BD1135" s="131"/>
      <c r="BE1135" s="131"/>
      <c r="BF1135" s="132"/>
      <c r="BG1135" s="126" t="s">
        <v>115</v>
      </c>
      <c r="BH1135" s="131" t="n">
        <v>0.4</v>
      </c>
      <c r="BI1135" s="159" t="n">
        <v>1.5E-008</v>
      </c>
      <c r="BJ1135" s="159" t="n">
        <v>1.9E-008</v>
      </c>
      <c r="BK1135" s="131" t="n">
        <v>1</v>
      </c>
      <c r="BL1135" s="149" t="n">
        <v>5.1E-008</v>
      </c>
      <c r="BM1135" s="133"/>
      <c r="BN1135" s="134"/>
      <c r="BO1135" s="175"/>
      <c r="BP1135" s="114"/>
      <c r="BQ1135" s="136"/>
      <c r="BR1135" s="137"/>
      <c r="BS1135" s="138"/>
      <c r="BT1135" s="139"/>
      <c r="BU1135" s="140"/>
      <c r="BV1135" s="141"/>
      <c r="BW1135" s="142"/>
    </row>
    <row r="1136" customFormat="false" ht="12.75" hidden="false" customHeight="true" outlineLevel="0" collapsed="false">
      <c r="AX1136" s="126" t="s">
        <v>800</v>
      </c>
      <c r="AY1136" s="172" t="n">
        <v>260</v>
      </c>
      <c r="AZ1136" s="131" t="s">
        <v>114</v>
      </c>
      <c r="BA1136" s="131" t="n">
        <v>94965</v>
      </c>
      <c r="BB1136" s="131"/>
      <c r="BC1136" s="131"/>
      <c r="BD1136" s="131"/>
      <c r="BE1136" s="131"/>
      <c r="BF1136" s="132"/>
      <c r="BG1136" s="126"/>
      <c r="BH1136" s="131"/>
      <c r="BI1136" s="131"/>
      <c r="BJ1136" s="131"/>
      <c r="BK1136" s="131" t="n">
        <v>0.4</v>
      </c>
      <c r="BL1136" s="149" t="n">
        <v>2.1E-008</v>
      </c>
      <c r="BM1136" s="133"/>
      <c r="BN1136" s="134"/>
      <c r="BO1136" s="175"/>
      <c r="BP1136" s="114"/>
      <c r="BQ1136" s="136"/>
      <c r="BR1136" s="137"/>
      <c r="BS1136" s="138"/>
      <c r="BT1136" s="139"/>
      <c r="BU1136" s="140"/>
      <c r="BV1136" s="141"/>
      <c r="BW1136" s="142"/>
    </row>
    <row r="1137" customFormat="false" ht="12.75" hidden="false" customHeight="true" outlineLevel="0" collapsed="false">
      <c r="AX1137" s="126" t="s">
        <v>801</v>
      </c>
      <c r="AY1137" s="172" t="n">
        <v>260</v>
      </c>
      <c r="AZ1137" s="131" t="s">
        <v>114</v>
      </c>
      <c r="BA1137" s="131" t="n">
        <v>94965</v>
      </c>
      <c r="BB1137" s="131"/>
      <c r="BC1137" s="131"/>
      <c r="BD1137" s="131"/>
      <c r="BE1137" s="131"/>
      <c r="BF1137" s="132"/>
      <c r="BG1137" s="126" t="s">
        <v>115</v>
      </c>
      <c r="BH1137" s="131" t="n">
        <v>0.02</v>
      </c>
      <c r="BI1137" s="159" t="n">
        <v>1.3E-008</v>
      </c>
      <c r="BJ1137" s="159" t="n">
        <v>1.5E-008</v>
      </c>
      <c r="BK1137" s="131" t="n">
        <v>0.02</v>
      </c>
      <c r="BL1137" s="149" t="n">
        <v>1.4E-009</v>
      </c>
      <c r="BM1137" s="133"/>
      <c r="BN1137" s="134"/>
      <c r="BO1137" s="175"/>
      <c r="BP1137" s="114"/>
      <c r="BQ1137" s="136"/>
      <c r="BR1137" s="137"/>
      <c r="BS1137" s="138"/>
      <c r="BT1137" s="139"/>
      <c r="BU1137" s="140"/>
      <c r="BV1137" s="141"/>
      <c r="BW1137" s="142"/>
    </row>
    <row r="1138" customFormat="false" ht="12.75" hidden="false" customHeight="true" outlineLevel="0" collapsed="false">
      <c r="AX1138" s="126" t="s">
        <v>801</v>
      </c>
      <c r="AY1138" s="172" t="n">
        <v>260</v>
      </c>
      <c r="AZ1138" s="131" t="s">
        <v>114</v>
      </c>
      <c r="BA1138" s="131" t="n">
        <v>94965</v>
      </c>
      <c r="BB1138" s="131"/>
      <c r="BC1138" s="131"/>
      <c r="BD1138" s="131"/>
      <c r="BE1138" s="131"/>
      <c r="BF1138" s="132"/>
      <c r="BG1138" s="126" t="s">
        <v>133</v>
      </c>
      <c r="BH1138" s="131" t="n">
        <v>0.02</v>
      </c>
      <c r="BI1138" s="159" t="n">
        <v>7.8E-009</v>
      </c>
      <c r="BJ1138" s="159" t="n">
        <v>5.3E-009</v>
      </c>
      <c r="BK1138" s="131"/>
      <c r="BL1138" s="132"/>
      <c r="BM1138" s="133"/>
      <c r="BN1138" s="134"/>
      <c r="BO1138" s="175"/>
      <c r="BP1138" s="114"/>
      <c r="BQ1138" s="136"/>
      <c r="BR1138" s="137"/>
      <c r="BS1138" s="138"/>
      <c r="BT1138" s="139"/>
      <c r="BU1138" s="140"/>
      <c r="BV1138" s="141"/>
      <c r="BW1138" s="142"/>
    </row>
    <row r="1139" customFormat="false" ht="12.75" hidden="false" customHeight="true" outlineLevel="0" collapsed="false">
      <c r="AX1139" s="126" t="s">
        <v>802</v>
      </c>
      <c r="AY1139" s="172" t="n">
        <v>9.9</v>
      </c>
      <c r="AZ1139" s="131" t="s">
        <v>72</v>
      </c>
      <c r="BA1139" s="131" t="n">
        <v>0.4125</v>
      </c>
      <c r="BB1139" s="131"/>
      <c r="BC1139" s="131"/>
      <c r="BD1139" s="131"/>
      <c r="BE1139" s="131"/>
      <c r="BF1139" s="132"/>
      <c r="BG1139" s="126" t="s">
        <v>115</v>
      </c>
      <c r="BH1139" s="131" t="n">
        <v>0.4</v>
      </c>
      <c r="BI1139" s="159" t="n">
        <v>2.4E-011</v>
      </c>
      <c r="BJ1139" s="159" t="n">
        <v>4.4E-011</v>
      </c>
      <c r="BK1139" s="131" t="n">
        <v>1</v>
      </c>
      <c r="BL1139" s="149" t="n">
        <v>3.4E-011</v>
      </c>
      <c r="BM1139" s="133"/>
      <c r="BN1139" s="134"/>
      <c r="BO1139" s="175"/>
      <c r="BP1139" s="114"/>
      <c r="BQ1139" s="136"/>
      <c r="BR1139" s="137"/>
      <c r="BS1139" s="138"/>
      <c r="BT1139" s="139"/>
      <c r="BU1139" s="140"/>
      <c r="BV1139" s="141"/>
      <c r="BW1139" s="142"/>
    </row>
    <row r="1140" customFormat="false" ht="12.75" hidden="false" customHeight="true" outlineLevel="0" collapsed="false">
      <c r="AX1140" s="126" t="s">
        <v>802</v>
      </c>
      <c r="AY1140" s="172" t="n">
        <v>9.9</v>
      </c>
      <c r="AZ1140" s="131" t="s">
        <v>72</v>
      </c>
      <c r="BA1140" s="131" t="n">
        <v>0.4125</v>
      </c>
      <c r="BB1140" s="131"/>
      <c r="BC1140" s="131"/>
      <c r="BD1140" s="131"/>
      <c r="BE1140" s="131"/>
      <c r="BF1140" s="132"/>
      <c r="BG1140" s="126"/>
      <c r="BH1140" s="131"/>
      <c r="BI1140" s="131"/>
      <c r="BJ1140" s="131"/>
      <c r="BK1140" s="131" t="n">
        <v>0.4</v>
      </c>
      <c r="BL1140" s="149" t="n">
        <v>7.5E-011</v>
      </c>
      <c r="BM1140" s="133"/>
      <c r="BN1140" s="134"/>
      <c r="BO1140" s="175"/>
      <c r="BP1140" s="114"/>
      <c r="BQ1140" s="136"/>
      <c r="BR1140" s="137"/>
      <c r="BS1140" s="138"/>
      <c r="BT1140" s="139"/>
      <c r="BU1140" s="140"/>
      <c r="BV1140" s="141"/>
      <c r="BW1140" s="142"/>
    </row>
    <row r="1141" customFormat="false" ht="12.75" hidden="false" customHeight="true" outlineLevel="0" collapsed="false">
      <c r="AX1141" s="126" t="s">
        <v>803</v>
      </c>
      <c r="AY1141" s="172" t="n">
        <v>9.9</v>
      </c>
      <c r="AZ1141" s="131" t="s">
        <v>72</v>
      </c>
      <c r="BA1141" s="131" t="n">
        <v>0.4125</v>
      </c>
      <c r="BB1141" s="131"/>
      <c r="BC1141" s="131"/>
      <c r="BD1141" s="131"/>
      <c r="BE1141" s="131"/>
      <c r="BF1141" s="132"/>
      <c r="BG1141" s="126" t="s">
        <v>115</v>
      </c>
      <c r="BH1141" s="131" t="n">
        <v>0.02</v>
      </c>
      <c r="BI1141" s="159" t="n">
        <v>2.7E-011</v>
      </c>
      <c r="BJ1141" s="159" t="n">
        <v>4.8E-011</v>
      </c>
      <c r="BK1141" s="131" t="n">
        <v>0.02</v>
      </c>
      <c r="BL1141" s="149" t="n">
        <v>9.7E-011</v>
      </c>
      <c r="BM1141" s="133"/>
      <c r="BN1141" s="134"/>
      <c r="BO1141" s="175"/>
      <c r="BP1141" s="114"/>
      <c r="BQ1141" s="136"/>
      <c r="BR1141" s="137"/>
      <c r="BS1141" s="138"/>
      <c r="BT1141" s="139"/>
      <c r="BU1141" s="140"/>
      <c r="BV1141" s="141"/>
      <c r="BW1141" s="142"/>
    </row>
    <row r="1142" customFormat="false" ht="12.75" hidden="false" customHeight="true" outlineLevel="0" collapsed="false">
      <c r="AX1142" s="126" t="s">
        <v>803</v>
      </c>
      <c r="AY1142" s="172" t="n">
        <v>9.9</v>
      </c>
      <c r="AZ1142" s="131" t="s">
        <v>72</v>
      </c>
      <c r="BA1142" s="131" t="n">
        <v>0.4125</v>
      </c>
      <c r="BB1142" s="131"/>
      <c r="BC1142" s="131"/>
      <c r="BD1142" s="131"/>
      <c r="BE1142" s="131"/>
      <c r="BF1142" s="132"/>
      <c r="BG1142" s="126" t="s">
        <v>133</v>
      </c>
      <c r="BH1142" s="131" t="n">
        <v>0.02</v>
      </c>
      <c r="BI1142" s="159" t="n">
        <v>7.2E-011</v>
      </c>
      <c r="BJ1142" s="159" t="n">
        <v>9.2E-011</v>
      </c>
      <c r="BK1142" s="131"/>
      <c r="BL1142" s="132"/>
      <c r="BM1142" s="133"/>
      <c r="BN1142" s="134"/>
      <c r="BO1142" s="175"/>
      <c r="BP1142" s="114"/>
      <c r="BQ1142" s="136"/>
      <c r="BR1142" s="137"/>
      <c r="BS1142" s="138"/>
      <c r="BT1142" s="139"/>
      <c r="BU1142" s="140"/>
      <c r="BV1142" s="141"/>
      <c r="BW1142" s="142"/>
    </row>
    <row r="1143" customFormat="false" ht="12.75" hidden="false" customHeight="true" outlineLevel="0" collapsed="false">
      <c r="AX1143" s="126" t="s">
        <v>804</v>
      </c>
      <c r="AY1143" s="172" t="n">
        <v>1.73</v>
      </c>
      <c r="AZ1143" s="131" t="s">
        <v>132</v>
      </c>
      <c r="BA1143" s="172" t="n">
        <v>1.73</v>
      </c>
      <c r="BB1143" s="131"/>
      <c r="BC1143" s="131"/>
      <c r="BD1143" s="131"/>
      <c r="BE1143" s="131"/>
      <c r="BF1143" s="132"/>
      <c r="BG1143" s="126" t="s">
        <v>115</v>
      </c>
      <c r="BH1143" s="131" t="n">
        <v>0.4</v>
      </c>
      <c r="BI1143" s="159" t="n">
        <v>1.3E-010</v>
      </c>
      <c r="BJ1143" s="159" t="n">
        <v>2.2E-010</v>
      </c>
      <c r="BK1143" s="131" t="n">
        <v>1</v>
      </c>
      <c r="BL1143" s="149" t="n">
        <v>2.2E-010</v>
      </c>
      <c r="BM1143" s="133"/>
      <c r="BN1143" s="134"/>
      <c r="BO1143" s="175"/>
      <c r="BP1143" s="114"/>
      <c r="BQ1143" s="136"/>
      <c r="BR1143" s="137"/>
      <c r="BS1143" s="138"/>
      <c r="BT1143" s="139"/>
      <c r="BU1143" s="140"/>
      <c r="BV1143" s="141"/>
      <c r="BW1143" s="142"/>
    </row>
    <row r="1144" customFormat="false" ht="12.75" hidden="false" customHeight="true" outlineLevel="0" collapsed="false">
      <c r="AX1144" s="126" t="s">
        <v>804</v>
      </c>
      <c r="AY1144" s="172" t="n">
        <v>1.73</v>
      </c>
      <c r="AZ1144" s="131" t="s">
        <v>132</v>
      </c>
      <c r="BA1144" s="172" t="n">
        <v>1.73</v>
      </c>
      <c r="BB1144" s="131"/>
      <c r="BC1144" s="131"/>
      <c r="BD1144" s="131"/>
      <c r="BE1144" s="131"/>
      <c r="BF1144" s="132"/>
      <c r="BG1144" s="126"/>
      <c r="BH1144" s="131"/>
      <c r="BI1144" s="131"/>
      <c r="BJ1144" s="131"/>
      <c r="BK1144" s="131" t="n">
        <v>0.4</v>
      </c>
      <c r="BL1144" s="149" t="n">
        <v>4.1E-010</v>
      </c>
      <c r="BM1144" s="133"/>
      <c r="BN1144" s="134"/>
      <c r="BO1144" s="175"/>
      <c r="BP1144" s="114"/>
      <c r="BQ1144" s="136"/>
      <c r="BR1144" s="137"/>
      <c r="BS1144" s="138"/>
      <c r="BT1144" s="139"/>
      <c r="BU1144" s="140"/>
      <c r="BV1144" s="141"/>
      <c r="BW1144" s="142"/>
    </row>
    <row r="1145" customFormat="false" ht="12.75" hidden="false" customHeight="true" outlineLevel="0" collapsed="false">
      <c r="AX1145" s="126" t="s">
        <v>805</v>
      </c>
      <c r="AY1145" s="172" t="n">
        <v>1.73</v>
      </c>
      <c r="AZ1145" s="131" t="s">
        <v>132</v>
      </c>
      <c r="BA1145" s="172" t="n">
        <v>1.73</v>
      </c>
      <c r="BB1145" s="131"/>
      <c r="BC1145" s="131"/>
      <c r="BD1145" s="131"/>
      <c r="BE1145" s="131"/>
      <c r="BF1145" s="132"/>
      <c r="BG1145" s="126" t="s">
        <v>115</v>
      </c>
      <c r="BH1145" s="131" t="n">
        <v>0.02</v>
      </c>
      <c r="BI1145" s="159" t="n">
        <v>1.5E-010</v>
      </c>
      <c r="BJ1145" s="159" t="n">
        <v>2.6E-010</v>
      </c>
      <c r="BK1145" s="131" t="n">
        <v>0.02</v>
      </c>
      <c r="BL1145" s="149" t="n">
        <v>5.6E-010</v>
      </c>
      <c r="BM1145" s="133"/>
      <c r="BN1145" s="134"/>
      <c r="BO1145" s="175"/>
      <c r="BP1145" s="114"/>
      <c r="BQ1145" s="136"/>
      <c r="BR1145" s="137"/>
      <c r="BS1145" s="138"/>
      <c r="BT1145" s="139"/>
      <c r="BU1145" s="140"/>
      <c r="BV1145" s="141"/>
      <c r="BW1145" s="142"/>
    </row>
    <row r="1146" customFormat="false" ht="12.75" hidden="false" customHeight="true" outlineLevel="0" collapsed="false">
      <c r="AX1146" s="126" t="s">
        <v>805</v>
      </c>
      <c r="AY1146" s="172" t="n">
        <v>1.73</v>
      </c>
      <c r="AZ1146" s="131" t="s">
        <v>132</v>
      </c>
      <c r="BA1146" s="172" t="n">
        <v>1.73</v>
      </c>
      <c r="BB1146" s="131"/>
      <c r="BC1146" s="131"/>
      <c r="BD1146" s="131"/>
      <c r="BE1146" s="131"/>
      <c r="BF1146" s="132"/>
      <c r="BG1146" s="126" t="s">
        <v>133</v>
      </c>
      <c r="BH1146" s="131" t="n">
        <v>0.02</v>
      </c>
      <c r="BI1146" s="159" t="n">
        <v>5.1E-010</v>
      </c>
      <c r="BJ1146" s="159" t="n">
        <v>6.5E-010</v>
      </c>
      <c r="BK1146" s="131"/>
      <c r="BL1146" s="132"/>
      <c r="BM1146" s="133"/>
      <c r="BN1146" s="134"/>
      <c r="BO1146" s="175"/>
      <c r="BP1146" s="114"/>
      <c r="BQ1146" s="136"/>
      <c r="BR1146" s="137"/>
      <c r="BS1146" s="138"/>
      <c r="BT1146" s="139"/>
      <c r="BU1146" s="140"/>
      <c r="BV1146" s="141"/>
      <c r="BW1146" s="142"/>
    </row>
    <row r="1147" customFormat="false" ht="12.75" hidden="false" customHeight="true" outlineLevel="0" collapsed="false">
      <c r="AX1147" s="126" t="s">
        <v>806</v>
      </c>
      <c r="AY1147" s="172" t="n">
        <v>2.67</v>
      </c>
      <c r="AZ1147" s="131" t="s">
        <v>132</v>
      </c>
      <c r="BA1147" s="172" t="n">
        <v>2.67</v>
      </c>
      <c r="BB1147" s="131"/>
      <c r="BC1147" s="131"/>
      <c r="BD1147" s="131"/>
      <c r="BE1147" s="131"/>
      <c r="BF1147" s="132"/>
      <c r="BG1147" s="126" t="s">
        <v>115</v>
      </c>
      <c r="BH1147" s="131" t="n">
        <v>0.4</v>
      </c>
      <c r="BI1147" s="159" t="n">
        <v>5E-011</v>
      </c>
      <c r="BJ1147" s="159" t="n">
        <v>8.5E-011</v>
      </c>
      <c r="BK1147" s="131" t="n">
        <v>1</v>
      </c>
      <c r="BL1147" s="149" t="n">
        <v>9.9E-011</v>
      </c>
      <c r="BM1147" s="133"/>
      <c r="BN1147" s="134"/>
      <c r="BO1147" s="175"/>
      <c r="BP1147" s="114"/>
      <c r="BQ1147" s="136"/>
      <c r="BR1147" s="137"/>
      <c r="BS1147" s="138"/>
      <c r="BT1147" s="139"/>
      <c r="BU1147" s="140"/>
      <c r="BV1147" s="141"/>
      <c r="BW1147" s="142"/>
    </row>
    <row r="1148" customFormat="false" ht="12.75" hidden="false" customHeight="true" outlineLevel="0" collapsed="false">
      <c r="AX1148" s="126" t="s">
        <v>806</v>
      </c>
      <c r="AY1148" s="172" t="n">
        <v>2.67</v>
      </c>
      <c r="AZ1148" s="131" t="s">
        <v>132</v>
      </c>
      <c r="BA1148" s="172" t="n">
        <v>2.67</v>
      </c>
      <c r="BB1148" s="131"/>
      <c r="BC1148" s="131"/>
      <c r="BD1148" s="131"/>
      <c r="BE1148" s="131"/>
      <c r="BF1148" s="132"/>
      <c r="BG1148" s="126"/>
      <c r="BH1148" s="131"/>
      <c r="BI1148" s="131"/>
      <c r="BJ1148" s="131"/>
      <c r="BK1148" s="131" t="n">
        <v>0.4</v>
      </c>
      <c r="BL1148" s="149" t="n">
        <v>1.7E-010</v>
      </c>
      <c r="BM1148" s="133"/>
      <c r="BN1148" s="134"/>
      <c r="BO1148" s="175"/>
      <c r="BP1148" s="114"/>
      <c r="BQ1148" s="136"/>
      <c r="BR1148" s="137"/>
      <c r="BS1148" s="138"/>
      <c r="BT1148" s="139"/>
      <c r="BU1148" s="140"/>
      <c r="BV1148" s="141"/>
      <c r="BW1148" s="142"/>
    </row>
    <row r="1149" customFormat="false" ht="12.75" hidden="false" customHeight="true" outlineLevel="0" collapsed="false">
      <c r="AX1149" s="126" t="s">
        <v>807</v>
      </c>
      <c r="AY1149" s="172" t="n">
        <v>2.67</v>
      </c>
      <c r="AZ1149" s="131" t="s">
        <v>132</v>
      </c>
      <c r="BA1149" s="172" t="n">
        <v>2.67</v>
      </c>
      <c r="BB1149" s="131"/>
      <c r="BC1149" s="131"/>
      <c r="BD1149" s="131"/>
      <c r="BE1149" s="131"/>
      <c r="BF1149" s="132"/>
      <c r="BG1149" s="126" t="s">
        <v>115</v>
      </c>
      <c r="BH1149" s="131" t="n">
        <v>0.02</v>
      </c>
      <c r="BI1149" s="159" t="n">
        <v>6E-011</v>
      </c>
      <c r="BJ1149" s="159" t="n">
        <v>1E-010</v>
      </c>
      <c r="BK1149" s="131" t="n">
        <v>0.02</v>
      </c>
      <c r="BL1149" s="149" t="n">
        <v>2.3E-010</v>
      </c>
      <c r="BM1149" s="133"/>
      <c r="BN1149" s="134"/>
      <c r="BO1149" s="175"/>
      <c r="BP1149" s="114"/>
      <c r="BQ1149" s="136"/>
      <c r="BR1149" s="137"/>
      <c r="BS1149" s="138"/>
      <c r="BT1149" s="139"/>
      <c r="BU1149" s="140"/>
      <c r="BV1149" s="141"/>
      <c r="BW1149" s="142"/>
    </row>
    <row r="1150" customFormat="false" ht="12.75" hidden="false" customHeight="true" outlineLevel="0" collapsed="false">
      <c r="AX1150" s="126" t="s">
        <v>807</v>
      </c>
      <c r="AY1150" s="172" t="n">
        <v>2.67</v>
      </c>
      <c r="AZ1150" s="131" t="s">
        <v>132</v>
      </c>
      <c r="BA1150" s="172" t="n">
        <v>2.67</v>
      </c>
      <c r="BB1150" s="131"/>
      <c r="BC1150" s="131"/>
      <c r="BD1150" s="131"/>
      <c r="BE1150" s="131"/>
      <c r="BF1150" s="132"/>
      <c r="BG1150" s="126" t="s">
        <v>133</v>
      </c>
      <c r="BH1150" s="131" t="n">
        <v>0.02</v>
      </c>
      <c r="BI1150" s="159" t="n">
        <v>2.9E-010</v>
      </c>
      <c r="BJ1150" s="159" t="n">
        <v>2.8E-010</v>
      </c>
      <c r="BK1150" s="131"/>
      <c r="BL1150" s="132"/>
      <c r="BM1150" s="133"/>
      <c r="BN1150" s="134"/>
      <c r="BO1150" s="175"/>
      <c r="BP1150" s="114"/>
      <c r="BQ1150" s="136"/>
      <c r="BR1150" s="137"/>
      <c r="BS1150" s="138"/>
      <c r="BT1150" s="139"/>
      <c r="BU1150" s="140"/>
      <c r="BV1150" s="141"/>
      <c r="BW1150" s="142"/>
    </row>
    <row r="1151" customFormat="false" ht="12.75" hidden="false" customHeight="true" outlineLevel="0" collapsed="false">
      <c r="AX1151" s="126" t="s">
        <v>808</v>
      </c>
      <c r="AY1151" s="172" t="n">
        <v>23.8</v>
      </c>
      <c r="AZ1151" s="131" t="s">
        <v>72</v>
      </c>
      <c r="BA1151" s="131" t="n">
        <v>0.991666666666667</v>
      </c>
      <c r="BB1151" s="131"/>
      <c r="BC1151" s="131"/>
      <c r="BD1151" s="131"/>
      <c r="BE1151" s="131"/>
      <c r="BF1151" s="132"/>
      <c r="BG1151" s="126" t="s">
        <v>115</v>
      </c>
      <c r="BH1151" s="131" t="n">
        <v>0.4</v>
      </c>
      <c r="BI1151" s="159" t="n">
        <v>1E-010</v>
      </c>
      <c r="BJ1151" s="159" t="n">
        <v>1.8E-010</v>
      </c>
      <c r="BK1151" s="131" t="n">
        <v>1</v>
      </c>
      <c r="BL1151" s="149" t="n">
        <v>1.5E-010</v>
      </c>
      <c r="BM1151" s="133"/>
      <c r="BN1151" s="134"/>
      <c r="BO1151" s="175"/>
      <c r="BP1151" s="114"/>
      <c r="BQ1151" s="136"/>
      <c r="BR1151" s="137"/>
      <c r="BS1151" s="138"/>
      <c r="BT1151" s="139"/>
      <c r="BU1151" s="140"/>
      <c r="BV1151" s="141"/>
      <c r="BW1151" s="142"/>
    </row>
    <row r="1152" customFormat="false" ht="12.75" hidden="false" customHeight="true" outlineLevel="0" collapsed="false">
      <c r="AX1152" s="126" t="s">
        <v>808</v>
      </c>
      <c r="AY1152" s="172" t="n">
        <v>23.8</v>
      </c>
      <c r="AZ1152" s="131" t="s">
        <v>72</v>
      </c>
      <c r="BA1152" s="131" t="n">
        <v>0.991666666666667</v>
      </c>
      <c r="BB1152" s="131"/>
      <c r="BC1152" s="131"/>
      <c r="BD1152" s="131"/>
      <c r="BE1152" s="131"/>
      <c r="BF1152" s="132"/>
      <c r="BG1152" s="126"/>
      <c r="BH1152" s="131"/>
      <c r="BI1152" s="131"/>
      <c r="BJ1152" s="131"/>
      <c r="BK1152" s="131" t="n">
        <v>0.4</v>
      </c>
      <c r="BL1152" s="149" t="n">
        <v>3.4E-010</v>
      </c>
      <c r="BM1152" s="133"/>
      <c r="BN1152" s="134"/>
      <c r="BO1152" s="175"/>
      <c r="BP1152" s="114"/>
      <c r="BQ1152" s="136"/>
      <c r="BR1152" s="137"/>
      <c r="BS1152" s="138"/>
      <c r="BT1152" s="139"/>
      <c r="BU1152" s="140"/>
      <c r="BV1152" s="141"/>
      <c r="BW1152" s="142"/>
    </row>
    <row r="1153" customFormat="false" ht="12.75" hidden="false" customHeight="true" outlineLevel="0" collapsed="false">
      <c r="AX1153" s="126" t="s">
        <v>809</v>
      </c>
      <c r="AY1153" s="172" t="n">
        <v>23.8</v>
      </c>
      <c r="AZ1153" s="131" t="s">
        <v>72</v>
      </c>
      <c r="BA1153" s="131" t="n">
        <v>0.991666666666667</v>
      </c>
      <c r="BB1153" s="131"/>
      <c r="BC1153" s="131"/>
      <c r="BD1153" s="131"/>
      <c r="BE1153" s="131"/>
      <c r="BF1153" s="132"/>
      <c r="BG1153" s="126" t="s">
        <v>115</v>
      </c>
      <c r="BH1153" s="131" t="n">
        <v>0.02</v>
      </c>
      <c r="BI1153" s="159" t="n">
        <v>1.2E-010</v>
      </c>
      <c r="BJ1153" s="159" t="n">
        <v>2.1E-010</v>
      </c>
      <c r="BK1153" s="131" t="n">
        <v>0.02</v>
      </c>
      <c r="BL1153" s="149" t="n">
        <v>4.7E-010</v>
      </c>
      <c r="BM1153" s="133"/>
      <c r="BN1153" s="134"/>
      <c r="BO1153" s="175"/>
      <c r="BP1153" s="114"/>
      <c r="BQ1153" s="136"/>
      <c r="BR1153" s="137"/>
      <c r="BS1153" s="138"/>
      <c r="BT1153" s="139"/>
      <c r="BU1153" s="140"/>
      <c r="BV1153" s="141"/>
      <c r="BW1153" s="142"/>
    </row>
    <row r="1154" customFormat="false" ht="12.75" hidden="false" customHeight="true" outlineLevel="0" collapsed="false">
      <c r="AX1154" s="126" t="s">
        <v>809</v>
      </c>
      <c r="AY1154" s="172" t="n">
        <v>23.8</v>
      </c>
      <c r="AZ1154" s="131" t="s">
        <v>72</v>
      </c>
      <c r="BA1154" s="131" t="n">
        <v>0.991666666666667</v>
      </c>
      <c r="BB1154" s="131"/>
      <c r="BC1154" s="131"/>
      <c r="BD1154" s="131"/>
      <c r="BE1154" s="131"/>
      <c r="BF1154" s="132"/>
      <c r="BG1154" s="126" t="s">
        <v>133</v>
      </c>
      <c r="BH1154" s="131" t="n">
        <v>0.02</v>
      </c>
      <c r="BI1154" s="159" t="n">
        <v>5.1E-010</v>
      </c>
      <c r="BJ1154" s="159" t="n">
        <v>6.6E-010</v>
      </c>
      <c r="BK1154" s="131"/>
      <c r="BL1154" s="132"/>
      <c r="BM1154" s="133"/>
      <c r="BN1154" s="134"/>
      <c r="BO1154" s="175"/>
      <c r="BP1154" s="114"/>
      <c r="BQ1154" s="136"/>
      <c r="BR1154" s="137"/>
      <c r="BS1154" s="138"/>
      <c r="BT1154" s="139"/>
      <c r="BU1154" s="140"/>
      <c r="BV1154" s="141"/>
      <c r="BW1154" s="142"/>
    </row>
    <row r="1155" customFormat="false" ht="12.75" hidden="false" customHeight="true" outlineLevel="0" collapsed="false">
      <c r="AX1155" s="126" t="s">
        <v>810</v>
      </c>
      <c r="AY1155" s="172" t="n">
        <v>0.71</v>
      </c>
      <c r="AZ1155" s="131" t="s">
        <v>72</v>
      </c>
      <c r="BA1155" s="131" t="n">
        <v>0.0295833333333333</v>
      </c>
      <c r="BB1155" s="131"/>
      <c r="BC1155" s="131"/>
      <c r="BD1155" s="131"/>
      <c r="BE1155" s="131"/>
      <c r="BF1155" s="132"/>
      <c r="BG1155" s="126" t="s">
        <v>115</v>
      </c>
      <c r="BH1155" s="131" t="n">
        <v>0.4</v>
      </c>
      <c r="BI1155" s="159" t="n">
        <v>1.6E-011</v>
      </c>
      <c r="BJ1155" s="159" t="n">
        <v>2.7E-011</v>
      </c>
      <c r="BK1155" s="131" t="n">
        <v>1</v>
      </c>
      <c r="BL1155" s="149" t="n">
        <v>2.8E-011</v>
      </c>
      <c r="BM1155" s="133"/>
      <c r="BN1155" s="134"/>
      <c r="BO1155" s="175"/>
      <c r="BP1155" s="114"/>
      <c r="BQ1155" s="136"/>
      <c r="BR1155" s="137"/>
      <c r="BS1155" s="138"/>
      <c r="BT1155" s="139"/>
      <c r="BU1155" s="140"/>
      <c r="BV1155" s="141"/>
      <c r="BW1155" s="142"/>
    </row>
    <row r="1156" customFormat="false" ht="12.75" hidden="false" customHeight="true" outlineLevel="0" collapsed="false">
      <c r="AX1156" s="126" t="s">
        <v>810</v>
      </c>
      <c r="AY1156" s="172" t="n">
        <v>0.71</v>
      </c>
      <c r="AZ1156" s="131" t="s">
        <v>72</v>
      </c>
      <c r="BA1156" s="131" t="n">
        <v>0.0295833333333333</v>
      </c>
      <c r="BB1156" s="131"/>
      <c r="BC1156" s="131"/>
      <c r="BD1156" s="131"/>
      <c r="BE1156" s="131"/>
      <c r="BF1156" s="132"/>
      <c r="BG1156" s="126"/>
      <c r="BH1156" s="131"/>
      <c r="BI1156" s="131"/>
      <c r="BJ1156" s="131"/>
      <c r="BK1156" s="131" t="n">
        <v>0.4</v>
      </c>
      <c r="BL1156" s="149" t="n">
        <v>3.1E-011</v>
      </c>
      <c r="BM1156" s="133"/>
      <c r="BN1156" s="134"/>
      <c r="BO1156" s="175"/>
      <c r="BP1156" s="114"/>
      <c r="BQ1156" s="136"/>
      <c r="BR1156" s="137"/>
      <c r="BS1156" s="138"/>
      <c r="BT1156" s="139"/>
      <c r="BU1156" s="140"/>
      <c r="BV1156" s="141"/>
      <c r="BW1156" s="142"/>
    </row>
    <row r="1157" customFormat="false" ht="12.75" hidden="false" customHeight="true" outlineLevel="0" collapsed="false">
      <c r="AX1157" s="126" t="s">
        <v>811</v>
      </c>
      <c r="AY1157" s="172" t="n">
        <v>0.71</v>
      </c>
      <c r="AZ1157" s="131" t="s">
        <v>72</v>
      </c>
      <c r="BA1157" s="131" t="n">
        <v>0.0295833333333333</v>
      </c>
      <c r="BB1157" s="131"/>
      <c r="BC1157" s="131"/>
      <c r="BD1157" s="131"/>
      <c r="BE1157" s="131"/>
      <c r="BF1157" s="132"/>
      <c r="BG1157" s="126" t="s">
        <v>115</v>
      </c>
      <c r="BH1157" s="131" t="n">
        <v>0.02</v>
      </c>
      <c r="BI1157" s="159" t="n">
        <v>1.6E-011</v>
      </c>
      <c r="BJ1157" s="159" t="n">
        <v>2.7E-011</v>
      </c>
      <c r="BK1157" s="131" t="n">
        <v>0.02</v>
      </c>
      <c r="BL1157" s="149" t="n">
        <v>3.1E-011</v>
      </c>
      <c r="BM1157" s="133"/>
      <c r="BN1157" s="134"/>
      <c r="BO1157" s="175"/>
      <c r="BP1157" s="114"/>
      <c r="BQ1157" s="136"/>
      <c r="BR1157" s="137"/>
      <c r="BS1157" s="138"/>
      <c r="BT1157" s="139"/>
      <c r="BU1157" s="140"/>
      <c r="BV1157" s="141"/>
      <c r="BW1157" s="142"/>
    </row>
    <row r="1158" customFormat="false" ht="12.75" hidden="false" customHeight="true" outlineLevel="0" collapsed="false">
      <c r="AX1158" s="126" t="s">
        <v>811</v>
      </c>
      <c r="AY1158" s="172" t="n">
        <v>0.71</v>
      </c>
      <c r="AZ1158" s="131" t="s">
        <v>72</v>
      </c>
      <c r="BA1158" s="131" t="n">
        <v>0.0295833333333333</v>
      </c>
      <c r="BB1158" s="131"/>
      <c r="BC1158" s="131"/>
      <c r="BD1158" s="131"/>
      <c r="BE1158" s="131"/>
      <c r="BF1158" s="132"/>
      <c r="BG1158" s="126" t="s">
        <v>133</v>
      </c>
      <c r="BH1158" s="131" t="n">
        <v>0.02</v>
      </c>
      <c r="BI1158" s="159" t="n">
        <v>3.3E-011</v>
      </c>
      <c r="BJ1158" s="159" t="n">
        <v>5.2E-011</v>
      </c>
      <c r="BK1158" s="131"/>
      <c r="BL1158" s="132"/>
      <c r="BM1158" s="133"/>
      <c r="BN1158" s="134"/>
      <c r="BO1158" s="175"/>
      <c r="BP1158" s="114"/>
      <c r="BQ1158" s="136"/>
      <c r="BR1158" s="137"/>
      <c r="BS1158" s="138"/>
      <c r="BT1158" s="139"/>
      <c r="BU1158" s="140"/>
      <c r="BV1158" s="141"/>
      <c r="BW1158" s="142"/>
    </row>
    <row r="1159" customFormat="false" ht="12.75" hidden="false" customHeight="true" outlineLevel="0" collapsed="false">
      <c r="AX1159" s="126" t="s">
        <v>812</v>
      </c>
      <c r="AY1159" s="172" t="n">
        <v>46.6</v>
      </c>
      <c r="AZ1159" s="131" t="s">
        <v>132</v>
      </c>
      <c r="BA1159" s="172" t="n">
        <v>46.6</v>
      </c>
      <c r="BB1159" s="131"/>
      <c r="BC1159" s="131"/>
      <c r="BD1159" s="131"/>
      <c r="BE1159" s="131"/>
      <c r="BF1159" s="132"/>
      <c r="BG1159" s="126" t="s">
        <v>115</v>
      </c>
      <c r="BH1159" s="131" t="n">
        <v>0.4</v>
      </c>
      <c r="BI1159" s="159" t="n">
        <v>5.7E-010</v>
      </c>
      <c r="BJ1159" s="159" t="n">
        <v>7.5E-010</v>
      </c>
      <c r="BK1159" s="131" t="n">
        <v>1</v>
      </c>
      <c r="BL1159" s="149" t="n">
        <v>1.9E-009</v>
      </c>
      <c r="BM1159" s="133"/>
      <c r="BN1159" s="134"/>
      <c r="BO1159" s="175"/>
      <c r="BP1159" s="114"/>
      <c r="BQ1159" s="136"/>
      <c r="BR1159" s="137"/>
      <c r="BS1159" s="138"/>
      <c r="BT1159" s="139"/>
      <c r="BU1159" s="140"/>
      <c r="BV1159" s="141" t="n">
        <v>1</v>
      </c>
      <c r="BW1159" s="142" t="n">
        <v>0.212</v>
      </c>
    </row>
    <row r="1160" customFormat="false" ht="12.75" hidden="false" customHeight="true" outlineLevel="0" collapsed="false">
      <c r="AX1160" s="126" t="s">
        <v>812</v>
      </c>
      <c r="AY1160" s="172" t="n">
        <v>46.6</v>
      </c>
      <c r="AZ1160" s="131" t="s">
        <v>132</v>
      </c>
      <c r="BA1160" s="172" t="n">
        <v>46.6</v>
      </c>
      <c r="BB1160" s="131"/>
      <c r="BC1160" s="131"/>
      <c r="BD1160" s="131"/>
      <c r="BE1160" s="131"/>
      <c r="BF1160" s="132"/>
      <c r="BG1160" s="126"/>
      <c r="BH1160" s="131"/>
      <c r="BI1160" s="131"/>
      <c r="BJ1160" s="131"/>
      <c r="BK1160" s="131" t="n">
        <v>0.4</v>
      </c>
      <c r="BL1160" s="149" t="n">
        <v>1.1E-009</v>
      </c>
      <c r="BM1160" s="133"/>
      <c r="BN1160" s="134"/>
      <c r="BO1160" s="175"/>
      <c r="BP1160" s="114"/>
      <c r="BQ1160" s="136"/>
      <c r="BR1160" s="137"/>
      <c r="BS1160" s="138"/>
      <c r="BT1160" s="139"/>
      <c r="BU1160" s="140"/>
      <c r="BV1160" s="141" t="n">
        <v>1</v>
      </c>
      <c r="BW1160" s="142" t="n">
        <v>0.212</v>
      </c>
    </row>
    <row r="1161" customFormat="false" ht="12.75" hidden="false" customHeight="true" outlineLevel="0" collapsed="false">
      <c r="AX1161" s="126" t="s">
        <v>813</v>
      </c>
      <c r="AY1161" s="172" t="n">
        <v>46.6</v>
      </c>
      <c r="AZ1161" s="131" t="s">
        <v>132</v>
      </c>
      <c r="BA1161" s="172" t="n">
        <v>46.6</v>
      </c>
      <c r="BB1161" s="131"/>
      <c r="BC1161" s="131"/>
      <c r="BD1161" s="131"/>
      <c r="BE1161" s="131"/>
      <c r="BF1161" s="132"/>
      <c r="BG1161" s="126" t="s">
        <v>115</v>
      </c>
      <c r="BH1161" s="131" t="n">
        <v>0.02</v>
      </c>
      <c r="BI1161" s="159" t="n">
        <v>4.7E-010</v>
      </c>
      <c r="BJ1161" s="159" t="n">
        <v>5.9E-010</v>
      </c>
      <c r="BK1161" s="131" t="n">
        <v>0.02</v>
      </c>
      <c r="BL1161" s="149" t="n">
        <v>5.4E-010</v>
      </c>
      <c r="BM1161" s="133"/>
      <c r="BN1161" s="134"/>
      <c r="BO1161" s="175"/>
      <c r="BP1161" s="114"/>
      <c r="BQ1161" s="136"/>
      <c r="BR1161" s="137"/>
      <c r="BS1161" s="138"/>
      <c r="BT1161" s="139"/>
      <c r="BU1161" s="140"/>
      <c r="BV1161" s="141" t="n">
        <v>1</v>
      </c>
      <c r="BW1161" s="142" t="n">
        <v>0.212</v>
      </c>
    </row>
    <row r="1162" customFormat="false" ht="12.75" hidden="false" customHeight="true" outlineLevel="0" collapsed="false">
      <c r="AX1162" s="126" t="s">
        <v>813</v>
      </c>
      <c r="AY1162" s="172" t="n">
        <v>46.6</v>
      </c>
      <c r="AZ1162" s="131" t="s">
        <v>132</v>
      </c>
      <c r="BA1162" s="172" t="n">
        <v>46.6</v>
      </c>
      <c r="BB1162" s="131"/>
      <c r="BC1162" s="131"/>
      <c r="BD1162" s="131"/>
      <c r="BE1162" s="131"/>
      <c r="BF1162" s="132"/>
      <c r="BG1162" s="126" t="s">
        <v>133</v>
      </c>
      <c r="BH1162" s="131" t="n">
        <v>0.02</v>
      </c>
      <c r="BI1162" s="159" t="n">
        <v>2.3E-009</v>
      </c>
      <c r="BJ1162" s="159" t="n">
        <v>1.9E-009</v>
      </c>
      <c r="BK1162" s="131"/>
      <c r="BL1162" s="132"/>
      <c r="BM1162" s="133"/>
      <c r="BN1162" s="134"/>
      <c r="BO1162" s="175"/>
      <c r="BP1162" s="114"/>
      <c r="BQ1162" s="136"/>
      <c r="BR1162" s="137"/>
      <c r="BS1162" s="138"/>
      <c r="BT1162" s="139"/>
      <c r="BU1162" s="140"/>
      <c r="BV1162" s="141" t="n">
        <v>1</v>
      </c>
      <c r="BW1162" s="142" t="n">
        <v>0.212</v>
      </c>
    </row>
    <row r="1163" customFormat="false" ht="12.75" hidden="false" customHeight="true" outlineLevel="0" collapsed="false">
      <c r="AX1163" s="126" t="s">
        <v>814</v>
      </c>
      <c r="AY1163" s="172" t="n">
        <v>0.55</v>
      </c>
      <c r="AZ1163" s="131" t="s">
        <v>72</v>
      </c>
      <c r="BA1163" s="131" t="n">
        <v>0.0229166666666667</v>
      </c>
      <c r="BB1163" s="131"/>
      <c r="BC1163" s="131"/>
      <c r="BD1163" s="131"/>
      <c r="BE1163" s="131"/>
      <c r="BF1163" s="132"/>
      <c r="BG1163" s="126" t="s">
        <v>115</v>
      </c>
      <c r="BH1163" s="131" t="n">
        <v>1</v>
      </c>
      <c r="BI1163" s="159" t="n">
        <v>4.8E-012</v>
      </c>
      <c r="BJ1163" s="159" t="n">
        <v>8.9E-012</v>
      </c>
      <c r="BK1163" s="131" t="n">
        <v>1</v>
      </c>
      <c r="BL1163" s="149" t="n">
        <v>8.1E-012</v>
      </c>
      <c r="BM1163" s="133"/>
      <c r="BN1163" s="134"/>
      <c r="BO1163" s="175"/>
      <c r="BP1163" s="114"/>
      <c r="BQ1163" s="136"/>
      <c r="BR1163" s="137"/>
      <c r="BS1163" s="138"/>
      <c r="BT1163" s="139"/>
      <c r="BU1163" s="140"/>
      <c r="BV1163" s="141"/>
      <c r="BW1163" s="142"/>
    </row>
    <row r="1164" customFormat="false" ht="12.75" hidden="false" customHeight="true" outlineLevel="0" collapsed="false">
      <c r="AX1164" s="126" t="s">
        <v>815</v>
      </c>
      <c r="AY1164" s="172" t="n">
        <v>0.546</v>
      </c>
      <c r="AZ1164" s="131" t="s">
        <v>72</v>
      </c>
      <c r="BA1164" s="131" t="n">
        <v>0.02275</v>
      </c>
      <c r="BB1164" s="131"/>
      <c r="BC1164" s="131"/>
      <c r="BD1164" s="131"/>
      <c r="BE1164" s="131"/>
      <c r="BF1164" s="132"/>
      <c r="BG1164" s="126" t="s">
        <v>115</v>
      </c>
      <c r="BH1164" s="131" t="n">
        <v>1</v>
      </c>
      <c r="BI1164" s="159" t="n">
        <v>2E-011</v>
      </c>
      <c r="BJ1164" s="159" t="n">
        <v>3.6E-011</v>
      </c>
      <c r="BK1164" s="131" t="n">
        <v>1</v>
      </c>
      <c r="BL1164" s="149" t="n">
        <v>4E-011</v>
      </c>
      <c r="BM1164" s="133"/>
      <c r="BN1164" s="134"/>
      <c r="BO1164" s="175"/>
      <c r="BP1164" s="114"/>
      <c r="BQ1164" s="136"/>
      <c r="BR1164" s="137"/>
      <c r="BS1164" s="138"/>
      <c r="BT1164" s="139"/>
      <c r="BU1164" s="140"/>
      <c r="BV1164" s="141"/>
      <c r="BW1164" s="142"/>
    </row>
    <row r="1165" customFormat="false" ht="12.75" hidden="false" customHeight="true" outlineLevel="0" collapsed="false">
      <c r="AX1165" s="126" t="s">
        <v>816</v>
      </c>
      <c r="AY1165" s="172" t="n">
        <v>1.16</v>
      </c>
      <c r="AZ1165" s="131" t="s">
        <v>72</v>
      </c>
      <c r="BA1165" s="131" t="n">
        <v>0.0483333333333333</v>
      </c>
      <c r="BB1165" s="131"/>
      <c r="BC1165" s="131"/>
      <c r="BD1165" s="131"/>
      <c r="BE1165" s="131"/>
      <c r="BF1165" s="132"/>
      <c r="BG1165" s="126" t="s">
        <v>115</v>
      </c>
      <c r="BH1165" s="131" t="n">
        <v>1</v>
      </c>
      <c r="BI1165" s="159" t="n">
        <v>1.6E-011</v>
      </c>
      <c r="BJ1165" s="159" t="n">
        <v>3E-011</v>
      </c>
      <c r="BK1165" s="131" t="n">
        <v>1</v>
      </c>
      <c r="BL1165" s="149" t="n">
        <v>2.7E-011</v>
      </c>
      <c r="BM1165" s="133"/>
      <c r="BN1165" s="134"/>
      <c r="BO1165" s="175"/>
      <c r="BP1165" s="114"/>
      <c r="BQ1165" s="136"/>
      <c r="BR1165" s="137"/>
      <c r="BS1165" s="138"/>
      <c r="BT1165" s="139"/>
      <c r="BU1165" s="140"/>
      <c r="BV1165" s="141"/>
      <c r="BW1165" s="142"/>
    </row>
    <row r="1166" customFormat="false" ht="12.75" hidden="false" customHeight="true" outlineLevel="0" collapsed="false">
      <c r="AX1166" s="126" t="s">
        <v>817</v>
      </c>
      <c r="AY1166" s="172" t="n">
        <v>2.84</v>
      </c>
      <c r="AZ1166" s="131" t="s">
        <v>72</v>
      </c>
      <c r="BA1166" s="131" t="n">
        <v>0.118333333333333</v>
      </c>
      <c r="BB1166" s="131"/>
      <c r="BC1166" s="131"/>
      <c r="BD1166" s="131"/>
      <c r="BE1166" s="131"/>
      <c r="BF1166" s="132"/>
      <c r="BG1166" s="126" t="s">
        <v>115</v>
      </c>
      <c r="BH1166" s="131" t="n">
        <v>1</v>
      </c>
      <c r="BI1166" s="159" t="n">
        <v>1.5E-011</v>
      </c>
      <c r="BJ1166" s="159" t="n">
        <v>2.7E-011</v>
      </c>
      <c r="BK1166" s="131" t="n">
        <v>1</v>
      </c>
      <c r="BL1166" s="149" t="n">
        <v>2.3E-011</v>
      </c>
      <c r="BM1166" s="133"/>
      <c r="BN1166" s="134"/>
      <c r="BO1166" s="175"/>
      <c r="BP1166" s="114"/>
      <c r="BQ1166" s="136"/>
      <c r="BR1166" s="137"/>
      <c r="BS1166" s="138"/>
      <c r="BT1166" s="139"/>
      <c r="BU1166" s="140"/>
      <c r="BV1166" s="141"/>
      <c r="BW1166" s="142"/>
    </row>
    <row r="1167" customFormat="false" ht="12.75" hidden="false" customHeight="true" outlineLevel="0" collapsed="false">
      <c r="AX1167" s="126" t="s">
        <v>818</v>
      </c>
      <c r="AY1167" s="172" t="n">
        <v>5.3</v>
      </c>
      <c r="AZ1167" s="131" t="s">
        <v>72</v>
      </c>
      <c r="BA1167" s="131" t="n">
        <v>0.220833333333333</v>
      </c>
      <c r="BB1167" s="131"/>
      <c r="BC1167" s="131"/>
      <c r="BD1167" s="131"/>
      <c r="BE1167" s="131"/>
      <c r="BF1167" s="132"/>
      <c r="BG1167" s="126" t="s">
        <v>115</v>
      </c>
      <c r="BH1167" s="131" t="n">
        <v>1</v>
      </c>
      <c r="BI1167" s="159" t="n">
        <v>6.6E-011</v>
      </c>
      <c r="BJ1167" s="159" t="n">
        <v>1.2E-010</v>
      </c>
      <c r="BK1167" s="131" t="n">
        <v>1</v>
      </c>
      <c r="BL1167" s="149" t="n">
        <v>7.3E-011</v>
      </c>
      <c r="BM1167" s="133"/>
      <c r="BN1167" s="134"/>
      <c r="BO1167" s="175"/>
      <c r="BP1167" s="114"/>
      <c r="BQ1167" s="136"/>
      <c r="BR1167" s="137"/>
      <c r="BS1167" s="138"/>
      <c r="BT1167" s="139"/>
      <c r="BU1167" s="140"/>
      <c r="BV1167" s="141"/>
      <c r="BW1167" s="142"/>
    </row>
    <row r="1168" customFormat="false" ht="12.75" hidden="false" customHeight="true" outlineLevel="0" collapsed="false">
      <c r="AX1168" s="126" t="s">
        <v>819</v>
      </c>
      <c r="AY1168" s="172" t="n">
        <v>1.87</v>
      </c>
      <c r="AZ1168" s="131" t="s">
        <v>72</v>
      </c>
      <c r="BA1168" s="131" t="n">
        <v>0.0779166666666667</v>
      </c>
      <c r="BB1168" s="131"/>
      <c r="BC1168" s="131"/>
      <c r="BD1168" s="131"/>
      <c r="BE1168" s="131"/>
      <c r="BF1168" s="132"/>
      <c r="BG1168" s="126" t="s">
        <v>115</v>
      </c>
      <c r="BH1168" s="131" t="n">
        <v>1</v>
      </c>
      <c r="BI1168" s="159" t="n">
        <v>4E-011</v>
      </c>
      <c r="BJ1168" s="159" t="n">
        <v>7.3E-011</v>
      </c>
      <c r="BK1168" s="131" t="n">
        <v>1</v>
      </c>
      <c r="BL1168" s="149" t="n">
        <v>5.4E-011</v>
      </c>
      <c r="BM1168" s="133"/>
      <c r="BN1168" s="134"/>
      <c r="BO1168" s="175"/>
      <c r="BP1168" s="114"/>
      <c r="BQ1168" s="136"/>
      <c r="BR1168" s="137"/>
      <c r="BS1168" s="138"/>
      <c r="BT1168" s="139"/>
      <c r="BU1168" s="140"/>
      <c r="BV1168" s="141"/>
      <c r="BW1168" s="142"/>
    </row>
    <row r="1169" customFormat="false" ht="12.75" hidden="false" customHeight="true" outlineLevel="0" collapsed="false">
      <c r="AX1169" s="126" t="s">
        <v>820</v>
      </c>
      <c r="AY1169" s="172" t="n">
        <v>7.42</v>
      </c>
      <c r="AZ1169" s="131" t="s">
        <v>72</v>
      </c>
      <c r="BA1169" s="131" t="n">
        <v>0.309166666666667</v>
      </c>
      <c r="BB1169" s="131"/>
      <c r="BC1169" s="131"/>
      <c r="BD1169" s="131"/>
      <c r="BE1169" s="131"/>
      <c r="BF1169" s="132"/>
      <c r="BG1169" s="126" t="s">
        <v>115</v>
      </c>
      <c r="BH1169" s="131" t="n">
        <v>1</v>
      </c>
      <c r="BI1169" s="159" t="n">
        <v>2E-011</v>
      </c>
      <c r="BJ1169" s="159" t="n">
        <v>3.7E-011</v>
      </c>
      <c r="BK1169" s="131" t="n">
        <v>1</v>
      </c>
      <c r="BL1169" s="149" t="n">
        <v>2.6E-011</v>
      </c>
      <c r="BM1169" s="133"/>
      <c r="BN1169" s="134"/>
      <c r="BO1169" s="175"/>
      <c r="BP1169" s="114"/>
      <c r="BQ1169" s="136"/>
      <c r="BR1169" s="137"/>
      <c r="BS1169" s="138"/>
      <c r="BT1169" s="139"/>
      <c r="BU1169" s="140"/>
      <c r="BV1169" s="141"/>
      <c r="BW1169" s="142"/>
    </row>
    <row r="1170" customFormat="false" ht="12.75" hidden="false" customHeight="true" outlineLevel="0" collapsed="false">
      <c r="AX1170" s="126" t="s">
        <v>821</v>
      </c>
      <c r="AY1170" s="172" t="n">
        <v>1.09</v>
      </c>
      <c r="AZ1170" s="131" t="s">
        <v>132</v>
      </c>
      <c r="BA1170" s="172" t="n">
        <v>1.09</v>
      </c>
      <c r="BB1170" s="131"/>
      <c r="BC1170" s="131"/>
      <c r="BD1170" s="131"/>
      <c r="BE1170" s="131"/>
      <c r="BF1170" s="132"/>
      <c r="BG1170" s="126" t="s">
        <v>115</v>
      </c>
      <c r="BH1170" s="131" t="n">
        <v>1</v>
      </c>
      <c r="BI1170" s="159" t="n">
        <v>1.4E-010</v>
      </c>
      <c r="BJ1170" s="159" t="n">
        <v>2.5E-010</v>
      </c>
      <c r="BK1170" s="131" t="n">
        <v>1</v>
      </c>
      <c r="BL1170" s="149" t="n">
        <v>2E-010</v>
      </c>
      <c r="BM1170" s="133"/>
      <c r="BN1170" s="134"/>
      <c r="BO1170" s="175"/>
      <c r="BP1170" s="114"/>
      <c r="BQ1170" s="136"/>
      <c r="BR1170" s="137"/>
      <c r="BS1170" s="138"/>
      <c r="BT1170" s="139"/>
      <c r="BU1170" s="140"/>
      <c r="BV1170" s="141"/>
      <c r="BW1170" s="142"/>
    </row>
    <row r="1171" customFormat="false" ht="12.75" hidden="false" customHeight="true" outlineLevel="0" collapsed="false">
      <c r="AX1171" s="126" t="s">
        <v>822</v>
      </c>
      <c r="AY1171" s="172" t="n">
        <v>3.04</v>
      </c>
      <c r="AZ1171" s="131" t="s">
        <v>132</v>
      </c>
      <c r="BA1171" s="172" t="n">
        <v>3.04</v>
      </c>
      <c r="BB1171" s="131" t="n">
        <v>0.018</v>
      </c>
      <c r="BC1171" s="131" t="n">
        <v>4.4E-011</v>
      </c>
      <c r="BD1171" s="131"/>
      <c r="BE1171" s="131"/>
      <c r="BF1171" s="132" t="n">
        <v>9.5E-011</v>
      </c>
      <c r="BG1171" s="126" t="s">
        <v>115</v>
      </c>
      <c r="BH1171" s="131" t="n">
        <v>1</v>
      </c>
      <c r="BI1171" s="159" t="n">
        <v>4.7E-011</v>
      </c>
      <c r="BJ1171" s="159" t="n">
        <v>7.6E-011</v>
      </c>
      <c r="BK1171" s="131" t="n">
        <v>1</v>
      </c>
      <c r="BL1171" s="149" t="n">
        <v>9.5E-011</v>
      </c>
      <c r="BM1171" s="133" t="n">
        <v>0.0045</v>
      </c>
      <c r="BN1171" s="134" t="n">
        <v>100</v>
      </c>
      <c r="BO1171" s="175"/>
      <c r="BP1171" s="114" t="n">
        <v>0.25</v>
      </c>
      <c r="BQ1171" s="136" t="n">
        <v>0.15</v>
      </c>
      <c r="BR1171" s="137"/>
      <c r="BS1171" s="138"/>
      <c r="BT1171" s="139"/>
      <c r="BU1171" s="140"/>
      <c r="BV1171" s="141"/>
      <c r="BW1171" s="142"/>
    </row>
    <row r="1172" customFormat="false" ht="12.75" hidden="false" customHeight="true" outlineLevel="0" collapsed="false">
      <c r="AX1172" s="126" t="s">
        <v>823</v>
      </c>
      <c r="AY1172" s="172" t="n">
        <v>12.2</v>
      </c>
      <c r="AZ1172" s="131" t="s">
        <v>132</v>
      </c>
      <c r="BA1172" s="172" t="n">
        <v>12.2</v>
      </c>
      <c r="BB1172" s="131"/>
      <c r="BC1172" s="131"/>
      <c r="BD1172" s="131"/>
      <c r="BE1172" s="131"/>
      <c r="BF1172" s="132"/>
      <c r="BG1172" s="126" t="s">
        <v>115</v>
      </c>
      <c r="BH1172" s="131" t="n">
        <v>1</v>
      </c>
      <c r="BI1172" s="159" t="n">
        <v>2E-010</v>
      </c>
      <c r="BJ1172" s="159" t="n">
        <v>3.1E-010</v>
      </c>
      <c r="BK1172" s="131" t="n">
        <v>1</v>
      </c>
      <c r="BL1172" s="149" t="n">
        <v>4.5E-010</v>
      </c>
      <c r="BM1172" s="133"/>
      <c r="BN1172" s="134"/>
      <c r="BO1172" s="175"/>
      <c r="BP1172" s="114"/>
      <c r="BQ1172" s="136"/>
      <c r="BR1172" s="137"/>
      <c r="BS1172" s="138"/>
      <c r="BT1172" s="139"/>
      <c r="BU1172" s="140"/>
      <c r="BV1172" s="141"/>
      <c r="BW1172" s="142"/>
    </row>
    <row r="1173" customFormat="false" ht="12.75" hidden="false" customHeight="true" outlineLevel="0" collapsed="false">
      <c r="AX1173" s="126" t="s">
        <v>824</v>
      </c>
      <c r="AY1173" s="172" t="n">
        <v>3.78</v>
      </c>
      <c r="AZ1173" s="131" t="s">
        <v>114</v>
      </c>
      <c r="BA1173" s="131" t="n">
        <v>1380.645</v>
      </c>
      <c r="BB1173" s="131"/>
      <c r="BC1173" s="131"/>
      <c r="BD1173" s="131"/>
      <c r="BE1173" s="131"/>
      <c r="BF1173" s="132"/>
      <c r="BG1173" s="126" t="s">
        <v>115</v>
      </c>
      <c r="BH1173" s="131" t="n">
        <v>1</v>
      </c>
      <c r="BI1173" s="159" t="n">
        <v>4.4E-010</v>
      </c>
      <c r="BJ1173" s="159" t="n">
        <v>6.2E-010</v>
      </c>
      <c r="BK1173" s="131" t="n">
        <v>1</v>
      </c>
      <c r="BL1173" s="149" t="n">
        <v>1.3E-009</v>
      </c>
      <c r="BM1173" s="133"/>
      <c r="BN1173" s="134"/>
      <c r="BO1173" s="175"/>
      <c r="BP1173" s="114"/>
      <c r="BQ1173" s="136"/>
      <c r="BR1173" s="137"/>
      <c r="BS1173" s="138"/>
      <c r="BT1173" s="139"/>
      <c r="BU1173" s="140"/>
      <c r="BV1173" s="141"/>
      <c r="BW1173" s="142"/>
    </row>
    <row r="1174" customFormat="false" ht="12.75" hidden="false" customHeight="true" outlineLevel="0" collapsed="false">
      <c r="AX1174" s="126" t="s">
        <v>825</v>
      </c>
      <c r="AY1174" s="172" t="n">
        <v>0.263</v>
      </c>
      <c r="AZ1174" s="131" t="s">
        <v>72</v>
      </c>
      <c r="BA1174" s="131" t="n">
        <v>0.0109583333333333</v>
      </c>
      <c r="BB1174" s="131"/>
      <c r="BC1174" s="131"/>
      <c r="BD1174" s="131"/>
      <c r="BE1174" s="131"/>
      <c r="BF1174" s="132"/>
      <c r="BG1174" s="126" t="s">
        <v>115</v>
      </c>
      <c r="BH1174" s="131" t="n">
        <v>0.2</v>
      </c>
      <c r="BI1174" s="159" t="n">
        <v>1.7E-011</v>
      </c>
      <c r="BJ1174" s="159" t="n">
        <v>3E-011</v>
      </c>
      <c r="BK1174" s="131" t="n">
        <v>0.2</v>
      </c>
      <c r="BL1174" s="149" t="n">
        <v>2.9E-011</v>
      </c>
      <c r="BM1174" s="133"/>
      <c r="BN1174" s="134"/>
      <c r="BO1174" s="175"/>
      <c r="BP1174" s="114"/>
      <c r="BQ1174" s="136"/>
      <c r="BR1174" s="137"/>
      <c r="BS1174" s="138"/>
      <c r="BT1174" s="139"/>
      <c r="BU1174" s="140"/>
      <c r="BV1174" s="141"/>
      <c r="BW1174" s="142"/>
    </row>
    <row r="1175" customFormat="false" ht="12.75" hidden="false" customHeight="true" outlineLevel="0" collapsed="false">
      <c r="AX1175" s="126" t="s">
        <v>826</v>
      </c>
      <c r="AY1175" s="172" t="n">
        <v>2.4</v>
      </c>
      <c r="AZ1175" s="131" t="s">
        <v>72</v>
      </c>
      <c r="BA1175" s="131" t="n">
        <v>0.1</v>
      </c>
      <c r="BB1175" s="131"/>
      <c r="BC1175" s="131"/>
      <c r="BD1175" s="131"/>
      <c r="BE1175" s="131"/>
      <c r="BF1175" s="132"/>
      <c r="BG1175" s="126" t="s">
        <v>115</v>
      </c>
      <c r="BH1175" s="131" t="n">
        <v>0.2</v>
      </c>
      <c r="BI1175" s="159" t="n">
        <v>4.7E-011</v>
      </c>
      <c r="BJ1175" s="159" t="n">
        <v>8.7E-011</v>
      </c>
      <c r="BK1175" s="131" t="n">
        <v>0.2</v>
      </c>
      <c r="BL1175" s="149" t="n">
        <v>1E-010</v>
      </c>
      <c r="BM1175" s="133"/>
      <c r="BN1175" s="134"/>
      <c r="BO1175" s="175"/>
      <c r="BP1175" s="114"/>
      <c r="BQ1175" s="136"/>
      <c r="BR1175" s="137"/>
      <c r="BS1175" s="138"/>
      <c r="BT1175" s="139"/>
      <c r="BU1175" s="140"/>
      <c r="BV1175" s="141"/>
      <c r="BW1175" s="142"/>
    </row>
    <row r="1176" customFormat="false" ht="12.75" hidden="false" customHeight="true" outlineLevel="0" collapsed="false">
      <c r="AX1176" s="126" t="s">
        <v>827</v>
      </c>
      <c r="AY1176" s="172" t="n">
        <v>1.5</v>
      </c>
      <c r="AZ1176" s="131" t="s">
        <v>72</v>
      </c>
      <c r="BA1176" s="131" t="n">
        <v>0.0625</v>
      </c>
      <c r="BB1176" s="131"/>
      <c r="BC1176" s="131"/>
      <c r="BD1176" s="131"/>
      <c r="BE1176" s="131"/>
      <c r="BF1176" s="132"/>
      <c r="BG1176" s="126" t="s">
        <v>115</v>
      </c>
      <c r="BH1176" s="131" t="n">
        <v>0.2</v>
      </c>
      <c r="BI1176" s="159" t="n">
        <v>2.6E-011</v>
      </c>
      <c r="BJ1176" s="159" t="n">
        <v>4.8E-011</v>
      </c>
      <c r="BK1176" s="131" t="n">
        <v>0.2</v>
      </c>
      <c r="BL1176" s="149" t="n">
        <v>5.4E-011</v>
      </c>
      <c r="BM1176" s="133"/>
      <c r="BN1176" s="134"/>
      <c r="BO1176" s="175"/>
      <c r="BP1176" s="114"/>
      <c r="BQ1176" s="136"/>
      <c r="BR1176" s="137"/>
      <c r="BS1176" s="138"/>
      <c r="BT1176" s="139"/>
      <c r="BU1176" s="140"/>
      <c r="BV1176" s="141"/>
      <c r="BW1176" s="142"/>
    </row>
    <row r="1177" customFormat="false" ht="12.75" hidden="false" customHeight="true" outlineLevel="0" collapsed="false">
      <c r="AX1177" s="126" t="s">
        <v>828</v>
      </c>
      <c r="AY1177" s="172" t="n">
        <v>21.5</v>
      </c>
      <c r="AZ1177" s="131" t="s">
        <v>72</v>
      </c>
      <c r="BA1177" s="131" t="n">
        <v>0.895833333333333</v>
      </c>
      <c r="BB1177" s="131"/>
      <c r="BC1177" s="131"/>
      <c r="BD1177" s="131"/>
      <c r="BE1177" s="131"/>
      <c r="BF1177" s="132"/>
      <c r="BG1177" s="126" t="s">
        <v>115</v>
      </c>
      <c r="BH1177" s="131" t="n">
        <v>0.2</v>
      </c>
      <c r="BI1177" s="159" t="n">
        <v>1.5E-010</v>
      </c>
      <c r="BJ1177" s="159" t="n">
        <v>2.6E-010</v>
      </c>
      <c r="BK1177" s="131" t="n">
        <v>0.2</v>
      </c>
      <c r="BL1177" s="149" t="n">
        <v>4E-010</v>
      </c>
      <c r="BM1177" s="133"/>
      <c r="BN1177" s="134"/>
      <c r="BO1177" s="175"/>
      <c r="BP1177" s="114"/>
      <c r="BQ1177" s="136"/>
      <c r="BR1177" s="137"/>
      <c r="BS1177" s="138"/>
      <c r="BT1177" s="139"/>
      <c r="BU1177" s="140"/>
      <c r="BV1177" s="141"/>
      <c r="BW1177" s="142"/>
    </row>
    <row r="1178" customFormat="false" ht="12.75" hidden="false" customHeight="true" outlineLevel="0" collapsed="false">
      <c r="AX1178" s="126" t="s">
        <v>829</v>
      </c>
      <c r="AY1178" s="172" t="n">
        <v>9.4</v>
      </c>
      <c r="AZ1178" s="131" t="s">
        <v>72</v>
      </c>
      <c r="BA1178" s="131" t="n">
        <v>0.391666666666667</v>
      </c>
      <c r="BB1178" s="131"/>
      <c r="BC1178" s="131"/>
      <c r="BD1178" s="131"/>
      <c r="BE1178" s="131"/>
      <c r="BF1178" s="132"/>
      <c r="BG1178" s="126" t="s">
        <v>115</v>
      </c>
      <c r="BH1178" s="131" t="n">
        <v>0.2</v>
      </c>
      <c r="BI1178" s="159" t="n">
        <v>6.5E-011</v>
      </c>
      <c r="BJ1178" s="159" t="n">
        <v>1.2E-010</v>
      </c>
      <c r="BK1178" s="131" t="n">
        <v>0.2</v>
      </c>
      <c r="BL1178" s="149" t="n">
        <v>1.6E-010</v>
      </c>
      <c r="BM1178" s="133"/>
      <c r="BN1178" s="134"/>
      <c r="BO1178" s="175"/>
      <c r="BP1178" s="114"/>
      <c r="BQ1178" s="136"/>
      <c r="BR1178" s="137"/>
      <c r="BS1178" s="138"/>
      <c r="BT1178" s="139"/>
      <c r="BU1178" s="140"/>
      <c r="BV1178" s="141"/>
      <c r="BW1178" s="142"/>
    </row>
    <row r="1179" customFormat="false" ht="12.75" hidden="false" customHeight="true" outlineLevel="0" collapsed="false">
      <c r="AX1179" s="126" t="s">
        <v>830</v>
      </c>
      <c r="AY1179" s="159" t="n">
        <v>300000</v>
      </c>
      <c r="AZ1179" s="131" t="s">
        <v>114</v>
      </c>
      <c r="BA1179" s="131" t="n">
        <v>109575000</v>
      </c>
      <c r="BB1179" s="131"/>
      <c r="BC1179" s="131"/>
      <c r="BD1179" s="131"/>
      <c r="BE1179" s="131"/>
      <c r="BF1179" s="132"/>
      <c r="BG1179" s="126" t="s">
        <v>115</v>
      </c>
      <c r="BH1179" s="131" t="n">
        <v>0.2</v>
      </c>
      <c r="BI1179" s="159" t="n">
        <v>1.1E-008</v>
      </c>
      <c r="BJ1179" s="159" t="n">
        <v>1.4E-008</v>
      </c>
      <c r="BK1179" s="131" t="n">
        <v>0.2</v>
      </c>
      <c r="BL1179" s="149" t="n">
        <v>8.7E-009</v>
      </c>
      <c r="BM1179" s="133"/>
      <c r="BN1179" s="134"/>
      <c r="BO1179" s="175"/>
      <c r="BP1179" s="114"/>
      <c r="BQ1179" s="136"/>
      <c r="BR1179" s="137"/>
      <c r="BS1179" s="138"/>
      <c r="BT1179" s="139"/>
      <c r="BU1179" s="140"/>
      <c r="BV1179" s="141"/>
      <c r="BW1179" s="142"/>
    </row>
    <row r="1180" customFormat="false" ht="12.75" hidden="false" customHeight="true" outlineLevel="0" collapsed="false">
      <c r="AX1180" s="126" t="s">
        <v>831</v>
      </c>
      <c r="AY1180" s="172" t="n">
        <v>3.62</v>
      </c>
      <c r="AZ1180" s="131" t="s">
        <v>72</v>
      </c>
      <c r="BA1180" s="131" t="n">
        <v>0.150833333333333</v>
      </c>
      <c r="BB1180" s="131"/>
      <c r="BC1180" s="131"/>
      <c r="BD1180" s="131"/>
      <c r="BE1180" s="131"/>
      <c r="BF1180" s="132"/>
      <c r="BG1180" s="126" t="s">
        <v>115</v>
      </c>
      <c r="BH1180" s="131" t="n">
        <v>0.2</v>
      </c>
      <c r="BI1180" s="159" t="n">
        <v>6.7E-011</v>
      </c>
      <c r="BJ1180" s="159" t="n">
        <v>1.2E-010</v>
      </c>
      <c r="BK1180" s="131" t="n">
        <v>0.2</v>
      </c>
      <c r="BL1180" s="149" t="n">
        <v>1.3E-010</v>
      </c>
      <c r="BM1180" s="133"/>
      <c r="BN1180" s="134"/>
      <c r="BO1180" s="175"/>
      <c r="BP1180" s="114"/>
      <c r="BQ1180" s="136"/>
      <c r="BR1180" s="137"/>
      <c r="BS1180" s="138"/>
      <c r="BT1180" s="139"/>
      <c r="BU1180" s="140"/>
      <c r="BV1180" s="141"/>
      <c r="BW1180" s="142"/>
    </row>
    <row r="1181" customFormat="false" ht="12.75" hidden="false" customHeight="true" outlineLevel="0" collapsed="false">
      <c r="AX1181" s="126" t="s">
        <v>832</v>
      </c>
      <c r="AY1181" s="172" t="n">
        <v>2.17</v>
      </c>
      <c r="AZ1181" s="131" t="s">
        <v>132</v>
      </c>
      <c r="BA1181" s="172" t="n">
        <v>2.17</v>
      </c>
      <c r="BB1181" s="131"/>
      <c r="BC1181" s="131"/>
      <c r="BD1181" s="131"/>
      <c r="BE1181" s="131"/>
      <c r="BF1181" s="132"/>
      <c r="BG1181" s="126" t="s">
        <v>115</v>
      </c>
      <c r="BH1181" s="131" t="n">
        <v>0.2</v>
      </c>
      <c r="BI1181" s="159" t="n">
        <v>9.1E-011</v>
      </c>
      <c r="BJ1181" s="159" t="n">
        <v>1.6E-010</v>
      </c>
      <c r="BK1181" s="131" t="n">
        <v>0.2</v>
      </c>
      <c r="BL1181" s="149" t="n">
        <v>2.4E-010</v>
      </c>
      <c r="BM1181" s="133"/>
      <c r="BN1181" s="134"/>
      <c r="BO1181" s="175"/>
      <c r="BP1181" s="114"/>
      <c r="BQ1181" s="136"/>
      <c r="BR1181" s="137"/>
      <c r="BS1181" s="138"/>
      <c r="BT1181" s="139"/>
      <c r="BU1181" s="140"/>
      <c r="BV1181" s="141"/>
      <c r="BW1181" s="142"/>
    </row>
    <row r="1182" customFormat="false" ht="12.75" hidden="false" customHeight="true" outlineLevel="0" collapsed="false">
      <c r="AX1182" s="126" t="s">
        <v>833</v>
      </c>
      <c r="AY1182" s="159" t="n">
        <v>14300000</v>
      </c>
      <c r="AZ1182" s="131" t="s">
        <v>114</v>
      </c>
      <c r="BA1182" s="131" t="n">
        <v>5223075000</v>
      </c>
      <c r="BB1182" s="131"/>
      <c r="BC1182" s="131"/>
      <c r="BD1182" s="131"/>
      <c r="BE1182" s="131"/>
      <c r="BF1182" s="132"/>
      <c r="BG1182" s="126" t="s">
        <v>115</v>
      </c>
      <c r="BH1182" s="131" t="n">
        <v>0.2</v>
      </c>
      <c r="BI1182" s="159" t="n">
        <v>3.4E-010</v>
      </c>
      <c r="BJ1182" s="159" t="n">
        <v>4.1E-010</v>
      </c>
      <c r="BK1182" s="131" t="n">
        <v>0.2</v>
      </c>
      <c r="BL1182" s="149" t="n">
        <v>2.8E-010</v>
      </c>
      <c r="BM1182" s="133"/>
      <c r="BN1182" s="134"/>
      <c r="BO1182" s="175"/>
      <c r="BP1182" s="114"/>
      <c r="BQ1182" s="136"/>
      <c r="BR1182" s="137"/>
      <c r="BS1182" s="138"/>
      <c r="BT1182" s="139"/>
      <c r="BU1182" s="140"/>
      <c r="BV1182" s="141"/>
      <c r="BW1182" s="142"/>
    </row>
    <row r="1183" customFormat="false" ht="12.75" hidden="false" customHeight="true" outlineLevel="0" collapsed="false">
      <c r="AX1183" s="126" t="s">
        <v>835</v>
      </c>
      <c r="AY1183" s="172" t="n">
        <v>3.25</v>
      </c>
      <c r="AZ1183" s="131" t="s">
        <v>72</v>
      </c>
      <c r="BA1183" s="131" t="n">
        <v>0.135416666666667</v>
      </c>
      <c r="BB1183" s="131"/>
      <c r="BC1183" s="131"/>
      <c r="BD1183" s="131"/>
      <c r="BE1183" s="131"/>
      <c r="BF1183" s="132"/>
      <c r="BG1183" s="126" t="s">
        <v>115</v>
      </c>
      <c r="BH1183" s="131" t="n">
        <v>0.2</v>
      </c>
      <c r="BI1183" s="159" t="n">
        <v>1.8E-011</v>
      </c>
      <c r="BJ1183" s="159" t="n">
        <v>3.2E-011</v>
      </c>
      <c r="BK1183" s="131" t="n">
        <v>0.2</v>
      </c>
      <c r="BL1183" s="149" t="n">
        <v>5.7E-011</v>
      </c>
      <c r="BM1183" s="133"/>
      <c r="BN1183" s="134"/>
      <c r="BO1183" s="175"/>
      <c r="BP1183" s="114"/>
      <c r="BQ1183" s="136"/>
      <c r="BR1183" s="137"/>
      <c r="BS1183" s="138"/>
      <c r="BT1183" s="139"/>
      <c r="BU1183" s="140"/>
      <c r="BV1183" s="141"/>
      <c r="BW1183" s="142"/>
    </row>
    <row r="1184" customFormat="false" ht="12.75" hidden="false" customHeight="true" outlineLevel="0" collapsed="false">
      <c r="AX1184" s="126" t="s">
        <v>837</v>
      </c>
      <c r="AY1184" s="172" t="n">
        <v>22.3</v>
      </c>
      <c r="AZ1184" s="131" t="s">
        <v>114</v>
      </c>
      <c r="BA1184" s="131" t="n">
        <v>8145.075</v>
      </c>
      <c r="BB1184" s="131" t="n">
        <v>0.003</v>
      </c>
      <c r="BC1184" s="131" t="n">
        <v>5.6E-006</v>
      </c>
      <c r="BD1184" s="131" t="s">
        <v>137</v>
      </c>
      <c r="BE1184" s="131"/>
      <c r="BF1184" s="132" t="n">
        <v>6.9E-007</v>
      </c>
      <c r="BG1184" s="126" t="s">
        <v>115</v>
      </c>
      <c r="BH1184" s="131" t="n">
        <v>0.2</v>
      </c>
      <c r="BI1184" s="159" t="n">
        <v>8.9E-007</v>
      </c>
      <c r="BJ1184" s="159" t="n">
        <v>1.1E-006</v>
      </c>
      <c r="BK1184" s="131" t="n">
        <v>0.2</v>
      </c>
      <c r="BL1184" s="149" t="n">
        <v>6.8E-007</v>
      </c>
      <c r="BM1184" s="133"/>
      <c r="BN1184" s="134"/>
      <c r="BO1184" s="175"/>
      <c r="BP1184" s="114"/>
      <c r="BQ1184" s="136"/>
      <c r="BR1184" s="137"/>
      <c r="BS1184" s="138"/>
      <c r="BT1184" s="139"/>
      <c r="BU1184" s="140"/>
      <c r="BV1184" s="141" t="n">
        <v>0.8</v>
      </c>
      <c r="BW1184" s="142" t="n">
        <v>0.016</v>
      </c>
    </row>
    <row r="1185" customFormat="false" ht="12.75" hidden="false" customHeight="true" outlineLevel="0" collapsed="false">
      <c r="AX1185" s="126" t="s">
        <v>839</v>
      </c>
      <c r="AY1185" s="172" t="n">
        <v>0.601</v>
      </c>
      <c r="AZ1185" s="131" t="s">
        <v>72</v>
      </c>
      <c r="BA1185" s="131" t="n">
        <v>0.0250416666666667</v>
      </c>
      <c r="BB1185" s="131"/>
      <c r="BC1185" s="131"/>
      <c r="BD1185" s="131"/>
      <c r="BE1185" s="131"/>
      <c r="BF1185" s="132"/>
      <c r="BG1185" s="126" t="s">
        <v>115</v>
      </c>
      <c r="BH1185" s="131" t="n">
        <v>0.2</v>
      </c>
      <c r="BI1185" s="159" t="n">
        <v>3.9E-009</v>
      </c>
      <c r="BJ1185" s="159" t="n">
        <v>5.6E-009</v>
      </c>
      <c r="BK1185" s="131" t="n">
        <v>0.2</v>
      </c>
      <c r="BL1185" s="149" t="n">
        <v>1.8E-010</v>
      </c>
      <c r="BM1185" s="133"/>
      <c r="BN1185" s="134"/>
      <c r="BO1185" s="175"/>
      <c r="BP1185" s="114"/>
      <c r="BQ1185" s="136"/>
      <c r="BR1185" s="137"/>
      <c r="BS1185" s="138"/>
      <c r="BT1185" s="139"/>
      <c r="BU1185" s="140"/>
      <c r="BV1185" s="141"/>
      <c r="BW1185" s="142"/>
    </row>
    <row r="1186" customFormat="false" ht="12.75" hidden="false" customHeight="true" outlineLevel="0" collapsed="false">
      <c r="AX1186" s="126" t="s">
        <v>841</v>
      </c>
      <c r="AY1186" s="172" t="n">
        <v>10.6</v>
      </c>
      <c r="AZ1186" s="131" t="s">
        <v>72</v>
      </c>
      <c r="BA1186" s="131" t="n">
        <v>0.441666666666667</v>
      </c>
      <c r="BB1186" s="131"/>
      <c r="BC1186" s="131"/>
      <c r="BD1186" s="131"/>
      <c r="BE1186" s="131"/>
      <c r="BF1186" s="132"/>
      <c r="BG1186" s="126" t="s">
        <v>115</v>
      </c>
      <c r="BH1186" s="131" t="n">
        <v>0.2</v>
      </c>
      <c r="BI1186" s="159" t="n">
        <v>1.9E-008</v>
      </c>
      <c r="BJ1186" s="159" t="n">
        <v>3.3E-008</v>
      </c>
      <c r="BK1186" s="131" t="n">
        <v>0.2</v>
      </c>
      <c r="BL1186" s="149" t="n">
        <v>5.9E-009</v>
      </c>
      <c r="BM1186" s="133"/>
      <c r="BN1186" s="134"/>
      <c r="BO1186" s="175"/>
      <c r="BP1186" s="114"/>
      <c r="BQ1186" s="136"/>
      <c r="BR1186" s="137"/>
      <c r="BS1186" s="138"/>
      <c r="BT1186" s="139"/>
      <c r="BU1186" s="140"/>
      <c r="BV1186" s="141"/>
      <c r="BW1186" s="142"/>
    </row>
    <row r="1187" customFormat="false" ht="12.75" hidden="false" customHeight="true" outlineLevel="0" collapsed="false">
      <c r="AX1187" s="126" t="s">
        <v>843</v>
      </c>
      <c r="AY1187" s="172" t="n">
        <v>0.447</v>
      </c>
      <c r="AZ1187" s="131" t="s">
        <v>72</v>
      </c>
      <c r="BA1187" s="131" t="n">
        <v>0.018625</v>
      </c>
      <c r="BB1187" s="131"/>
      <c r="BC1187" s="131"/>
      <c r="BD1187" s="131"/>
      <c r="BE1187" s="131"/>
      <c r="BF1187" s="132"/>
      <c r="BG1187" s="126" t="s">
        <v>115</v>
      </c>
      <c r="BH1187" s="131" t="n">
        <v>0.2</v>
      </c>
      <c r="BI1187" s="159" t="n">
        <v>2.9E-009</v>
      </c>
      <c r="BJ1187" s="159" t="n">
        <v>4.8E-009</v>
      </c>
      <c r="BK1187" s="131" t="n">
        <v>0.2</v>
      </c>
      <c r="BL1187" s="149" t="n">
        <v>1.4E-010</v>
      </c>
      <c r="BM1187" s="133"/>
      <c r="BN1187" s="134"/>
      <c r="BO1187" s="175"/>
      <c r="BP1187" s="114"/>
      <c r="BQ1187" s="136"/>
      <c r="BR1187" s="137"/>
      <c r="BS1187" s="138"/>
      <c r="BT1187" s="139"/>
      <c r="BU1187" s="140"/>
      <c r="BV1187" s="141"/>
      <c r="BW1187" s="142"/>
    </row>
    <row r="1188" customFormat="false" ht="12.75" hidden="false" customHeight="true" outlineLevel="0" collapsed="false">
      <c r="AX1188" s="126" t="s">
        <v>845</v>
      </c>
      <c r="AY1188" s="172" t="n">
        <v>0.606</v>
      </c>
      <c r="AZ1188" s="131" t="s">
        <v>72</v>
      </c>
      <c r="BA1188" s="131" t="n">
        <v>0.02525</v>
      </c>
      <c r="BB1188" s="131"/>
      <c r="BC1188" s="131"/>
      <c r="BD1188" s="131"/>
      <c r="BE1188" s="131"/>
      <c r="BF1188" s="132"/>
      <c r="BG1188" s="126" t="s">
        <v>115</v>
      </c>
      <c r="BH1188" s="131" t="n">
        <v>0.05</v>
      </c>
      <c r="BI1188" s="159" t="n">
        <v>2.4E-011</v>
      </c>
      <c r="BJ1188" s="159" t="n">
        <v>4.2E-011</v>
      </c>
      <c r="BK1188" s="131" t="n">
        <v>0.05</v>
      </c>
      <c r="BL1188" s="149" t="n">
        <v>5.1E-011</v>
      </c>
      <c r="BM1188" s="133"/>
      <c r="BN1188" s="134"/>
      <c r="BO1188" s="175"/>
      <c r="BP1188" s="114"/>
      <c r="BQ1188" s="136"/>
      <c r="BR1188" s="137"/>
      <c r="BS1188" s="138"/>
      <c r="BT1188" s="139"/>
      <c r="BU1188" s="140"/>
      <c r="BV1188" s="141"/>
      <c r="BW1188" s="142"/>
    </row>
    <row r="1189" customFormat="false" ht="12.75" hidden="false" customHeight="true" outlineLevel="0" collapsed="false">
      <c r="AX1189" s="126" t="s">
        <v>845</v>
      </c>
      <c r="AY1189" s="172" t="n">
        <v>0.606</v>
      </c>
      <c r="AZ1189" s="131" t="s">
        <v>72</v>
      </c>
      <c r="BA1189" s="131" t="n">
        <v>0.02525</v>
      </c>
      <c r="BB1189" s="131"/>
      <c r="BC1189" s="131"/>
      <c r="BD1189" s="131"/>
      <c r="BE1189" s="131"/>
      <c r="BF1189" s="132"/>
      <c r="BG1189" s="126" t="s">
        <v>133</v>
      </c>
      <c r="BH1189" s="131" t="n">
        <v>0.05</v>
      </c>
      <c r="BI1189" s="159" t="n">
        <v>3.4E-011</v>
      </c>
      <c r="BJ1189" s="159" t="n">
        <v>5.6E-011</v>
      </c>
      <c r="BK1189" s="131"/>
      <c r="BL1189" s="132"/>
      <c r="BM1189" s="133"/>
      <c r="BN1189" s="134"/>
      <c r="BO1189" s="175"/>
      <c r="BP1189" s="114"/>
      <c r="BQ1189" s="136"/>
      <c r="BR1189" s="137"/>
      <c r="BS1189" s="138"/>
      <c r="BT1189" s="139"/>
      <c r="BU1189" s="140"/>
      <c r="BV1189" s="141"/>
      <c r="BW1189" s="142"/>
    </row>
    <row r="1190" customFormat="false" ht="12.75" hidden="false" customHeight="true" outlineLevel="0" collapsed="false">
      <c r="AX1190" s="126" t="s">
        <v>847</v>
      </c>
      <c r="AY1190" s="172" t="n">
        <v>1.8</v>
      </c>
      <c r="AZ1190" s="131" t="s">
        <v>72</v>
      </c>
      <c r="BA1190" s="131" t="n">
        <v>0.075</v>
      </c>
      <c r="BB1190" s="131"/>
      <c r="BC1190" s="131"/>
      <c r="BD1190" s="131"/>
      <c r="BE1190" s="131"/>
      <c r="BF1190" s="132"/>
      <c r="BG1190" s="126" t="s">
        <v>115</v>
      </c>
      <c r="BH1190" s="131" t="n">
        <v>0.05</v>
      </c>
      <c r="BI1190" s="159" t="n">
        <v>4.7E-011</v>
      </c>
      <c r="BJ1190" s="159" t="n">
        <v>8.3E-011</v>
      </c>
      <c r="BK1190" s="131" t="n">
        <v>0.05</v>
      </c>
      <c r="BL1190" s="149" t="n">
        <v>1.2E-010</v>
      </c>
      <c r="BM1190" s="133"/>
      <c r="BN1190" s="134"/>
      <c r="BO1190" s="175"/>
      <c r="BP1190" s="114"/>
      <c r="BQ1190" s="136"/>
      <c r="BR1190" s="137"/>
      <c r="BS1190" s="138"/>
      <c r="BT1190" s="139"/>
      <c r="BU1190" s="140"/>
      <c r="BV1190" s="141"/>
      <c r="BW1190" s="142"/>
    </row>
    <row r="1191" customFormat="false" ht="12.75" hidden="false" customHeight="true" outlineLevel="0" collapsed="false">
      <c r="AX1191" s="126" t="s">
        <v>847</v>
      </c>
      <c r="AY1191" s="172" t="n">
        <v>1.8</v>
      </c>
      <c r="AZ1191" s="131" t="s">
        <v>72</v>
      </c>
      <c r="BA1191" s="131" t="n">
        <v>0.075</v>
      </c>
      <c r="BB1191" s="131"/>
      <c r="BC1191" s="131"/>
      <c r="BD1191" s="131"/>
      <c r="BE1191" s="131"/>
      <c r="BF1191" s="132"/>
      <c r="BG1191" s="126" t="s">
        <v>133</v>
      </c>
      <c r="BH1191" s="131" t="n">
        <v>0.05</v>
      </c>
      <c r="BI1191" s="159" t="n">
        <v>7E-011</v>
      </c>
      <c r="BJ1191" s="159" t="n">
        <v>1.1E-010</v>
      </c>
      <c r="BK1191" s="131"/>
      <c r="BL1191" s="132"/>
      <c r="BM1191" s="133"/>
      <c r="BN1191" s="134"/>
      <c r="BO1191" s="175"/>
      <c r="BP1191" s="114"/>
      <c r="BQ1191" s="136"/>
      <c r="BR1191" s="137"/>
      <c r="BS1191" s="138"/>
      <c r="BT1191" s="139"/>
      <c r="BU1191" s="140"/>
      <c r="BV1191" s="141"/>
      <c r="BW1191" s="142"/>
    </row>
    <row r="1192" customFormat="false" ht="12.75" hidden="false" customHeight="true" outlineLevel="0" collapsed="false">
      <c r="AX1192" s="126" t="s">
        <v>850</v>
      </c>
      <c r="AY1192" s="172" t="n">
        <v>1.67</v>
      </c>
      <c r="AZ1192" s="131" t="s">
        <v>72</v>
      </c>
      <c r="BA1192" s="131" t="n">
        <v>0.0695833333333333</v>
      </c>
      <c r="BB1192" s="131"/>
      <c r="BC1192" s="131"/>
      <c r="BD1192" s="131"/>
      <c r="BE1192" s="131"/>
      <c r="BF1192" s="132"/>
      <c r="BG1192" s="126" t="s">
        <v>115</v>
      </c>
      <c r="BH1192" s="131" t="n">
        <v>0.05</v>
      </c>
      <c r="BI1192" s="159" t="n">
        <v>4.6E-011</v>
      </c>
      <c r="BJ1192" s="159" t="n">
        <v>8.4E-011</v>
      </c>
      <c r="BK1192" s="131" t="n">
        <v>0.05</v>
      </c>
      <c r="BL1192" s="149" t="n">
        <v>8.9E-011</v>
      </c>
      <c r="BM1192" s="133"/>
      <c r="BN1192" s="134"/>
      <c r="BO1192" s="175"/>
      <c r="BP1192" s="114"/>
      <c r="BQ1192" s="136"/>
      <c r="BR1192" s="137"/>
      <c r="BS1192" s="138"/>
      <c r="BT1192" s="139"/>
      <c r="BU1192" s="140"/>
      <c r="BV1192" s="141"/>
      <c r="BW1192" s="142"/>
    </row>
    <row r="1193" customFormat="false" ht="12.75" hidden="false" customHeight="true" outlineLevel="0" collapsed="false">
      <c r="AX1193" s="126" t="s">
        <v>850</v>
      </c>
      <c r="AY1193" s="172" t="n">
        <v>1.67</v>
      </c>
      <c r="AZ1193" s="131" t="s">
        <v>72</v>
      </c>
      <c r="BA1193" s="131" t="n">
        <v>0.0695833333333333</v>
      </c>
      <c r="BB1193" s="131"/>
      <c r="BC1193" s="131"/>
      <c r="BD1193" s="131"/>
      <c r="BE1193" s="131"/>
      <c r="BF1193" s="132"/>
      <c r="BG1193" s="126" t="s">
        <v>133</v>
      </c>
      <c r="BH1193" s="131" t="n">
        <v>0.05</v>
      </c>
      <c r="BI1193" s="159" t="n">
        <v>5.8E-011</v>
      </c>
      <c r="BJ1193" s="159" t="n">
        <v>1E-010</v>
      </c>
      <c r="BK1193" s="131"/>
      <c r="BL1193" s="132"/>
      <c r="BM1193" s="133"/>
      <c r="BN1193" s="134"/>
      <c r="BO1193" s="175"/>
      <c r="BP1193" s="114"/>
      <c r="BQ1193" s="136"/>
      <c r="BR1193" s="137"/>
      <c r="BS1193" s="138"/>
      <c r="BT1193" s="139"/>
      <c r="BU1193" s="140"/>
      <c r="BV1193" s="141"/>
      <c r="BW1193" s="142"/>
    </row>
    <row r="1194" customFormat="false" ht="12.75" hidden="false" customHeight="true" outlineLevel="0" collapsed="false">
      <c r="AX1194" s="126" t="s">
        <v>852</v>
      </c>
      <c r="AY1194" s="172" t="n">
        <v>11.8</v>
      </c>
      <c r="AZ1194" s="131" t="s">
        <v>72</v>
      </c>
      <c r="BA1194" s="131" t="n">
        <v>0.491666666666667</v>
      </c>
      <c r="BB1194" s="131"/>
      <c r="BC1194" s="131"/>
      <c r="BD1194" s="131"/>
      <c r="BE1194" s="131"/>
      <c r="BF1194" s="132"/>
      <c r="BG1194" s="126" t="s">
        <v>115</v>
      </c>
      <c r="BH1194" s="131" t="n">
        <v>0.05</v>
      </c>
      <c r="BI1194" s="159" t="n">
        <v>2E-010</v>
      </c>
      <c r="BJ1194" s="159" t="n">
        <v>3.6E-010</v>
      </c>
      <c r="BK1194" s="131" t="n">
        <v>0.05</v>
      </c>
      <c r="BL1194" s="149" t="n">
        <v>4.8E-010</v>
      </c>
      <c r="BM1194" s="133"/>
      <c r="BN1194" s="134"/>
      <c r="BO1194" s="175"/>
      <c r="BP1194" s="114"/>
      <c r="BQ1194" s="136"/>
      <c r="BR1194" s="137"/>
      <c r="BS1194" s="138"/>
      <c r="BT1194" s="139"/>
      <c r="BU1194" s="140"/>
      <c r="BV1194" s="141"/>
      <c r="BW1194" s="142"/>
    </row>
    <row r="1195" customFormat="false" ht="12.75" hidden="false" customHeight="true" outlineLevel="0" collapsed="false">
      <c r="AX1195" s="126" t="s">
        <v>852</v>
      </c>
      <c r="AY1195" s="172" t="n">
        <v>11.8</v>
      </c>
      <c r="AZ1195" s="131" t="s">
        <v>72</v>
      </c>
      <c r="BA1195" s="131" t="n">
        <v>0.491666666666667</v>
      </c>
      <c r="BB1195" s="131"/>
      <c r="BC1195" s="131"/>
      <c r="BD1195" s="131"/>
      <c r="BE1195" s="131"/>
      <c r="BF1195" s="132"/>
      <c r="BG1195" s="126" t="s">
        <v>133</v>
      </c>
      <c r="BH1195" s="131" t="n">
        <v>0.05</v>
      </c>
      <c r="BI1195" s="159" t="n">
        <v>2.8E-010</v>
      </c>
      <c r="BJ1195" s="159" t="n">
        <v>4.5E-010</v>
      </c>
      <c r="BK1195" s="131"/>
      <c r="BL1195" s="132"/>
      <c r="BM1195" s="133"/>
      <c r="BN1195" s="134"/>
      <c r="BO1195" s="175"/>
      <c r="BP1195" s="114"/>
      <c r="BQ1195" s="136"/>
      <c r="BR1195" s="137"/>
      <c r="BS1195" s="138"/>
      <c r="BT1195" s="139"/>
      <c r="BU1195" s="140"/>
      <c r="BV1195" s="141"/>
      <c r="BW1195" s="142"/>
    </row>
    <row r="1196" customFormat="false" ht="12.75" hidden="false" customHeight="true" outlineLevel="0" collapsed="false">
      <c r="AX1196" s="126" t="s">
        <v>854</v>
      </c>
      <c r="AY1196" s="172" t="n">
        <v>15.3</v>
      </c>
      <c r="AZ1196" s="131" t="s">
        <v>132</v>
      </c>
      <c r="BA1196" s="172" t="n">
        <v>15.3</v>
      </c>
      <c r="BB1196" s="131"/>
      <c r="BC1196" s="131"/>
      <c r="BD1196" s="131"/>
      <c r="BE1196" s="131"/>
      <c r="BF1196" s="132"/>
      <c r="BG1196" s="126" t="s">
        <v>115</v>
      </c>
      <c r="BH1196" s="131" t="n">
        <v>0.05</v>
      </c>
      <c r="BI1196" s="159" t="n">
        <v>4E-010</v>
      </c>
      <c r="BJ1196" s="159" t="n">
        <v>6.8E-010</v>
      </c>
      <c r="BK1196" s="131" t="n">
        <v>0.05</v>
      </c>
      <c r="BL1196" s="149" t="n">
        <v>9E-010</v>
      </c>
      <c r="BM1196" s="133"/>
      <c r="BN1196" s="134"/>
      <c r="BO1196" s="175"/>
      <c r="BP1196" s="114"/>
      <c r="BQ1196" s="136"/>
      <c r="BR1196" s="137"/>
      <c r="BS1196" s="138"/>
      <c r="BT1196" s="139"/>
      <c r="BU1196" s="140"/>
      <c r="BV1196" s="141"/>
      <c r="BW1196" s="142"/>
    </row>
    <row r="1197" customFormat="false" ht="12.75" hidden="false" customHeight="true" outlineLevel="0" collapsed="false">
      <c r="AX1197" s="126" t="s">
        <v>854</v>
      </c>
      <c r="AY1197" s="172" t="n">
        <v>15.3</v>
      </c>
      <c r="AZ1197" s="131" t="s">
        <v>132</v>
      </c>
      <c r="BA1197" s="172" t="n">
        <v>15.3</v>
      </c>
      <c r="BB1197" s="131"/>
      <c r="BC1197" s="131"/>
      <c r="BD1197" s="131"/>
      <c r="BE1197" s="131"/>
      <c r="BF1197" s="132"/>
      <c r="BG1197" s="126" t="s">
        <v>133</v>
      </c>
      <c r="BH1197" s="131" t="n">
        <v>0.05</v>
      </c>
      <c r="BI1197" s="159" t="n">
        <v>9.2E-010</v>
      </c>
      <c r="BJ1197" s="159" t="n">
        <v>1E-009</v>
      </c>
      <c r="BK1197" s="131"/>
      <c r="BL1197" s="132"/>
      <c r="BM1197" s="133"/>
      <c r="BN1197" s="134"/>
      <c r="BO1197" s="175"/>
      <c r="BP1197" s="114"/>
      <c r="BQ1197" s="136"/>
      <c r="BR1197" s="137"/>
      <c r="BS1197" s="138"/>
      <c r="BT1197" s="139"/>
      <c r="BU1197" s="140"/>
      <c r="BV1197" s="141"/>
      <c r="BW1197" s="142"/>
    </row>
    <row r="1198" customFormat="false" ht="12.75" hidden="false" customHeight="true" outlineLevel="0" collapsed="false">
      <c r="AX1198" s="126" t="s">
        <v>856</v>
      </c>
      <c r="AY1198" s="172" t="n">
        <v>6.24</v>
      </c>
      <c r="AZ1198" s="131" t="s">
        <v>132</v>
      </c>
      <c r="BA1198" s="172" t="n">
        <v>6.24</v>
      </c>
      <c r="BB1198" s="131"/>
      <c r="BC1198" s="131"/>
      <c r="BD1198" s="131"/>
      <c r="BE1198" s="131"/>
      <c r="BF1198" s="132"/>
      <c r="BG1198" s="126" t="s">
        <v>115</v>
      </c>
      <c r="BH1198" s="131" t="n">
        <v>0.05</v>
      </c>
      <c r="BI1198" s="159" t="n">
        <v>7.9E-010</v>
      </c>
      <c r="BJ1198" s="159" t="n">
        <v>1.3E-009</v>
      </c>
      <c r="BK1198" s="131" t="n">
        <v>0.05</v>
      </c>
      <c r="BL1198" s="149" t="n">
        <v>1.9E-009</v>
      </c>
      <c r="BM1198" s="133"/>
      <c r="BN1198" s="134"/>
      <c r="BO1198" s="175"/>
      <c r="BP1198" s="114"/>
      <c r="BQ1198" s="136"/>
      <c r="BR1198" s="137"/>
      <c r="BS1198" s="138"/>
      <c r="BT1198" s="139"/>
      <c r="BU1198" s="140"/>
      <c r="BV1198" s="141"/>
      <c r="BW1198" s="142"/>
    </row>
    <row r="1199" customFormat="false" ht="12.75" hidden="false" customHeight="true" outlineLevel="0" collapsed="false">
      <c r="AX1199" s="126" t="s">
        <v>856</v>
      </c>
      <c r="AY1199" s="172" t="n">
        <v>6.24</v>
      </c>
      <c r="AZ1199" s="131" t="s">
        <v>132</v>
      </c>
      <c r="BA1199" s="172" t="n">
        <v>6.24</v>
      </c>
      <c r="BB1199" s="131"/>
      <c r="BC1199" s="131"/>
      <c r="BD1199" s="131"/>
      <c r="BE1199" s="131"/>
      <c r="BF1199" s="132"/>
      <c r="BG1199" s="126" t="s">
        <v>133</v>
      </c>
      <c r="BH1199" s="131" t="n">
        <v>0.05</v>
      </c>
      <c r="BI1199" s="159" t="n">
        <v>1.7E-009</v>
      </c>
      <c r="BJ1199" s="159" t="n">
        <v>2.1E-009</v>
      </c>
      <c r="BK1199" s="131"/>
      <c r="BL1199" s="132"/>
      <c r="BM1199" s="133"/>
      <c r="BN1199" s="134"/>
      <c r="BO1199" s="175"/>
      <c r="BP1199" s="114"/>
      <c r="BQ1199" s="136"/>
      <c r="BR1199" s="137"/>
      <c r="BS1199" s="138"/>
      <c r="BT1199" s="139"/>
      <c r="BU1199" s="140"/>
      <c r="BV1199" s="141"/>
      <c r="BW1199" s="142"/>
    </row>
    <row r="1200" customFormat="false" ht="12.75" hidden="false" customHeight="true" outlineLevel="0" collapsed="false">
      <c r="AX1200" s="126" t="s">
        <v>858</v>
      </c>
      <c r="AY1200" s="172" t="n">
        <v>38</v>
      </c>
      <c r="AZ1200" s="131" t="s">
        <v>114</v>
      </c>
      <c r="BA1200" s="131" t="n">
        <v>13879.5</v>
      </c>
      <c r="BB1200" s="131"/>
      <c r="BC1200" s="131"/>
      <c r="BD1200" s="131"/>
      <c r="BE1200" s="131"/>
      <c r="BF1200" s="132"/>
      <c r="BG1200" s="126" t="s">
        <v>115</v>
      </c>
      <c r="BH1200" s="131" t="n">
        <v>0.05</v>
      </c>
      <c r="BI1200" s="159" t="n">
        <v>5.2E-010</v>
      </c>
      <c r="BJ1200" s="159" t="n">
        <v>8.4E-010</v>
      </c>
      <c r="BK1200" s="131" t="n">
        <v>0.05</v>
      </c>
      <c r="BL1200" s="149" t="n">
        <v>1.3E-009</v>
      </c>
      <c r="BM1200" s="133"/>
      <c r="BN1200" s="134"/>
      <c r="BO1200" s="175"/>
      <c r="BP1200" s="114"/>
      <c r="BQ1200" s="136"/>
      <c r="BR1200" s="137"/>
      <c r="BS1200" s="138"/>
      <c r="BT1200" s="139"/>
      <c r="BU1200" s="140"/>
      <c r="BV1200" s="141"/>
      <c r="BW1200" s="142"/>
    </row>
    <row r="1201" customFormat="false" ht="12.75" hidden="false" customHeight="true" outlineLevel="0" collapsed="false">
      <c r="AX1201" s="126" t="s">
        <v>858</v>
      </c>
      <c r="AY1201" s="172" t="n">
        <v>38</v>
      </c>
      <c r="AZ1201" s="131" t="s">
        <v>114</v>
      </c>
      <c r="BA1201" s="131" t="n">
        <v>13879.5</v>
      </c>
      <c r="BB1201" s="131"/>
      <c r="BC1201" s="131"/>
      <c r="BD1201" s="131"/>
      <c r="BE1201" s="131"/>
      <c r="BF1201" s="132"/>
      <c r="BG1201" s="126" t="s">
        <v>133</v>
      </c>
      <c r="BH1201" s="131" t="n">
        <v>0.05</v>
      </c>
      <c r="BI1201" s="159" t="n">
        <v>5.2E-009</v>
      </c>
      <c r="BJ1201" s="159" t="n">
        <v>3.2E-009</v>
      </c>
      <c r="BK1201" s="131"/>
      <c r="BL1201" s="132"/>
      <c r="BM1201" s="133"/>
      <c r="BN1201" s="134"/>
      <c r="BO1201" s="175"/>
      <c r="BP1201" s="114"/>
      <c r="BQ1201" s="136"/>
      <c r="BR1201" s="137"/>
      <c r="BS1201" s="138"/>
      <c r="BT1201" s="139"/>
      <c r="BU1201" s="140"/>
      <c r="BV1201" s="141"/>
      <c r="BW1201" s="142"/>
    </row>
    <row r="1202" customFormat="false" ht="12.75" hidden="false" customHeight="true" outlineLevel="0" collapsed="false">
      <c r="AX1202" s="126" t="s">
        <v>860</v>
      </c>
      <c r="AY1202" s="172" t="n">
        <v>5.01</v>
      </c>
      <c r="AZ1202" s="131" t="s">
        <v>132</v>
      </c>
      <c r="BA1202" s="172" t="n">
        <v>5.01</v>
      </c>
      <c r="BB1202" s="131"/>
      <c r="BC1202" s="131"/>
      <c r="BD1202" s="131"/>
      <c r="BE1202" s="131"/>
      <c r="BF1202" s="132"/>
      <c r="BG1202" s="126" t="s">
        <v>115</v>
      </c>
      <c r="BH1202" s="131" t="n">
        <v>0.05</v>
      </c>
      <c r="BI1202" s="159" t="n">
        <v>1.1E-009</v>
      </c>
      <c r="BJ1202" s="159" t="n">
        <v>1.4E-009</v>
      </c>
      <c r="BK1202" s="131" t="n">
        <v>0.05</v>
      </c>
      <c r="BL1202" s="149" t="n">
        <v>1.3E-009</v>
      </c>
      <c r="BM1202" s="133"/>
      <c r="BN1202" s="134"/>
      <c r="BO1202" s="175"/>
      <c r="BP1202" s="114"/>
      <c r="BQ1202" s="136"/>
      <c r="BR1202" s="137"/>
      <c r="BS1202" s="138"/>
      <c r="BT1202" s="139"/>
      <c r="BU1202" s="140"/>
      <c r="BV1202" s="141"/>
      <c r="BW1202" s="142"/>
    </row>
    <row r="1203" customFormat="false" ht="12.75" hidden="false" customHeight="true" outlineLevel="0" collapsed="false">
      <c r="AX1203" s="126" t="s">
        <v>860</v>
      </c>
      <c r="AY1203" s="172" t="n">
        <v>5.01</v>
      </c>
      <c r="AZ1203" s="131" t="s">
        <v>132</v>
      </c>
      <c r="BA1203" s="172" t="n">
        <v>5.01</v>
      </c>
      <c r="BB1203" s="131"/>
      <c r="BC1203" s="131"/>
      <c r="BD1203" s="131"/>
      <c r="BE1203" s="131"/>
      <c r="BF1203" s="132"/>
      <c r="BG1203" s="126" t="s">
        <v>133</v>
      </c>
      <c r="BH1203" s="131" t="n">
        <v>0.05</v>
      </c>
      <c r="BI1203" s="159" t="n">
        <v>8.4E-008</v>
      </c>
      <c r="BJ1203" s="159" t="n">
        <v>6E-008</v>
      </c>
      <c r="BK1203" s="131"/>
      <c r="BL1203" s="132"/>
      <c r="BM1203" s="133"/>
      <c r="BN1203" s="134"/>
      <c r="BO1203" s="175"/>
      <c r="BP1203" s="114"/>
      <c r="BQ1203" s="136"/>
      <c r="BR1203" s="137"/>
      <c r="BS1203" s="138"/>
      <c r="BT1203" s="139"/>
      <c r="BU1203" s="140"/>
      <c r="BV1203" s="141"/>
      <c r="BW1203" s="142"/>
    </row>
    <row r="1204" customFormat="false" ht="12.75" hidden="false" customHeight="true" outlineLevel="0" collapsed="false">
      <c r="AX1204" s="126" t="s">
        <v>860</v>
      </c>
      <c r="AY1204" s="172" t="n">
        <v>5.01</v>
      </c>
      <c r="AZ1204" s="131" t="s">
        <v>132</v>
      </c>
      <c r="BA1204" s="172" t="n">
        <v>5.01</v>
      </c>
      <c r="BB1204" s="131"/>
      <c r="BC1204" s="131" t="n">
        <v>9.3E-008</v>
      </c>
      <c r="BD1204" s="131" t="s">
        <v>137</v>
      </c>
      <c r="BE1204" s="131"/>
      <c r="BF1204" s="132" t="n">
        <v>1.3E-009</v>
      </c>
      <c r="BG1204" s="126"/>
      <c r="BH1204" s="131"/>
      <c r="BI1204" s="131"/>
      <c r="BJ1204" s="131"/>
      <c r="BK1204" s="131"/>
      <c r="BL1204" s="132"/>
      <c r="BM1204" s="133"/>
      <c r="BN1204" s="134"/>
      <c r="BO1204" s="175"/>
      <c r="BP1204" s="114"/>
      <c r="BQ1204" s="136"/>
      <c r="BR1204" s="137"/>
      <c r="BS1204" s="138"/>
      <c r="BT1204" s="139"/>
      <c r="BU1204" s="140"/>
      <c r="BV1204" s="141"/>
      <c r="BW1204" s="142"/>
    </row>
    <row r="1205" customFormat="false" ht="12.75" hidden="false" customHeight="true" outlineLevel="0" collapsed="false">
      <c r="AX1205" s="126" t="s">
        <v>861</v>
      </c>
      <c r="AY1205" s="159" t="n">
        <v>3000000</v>
      </c>
      <c r="AZ1205" s="131" t="s">
        <v>114</v>
      </c>
      <c r="BA1205" s="131" t="n">
        <v>1095750000</v>
      </c>
      <c r="BB1205" s="131"/>
      <c r="BC1205" s="131"/>
      <c r="BD1205" s="131"/>
      <c r="BE1205" s="131"/>
      <c r="BF1205" s="132"/>
      <c r="BG1205" s="126" t="s">
        <v>115</v>
      </c>
      <c r="BH1205" s="131" t="n">
        <v>0.05</v>
      </c>
      <c r="BI1205" s="159" t="n">
        <v>4.5E-008</v>
      </c>
      <c r="BJ1205" s="159" t="n">
        <v>5.3E-008</v>
      </c>
      <c r="BK1205" s="131" t="n">
        <v>0.05</v>
      </c>
      <c r="BL1205" s="149" t="n">
        <v>1.5E-008</v>
      </c>
      <c r="BM1205" s="133"/>
      <c r="BN1205" s="134"/>
      <c r="BO1205" s="175"/>
      <c r="BP1205" s="114"/>
      <c r="BQ1205" s="136"/>
      <c r="BR1205" s="137"/>
      <c r="BS1205" s="138"/>
      <c r="BT1205" s="139"/>
      <c r="BU1205" s="140"/>
      <c r="BV1205" s="141"/>
      <c r="BW1205" s="142"/>
    </row>
    <row r="1206" customFormat="false" ht="12.75" hidden="false" customHeight="true" outlineLevel="0" collapsed="false">
      <c r="AX1206" s="126" t="s">
        <v>861</v>
      </c>
      <c r="AY1206" s="159" t="n">
        <v>3000000</v>
      </c>
      <c r="AZ1206" s="131" t="s">
        <v>114</v>
      </c>
      <c r="BA1206" s="131" t="n">
        <v>1095750000</v>
      </c>
      <c r="BB1206" s="131"/>
      <c r="BC1206" s="131"/>
      <c r="BD1206" s="131"/>
      <c r="BE1206" s="131"/>
      <c r="BF1206" s="132"/>
      <c r="BG1206" s="126" t="s">
        <v>133</v>
      </c>
      <c r="BH1206" s="131" t="n">
        <v>0.05</v>
      </c>
      <c r="BI1206" s="159" t="n">
        <v>3.1E-006</v>
      </c>
      <c r="BJ1206" s="159" t="n">
        <v>2.1E-006</v>
      </c>
      <c r="BK1206" s="131"/>
      <c r="BL1206" s="132"/>
      <c r="BM1206" s="133"/>
      <c r="BN1206" s="134"/>
      <c r="BO1206" s="175"/>
      <c r="BP1206" s="114"/>
      <c r="BQ1206" s="136"/>
      <c r="BR1206" s="137"/>
      <c r="BS1206" s="138"/>
      <c r="BT1206" s="139"/>
      <c r="BU1206" s="140"/>
      <c r="BV1206" s="141"/>
      <c r="BW1206" s="142"/>
    </row>
    <row r="1207" customFormat="false" ht="12.75" hidden="false" customHeight="true" outlineLevel="0" collapsed="false">
      <c r="AX1207" s="126" t="s">
        <v>862</v>
      </c>
      <c r="AY1207" s="172" t="n">
        <v>1.01</v>
      </c>
      <c r="AZ1207" s="131" t="s">
        <v>72</v>
      </c>
      <c r="BA1207" s="131" t="n">
        <v>0.0420833333333333</v>
      </c>
      <c r="BB1207" s="131"/>
      <c r="BC1207" s="131"/>
      <c r="BD1207" s="131"/>
      <c r="BE1207" s="131"/>
      <c r="BF1207" s="132"/>
      <c r="BG1207" s="126" t="s">
        <v>115</v>
      </c>
      <c r="BH1207" s="131" t="n">
        <v>0.05</v>
      </c>
      <c r="BI1207" s="159" t="n">
        <v>9.3E-009</v>
      </c>
      <c r="BJ1207" s="159" t="n">
        <v>1.5E-008</v>
      </c>
      <c r="BK1207" s="131" t="n">
        <v>0.05</v>
      </c>
      <c r="BL1207" s="149" t="n">
        <v>2.6E-010</v>
      </c>
      <c r="BM1207" s="133"/>
      <c r="BN1207" s="134"/>
      <c r="BO1207" s="175"/>
      <c r="BP1207" s="114"/>
      <c r="BQ1207" s="136"/>
      <c r="BR1207" s="137"/>
      <c r="BS1207" s="138"/>
      <c r="BT1207" s="139"/>
      <c r="BU1207" s="140"/>
      <c r="BV1207" s="141"/>
      <c r="BW1207" s="142"/>
    </row>
    <row r="1208" customFormat="false" ht="12.75" hidden="false" customHeight="true" outlineLevel="0" collapsed="false">
      <c r="AX1208" s="126" t="s">
        <v>862</v>
      </c>
      <c r="AY1208" s="172" t="n">
        <v>1.01</v>
      </c>
      <c r="AZ1208" s="131" t="s">
        <v>72</v>
      </c>
      <c r="BA1208" s="131" t="n">
        <v>0.0420833333333333</v>
      </c>
      <c r="BB1208" s="131"/>
      <c r="BC1208" s="131"/>
      <c r="BD1208" s="131"/>
      <c r="BE1208" s="131"/>
      <c r="BF1208" s="132"/>
      <c r="BG1208" s="126" t="s">
        <v>133</v>
      </c>
      <c r="BH1208" s="131" t="n">
        <v>0.05</v>
      </c>
      <c r="BI1208" s="159" t="n">
        <v>3E-008</v>
      </c>
      <c r="BJ1208" s="159" t="n">
        <v>3.9E-008</v>
      </c>
      <c r="BK1208" s="131"/>
      <c r="BL1208" s="132"/>
      <c r="BM1208" s="133"/>
      <c r="BN1208" s="134"/>
      <c r="BO1208" s="175"/>
      <c r="BP1208" s="114"/>
      <c r="BQ1208" s="136"/>
      <c r="BR1208" s="137"/>
      <c r="BS1208" s="138"/>
      <c r="BT1208" s="139"/>
      <c r="BU1208" s="140"/>
      <c r="BV1208" s="141"/>
      <c r="BW1208" s="142"/>
    </row>
    <row r="1209" customFormat="false" ht="12.75" hidden="false" customHeight="true" outlineLevel="0" collapsed="false">
      <c r="AX1209" s="126" t="s">
        <v>863</v>
      </c>
      <c r="AY1209" s="172" t="n">
        <v>0.761</v>
      </c>
      <c r="AZ1209" s="131" t="s">
        <v>72</v>
      </c>
      <c r="BA1209" s="131" t="n">
        <v>0.0317083333333333</v>
      </c>
      <c r="BB1209" s="131"/>
      <c r="BC1209" s="131"/>
      <c r="BD1209" s="131"/>
      <c r="BE1209" s="131"/>
      <c r="BF1209" s="132"/>
      <c r="BG1209" s="126" t="s">
        <v>115</v>
      </c>
      <c r="BH1209" s="131" t="n">
        <v>0.05</v>
      </c>
      <c r="BI1209" s="159" t="n">
        <v>1.1E-008</v>
      </c>
      <c r="BJ1209" s="159" t="n">
        <v>1.8E-008</v>
      </c>
      <c r="BK1209" s="131" t="n">
        <v>0.05</v>
      </c>
      <c r="BL1209" s="149" t="n">
        <v>2E-010</v>
      </c>
      <c r="BM1209" s="133"/>
      <c r="BN1209" s="134"/>
      <c r="BO1209" s="175"/>
      <c r="BP1209" s="114"/>
      <c r="BQ1209" s="136"/>
      <c r="BR1209" s="137"/>
      <c r="BS1209" s="138"/>
      <c r="BT1209" s="139"/>
      <c r="BU1209" s="140"/>
      <c r="BV1209" s="141"/>
      <c r="BW1209" s="142"/>
    </row>
    <row r="1210" customFormat="false" ht="12.75" hidden="false" customHeight="true" outlineLevel="0" collapsed="false">
      <c r="AX1210" s="126" t="s">
        <v>863</v>
      </c>
      <c r="AY1210" s="172" t="n">
        <v>0.761</v>
      </c>
      <c r="AZ1210" s="131" t="s">
        <v>72</v>
      </c>
      <c r="BA1210" s="131" t="n">
        <v>0.0317083333333333</v>
      </c>
      <c r="BB1210" s="131"/>
      <c r="BC1210" s="131"/>
      <c r="BD1210" s="131"/>
      <c r="BE1210" s="131"/>
      <c r="BF1210" s="132"/>
      <c r="BG1210" s="126" t="s">
        <v>133</v>
      </c>
      <c r="BH1210" s="131" t="n">
        <v>0.05</v>
      </c>
      <c r="BI1210" s="159" t="n">
        <v>2.9E-008</v>
      </c>
      <c r="BJ1210" s="159" t="n">
        <v>4.1E-008</v>
      </c>
      <c r="BK1210" s="131"/>
      <c r="BL1210" s="132"/>
      <c r="BM1210" s="133"/>
      <c r="BN1210" s="134"/>
      <c r="BO1210" s="175"/>
      <c r="BP1210" s="114"/>
      <c r="BQ1210" s="136"/>
      <c r="BR1210" s="137"/>
      <c r="BS1210" s="138"/>
      <c r="BT1210" s="139"/>
      <c r="BU1210" s="140"/>
      <c r="BV1210" s="141"/>
      <c r="BW1210" s="142"/>
    </row>
    <row r="1211" customFormat="false" ht="12.75" hidden="false" customHeight="true" outlineLevel="0" collapsed="false">
      <c r="AX1211" s="126" t="s">
        <v>864</v>
      </c>
      <c r="AY1211" s="172" t="n">
        <v>0.332</v>
      </c>
      <c r="AZ1211" s="131" t="s">
        <v>72</v>
      </c>
      <c r="BA1211" s="131" t="n">
        <v>0.0138333333333333</v>
      </c>
      <c r="BB1211" s="131"/>
      <c r="BC1211" s="131"/>
      <c r="BD1211" s="131"/>
      <c r="BE1211" s="131"/>
      <c r="BF1211" s="132"/>
      <c r="BG1211" s="126" t="s">
        <v>115</v>
      </c>
      <c r="BH1211" s="131" t="n">
        <v>0.05</v>
      </c>
      <c r="BI1211" s="159" t="n">
        <v>7.2E-009</v>
      </c>
      <c r="BJ1211" s="159" t="n">
        <v>1.2E-008</v>
      </c>
      <c r="BK1211" s="131" t="n">
        <v>0.05</v>
      </c>
      <c r="BL1211" s="149" t="n">
        <v>1.1E-010</v>
      </c>
      <c r="BM1211" s="133"/>
      <c r="BN1211" s="134"/>
      <c r="BO1211" s="175"/>
      <c r="BP1211" s="114"/>
      <c r="BQ1211" s="136"/>
      <c r="BR1211" s="137"/>
      <c r="BS1211" s="138"/>
      <c r="BT1211" s="139"/>
      <c r="BU1211" s="140"/>
      <c r="BV1211" s="141"/>
      <c r="BW1211" s="142"/>
    </row>
    <row r="1212" customFormat="false" ht="12.75" hidden="false" customHeight="true" outlineLevel="0" collapsed="false">
      <c r="AX1212" s="126" t="s">
        <v>864</v>
      </c>
      <c r="AY1212" s="172" t="n">
        <v>0.332</v>
      </c>
      <c r="AZ1212" s="131" t="s">
        <v>72</v>
      </c>
      <c r="BA1212" s="131" t="n">
        <v>0.0138333333333333</v>
      </c>
      <c r="BB1212" s="131"/>
      <c r="BC1212" s="131"/>
      <c r="BD1212" s="131"/>
      <c r="BE1212" s="131"/>
      <c r="BF1212" s="132"/>
      <c r="BG1212" s="126" t="s">
        <v>133</v>
      </c>
      <c r="BH1212" s="131" t="n">
        <v>0.05</v>
      </c>
      <c r="BI1212" s="159" t="n">
        <v>1.4E-008</v>
      </c>
      <c r="BJ1212" s="159" t="n">
        <v>2.1E-008</v>
      </c>
      <c r="BK1212" s="131"/>
      <c r="BL1212" s="132"/>
      <c r="BM1212" s="133"/>
      <c r="BN1212" s="134"/>
      <c r="BO1212" s="175"/>
      <c r="BP1212" s="114"/>
      <c r="BQ1212" s="136"/>
      <c r="BR1212" s="137"/>
      <c r="BS1212" s="138"/>
      <c r="BT1212" s="139"/>
      <c r="BU1212" s="140"/>
      <c r="BV1212" s="141"/>
      <c r="BW1212" s="142"/>
    </row>
    <row r="1213" customFormat="false" ht="12.75" hidden="false" customHeight="true" outlineLevel="0" collapsed="false">
      <c r="AX1213" s="126" t="s">
        <v>865</v>
      </c>
      <c r="AY1213" s="172" t="n">
        <v>0.612</v>
      </c>
      <c r="AZ1213" s="131" t="s">
        <v>72</v>
      </c>
      <c r="BA1213" s="131" t="n">
        <v>0.0255</v>
      </c>
      <c r="BB1213" s="131"/>
      <c r="BC1213" s="131"/>
      <c r="BD1213" s="131"/>
      <c r="BE1213" s="131"/>
      <c r="BF1213" s="132"/>
      <c r="BG1213" s="126" t="s">
        <v>115</v>
      </c>
      <c r="BH1213" s="131" t="n">
        <v>0.1</v>
      </c>
      <c r="BI1213" s="159" t="n">
        <v>2.5E-011</v>
      </c>
      <c r="BJ1213" s="159" t="n">
        <v>4.5E-011</v>
      </c>
      <c r="BK1213" s="131" t="n">
        <v>0.1</v>
      </c>
      <c r="BL1213" s="149" t="n">
        <v>5.2E-011</v>
      </c>
      <c r="BM1213" s="133"/>
      <c r="BN1213" s="134"/>
      <c r="BO1213" s="175"/>
      <c r="BP1213" s="114"/>
      <c r="BQ1213" s="136"/>
      <c r="BR1213" s="137"/>
      <c r="BS1213" s="138"/>
      <c r="BT1213" s="139"/>
      <c r="BU1213" s="140"/>
      <c r="BV1213" s="141"/>
      <c r="BW1213" s="142"/>
    </row>
    <row r="1214" customFormat="false" ht="12.75" hidden="false" customHeight="true" outlineLevel="0" collapsed="false">
      <c r="AX1214" s="126" t="s">
        <v>865</v>
      </c>
      <c r="AY1214" s="172" t="n">
        <v>0.612</v>
      </c>
      <c r="AZ1214" s="131" t="s">
        <v>72</v>
      </c>
      <c r="BA1214" s="131" t="n">
        <v>0.0255</v>
      </c>
      <c r="BB1214" s="131"/>
      <c r="BC1214" s="131"/>
      <c r="BD1214" s="131"/>
      <c r="BE1214" s="131"/>
      <c r="BF1214" s="132"/>
      <c r="BG1214" s="126" t="s">
        <v>133</v>
      </c>
      <c r="BH1214" s="131" t="n">
        <v>0.1</v>
      </c>
      <c r="BI1214" s="159" t="n">
        <v>3.6E-011</v>
      </c>
      <c r="BJ1214" s="159" t="n">
        <v>6.1E-011</v>
      </c>
      <c r="BK1214" s="131"/>
      <c r="BL1214" s="132"/>
      <c r="BM1214" s="133"/>
      <c r="BN1214" s="134"/>
      <c r="BO1214" s="175"/>
      <c r="BP1214" s="114"/>
      <c r="BQ1214" s="136"/>
      <c r="BR1214" s="137"/>
      <c r="BS1214" s="138"/>
      <c r="BT1214" s="139"/>
      <c r="BU1214" s="140"/>
      <c r="BV1214" s="141"/>
      <c r="BW1214" s="142"/>
    </row>
    <row r="1215" customFormat="false" ht="12.75" hidden="false" customHeight="true" outlineLevel="0" collapsed="false">
      <c r="AX1215" s="126" t="s">
        <v>866</v>
      </c>
      <c r="AY1215" s="172" t="n">
        <v>1.8</v>
      </c>
      <c r="AZ1215" s="131" t="s">
        <v>72</v>
      </c>
      <c r="BA1215" s="131" t="n">
        <v>0.075</v>
      </c>
      <c r="BB1215" s="131"/>
      <c r="BC1215" s="131"/>
      <c r="BD1215" s="131"/>
      <c r="BE1215" s="131"/>
      <c r="BF1215" s="132"/>
      <c r="BG1215" s="126" t="s">
        <v>115</v>
      </c>
      <c r="BH1215" s="131" t="n">
        <v>0.1</v>
      </c>
      <c r="BI1215" s="159" t="n">
        <v>3.5E-011</v>
      </c>
      <c r="BJ1215" s="159" t="n">
        <v>6E-011</v>
      </c>
      <c r="BK1215" s="131" t="n">
        <v>0.1</v>
      </c>
      <c r="BL1215" s="149" t="n">
        <v>5.9E-011</v>
      </c>
      <c r="BM1215" s="133"/>
      <c r="BN1215" s="134"/>
      <c r="BO1215" s="175"/>
      <c r="BP1215" s="114"/>
      <c r="BQ1215" s="136"/>
      <c r="BR1215" s="137"/>
      <c r="BS1215" s="138"/>
      <c r="BT1215" s="139"/>
      <c r="BU1215" s="140"/>
      <c r="BV1215" s="141"/>
      <c r="BW1215" s="142"/>
    </row>
    <row r="1216" customFormat="false" ht="12.75" hidden="false" customHeight="true" outlineLevel="0" collapsed="false">
      <c r="AX1216" s="126" t="s">
        <v>866</v>
      </c>
      <c r="AY1216" s="172" t="n">
        <v>1.8</v>
      </c>
      <c r="AZ1216" s="131" t="s">
        <v>72</v>
      </c>
      <c r="BA1216" s="131" t="n">
        <v>0.075</v>
      </c>
      <c r="BB1216" s="131"/>
      <c r="BC1216" s="131"/>
      <c r="BD1216" s="131"/>
      <c r="BE1216" s="131"/>
      <c r="BF1216" s="132"/>
      <c r="BG1216" s="126" t="s">
        <v>133</v>
      </c>
      <c r="BH1216" s="131" t="n">
        <v>0.1</v>
      </c>
      <c r="BI1216" s="159" t="n">
        <v>6.4E-011</v>
      </c>
      <c r="BJ1216" s="159" t="n">
        <v>8.9E-011</v>
      </c>
      <c r="BK1216" s="131"/>
      <c r="BL1216" s="132"/>
      <c r="BM1216" s="133"/>
      <c r="BN1216" s="134"/>
      <c r="BO1216" s="175"/>
      <c r="BP1216" s="114"/>
      <c r="BQ1216" s="136"/>
      <c r="BR1216" s="137"/>
      <c r="BS1216" s="138"/>
      <c r="BT1216" s="139"/>
      <c r="BU1216" s="140"/>
      <c r="BV1216" s="141"/>
      <c r="BW1216" s="142"/>
    </row>
    <row r="1217" customFormat="false" ht="12.75" hidden="false" customHeight="true" outlineLevel="0" collapsed="false">
      <c r="AX1217" s="126" t="s">
        <v>867</v>
      </c>
      <c r="AY1217" s="172" t="n">
        <v>5.83</v>
      </c>
      <c r="AZ1217" s="131" t="s">
        <v>72</v>
      </c>
      <c r="BA1217" s="131" t="n">
        <v>0.242916666666667</v>
      </c>
      <c r="BB1217" s="131"/>
      <c r="BC1217" s="131"/>
      <c r="BD1217" s="131"/>
      <c r="BE1217" s="131"/>
      <c r="BF1217" s="132"/>
      <c r="BG1217" s="126" t="s">
        <v>115</v>
      </c>
      <c r="BH1217" s="131" t="n">
        <v>0.1</v>
      </c>
      <c r="BI1217" s="159" t="n">
        <v>6.3E-011</v>
      </c>
      <c r="BJ1217" s="159" t="n">
        <v>1.2E-010</v>
      </c>
      <c r="BK1217" s="131" t="n">
        <v>0.1</v>
      </c>
      <c r="BL1217" s="149" t="n">
        <v>1.4E-010</v>
      </c>
      <c r="BM1217" s="133"/>
      <c r="BN1217" s="134"/>
      <c r="BO1217" s="175"/>
      <c r="BP1217" s="114"/>
      <c r="BQ1217" s="136"/>
      <c r="BR1217" s="137"/>
      <c r="BS1217" s="138"/>
      <c r="BT1217" s="139"/>
      <c r="BU1217" s="140"/>
      <c r="BV1217" s="141"/>
      <c r="BW1217" s="142"/>
    </row>
    <row r="1218" customFormat="false" ht="12.75" hidden="false" customHeight="true" outlineLevel="0" collapsed="false">
      <c r="AX1218" s="126" t="s">
        <v>867</v>
      </c>
      <c r="AY1218" s="172" t="n">
        <v>5.83</v>
      </c>
      <c r="AZ1218" s="131" t="s">
        <v>72</v>
      </c>
      <c r="BA1218" s="131" t="n">
        <v>0.242916666666667</v>
      </c>
      <c r="BB1218" s="131"/>
      <c r="BC1218" s="131"/>
      <c r="BD1218" s="131"/>
      <c r="BE1218" s="131"/>
      <c r="BF1218" s="132"/>
      <c r="BG1218" s="126" t="s">
        <v>133</v>
      </c>
      <c r="BH1218" s="131" t="n">
        <v>0.1</v>
      </c>
      <c r="BI1218" s="159" t="n">
        <v>8.4E-011</v>
      </c>
      <c r="BJ1218" s="159" t="n">
        <v>1.5E-010</v>
      </c>
      <c r="BK1218" s="131"/>
      <c r="BL1218" s="132"/>
      <c r="BM1218" s="133"/>
      <c r="BN1218" s="134"/>
      <c r="BO1218" s="175"/>
      <c r="BP1218" s="114"/>
      <c r="BQ1218" s="136"/>
      <c r="BR1218" s="137"/>
      <c r="BS1218" s="138"/>
      <c r="BT1218" s="139"/>
      <c r="BU1218" s="140"/>
      <c r="BV1218" s="141"/>
      <c r="BW1218" s="142"/>
    </row>
    <row r="1219" customFormat="false" ht="12.75" hidden="false" customHeight="true" outlineLevel="0" collapsed="false">
      <c r="AX1219" s="126" t="s">
        <v>868</v>
      </c>
      <c r="AY1219" s="172" t="n">
        <v>138</v>
      </c>
      <c r="AZ1219" s="131" t="s">
        <v>132</v>
      </c>
      <c r="BA1219" s="172" t="n">
        <v>138</v>
      </c>
      <c r="BB1219" s="131"/>
      <c r="BC1219" s="131"/>
      <c r="BD1219" s="131"/>
      <c r="BE1219" s="131"/>
      <c r="BF1219" s="132"/>
      <c r="BG1219" s="126" t="s">
        <v>115</v>
      </c>
      <c r="BH1219" s="131" t="n">
        <v>0.1</v>
      </c>
      <c r="BI1219" s="159" t="n">
        <v>6E-007</v>
      </c>
      <c r="BJ1219" s="159" t="n">
        <v>7.1E-007</v>
      </c>
      <c r="BK1219" s="131" t="n">
        <v>0.1</v>
      </c>
      <c r="BL1219" s="149" t="n">
        <v>2.4E-007</v>
      </c>
      <c r="BM1219" s="133"/>
      <c r="BN1219" s="134"/>
      <c r="BO1219" s="175"/>
      <c r="BP1219" s="114"/>
      <c r="BQ1219" s="136"/>
      <c r="BR1219" s="137"/>
      <c r="BS1219" s="138"/>
      <c r="BT1219" s="139"/>
      <c r="BU1219" s="140"/>
      <c r="BV1219" s="141"/>
      <c r="BW1219" s="142"/>
    </row>
    <row r="1220" customFormat="false" ht="12.75" hidden="false" customHeight="true" outlineLevel="0" collapsed="false">
      <c r="AX1220" s="126" t="s">
        <v>868</v>
      </c>
      <c r="AY1220" s="172" t="n">
        <v>138</v>
      </c>
      <c r="AZ1220" s="131" t="s">
        <v>132</v>
      </c>
      <c r="BA1220" s="172" t="n">
        <v>138</v>
      </c>
      <c r="BB1220" s="131"/>
      <c r="BC1220" s="131"/>
      <c r="BD1220" s="131"/>
      <c r="BE1220" s="131"/>
      <c r="BF1220" s="132"/>
      <c r="BG1220" s="126" t="s">
        <v>133</v>
      </c>
      <c r="BH1220" s="131" t="n">
        <v>0.1</v>
      </c>
      <c r="BI1220" s="159" t="n">
        <v>3E-006</v>
      </c>
      <c r="BJ1220" s="159" t="n">
        <v>2.2E-006</v>
      </c>
      <c r="BK1220" s="131"/>
      <c r="BL1220" s="132"/>
      <c r="BM1220" s="133"/>
      <c r="BN1220" s="134"/>
      <c r="BO1220" s="175"/>
      <c r="BP1220" s="114"/>
      <c r="BQ1220" s="136"/>
      <c r="BR1220" s="137"/>
      <c r="BS1220" s="138"/>
      <c r="BT1220" s="139"/>
      <c r="BU1220" s="140"/>
      <c r="BV1220" s="141"/>
      <c r="BW1220" s="142"/>
    </row>
    <row r="1221" customFormat="false" ht="12.75" hidden="false" customHeight="true" outlineLevel="0" collapsed="false">
      <c r="AX1221" s="126" t="s">
        <v>868</v>
      </c>
      <c r="AY1221" s="172" t="n">
        <v>138</v>
      </c>
      <c r="AZ1221" s="131" t="s">
        <v>132</v>
      </c>
      <c r="BA1221" s="172" t="n">
        <v>138</v>
      </c>
      <c r="BB1221" s="131"/>
      <c r="BC1221" s="131" t="n">
        <v>4.3E-006</v>
      </c>
      <c r="BD1221" s="131" t="s">
        <v>137</v>
      </c>
      <c r="BE1221" s="131"/>
      <c r="BF1221" s="132" t="n">
        <v>1.2E-006</v>
      </c>
      <c r="BG1221" s="126"/>
      <c r="BH1221" s="131"/>
      <c r="BI1221" s="131"/>
      <c r="BJ1221" s="131"/>
      <c r="BK1221" s="131"/>
      <c r="BL1221" s="132"/>
      <c r="BM1221" s="133"/>
      <c r="BN1221" s="134"/>
      <c r="BO1221" s="175"/>
      <c r="BP1221" s="114"/>
      <c r="BQ1221" s="136"/>
      <c r="BR1221" s="137"/>
      <c r="BS1221" s="138"/>
      <c r="BT1221" s="139"/>
      <c r="BU1221" s="140"/>
      <c r="BV1221" s="141"/>
      <c r="BW1221" s="142"/>
    </row>
    <row r="1222" customFormat="false" ht="12.75" hidden="false" customHeight="true" outlineLevel="0" collapsed="false">
      <c r="AX1222" s="126" t="s">
        <v>869</v>
      </c>
      <c r="AY1222" s="172" t="n">
        <v>1.8</v>
      </c>
      <c r="AZ1222" s="131" t="s">
        <v>72</v>
      </c>
      <c r="BA1222" s="131" t="n">
        <v>0.075</v>
      </c>
      <c r="BB1222" s="131"/>
      <c r="BC1222" s="131"/>
      <c r="BD1222" s="131"/>
      <c r="BE1222" s="131"/>
      <c r="BF1222" s="132"/>
      <c r="BG1222" s="126" t="s">
        <v>115</v>
      </c>
      <c r="BH1222" s="131" t="n">
        <v>1</v>
      </c>
      <c r="BI1222" s="159" t="n">
        <v>3.5E-010</v>
      </c>
      <c r="BJ1222" s="159" t="n">
        <v>4.4E-010</v>
      </c>
      <c r="BK1222" s="131" t="n">
        <v>1</v>
      </c>
      <c r="BL1222" s="149" t="n">
        <v>2.3E-010</v>
      </c>
      <c r="BM1222" s="133"/>
      <c r="BN1222" s="134"/>
      <c r="BO1222" s="175"/>
      <c r="BP1222" s="114"/>
      <c r="BQ1222" s="136"/>
      <c r="BR1222" s="137"/>
      <c r="BS1222" s="138"/>
      <c r="BT1222" s="139"/>
      <c r="BU1222" s="140"/>
      <c r="BV1222" s="141"/>
      <c r="BW1222" s="142"/>
    </row>
    <row r="1223" customFormat="false" ht="12.75" hidden="false" customHeight="true" outlineLevel="0" collapsed="false">
      <c r="AX1223" s="126" t="s">
        <v>869</v>
      </c>
      <c r="AY1223" s="172" t="n">
        <v>1.8</v>
      </c>
      <c r="AZ1223" s="131" t="s">
        <v>72</v>
      </c>
      <c r="BA1223" s="131" t="n">
        <v>0.075</v>
      </c>
      <c r="BB1223" s="131"/>
      <c r="BC1223" s="131"/>
      <c r="BD1223" s="131"/>
      <c r="BE1223" s="131"/>
      <c r="BF1223" s="132"/>
      <c r="BG1223" s="126" t="s">
        <v>133</v>
      </c>
      <c r="BH1223" s="131" t="n">
        <v>1</v>
      </c>
      <c r="BI1223" s="159" t="n">
        <v>2.1E-009</v>
      </c>
      <c r="BJ1223" s="159" t="n">
        <v>1.9E-009</v>
      </c>
      <c r="BK1223" s="131"/>
      <c r="BL1223" s="132"/>
      <c r="BM1223" s="133"/>
      <c r="BN1223" s="134"/>
      <c r="BO1223" s="175"/>
      <c r="BP1223" s="114"/>
      <c r="BQ1223" s="136"/>
      <c r="BR1223" s="137"/>
      <c r="BS1223" s="138"/>
      <c r="BT1223" s="139"/>
      <c r="BU1223" s="140"/>
      <c r="BV1223" s="141"/>
      <c r="BW1223" s="142"/>
    </row>
    <row r="1224" customFormat="false" ht="12.75" hidden="false" customHeight="true" outlineLevel="0" collapsed="false">
      <c r="AX1224" s="126" t="s">
        <v>870</v>
      </c>
      <c r="AY1224" s="172" t="n">
        <v>7.21</v>
      </c>
      <c r="AZ1224" s="131" t="s">
        <v>72</v>
      </c>
      <c r="BA1224" s="131" t="n">
        <v>0.300416666666667</v>
      </c>
      <c r="BB1224" s="131"/>
      <c r="BC1224" s="131"/>
      <c r="BD1224" s="131"/>
      <c r="BE1224" s="131"/>
      <c r="BF1224" s="132"/>
      <c r="BG1224" s="126" t="s">
        <v>115</v>
      </c>
      <c r="BH1224" s="131" t="n">
        <v>1</v>
      </c>
      <c r="BI1224" s="159" t="n">
        <v>1.6E-008</v>
      </c>
      <c r="BJ1224" s="159" t="n">
        <v>2.7E-008</v>
      </c>
      <c r="BK1224" s="131" t="n">
        <v>1</v>
      </c>
      <c r="BL1224" s="149" t="n">
        <v>1.1E-008</v>
      </c>
      <c r="BM1224" s="133"/>
      <c r="BN1224" s="134"/>
      <c r="BO1224" s="175"/>
      <c r="BP1224" s="114"/>
      <c r="BQ1224" s="136"/>
      <c r="BR1224" s="137"/>
      <c r="BS1224" s="138"/>
      <c r="BT1224" s="139"/>
      <c r="BU1224" s="140"/>
      <c r="BV1224" s="141"/>
      <c r="BW1224" s="142"/>
    </row>
    <row r="1225" customFormat="false" ht="12.75" hidden="false" customHeight="true" outlineLevel="0" collapsed="false">
      <c r="AX1225" s="126" t="s">
        <v>870</v>
      </c>
      <c r="AY1225" s="172" t="n">
        <v>7.21</v>
      </c>
      <c r="AZ1225" s="131" t="s">
        <v>72</v>
      </c>
      <c r="BA1225" s="131" t="n">
        <v>0.300416666666667</v>
      </c>
      <c r="BB1225" s="131"/>
      <c r="BC1225" s="131"/>
      <c r="BD1225" s="131"/>
      <c r="BE1225" s="131"/>
      <c r="BF1225" s="132"/>
      <c r="BG1225" s="126" t="s">
        <v>133</v>
      </c>
      <c r="BH1225" s="131" t="n">
        <v>1</v>
      </c>
      <c r="BI1225" s="159" t="n">
        <v>9.8E-008</v>
      </c>
      <c r="BJ1225" s="159" t="n">
        <v>1.1E-007</v>
      </c>
      <c r="BK1225" s="131"/>
      <c r="BL1225" s="132"/>
      <c r="BM1225" s="133"/>
      <c r="BN1225" s="134"/>
      <c r="BO1225" s="175"/>
      <c r="BP1225" s="114"/>
      <c r="BQ1225" s="136"/>
      <c r="BR1225" s="137"/>
      <c r="BS1225" s="138"/>
      <c r="BT1225" s="139"/>
      <c r="BU1225" s="140"/>
      <c r="BV1225" s="141"/>
      <c r="BW1225" s="142"/>
    </row>
    <row r="1226" customFormat="false" ht="12.75" hidden="false" customHeight="true" outlineLevel="0" collapsed="false">
      <c r="AX1226" s="126" t="s">
        <v>871</v>
      </c>
      <c r="AY1226" s="172" t="n">
        <v>0.24</v>
      </c>
      <c r="AZ1226" s="131" t="s">
        <v>72</v>
      </c>
      <c r="BA1226" s="131" t="n">
        <v>0.01</v>
      </c>
      <c r="BB1226" s="131"/>
      <c r="BC1226" s="131"/>
      <c r="BD1226" s="131"/>
      <c r="BE1226" s="131"/>
      <c r="BF1226" s="132"/>
      <c r="BG1226" s="126" t="s">
        <v>115</v>
      </c>
      <c r="BH1226" s="131" t="n">
        <v>1</v>
      </c>
      <c r="BI1226" s="159" t="n">
        <v>1.4E-008</v>
      </c>
      <c r="BJ1226" s="159" t="n">
        <v>2.1E-008</v>
      </c>
      <c r="BK1226" s="131" t="n">
        <v>1</v>
      </c>
      <c r="BL1226" s="149" t="n">
        <v>7.1E-010</v>
      </c>
      <c r="BM1226" s="133"/>
      <c r="BN1226" s="134"/>
      <c r="BO1226" s="175"/>
      <c r="BP1226" s="114"/>
      <c r="BQ1226" s="136"/>
      <c r="BR1226" s="137"/>
      <c r="BS1226" s="138"/>
      <c r="BT1226" s="139"/>
      <c r="BU1226" s="140"/>
      <c r="BV1226" s="141"/>
      <c r="BW1226" s="142"/>
    </row>
    <row r="1227" customFormat="false" ht="12.75" hidden="false" customHeight="true" outlineLevel="0" collapsed="false">
      <c r="AX1227" s="126" t="s">
        <v>873</v>
      </c>
      <c r="AY1227" s="172" t="n">
        <v>0.363</v>
      </c>
      <c r="AZ1227" s="131" t="s">
        <v>72</v>
      </c>
      <c r="BA1227" s="131" t="n">
        <v>0.015125</v>
      </c>
      <c r="BB1227" s="131"/>
      <c r="BC1227" s="131"/>
      <c r="BD1227" s="131"/>
      <c r="BE1227" s="131"/>
      <c r="BF1227" s="132"/>
      <c r="BG1227" s="126" t="s">
        <v>115</v>
      </c>
      <c r="BH1227" s="131" t="n">
        <v>1</v>
      </c>
      <c r="BI1227" s="159" t="n">
        <v>9.1E-010</v>
      </c>
      <c r="BJ1227" s="159" t="n">
        <v>1.3E-009</v>
      </c>
      <c r="BK1227" s="131" t="n">
        <v>1</v>
      </c>
      <c r="BL1227" s="149" t="n">
        <v>2.3E-009</v>
      </c>
      <c r="BM1227" s="133"/>
      <c r="BN1227" s="134"/>
      <c r="BO1227" s="175"/>
      <c r="BP1227" s="114"/>
      <c r="BQ1227" s="136"/>
      <c r="BR1227" s="137"/>
      <c r="BS1227" s="138"/>
      <c r="BT1227" s="139"/>
      <c r="BU1227" s="140"/>
      <c r="BV1227" s="141"/>
      <c r="BW1227" s="142"/>
    </row>
    <row r="1228" customFormat="false" ht="12.75" hidden="false" customHeight="true" outlineLevel="0" collapsed="false">
      <c r="AX1228" s="126" t="s">
        <v>874</v>
      </c>
      <c r="AY1228" s="172" t="n">
        <v>11.4</v>
      </c>
      <c r="AZ1228" s="131" t="s">
        <v>132</v>
      </c>
      <c r="BA1228" s="172" t="n">
        <v>11.4</v>
      </c>
      <c r="BB1228" s="131"/>
      <c r="BC1228" s="131"/>
      <c r="BD1228" s="131"/>
      <c r="BE1228" s="131"/>
      <c r="BF1228" s="132"/>
      <c r="BG1228" s="126" t="s">
        <v>133</v>
      </c>
      <c r="BH1228" s="131" t="n">
        <v>0.2</v>
      </c>
      <c r="BI1228" s="159" t="n">
        <v>6.9E-006</v>
      </c>
      <c r="BJ1228" s="159" t="n">
        <v>5.7E-006</v>
      </c>
      <c r="BK1228" s="131" t="n">
        <v>0.2</v>
      </c>
      <c r="BL1228" s="149" t="n">
        <v>1E-007</v>
      </c>
      <c r="BM1228" s="133"/>
      <c r="BN1228" s="134"/>
      <c r="BO1228" s="175"/>
      <c r="BP1228" s="114"/>
      <c r="BQ1228" s="136"/>
      <c r="BR1228" s="137"/>
      <c r="BS1228" s="138"/>
      <c r="BT1228" s="139"/>
      <c r="BU1228" s="140"/>
      <c r="BV1228" s="141"/>
      <c r="BW1228" s="142"/>
    </row>
    <row r="1229" customFormat="false" ht="12.75" hidden="false" customHeight="true" outlineLevel="0" collapsed="false">
      <c r="AX1229" s="126" t="s">
        <v>875</v>
      </c>
      <c r="AY1229" s="172" t="n">
        <v>3.66</v>
      </c>
      <c r="AZ1229" s="131" t="s">
        <v>132</v>
      </c>
      <c r="BA1229" s="172" t="n">
        <v>3.66</v>
      </c>
      <c r="BB1229" s="131"/>
      <c r="BC1229" s="131"/>
      <c r="BD1229" s="131"/>
      <c r="BE1229" s="131"/>
      <c r="BF1229" s="132"/>
      <c r="BG1229" s="126" t="s">
        <v>133</v>
      </c>
      <c r="BH1229" s="131" t="n">
        <v>0.2</v>
      </c>
      <c r="BI1229" s="159" t="n">
        <v>2.9E-006</v>
      </c>
      <c r="BJ1229" s="159" t="n">
        <v>2.4E-006</v>
      </c>
      <c r="BK1229" s="131" t="n">
        <v>0.2</v>
      </c>
      <c r="BL1229" s="149" t="n">
        <v>6.5E-008</v>
      </c>
      <c r="BM1229" s="133"/>
      <c r="BN1229" s="134"/>
      <c r="BO1229" s="175"/>
      <c r="BP1229" s="114"/>
      <c r="BQ1229" s="136"/>
      <c r="BR1229" s="137"/>
      <c r="BS1229" s="138"/>
      <c r="BT1229" s="139"/>
      <c r="BU1229" s="140"/>
      <c r="BV1229" s="141"/>
      <c r="BW1229" s="142"/>
    </row>
    <row r="1230" customFormat="false" ht="12.75" hidden="false" customHeight="true" outlineLevel="0" collapsed="false">
      <c r="AX1230" s="126" t="s">
        <v>876</v>
      </c>
      <c r="AY1230" s="172" t="n">
        <v>14.8</v>
      </c>
      <c r="AZ1230" s="131" t="s">
        <v>132</v>
      </c>
      <c r="BA1230" s="172" t="n">
        <v>14.8</v>
      </c>
      <c r="BB1230" s="131"/>
      <c r="BC1230" s="131"/>
      <c r="BD1230" s="131"/>
      <c r="BE1230" s="131"/>
      <c r="BF1230" s="132"/>
      <c r="BG1230" s="126" t="s">
        <v>133</v>
      </c>
      <c r="BH1230" s="131" t="n">
        <v>0.2</v>
      </c>
      <c r="BI1230" s="159" t="n">
        <v>5.8E-006</v>
      </c>
      <c r="BJ1230" s="159" t="n">
        <v>4.8E-006</v>
      </c>
      <c r="BK1230" s="131" t="n">
        <v>0.2</v>
      </c>
      <c r="BL1230" s="149" t="n">
        <v>9.5E-008</v>
      </c>
      <c r="BM1230" s="133"/>
      <c r="BN1230" s="134"/>
      <c r="BO1230" s="175"/>
      <c r="BP1230" s="114"/>
      <c r="BQ1230" s="136"/>
      <c r="BR1230" s="137"/>
      <c r="BS1230" s="138"/>
      <c r="BT1230" s="139"/>
      <c r="BU1230" s="140"/>
      <c r="BV1230" s="141"/>
      <c r="BW1230" s="142"/>
    </row>
    <row r="1231" customFormat="false" ht="12.75" hidden="false" customHeight="true" outlineLevel="0" collapsed="false">
      <c r="AX1231" s="126" t="s">
        <v>877</v>
      </c>
      <c r="AY1231" s="159" t="n">
        <v>1600</v>
      </c>
      <c r="AZ1231" s="131" t="s">
        <v>114</v>
      </c>
      <c r="BA1231" s="131" t="n">
        <v>584400</v>
      </c>
      <c r="BB1231" s="131" t="n">
        <v>0.26</v>
      </c>
      <c r="BC1231" s="131" t="n">
        <v>3.6E-007</v>
      </c>
      <c r="BD1231" s="131" t="s">
        <v>115</v>
      </c>
      <c r="BE1231" s="131"/>
      <c r="BF1231" s="132" t="n">
        <v>2.8E-007</v>
      </c>
      <c r="BG1231" s="126"/>
      <c r="BH1231" s="131"/>
      <c r="BI1231" s="131"/>
      <c r="BJ1231" s="131"/>
      <c r="BK1231" s="131"/>
      <c r="BL1231" s="132"/>
      <c r="BM1231" s="133"/>
      <c r="BN1231" s="134"/>
      <c r="BO1231" s="175"/>
      <c r="BP1231" s="114"/>
      <c r="BQ1231" s="136"/>
      <c r="BR1231" s="137"/>
      <c r="BS1231" s="138"/>
      <c r="BT1231" s="139"/>
      <c r="BU1231" s="140"/>
      <c r="BV1231" s="141"/>
      <c r="BW1231" s="142"/>
    </row>
    <row r="1232" customFormat="false" ht="12.75" hidden="false" customHeight="true" outlineLevel="0" collapsed="false">
      <c r="AX1232" s="126" t="s">
        <v>877</v>
      </c>
      <c r="AY1232" s="159" t="n">
        <v>1600</v>
      </c>
      <c r="AZ1232" s="131" t="s">
        <v>114</v>
      </c>
      <c r="BA1232" s="131" t="n">
        <v>584400</v>
      </c>
      <c r="BB1232" s="131" t="n">
        <v>0.26</v>
      </c>
      <c r="BC1232" s="131" t="n">
        <v>3.5E-006</v>
      </c>
      <c r="BD1232" s="131" t="s">
        <v>133</v>
      </c>
      <c r="BE1232" s="131"/>
      <c r="BF1232" s="132"/>
      <c r="BG1232" s="126" t="s">
        <v>133</v>
      </c>
      <c r="BH1232" s="131" t="n">
        <v>0.2</v>
      </c>
      <c r="BI1232" s="159" t="n">
        <v>3.2E-006</v>
      </c>
      <c r="BJ1232" s="159" t="n">
        <v>2.2E-006</v>
      </c>
      <c r="BK1232" s="131" t="n">
        <v>0.2</v>
      </c>
      <c r="BL1232" s="149" t="n">
        <v>2.8E-007</v>
      </c>
      <c r="BM1232" s="133"/>
      <c r="BN1232" s="134"/>
      <c r="BO1232" s="175"/>
      <c r="BP1232" s="114"/>
      <c r="BQ1232" s="136"/>
      <c r="BR1232" s="137"/>
      <c r="BS1232" s="138"/>
      <c r="BT1232" s="139"/>
      <c r="BU1232" s="140"/>
      <c r="BV1232" s="141"/>
      <c r="BW1232" s="142"/>
    </row>
    <row r="1233" customFormat="false" ht="12.75" hidden="false" customHeight="true" outlineLevel="0" collapsed="false">
      <c r="AX1233" s="126" t="s">
        <v>877</v>
      </c>
      <c r="AY1233" s="159" t="n">
        <v>1600</v>
      </c>
      <c r="AZ1233" s="131" t="s">
        <v>114</v>
      </c>
      <c r="BA1233" s="131" t="n">
        <v>584400</v>
      </c>
      <c r="BB1233" s="131" t="n">
        <v>0.26</v>
      </c>
      <c r="BC1233" s="131" t="n">
        <v>9.5E-006</v>
      </c>
      <c r="BD1233" s="131" t="s">
        <v>137</v>
      </c>
      <c r="BE1233" s="131"/>
      <c r="BF1233" s="132"/>
      <c r="BG1233" s="126"/>
      <c r="BH1233" s="131"/>
      <c r="BI1233" s="131"/>
      <c r="BJ1233" s="131"/>
      <c r="BK1233" s="131"/>
      <c r="BL1233" s="132"/>
      <c r="BM1233" s="133"/>
      <c r="BN1233" s="134"/>
      <c r="BO1233" s="175"/>
      <c r="BP1233" s="114"/>
      <c r="BQ1233" s="136"/>
      <c r="BR1233" s="137"/>
      <c r="BS1233" s="138"/>
      <c r="BT1233" s="139"/>
      <c r="BU1233" s="140"/>
      <c r="BV1233" s="141"/>
      <c r="BW1233" s="142"/>
    </row>
    <row r="1234" customFormat="false" ht="12.75" hidden="false" customHeight="true" outlineLevel="0" collapsed="false">
      <c r="AX1234" s="126" t="s">
        <v>878</v>
      </c>
      <c r="AY1234" s="172" t="n">
        <v>0.703</v>
      </c>
      <c r="AZ1234" s="131" t="s">
        <v>72</v>
      </c>
      <c r="BA1234" s="131" t="n">
        <v>0.0292916666666667</v>
      </c>
      <c r="BB1234" s="131"/>
      <c r="BC1234" s="131"/>
      <c r="BD1234" s="131"/>
      <c r="BE1234" s="131"/>
      <c r="BF1234" s="132"/>
      <c r="BG1234" s="126" t="s">
        <v>133</v>
      </c>
      <c r="BH1234" s="131" t="n">
        <v>0.2</v>
      </c>
      <c r="BI1234" s="159" t="n">
        <v>2.8E-010</v>
      </c>
      <c r="BJ1234" s="159" t="n">
        <v>2.1E-010</v>
      </c>
      <c r="BK1234" s="131" t="n">
        <v>0.2</v>
      </c>
      <c r="BL1234" s="149" t="n">
        <v>8.4E-011</v>
      </c>
      <c r="BM1234" s="133"/>
      <c r="BN1234" s="134"/>
      <c r="BO1234" s="175"/>
      <c r="BP1234" s="114"/>
      <c r="BQ1234" s="136"/>
      <c r="BR1234" s="137"/>
      <c r="BS1234" s="138"/>
      <c r="BT1234" s="139"/>
      <c r="BU1234" s="140"/>
      <c r="BV1234" s="141"/>
      <c r="BW1234" s="142"/>
    </row>
    <row r="1235" customFormat="false" ht="12.75" hidden="false" customHeight="true" outlineLevel="0" collapsed="false">
      <c r="AX1235" s="126" t="s">
        <v>879</v>
      </c>
      <c r="AY1235" s="172" t="n">
        <v>5.75</v>
      </c>
      <c r="AZ1235" s="131" t="s">
        <v>114</v>
      </c>
      <c r="BA1235" s="131" t="n">
        <v>2100.1875</v>
      </c>
      <c r="BB1235" s="131"/>
      <c r="BC1235" s="131"/>
      <c r="BD1235" s="131"/>
      <c r="BE1235" s="131"/>
      <c r="BF1235" s="132"/>
      <c r="BG1235" s="126" t="s">
        <v>133</v>
      </c>
      <c r="BH1235" s="131" t="n">
        <v>0.2</v>
      </c>
      <c r="BI1235" s="159" t="n">
        <v>2.6E-006</v>
      </c>
      <c r="BJ1235" s="159" t="n">
        <v>1.7E-006</v>
      </c>
      <c r="BK1235" s="131" t="n">
        <v>0.2</v>
      </c>
      <c r="BL1235" s="149" t="n">
        <v>6.7E-007</v>
      </c>
      <c r="BM1235" s="133"/>
      <c r="BN1235" s="134"/>
      <c r="BO1235" s="175"/>
      <c r="BP1235" s="114"/>
      <c r="BQ1235" s="136"/>
      <c r="BR1235" s="137"/>
      <c r="BS1235" s="138"/>
      <c r="BT1235" s="139"/>
      <c r="BU1235" s="140"/>
      <c r="BV1235" s="141"/>
      <c r="BW1235" s="142"/>
    </row>
    <row r="1236" customFormat="false" ht="12.75" hidden="false" customHeight="true" outlineLevel="0" collapsed="false">
      <c r="AX1236" s="126" t="s">
        <v>880</v>
      </c>
      <c r="AY1236" s="172" t="n">
        <v>2.9</v>
      </c>
      <c r="AZ1236" s="131" t="s">
        <v>72</v>
      </c>
      <c r="BA1236" s="131" t="n">
        <v>0.120833333333333</v>
      </c>
      <c r="BB1236" s="131"/>
      <c r="BC1236" s="131"/>
      <c r="BD1236" s="131"/>
      <c r="BE1236" s="131"/>
      <c r="BF1236" s="132"/>
      <c r="BG1236" s="126" t="s">
        <v>115</v>
      </c>
      <c r="BH1236" s="159" t="n">
        <v>0.0005</v>
      </c>
      <c r="BI1236" s="159" t="n">
        <v>1.1E-008</v>
      </c>
      <c r="BJ1236" s="159" t="n">
        <v>1.3E-008</v>
      </c>
      <c r="BK1236" s="159" t="n">
        <v>0.0005</v>
      </c>
      <c r="BL1236" s="149" t="n">
        <v>7E-010</v>
      </c>
      <c r="BM1236" s="133"/>
      <c r="BN1236" s="134"/>
      <c r="BO1236" s="175"/>
      <c r="BP1236" s="114"/>
      <c r="BQ1236" s="136"/>
      <c r="BR1236" s="137"/>
      <c r="BS1236" s="138"/>
      <c r="BT1236" s="139"/>
      <c r="BU1236" s="140"/>
      <c r="BV1236" s="141"/>
      <c r="BW1236" s="142"/>
    </row>
    <row r="1237" customFormat="false" ht="12.75" hidden="false" customHeight="true" outlineLevel="0" collapsed="false">
      <c r="AX1237" s="126" t="s">
        <v>880</v>
      </c>
      <c r="AY1237" s="172" t="n">
        <v>2.9</v>
      </c>
      <c r="AZ1237" s="131" t="s">
        <v>72</v>
      </c>
      <c r="BA1237" s="131" t="n">
        <v>0.120833333333333</v>
      </c>
      <c r="BB1237" s="131"/>
      <c r="BC1237" s="131"/>
      <c r="BD1237" s="131"/>
      <c r="BE1237" s="131"/>
      <c r="BF1237" s="132"/>
      <c r="BG1237" s="126" t="s">
        <v>133</v>
      </c>
      <c r="BH1237" s="159" t="n">
        <v>0.0005</v>
      </c>
      <c r="BI1237" s="159" t="n">
        <v>1E-007</v>
      </c>
      <c r="BJ1237" s="159" t="n">
        <v>8.9E-008</v>
      </c>
      <c r="BK1237" s="131"/>
      <c r="BL1237" s="132"/>
      <c r="BM1237" s="133"/>
      <c r="BN1237" s="134"/>
      <c r="BO1237" s="175"/>
      <c r="BP1237" s="114"/>
      <c r="BQ1237" s="136"/>
      <c r="BR1237" s="137"/>
      <c r="BS1237" s="138"/>
      <c r="BT1237" s="139"/>
      <c r="BU1237" s="140"/>
      <c r="BV1237" s="141"/>
      <c r="BW1237" s="142"/>
    </row>
    <row r="1238" customFormat="false" ht="12.75" hidden="false" customHeight="true" outlineLevel="0" collapsed="false">
      <c r="AX1238" s="126" t="s">
        <v>880</v>
      </c>
      <c r="AY1238" s="172" t="n">
        <v>2.9</v>
      </c>
      <c r="AZ1238" s="131" t="s">
        <v>72</v>
      </c>
      <c r="BA1238" s="131" t="n">
        <v>0.120833333333333</v>
      </c>
      <c r="BB1238" s="131"/>
      <c r="BC1238" s="131"/>
      <c r="BD1238" s="131"/>
      <c r="BE1238" s="131"/>
      <c r="BF1238" s="132"/>
      <c r="BG1238" s="126" t="s">
        <v>137</v>
      </c>
      <c r="BH1238" s="159" t="n">
        <v>0.0005</v>
      </c>
      <c r="BI1238" s="159" t="n">
        <v>1.2E-007</v>
      </c>
      <c r="BJ1238" s="159" t="n">
        <v>9.9E-008</v>
      </c>
      <c r="BK1238" s="131"/>
      <c r="BL1238" s="132"/>
      <c r="BM1238" s="133"/>
      <c r="BN1238" s="134"/>
      <c r="BO1238" s="175"/>
      <c r="BP1238" s="114"/>
      <c r="BQ1238" s="136"/>
      <c r="BR1238" s="137"/>
      <c r="BS1238" s="138"/>
      <c r="BT1238" s="139"/>
      <c r="BU1238" s="140"/>
      <c r="BV1238" s="141"/>
      <c r="BW1238" s="142"/>
    </row>
    <row r="1239" customFormat="false" ht="12.75" hidden="false" customHeight="true" outlineLevel="0" collapsed="false">
      <c r="AX1239" s="126" t="s">
        <v>881</v>
      </c>
      <c r="AY1239" s="172" t="n">
        <v>10</v>
      </c>
      <c r="AZ1239" s="131" t="s">
        <v>132</v>
      </c>
      <c r="BA1239" s="172" t="n">
        <v>10</v>
      </c>
      <c r="BB1239" s="131"/>
      <c r="BC1239" s="131"/>
      <c r="BD1239" s="131"/>
      <c r="BE1239" s="131"/>
      <c r="BF1239" s="132"/>
      <c r="BG1239" s="126" t="s">
        <v>115</v>
      </c>
      <c r="BH1239" s="159" t="n">
        <v>0.0005</v>
      </c>
      <c r="BI1239" s="159" t="n">
        <v>8.7E-007</v>
      </c>
      <c r="BJ1239" s="159" t="n">
        <v>1E-006</v>
      </c>
      <c r="BK1239" s="159" t="n">
        <v>0.0005</v>
      </c>
      <c r="BL1239" s="149" t="n">
        <v>2.4E-008</v>
      </c>
      <c r="BM1239" s="133"/>
      <c r="BN1239" s="134"/>
      <c r="BO1239" s="175"/>
      <c r="BP1239" s="114"/>
      <c r="BQ1239" s="136"/>
      <c r="BR1239" s="137"/>
      <c r="BS1239" s="138"/>
      <c r="BT1239" s="139"/>
      <c r="BU1239" s="140"/>
      <c r="BV1239" s="141"/>
      <c r="BW1239" s="142"/>
    </row>
    <row r="1240" customFormat="false" ht="12.75" hidden="false" customHeight="true" outlineLevel="0" collapsed="false">
      <c r="AX1240" s="126" t="s">
        <v>881</v>
      </c>
      <c r="AY1240" s="172" t="n">
        <v>10</v>
      </c>
      <c r="AZ1240" s="131" t="s">
        <v>132</v>
      </c>
      <c r="BA1240" s="172" t="n">
        <v>10</v>
      </c>
      <c r="BB1240" s="131"/>
      <c r="BC1240" s="131"/>
      <c r="BD1240" s="131"/>
      <c r="BE1240" s="131"/>
      <c r="BF1240" s="132"/>
      <c r="BG1240" s="126" t="s">
        <v>133</v>
      </c>
      <c r="BH1240" s="159" t="n">
        <v>0.0005</v>
      </c>
      <c r="BI1240" s="159" t="n">
        <v>6.9E-006</v>
      </c>
      <c r="BJ1240" s="159" t="n">
        <v>5.7E-006</v>
      </c>
      <c r="BK1240" s="131"/>
      <c r="BL1240" s="132"/>
      <c r="BM1240" s="133"/>
      <c r="BN1240" s="134"/>
      <c r="BO1240" s="175"/>
      <c r="BP1240" s="114"/>
      <c r="BQ1240" s="136"/>
      <c r="BR1240" s="137"/>
      <c r="BS1240" s="138"/>
      <c r="BT1240" s="139"/>
      <c r="BU1240" s="140"/>
      <c r="BV1240" s="141"/>
      <c r="BW1240" s="142"/>
    </row>
    <row r="1241" customFormat="false" ht="12.75" hidden="false" customHeight="true" outlineLevel="0" collapsed="false">
      <c r="AX1241" s="126" t="s">
        <v>881</v>
      </c>
      <c r="AY1241" s="172" t="n">
        <v>10</v>
      </c>
      <c r="AZ1241" s="131" t="s">
        <v>132</v>
      </c>
      <c r="BA1241" s="172" t="n">
        <v>10</v>
      </c>
      <c r="BB1241" s="131"/>
      <c r="BC1241" s="131"/>
      <c r="BD1241" s="131"/>
      <c r="BE1241" s="131"/>
      <c r="BF1241" s="132"/>
      <c r="BG1241" s="126" t="s">
        <v>137</v>
      </c>
      <c r="BH1241" s="159" t="n">
        <v>0.0005</v>
      </c>
      <c r="BI1241" s="159" t="n">
        <v>7.9E-006</v>
      </c>
      <c r="BJ1241" s="159" t="n">
        <v>6.5E-006</v>
      </c>
      <c r="BK1241" s="131"/>
      <c r="BL1241" s="132"/>
      <c r="BM1241" s="133"/>
      <c r="BN1241" s="134"/>
      <c r="BO1241" s="175"/>
      <c r="BP1241" s="114"/>
      <c r="BQ1241" s="136"/>
      <c r="BR1241" s="137"/>
      <c r="BS1241" s="138"/>
      <c r="BT1241" s="139"/>
      <c r="BU1241" s="140"/>
      <c r="BV1241" s="141"/>
      <c r="BW1241" s="142"/>
    </row>
    <row r="1242" customFormat="false" ht="12.75" hidden="false" customHeight="true" outlineLevel="0" collapsed="false">
      <c r="AX1242" s="126" t="s">
        <v>882</v>
      </c>
      <c r="AY1242" s="172" t="n">
        <v>1.21</v>
      </c>
      <c r="AZ1242" s="131" t="s">
        <v>132</v>
      </c>
      <c r="BA1242" s="172" t="n">
        <v>1.21</v>
      </c>
      <c r="BB1242" s="131"/>
      <c r="BC1242" s="131"/>
      <c r="BD1242" s="131"/>
      <c r="BE1242" s="131"/>
      <c r="BF1242" s="132"/>
      <c r="BG1242" s="126" t="s">
        <v>115</v>
      </c>
      <c r="BH1242" s="159" t="n">
        <v>0.0005</v>
      </c>
      <c r="BI1242" s="159" t="n">
        <v>9.5E-008</v>
      </c>
      <c r="BJ1242" s="159" t="n">
        <v>2.2E-007</v>
      </c>
      <c r="BK1242" s="159" t="n">
        <v>0.0005</v>
      </c>
      <c r="BL1242" s="149" t="n">
        <v>1E-008</v>
      </c>
      <c r="BM1242" s="133"/>
      <c r="BN1242" s="134"/>
      <c r="BO1242" s="175"/>
      <c r="BP1242" s="114"/>
      <c r="BQ1242" s="136"/>
      <c r="BR1242" s="137"/>
      <c r="BS1242" s="138"/>
      <c r="BT1242" s="139"/>
      <c r="BU1242" s="140"/>
      <c r="BV1242" s="141"/>
      <c r="BW1242" s="142"/>
    </row>
    <row r="1243" customFormat="false" ht="12.75" hidden="false" customHeight="true" outlineLevel="0" collapsed="false">
      <c r="AX1243" s="126" t="s">
        <v>882</v>
      </c>
      <c r="AY1243" s="172" t="n">
        <v>1.21</v>
      </c>
      <c r="AZ1243" s="131" t="s">
        <v>132</v>
      </c>
      <c r="BA1243" s="172" t="n">
        <v>1.21</v>
      </c>
      <c r="BB1243" s="131"/>
      <c r="BC1243" s="131"/>
      <c r="BD1243" s="131"/>
      <c r="BE1243" s="131"/>
      <c r="BF1243" s="132"/>
      <c r="BG1243" s="126" t="s">
        <v>133</v>
      </c>
      <c r="BH1243" s="159" t="n">
        <v>0.0005</v>
      </c>
      <c r="BI1243" s="159" t="n">
        <v>1.1E-006</v>
      </c>
      <c r="BJ1243" s="159" t="n">
        <v>9.2E-007</v>
      </c>
      <c r="BK1243" s="131"/>
      <c r="BL1243" s="132"/>
      <c r="BM1243" s="133"/>
      <c r="BN1243" s="134"/>
      <c r="BO1243" s="175"/>
      <c r="BP1243" s="114"/>
      <c r="BQ1243" s="136"/>
      <c r="BR1243" s="137"/>
      <c r="BS1243" s="138"/>
      <c r="BT1243" s="139"/>
      <c r="BU1243" s="140"/>
      <c r="BV1243" s="141"/>
      <c r="BW1243" s="142"/>
    </row>
    <row r="1244" customFormat="false" ht="12.75" hidden="false" customHeight="true" outlineLevel="0" collapsed="false">
      <c r="AX1244" s="126" t="s">
        <v>882</v>
      </c>
      <c r="AY1244" s="172" t="n">
        <v>1.21</v>
      </c>
      <c r="AZ1244" s="131" t="s">
        <v>132</v>
      </c>
      <c r="BA1244" s="172" t="n">
        <v>1.21</v>
      </c>
      <c r="BB1244" s="131"/>
      <c r="BC1244" s="131"/>
      <c r="BD1244" s="131"/>
      <c r="BE1244" s="131"/>
      <c r="BF1244" s="132"/>
      <c r="BG1244" s="126" t="s">
        <v>137</v>
      </c>
      <c r="BH1244" s="159" t="n">
        <v>0.0005</v>
      </c>
      <c r="BI1244" s="159" t="n">
        <v>1.2E-006</v>
      </c>
      <c r="BJ1244" s="159" t="n">
        <v>1E-006</v>
      </c>
      <c r="BK1244" s="131"/>
      <c r="BL1244" s="132"/>
      <c r="BM1244" s="133"/>
      <c r="BN1244" s="134"/>
      <c r="BO1244" s="175"/>
      <c r="BP1244" s="114"/>
      <c r="BQ1244" s="136"/>
      <c r="BR1244" s="137"/>
      <c r="BS1244" s="138"/>
      <c r="BT1244" s="139"/>
      <c r="BU1244" s="140"/>
      <c r="BV1244" s="141"/>
      <c r="BW1244" s="142"/>
    </row>
    <row r="1245" customFormat="false" ht="12.75" hidden="false" customHeight="true" outlineLevel="0" collapsed="false">
      <c r="AX1245" s="126" t="s">
        <v>883</v>
      </c>
      <c r="AY1245" s="172" t="n">
        <v>21.8</v>
      </c>
      <c r="AZ1245" s="131" t="s">
        <v>114</v>
      </c>
      <c r="BA1245" s="131" t="n">
        <v>7962.45</v>
      </c>
      <c r="BB1245" s="131"/>
      <c r="BC1245" s="131"/>
      <c r="BD1245" s="131"/>
      <c r="BE1245" s="131"/>
      <c r="BF1245" s="132"/>
      <c r="BG1245" s="126" t="s">
        <v>115</v>
      </c>
      <c r="BH1245" s="159" t="n">
        <v>0.0005</v>
      </c>
      <c r="BI1245" s="159" t="n">
        <v>0.00054</v>
      </c>
      <c r="BJ1245" s="159" t="n">
        <v>0.00063</v>
      </c>
      <c r="BK1245" s="159" t="n">
        <v>0.0005</v>
      </c>
      <c r="BL1245" s="149" t="n">
        <v>1.1E-006</v>
      </c>
      <c r="BM1245" s="133"/>
      <c r="BN1245" s="134"/>
      <c r="BO1245" s="175"/>
      <c r="BP1245" s="114"/>
      <c r="BQ1245" s="136"/>
      <c r="BR1245" s="137"/>
      <c r="BS1245" s="138"/>
      <c r="BT1245" s="139"/>
      <c r="BU1245" s="140"/>
      <c r="BV1245" s="141"/>
      <c r="BW1245" s="142"/>
    </row>
    <row r="1246" customFormat="false" ht="12.75" hidden="false" customHeight="true" outlineLevel="0" collapsed="false">
      <c r="AX1246" s="126" t="s">
        <v>883</v>
      </c>
      <c r="AY1246" s="172" t="n">
        <v>21.8</v>
      </c>
      <c r="AZ1246" s="131" t="s">
        <v>114</v>
      </c>
      <c r="BA1246" s="131" t="n">
        <v>7962.45</v>
      </c>
      <c r="BB1246" s="131"/>
      <c r="BC1246" s="131"/>
      <c r="BD1246" s="131"/>
      <c r="BE1246" s="131"/>
      <c r="BF1246" s="132"/>
      <c r="BG1246" s="126" t="s">
        <v>133</v>
      </c>
      <c r="BH1246" s="159" t="n">
        <v>0.0005</v>
      </c>
      <c r="BI1246" s="159" t="n">
        <v>0.00021</v>
      </c>
      <c r="BJ1246" s="159" t="n">
        <v>0.00015</v>
      </c>
      <c r="BK1246" s="131"/>
      <c r="BL1246" s="132"/>
      <c r="BM1246" s="133"/>
      <c r="BN1246" s="134"/>
      <c r="BO1246" s="175"/>
      <c r="BP1246" s="114"/>
      <c r="BQ1246" s="136"/>
      <c r="BR1246" s="137"/>
      <c r="BS1246" s="138"/>
      <c r="BT1246" s="139"/>
      <c r="BU1246" s="140"/>
      <c r="BV1246" s="141"/>
      <c r="BW1246" s="142"/>
    </row>
    <row r="1247" customFormat="false" ht="12.75" hidden="false" customHeight="true" outlineLevel="0" collapsed="false">
      <c r="AX1247" s="126" t="s">
        <v>883</v>
      </c>
      <c r="AY1247" s="172" t="n">
        <v>21.8</v>
      </c>
      <c r="AZ1247" s="131" t="s">
        <v>114</v>
      </c>
      <c r="BA1247" s="131" t="n">
        <v>7962.45</v>
      </c>
      <c r="BB1247" s="131"/>
      <c r="BC1247" s="131"/>
      <c r="BD1247" s="131"/>
      <c r="BE1247" s="131"/>
      <c r="BF1247" s="132"/>
      <c r="BG1247" s="126" t="s">
        <v>137</v>
      </c>
      <c r="BH1247" s="159" t="n">
        <v>0.0005</v>
      </c>
      <c r="BI1247" s="159" t="n">
        <v>6.6E-005</v>
      </c>
      <c r="BJ1247" s="159" t="n">
        <v>4.7E-005</v>
      </c>
      <c r="BK1247" s="131"/>
      <c r="BL1247" s="132"/>
      <c r="BM1247" s="133"/>
      <c r="BN1247" s="134"/>
      <c r="BO1247" s="175"/>
      <c r="BP1247" s="114"/>
      <c r="BQ1247" s="136"/>
      <c r="BR1247" s="137"/>
      <c r="BS1247" s="138"/>
      <c r="BT1247" s="139"/>
      <c r="BU1247" s="140"/>
      <c r="BV1247" s="141"/>
      <c r="BW1247" s="142"/>
    </row>
    <row r="1248" customFormat="false" ht="12.75" hidden="false" customHeight="true" outlineLevel="0" collapsed="false">
      <c r="AX1248" s="126" t="s">
        <v>884</v>
      </c>
      <c r="AY1248" s="172" t="n">
        <v>6.13</v>
      </c>
      <c r="AZ1248" s="131" t="s">
        <v>72</v>
      </c>
      <c r="BA1248" s="131" t="n">
        <v>0.255416666666667</v>
      </c>
      <c r="BB1248" s="131"/>
      <c r="BC1248" s="131"/>
      <c r="BD1248" s="131"/>
      <c r="BE1248" s="131"/>
      <c r="BF1248" s="132"/>
      <c r="BG1248" s="126" t="s">
        <v>115</v>
      </c>
      <c r="BH1248" s="159" t="n">
        <v>0.0005</v>
      </c>
      <c r="BI1248" s="159" t="n">
        <v>2.5E-008</v>
      </c>
      <c r="BJ1248" s="159" t="n">
        <v>2.9E-008</v>
      </c>
      <c r="BK1248" s="159" t="n">
        <v>0.0005</v>
      </c>
      <c r="BL1248" s="149" t="n">
        <v>4.3E-010</v>
      </c>
      <c r="BM1248" s="133"/>
      <c r="BN1248" s="134"/>
      <c r="BO1248" s="175"/>
      <c r="BP1248" s="114"/>
      <c r="BQ1248" s="136"/>
      <c r="BR1248" s="137"/>
      <c r="BS1248" s="138"/>
      <c r="BT1248" s="139"/>
      <c r="BU1248" s="140"/>
      <c r="BV1248" s="141"/>
      <c r="BW1248" s="142"/>
    </row>
    <row r="1249" customFormat="false" ht="12.75" hidden="false" customHeight="true" outlineLevel="0" collapsed="false">
      <c r="AX1249" s="126" t="s">
        <v>884</v>
      </c>
      <c r="AY1249" s="172" t="n">
        <v>6.13</v>
      </c>
      <c r="AZ1249" s="131" t="s">
        <v>72</v>
      </c>
      <c r="BA1249" s="131" t="n">
        <v>0.255416666666667</v>
      </c>
      <c r="BB1249" s="131"/>
      <c r="BC1249" s="131"/>
      <c r="BD1249" s="131"/>
      <c r="BE1249" s="131"/>
      <c r="BF1249" s="132"/>
      <c r="BG1249" s="126" t="s">
        <v>133</v>
      </c>
      <c r="BH1249" s="159" t="n">
        <v>0.0005</v>
      </c>
      <c r="BI1249" s="159" t="n">
        <v>1.6E-008</v>
      </c>
      <c r="BJ1249" s="159" t="n">
        <v>1.2E-008</v>
      </c>
      <c r="BK1249" s="131"/>
      <c r="BL1249" s="132"/>
      <c r="BM1249" s="133"/>
      <c r="BN1249" s="134"/>
      <c r="BO1249" s="175"/>
      <c r="BP1249" s="114"/>
      <c r="BQ1249" s="136"/>
      <c r="BR1249" s="137"/>
      <c r="BS1249" s="138"/>
      <c r="BT1249" s="139"/>
      <c r="BU1249" s="140"/>
      <c r="BV1249" s="141"/>
      <c r="BW1249" s="142"/>
    </row>
    <row r="1250" customFormat="false" ht="12.75" hidden="false" customHeight="true" outlineLevel="0" collapsed="false">
      <c r="AX1250" s="126" t="s">
        <v>884</v>
      </c>
      <c r="AY1250" s="172" t="n">
        <v>6.13</v>
      </c>
      <c r="AZ1250" s="131" t="s">
        <v>72</v>
      </c>
      <c r="BA1250" s="131" t="n">
        <v>0.255416666666667</v>
      </c>
      <c r="BB1250" s="131"/>
      <c r="BC1250" s="131"/>
      <c r="BD1250" s="131"/>
      <c r="BE1250" s="131"/>
      <c r="BF1250" s="132"/>
      <c r="BG1250" s="126" t="s">
        <v>137</v>
      </c>
      <c r="BH1250" s="159" t="n">
        <v>0.0005</v>
      </c>
      <c r="BI1250" s="159" t="n">
        <v>1.4E-008</v>
      </c>
      <c r="BJ1250" s="159" t="n">
        <v>1.2E-008</v>
      </c>
      <c r="BK1250" s="131"/>
      <c r="BL1250" s="132"/>
      <c r="BM1250" s="133"/>
      <c r="BN1250" s="134"/>
      <c r="BO1250" s="175"/>
      <c r="BP1250" s="114"/>
      <c r="BQ1250" s="136"/>
      <c r="BR1250" s="137"/>
      <c r="BS1250" s="138"/>
      <c r="BT1250" s="139"/>
      <c r="BU1250" s="140"/>
      <c r="BV1250" s="141"/>
      <c r="BW1250" s="142"/>
    </row>
    <row r="1251" customFormat="false" ht="12.75" hidden="false" customHeight="true" outlineLevel="0" collapsed="false">
      <c r="AX1251" s="126" t="s">
        <v>885</v>
      </c>
      <c r="AY1251" s="172" t="n">
        <v>0.515</v>
      </c>
      <c r="AZ1251" s="131" t="s">
        <v>72</v>
      </c>
      <c r="BA1251" s="131" t="n">
        <v>0.0214583333333333</v>
      </c>
      <c r="BB1251" s="131"/>
      <c r="BC1251" s="131"/>
      <c r="BD1251" s="131"/>
      <c r="BE1251" s="131"/>
      <c r="BF1251" s="132"/>
      <c r="BG1251" s="126" t="s">
        <v>133</v>
      </c>
      <c r="BH1251" s="159" t="n">
        <v>0.0005</v>
      </c>
      <c r="BI1251" s="159" t="n">
        <v>5.5E-008</v>
      </c>
      <c r="BJ1251" s="159" t="n">
        <v>7.4E-008</v>
      </c>
      <c r="BK1251" s="159" t="n">
        <v>0.0005</v>
      </c>
      <c r="BL1251" s="149" t="n">
        <v>3.5E-010</v>
      </c>
      <c r="BM1251" s="133"/>
      <c r="BN1251" s="134"/>
      <c r="BO1251" s="175"/>
      <c r="BP1251" s="114"/>
      <c r="BQ1251" s="136"/>
      <c r="BR1251" s="137"/>
      <c r="BS1251" s="138"/>
      <c r="BT1251" s="139"/>
      <c r="BU1251" s="140"/>
      <c r="BV1251" s="141"/>
      <c r="BW1251" s="142"/>
    </row>
    <row r="1252" customFormat="false" ht="12.75" hidden="false" customHeight="true" outlineLevel="0" collapsed="false">
      <c r="AX1252" s="126" t="s">
        <v>885</v>
      </c>
      <c r="AY1252" s="172" t="n">
        <v>0.515</v>
      </c>
      <c r="AZ1252" s="131" t="s">
        <v>72</v>
      </c>
      <c r="BA1252" s="131" t="n">
        <v>0.0214583333333333</v>
      </c>
      <c r="BB1252" s="131"/>
      <c r="BC1252" s="131"/>
      <c r="BD1252" s="131"/>
      <c r="BE1252" s="131"/>
      <c r="BF1252" s="132"/>
      <c r="BG1252" s="126" t="s">
        <v>137</v>
      </c>
      <c r="BH1252" s="159" t="n">
        <v>0.0002</v>
      </c>
      <c r="BI1252" s="159" t="n">
        <v>5.9E-008</v>
      </c>
      <c r="BJ1252" s="159" t="n">
        <v>7.8E-008</v>
      </c>
      <c r="BK1252" s="159" t="n">
        <v>0.0002</v>
      </c>
      <c r="BL1252" s="149" t="n">
        <v>3.6E-010</v>
      </c>
      <c r="BM1252" s="133"/>
      <c r="BN1252" s="134"/>
      <c r="BO1252" s="175"/>
      <c r="BP1252" s="114"/>
      <c r="BQ1252" s="136"/>
      <c r="BR1252" s="137"/>
      <c r="BS1252" s="138"/>
      <c r="BT1252" s="139"/>
      <c r="BU1252" s="140"/>
      <c r="BV1252" s="141"/>
      <c r="BW1252" s="142"/>
    </row>
    <row r="1253" customFormat="false" ht="12.75" hidden="false" customHeight="true" outlineLevel="0" collapsed="false">
      <c r="AX1253" s="126" t="s">
        <v>886</v>
      </c>
      <c r="AY1253" s="172" t="n">
        <v>18.7</v>
      </c>
      <c r="AZ1253" s="131" t="s">
        <v>132</v>
      </c>
      <c r="BA1253" s="172" t="n">
        <v>18.7</v>
      </c>
      <c r="BB1253" s="131"/>
      <c r="BC1253" s="131"/>
      <c r="BD1253" s="131"/>
      <c r="BE1253" s="131"/>
      <c r="BF1253" s="132"/>
      <c r="BG1253" s="126" t="s">
        <v>133</v>
      </c>
      <c r="BH1253" s="159" t="n">
        <v>0.0005</v>
      </c>
      <c r="BI1253" s="159" t="n">
        <v>7.8E-006</v>
      </c>
      <c r="BJ1253" s="159" t="n">
        <v>6.2E-006</v>
      </c>
      <c r="BK1253" s="159" t="n">
        <v>0.0005</v>
      </c>
      <c r="BL1253" s="149" t="n">
        <v>8.9E-009</v>
      </c>
      <c r="BM1253" s="133"/>
      <c r="BN1253" s="134"/>
      <c r="BO1253" s="175"/>
      <c r="BP1253" s="114"/>
      <c r="BQ1253" s="136"/>
      <c r="BR1253" s="137"/>
      <c r="BS1253" s="138"/>
      <c r="BT1253" s="139"/>
      <c r="BU1253" s="140"/>
      <c r="BV1253" s="141"/>
      <c r="BW1253" s="142"/>
    </row>
    <row r="1254" customFormat="false" ht="12.75" hidden="false" customHeight="true" outlineLevel="0" collapsed="false">
      <c r="AX1254" s="126" t="s">
        <v>886</v>
      </c>
      <c r="AY1254" s="172" t="n">
        <v>18.7</v>
      </c>
      <c r="AZ1254" s="131" t="s">
        <v>132</v>
      </c>
      <c r="BA1254" s="172" t="n">
        <v>18.7</v>
      </c>
      <c r="BB1254" s="131"/>
      <c r="BC1254" s="131"/>
      <c r="BD1254" s="131"/>
      <c r="BE1254" s="131"/>
      <c r="BF1254" s="132"/>
      <c r="BG1254" s="126" t="s">
        <v>137</v>
      </c>
      <c r="BH1254" s="159" t="n">
        <v>0.0002</v>
      </c>
      <c r="BI1254" s="159" t="n">
        <v>9.6E-006</v>
      </c>
      <c r="BJ1254" s="159" t="n">
        <v>7.6E-006</v>
      </c>
      <c r="BK1254" s="159" t="n">
        <v>0.0002</v>
      </c>
      <c r="BL1254" s="149" t="n">
        <v>8.4E-009</v>
      </c>
      <c r="BM1254" s="133"/>
      <c r="BN1254" s="134"/>
      <c r="BO1254" s="175"/>
      <c r="BP1254" s="114"/>
      <c r="BQ1254" s="136"/>
      <c r="BR1254" s="137"/>
      <c r="BS1254" s="138"/>
      <c r="BT1254" s="139"/>
      <c r="BU1254" s="140"/>
      <c r="BV1254" s="141"/>
      <c r="BW1254" s="142"/>
    </row>
    <row r="1255" customFormat="false" ht="12.75" hidden="false" customHeight="true" outlineLevel="0" collapsed="false">
      <c r="AX1255" s="126" t="s">
        <v>887</v>
      </c>
      <c r="AY1255" s="172" t="n">
        <v>1.91</v>
      </c>
      <c r="AZ1255" s="131" t="s">
        <v>114</v>
      </c>
      <c r="BA1255" s="131" t="n">
        <v>697.6275</v>
      </c>
      <c r="BB1255" s="131"/>
      <c r="BC1255" s="131"/>
      <c r="BD1255" s="131"/>
      <c r="BE1255" s="131"/>
      <c r="BF1255" s="132"/>
      <c r="BG1255" s="126" t="s">
        <v>133</v>
      </c>
      <c r="BH1255" s="159" t="n">
        <v>0.0005</v>
      </c>
      <c r="BI1255" s="159" t="n">
        <v>3.1E-005</v>
      </c>
      <c r="BJ1255" s="159" t="n">
        <v>2.3E-005</v>
      </c>
      <c r="BK1255" s="159" t="n">
        <v>0.0005</v>
      </c>
      <c r="BL1255" s="149" t="n">
        <v>7E-008</v>
      </c>
      <c r="BM1255" s="133"/>
      <c r="BN1255" s="134"/>
      <c r="BO1255" s="175"/>
      <c r="BP1255" s="114"/>
      <c r="BQ1255" s="136"/>
      <c r="BR1255" s="137"/>
      <c r="BS1255" s="138"/>
      <c r="BT1255" s="139"/>
      <c r="BU1255" s="140"/>
      <c r="BV1255" s="141"/>
      <c r="BW1255" s="142"/>
    </row>
    <row r="1256" customFormat="false" ht="12.75" hidden="false" customHeight="true" outlineLevel="0" collapsed="false">
      <c r="AX1256" s="126" t="s">
        <v>887</v>
      </c>
      <c r="AY1256" s="172" t="n">
        <v>1.91</v>
      </c>
      <c r="AZ1256" s="131" t="s">
        <v>114</v>
      </c>
      <c r="BA1256" s="131" t="n">
        <v>697.6275</v>
      </c>
      <c r="BB1256" s="131"/>
      <c r="BC1256" s="131" t="n">
        <v>4E-005</v>
      </c>
      <c r="BD1256" s="131" t="s">
        <v>137</v>
      </c>
      <c r="BE1256" s="131"/>
      <c r="BF1256" s="132" t="n">
        <v>7.2E-008</v>
      </c>
      <c r="BG1256" s="126" t="s">
        <v>137</v>
      </c>
      <c r="BH1256" s="159" t="n">
        <v>0.0002</v>
      </c>
      <c r="BI1256" s="159" t="n">
        <v>3.9E-005</v>
      </c>
      <c r="BJ1256" s="159" t="n">
        <v>3.2E-005</v>
      </c>
      <c r="BK1256" s="159" t="n">
        <v>0.0002</v>
      </c>
      <c r="BL1256" s="149" t="n">
        <v>3.5E-008</v>
      </c>
      <c r="BM1256" s="133"/>
      <c r="BN1256" s="134"/>
      <c r="BO1256" s="175"/>
      <c r="BP1256" s="114"/>
      <c r="BQ1256" s="136"/>
      <c r="BR1256" s="137"/>
      <c r="BS1256" s="138"/>
      <c r="BT1256" s="139"/>
      <c r="BU1256" s="140"/>
      <c r="BV1256" s="141"/>
      <c r="BW1256" s="142"/>
    </row>
    <row r="1257" customFormat="false" ht="12.75" hidden="false" customHeight="true" outlineLevel="0" collapsed="false">
      <c r="AX1257" s="126" t="s">
        <v>888</v>
      </c>
      <c r="AY1257" s="159" t="n">
        <v>7340</v>
      </c>
      <c r="AZ1257" s="131" t="s">
        <v>114</v>
      </c>
      <c r="BA1257" s="131" t="n">
        <v>2680935</v>
      </c>
      <c r="BB1257" s="131"/>
      <c r="BC1257" s="131"/>
      <c r="BD1257" s="131"/>
      <c r="BE1257" s="131"/>
      <c r="BF1257" s="132"/>
      <c r="BG1257" s="126" t="s">
        <v>133</v>
      </c>
      <c r="BH1257" s="159" t="n">
        <v>0.0005</v>
      </c>
      <c r="BI1257" s="159" t="n">
        <v>9.9E-005</v>
      </c>
      <c r="BJ1257" s="159" t="n">
        <v>6.9E-005</v>
      </c>
      <c r="BK1257" s="159" t="n">
        <v>0.0005</v>
      </c>
      <c r="BL1257" s="149" t="n">
        <v>4.8E-007</v>
      </c>
      <c r="BM1257" s="133"/>
      <c r="BN1257" s="134"/>
      <c r="BO1257" s="175"/>
      <c r="BP1257" s="114"/>
      <c r="BQ1257" s="136"/>
      <c r="BR1257" s="137"/>
      <c r="BS1257" s="138"/>
      <c r="BT1257" s="139"/>
      <c r="BU1257" s="140"/>
      <c r="BV1257" s="141"/>
      <c r="BW1257" s="142"/>
    </row>
    <row r="1258" customFormat="false" ht="12.75" hidden="false" customHeight="true" outlineLevel="0" collapsed="false">
      <c r="AX1258" s="126" t="s">
        <v>888</v>
      </c>
      <c r="AY1258" s="159" t="n">
        <v>7340</v>
      </c>
      <c r="AZ1258" s="131" t="s">
        <v>114</v>
      </c>
      <c r="BA1258" s="131" t="n">
        <v>2680935</v>
      </c>
      <c r="BB1258" s="131"/>
      <c r="BC1258" s="131"/>
      <c r="BD1258" s="131"/>
      <c r="BE1258" s="131"/>
      <c r="BF1258" s="132"/>
      <c r="BG1258" s="126" t="s">
        <v>137</v>
      </c>
      <c r="BH1258" s="159" t="n">
        <v>0.0002</v>
      </c>
      <c r="BI1258" s="159" t="n">
        <v>6.5E-005</v>
      </c>
      <c r="BJ1258" s="159" t="n">
        <v>4.8E-005</v>
      </c>
      <c r="BK1258" s="159" t="n">
        <v>0.0002</v>
      </c>
      <c r="BL1258" s="149" t="n">
        <v>2E-007</v>
      </c>
      <c r="BM1258" s="133"/>
      <c r="BN1258" s="134"/>
      <c r="BO1258" s="175"/>
      <c r="BP1258" s="114"/>
      <c r="BQ1258" s="136"/>
      <c r="BR1258" s="137"/>
      <c r="BS1258" s="138"/>
      <c r="BT1258" s="139"/>
      <c r="BU1258" s="140"/>
      <c r="BV1258" s="141"/>
      <c r="BW1258" s="142"/>
    </row>
    <row r="1259" customFormat="false" ht="12.75" hidden="false" customHeight="true" outlineLevel="0" collapsed="false">
      <c r="AX1259" s="126" t="s">
        <v>889</v>
      </c>
      <c r="AY1259" s="159" t="n">
        <v>77000</v>
      </c>
      <c r="AZ1259" s="131" t="s">
        <v>114</v>
      </c>
      <c r="BA1259" s="131" t="n">
        <v>28124250</v>
      </c>
      <c r="BB1259" s="131"/>
      <c r="BC1259" s="131"/>
      <c r="BD1259" s="131"/>
      <c r="BE1259" s="131"/>
      <c r="BF1259" s="132"/>
      <c r="BG1259" s="126" t="s">
        <v>133</v>
      </c>
      <c r="BH1259" s="159" t="n">
        <v>0.0005</v>
      </c>
      <c r="BI1259" s="159" t="n">
        <v>4E-005</v>
      </c>
      <c r="BJ1259" s="159" t="n">
        <v>2.8E-005</v>
      </c>
      <c r="BK1259" s="159" t="n">
        <v>0.0005</v>
      </c>
      <c r="BL1259" s="149" t="n">
        <v>2.1E-007</v>
      </c>
      <c r="BM1259" s="133"/>
      <c r="BN1259" s="134"/>
      <c r="BO1259" s="175"/>
      <c r="BP1259" s="114"/>
      <c r="BQ1259" s="136"/>
      <c r="BR1259" s="137"/>
      <c r="BS1259" s="138"/>
      <c r="BT1259" s="139"/>
      <c r="BU1259" s="140"/>
      <c r="BV1259" s="141"/>
      <c r="BW1259" s="142"/>
    </row>
    <row r="1260" customFormat="false" ht="12.75" hidden="false" customHeight="true" outlineLevel="0" collapsed="false">
      <c r="AX1260" s="126" t="s">
        <v>889</v>
      </c>
      <c r="AY1260" s="159" t="n">
        <v>77000</v>
      </c>
      <c r="AZ1260" s="131" t="s">
        <v>114</v>
      </c>
      <c r="BA1260" s="131" t="n">
        <v>28124250</v>
      </c>
      <c r="BB1260" s="131"/>
      <c r="BC1260" s="131"/>
      <c r="BD1260" s="131"/>
      <c r="BE1260" s="131"/>
      <c r="BF1260" s="132"/>
      <c r="BG1260" s="126" t="s">
        <v>137</v>
      </c>
      <c r="BH1260" s="159" t="n">
        <v>0.0002</v>
      </c>
      <c r="BI1260" s="159" t="n">
        <v>1.3E-005</v>
      </c>
      <c r="BJ1260" s="159" t="n">
        <v>7.2E-006</v>
      </c>
      <c r="BK1260" s="159" t="n">
        <v>0.0002</v>
      </c>
      <c r="BL1260" s="149" t="n">
        <v>8.7E-008</v>
      </c>
      <c r="BM1260" s="133"/>
      <c r="BN1260" s="134"/>
      <c r="BO1260" s="175"/>
      <c r="BP1260" s="114"/>
      <c r="BQ1260" s="136"/>
      <c r="BR1260" s="137"/>
      <c r="BS1260" s="138"/>
      <c r="BT1260" s="139"/>
      <c r="BU1260" s="140"/>
      <c r="BV1260" s="141"/>
      <c r="BW1260" s="142"/>
    </row>
    <row r="1261" customFormat="false" ht="12.75" hidden="false" customHeight="true" outlineLevel="0" collapsed="false">
      <c r="AX1261" s="126" t="s">
        <v>890</v>
      </c>
      <c r="AY1261" s="172" t="n">
        <v>1.06</v>
      </c>
      <c r="AZ1261" s="131" t="s">
        <v>132</v>
      </c>
      <c r="BA1261" s="172" t="n">
        <v>1.06</v>
      </c>
      <c r="BB1261" s="131"/>
      <c r="BC1261" s="131"/>
      <c r="BD1261" s="131"/>
      <c r="BE1261" s="131"/>
      <c r="BF1261" s="132"/>
      <c r="BG1261" s="126" t="s">
        <v>133</v>
      </c>
      <c r="BH1261" s="159" t="n">
        <v>0.0005</v>
      </c>
      <c r="BI1261" s="159" t="n">
        <v>2.9E-010</v>
      </c>
      <c r="BJ1261" s="159" t="n">
        <v>3.7E-010</v>
      </c>
      <c r="BK1261" s="159" t="n">
        <v>0.0005</v>
      </c>
      <c r="BL1261" s="149" t="n">
        <v>3.4E-010</v>
      </c>
      <c r="BM1261" s="133"/>
      <c r="BN1261" s="134"/>
      <c r="BO1261" s="175"/>
      <c r="BP1261" s="114"/>
      <c r="BQ1261" s="136"/>
      <c r="BR1261" s="137"/>
      <c r="BS1261" s="138"/>
      <c r="BT1261" s="139"/>
      <c r="BU1261" s="140"/>
      <c r="BV1261" s="141"/>
      <c r="BW1261" s="142"/>
    </row>
    <row r="1262" customFormat="false" ht="12.75" hidden="false" customHeight="true" outlineLevel="0" collapsed="false">
      <c r="AX1262" s="126" t="s">
        <v>890</v>
      </c>
      <c r="AY1262" s="172" t="n">
        <v>1.06</v>
      </c>
      <c r="AZ1262" s="131" t="s">
        <v>132</v>
      </c>
      <c r="BA1262" s="172" t="n">
        <v>1.06</v>
      </c>
      <c r="BB1262" s="131"/>
      <c r="BC1262" s="131"/>
      <c r="BD1262" s="131"/>
      <c r="BE1262" s="131"/>
      <c r="BF1262" s="132"/>
      <c r="BG1262" s="126" t="s">
        <v>137</v>
      </c>
      <c r="BH1262" s="159" t="n">
        <v>0.0002</v>
      </c>
      <c r="BI1262" s="159" t="n">
        <v>3.2E-010</v>
      </c>
      <c r="BJ1262" s="159" t="n">
        <v>4E-010</v>
      </c>
      <c r="BK1262" s="159" t="n">
        <v>0.0002</v>
      </c>
      <c r="BL1262" s="149" t="n">
        <v>3.4E-010</v>
      </c>
      <c r="BM1262" s="133"/>
      <c r="BN1262" s="134"/>
      <c r="BO1262" s="175"/>
      <c r="BP1262" s="114"/>
      <c r="BQ1262" s="136"/>
      <c r="BR1262" s="137"/>
      <c r="BS1262" s="138"/>
      <c r="BT1262" s="139"/>
      <c r="BU1262" s="140"/>
      <c r="BV1262" s="141"/>
      <c r="BW1262" s="142"/>
    </row>
    <row r="1263" customFormat="false" ht="12.75" hidden="false" customHeight="true" outlineLevel="0" collapsed="false">
      <c r="AX1263" s="126" t="s">
        <v>891</v>
      </c>
      <c r="AY1263" s="159" t="n">
        <v>14000000000</v>
      </c>
      <c r="AZ1263" s="131" t="s">
        <v>114</v>
      </c>
      <c r="BA1263" s="131" t="n">
        <v>5113500000000</v>
      </c>
      <c r="BB1263" s="131" t="n">
        <v>0.36</v>
      </c>
      <c r="BC1263" s="131" t="n">
        <v>0.00011</v>
      </c>
      <c r="BD1263" s="131" t="s">
        <v>115</v>
      </c>
      <c r="BE1263" s="131"/>
      <c r="BF1263" s="132" t="n">
        <v>2.3E-007</v>
      </c>
      <c r="BG1263" s="126"/>
      <c r="BH1263" s="131"/>
      <c r="BI1263" s="131"/>
      <c r="BJ1263" s="131"/>
      <c r="BK1263" s="131"/>
      <c r="BL1263" s="132"/>
      <c r="BM1263" s="133"/>
      <c r="BN1263" s="134"/>
      <c r="BO1263" s="175"/>
      <c r="BP1263" s="114"/>
      <c r="BQ1263" s="136"/>
      <c r="BR1263" s="137"/>
      <c r="BS1263" s="138"/>
      <c r="BT1263" s="139"/>
      <c r="BU1263" s="140"/>
      <c r="BV1263" s="141"/>
      <c r="BW1263" s="142"/>
    </row>
    <row r="1264" customFormat="false" ht="12.75" hidden="false" customHeight="true" outlineLevel="0" collapsed="false">
      <c r="AX1264" s="126" t="s">
        <v>891</v>
      </c>
      <c r="AY1264" s="159" t="n">
        <v>14000000000</v>
      </c>
      <c r="AZ1264" s="131" t="s">
        <v>114</v>
      </c>
      <c r="BA1264" s="131" t="n">
        <v>5113500000000</v>
      </c>
      <c r="BB1264" s="131" t="n">
        <v>0.36</v>
      </c>
      <c r="BC1264" s="131"/>
      <c r="BD1264" s="131"/>
      <c r="BE1264" s="131"/>
      <c r="BF1264" s="132"/>
      <c r="BG1264" s="126" t="s">
        <v>133</v>
      </c>
      <c r="BH1264" s="159" t="n">
        <v>0.0005</v>
      </c>
      <c r="BI1264" s="159" t="n">
        <v>4.2E-005</v>
      </c>
      <c r="BJ1264" s="159" t="n">
        <v>2.9E-005</v>
      </c>
      <c r="BK1264" s="159" t="n">
        <v>0.0005</v>
      </c>
      <c r="BL1264" s="149" t="n">
        <v>2.2E-007</v>
      </c>
      <c r="BM1264" s="133"/>
      <c r="BN1264" s="134"/>
      <c r="BO1264" s="175"/>
      <c r="BP1264" s="114"/>
      <c r="BQ1264" s="136"/>
      <c r="BR1264" s="137"/>
      <c r="BS1264" s="138"/>
      <c r="BT1264" s="139"/>
      <c r="BU1264" s="140"/>
      <c r="BV1264" s="141"/>
      <c r="BW1264" s="142"/>
    </row>
    <row r="1265" customFormat="false" ht="12.75" hidden="false" customHeight="true" outlineLevel="0" collapsed="false">
      <c r="AX1265" s="126" t="s">
        <v>891</v>
      </c>
      <c r="AY1265" s="159" t="n">
        <v>14000000000</v>
      </c>
      <c r="AZ1265" s="131" t="s">
        <v>114</v>
      </c>
      <c r="BA1265" s="131" t="n">
        <v>5113500000000</v>
      </c>
      <c r="BB1265" s="131" t="n">
        <v>0.36</v>
      </c>
      <c r="BC1265" s="131"/>
      <c r="BD1265" s="131"/>
      <c r="BE1265" s="131"/>
      <c r="BF1265" s="132"/>
      <c r="BG1265" s="126" t="s">
        <v>137</v>
      </c>
      <c r="BH1265" s="159" t="n">
        <v>0.0002</v>
      </c>
      <c r="BI1265" s="159" t="n">
        <v>2.3E-005</v>
      </c>
      <c r="BJ1265" s="159" t="n">
        <v>1.2E-005</v>
      </c>
      <c r="BK1265" s="159" t="n">
        <v>0.0002</v>
      </c>
      <c r="BL1265" s="149" t="n">
        <v>9.2E-008</v>
      </c>
      <c r="BM1265" s="133"/>
      <c r="BN1265" s="134"/>
      <c r="BO1265" s="175"/>
      <c r="BP1265" s="114"/>
      <c r="BQ1265" s="136"/>
      <c r="BR1265" s="137"/>
      <c r="BS1265" s="138"/>
      <c r="BT1265" s="139"/>
      <c r="BU1265" s="140"/>
      <c r="BV1265" s="141"/>
      <c r="BW1265" s="142"/>
    </row>
    <row r="1266" customFormat="false" ht="12.75" hidden="false" customHeight="true" outlineLevel="0" collapsed="false">
      <c r="AX1266" s="126" t="s">
        <v>892</v>
      </c>
      <c r="AY1266" s="172" t="n">
        <v>24.1</v>
      </c>
      <c r="AZ1266" s="131" t="s">
        <v>132</v>
      </c>
      <c r="BA1266" s="172" t="n">
        <v>24.1</v>
      </c>
      <c r="BB1266" s="131"/>
      <c r="BC1266" s="131"/>
      <c r="BD1266" s="131"/>
      <c r="BE1266" s="131"/>
      <c r="BF1266" s="132"/>
      <c r="BG1266" s="126" t="s">
        <v>133</v>
      </c>
      <c r="BH1266" s="159" t="n">
        <v>0.0005</v>
      </c>
      <c r="BI1266" s="159" t="n">
        <v>6.3E-009</v>
      </c>
      <c r="BJ1266" s="159" t="n">
        <v>5.3E-009</v>
      </c>
      <c r="BK1266" s="159" t="n">
        <v>0.0005</v>
      </c>
      <c r="BL1266" s="149" t="n">
        <v>3.4E-009</v>
      </c>
      <c r="BM1266" s="133"/>
      <c r="BN1266" s="134"/>
      <c r="BO1266" s="175"/>
      <c r="BP1266" s="114"/>
      <c r="BQ1266" s="136"/>
      <c r="BR1266" s="137"/>
      <c r="BS1266" s="138"/>
      <c r="BT1266" s="139"/>
      <c r="BU1266" s="140"/>
      <c r="BV1266" s="141"/>
      <c r="BW1266" s="142"/>
    </row>
    <row r="1267" customFormat="false" ht="12.75" hidden="false" customHeight="true" outlineLevel="0" collapsed="false">
      <c r="AX1267" s="126" t="s">
        <v>892</v>
      </c>
      <c r="AY1267" s="172" t="n">
        <v>24.1</v>
      </c>
      <c r="AZ1267" s="131" t="s">
        <v>132</v>
      </c>
      <c r="BA1267" s="172" t="n">
        <v>24.1</v>
      </c>
      <c r="BB1267" s="131"/>
      <c r="BC1267" s="131"/>
      <c r="BD1267" s="131"/>
      <c r="BE1267" s="131"/>
      <c r="BF1267" s="132"/>
      <c r="BG1267" s="126" t="s">
        <v>137</v>
      </c>
      <c r="BH1267" s="159" t="n">
        <v>0.0002</v>
      </c>
      <c r="BI1267" s="159" t="n">
        <v>7.3E-009</v>
      </c>
      <c r="BJ1267" s="159" t="n">
        <v>5.8E-009</v>
      </c>
      <c r="BK1267" s="159" t="n">
        <v>0.0002</v>
      </c>
      <c r="BL1267" s="149" t="n">
        <v>3.4E-009</v>
      </c>
      <c r="BM1267" s="133"/>
      <c r="BN1267" s="134"/>
      <c r="BO1267" s="175"/>
      <c r="BP1267" s="114"/>
      <c r="BQ1267" s="136"/>
      <c r="BR1267" s="137"/>
      <c r="BS1267" s="138"/>
      <c r="BT1267" s="139"/>
      <c r="BU1267" s="140"/>
      <c r="BV1267" s="141"/>
      <c r="BW1267" s="142"/>
    </row>
    <row r="1268" customFormat="false" ht="12.75" hidden="false" customHeight="true" outlineLevel="0" collapsed="false">
      <c r="AX1268" s="126" t="s">
        <v>893</v>
      </c>
      <c r="AY1268" s="172" t="n">
        <v>0.638</v>
      </c>
      <c r="AZ1268" s="131" t="s">
        <v>72</v>
      </c>
      <c r="BA1268" s="131" t="n">
        <v>0.0265833333333333</v>
      </c>
      <c r="BB1268" s="131"/>
      <c r="BC1268" s="131"/>
      <c r="BD1268" s="131"/>
      <c r="BE1268" s="131"/>
      <c r="BF1268" s="132"/>
      <c r="BG1268" s="126" t="s">
        <v>133</v>
      </c>
      <c r="BH1268" s="159" t="n">
        <v>0.0005</v>
      </c>
      <c r="BI1268" s="159" t="n">
        <v>7E-008</v>
      </c>
      <c r="BJ1268" s="159" t="n">
        <v>9E-008</v>
      </c>
      <c r="BK1268" s="159" t="n">
        <v>0.0005</v>
      </c>
      <c r="BL1268" s="149" t="n">
        <v>4.5E-010</v>
      </c>
      <c r="BM1268" s="133"/>
      <c r="BN1268" s="134"/>
      <c r="BO1268" s="175"/>
      <c r="BP1268" s="114"/>
      <c r="BQ1268" s="136"/>
      <c r="BR1268" s="137"/>
      <c r="BS1268" s="138"/>
      <c r="BT1268" s="139"/>
      <c r="BU1268" s="140"/>
      <c r="BV1268" s="141"/>
      <c r="BW1268" s="142"/>
    </row>
    <row r="1269" customFormat="false" ht="12.75" hidden="false" customHeight="true" outlineLevel="0" collapsed="false">
      <c r="AX1269" s="126" t="s">
        <v>893</v>
      </c>
      <c r="AY1269" s="172" t="n">
        <v>0.638</v>
      </c>
      <c r="AZ1269" s="131" t="s">
        <v>72</v>
      </c>
      <c r="BA1269" s="131" t="n">
        <v>0.0265833333333333</v>
      </c>
      <c r="BB1269" s="131"/>
      <c r="BC1269" s="131"/>
      <c r="BD1269" s="131"/>
      <c r="BE1269" s="131"/>
      <c r="BF1269" s="132"/>
      <c r="BG1269" s="126" t="s">
        <v>137</v>
      </c>
      <c r="BH1269" s="159" t="n">
        <v>0.0005</v>
      </c>
      <c r="BI1269" s="159" t="n">
        <v>7.6E-008</v>
      </c>
      <c r="BJ1269" s="159" t="n">
        <v>9.7E-008</v>
      </c>
      <c r="BK1269" s="131"/>
      <c r="BL1269" s="132"/>
      <c r="BM1269" s="133"/>
      <c r="BN1269" s="134"/>
      <c r="BO1269" s="175"/>
      <c r="BP1269" s="114"/>
      <c r="BQ1269" s="136"/>
      <c r="BR1269" s="137"/>
      <c r="BS1269" s="138"/>
      <c r="BT1269" s="139"/>
      <c r="BU1269" s="140"/>
      <c r="BV1269" s="141"/>
      <c r="BW1269" s="142"/>
    </row>
    <row r="1270" customFormat="false" ht="12.75" hidden="false" customHeight="true" outlineLevel="0" collapsed="false">
      <c r="AX1270" s="126" t="s">
        <v>894</v>
      </c>
      <c r="AY1270" s="172" t="n">
        <v>22</v>
      </c>
      <c r="AZ1270" s="131" t="s">
        <v>72</v>
      </c>
      <c r="BA1270" s="131" t="n">
        <v>0.916666666666667</v>
      </c>
      <c r="BB1270" s="131"/>
      <c r="BC1270" s="131"/>
      <c r="BD1270" s="131"/>
      <c r="BE1270" s="131"/>
      <c r="BF1270" s="132"/>
      <c r="BG1270" s="126" t="s">
        <v>133</v>
      </c>
      <c r="BH1270" s="159" t="n">
        <v>0.0005</v>
      </c>
      <c r="BI1270" s="159" t="n">
        <v>5.9E-008</v>
      </c>
      <c r="BJ1270" s="159" t="n">
        <v>4.6E-008</v>
      </c>
      <c r="BK1270" s="159" t="n">
        <v>0.0005</v>
      </c>
      <c r="BL1270" s="149" t="n">
        <v>7.8E-010</v>
      </c>
      <c r="BM1270" s="133"/>
      <c r="BN1270" s="134"/>
      <c r="BO1270" s="175"/>
      <c r="BP1270" s="114"/>
      <c r="BQ1270" s="136"/>
      <c r="BR1270" s="137"/>
      <c r="BS1270" s="138"/>
      <c r="BT1270" s="139"/>
      <c r="BU1270" s="140"/>
      <c r="BV1270" s="141"/>
      <c r="BW1270" s="142"/>
    </row>
    <row r="1271" customFormat="false" ht="12.75" hidden="false" customHeight="true" outlineLevel="0" collapsed="false">
      <c r="AX1271" s="126" t="s">
        <v>894</v>
      </c>
      <c r="AY1271" s="172" t="n">
        <v>22</v>
      </c>
      <c r="AZ1271" s="131" t="s">
        <v>72</v>
      </c>
      <c r="BA1271" s="131" t="n">
        <v>0.916666666666667</v>
      </c>
      <c r="BB1271" s="131"/>
      <c r="BC1271" s="131"/>
      <c r="BD1271" s="131"/>
      <c r="BE1271" s="131"/>
      <c r="BF1271" s="132"/>
      <c r="BG1271" s="126" t="s">
        <v>137</v>
      </c>
      <c r="BH1271" s="159" t="n">
        <v>0.0005</v>
      </c>
      <c r="BI1271" s="159" t="n">
        <v>6.9E-008</v>
      </c>
      <c r="BJ1271" s="159" t="n">
        <v>5.1E-008</v>
      </c>
      <c r="BK1271" s="131"/>
      <c r="BL1271" s="132"/>
      <c r="BM1271" s="133"/>
      <c r="BN1271" s="134"/>
      <c r="BO1271" s="175"/>
      <c r="BP1271" s="114"/>
      <c r="BQ1271" s="136"/>
      <c r="BR1271" s="137"/>
      <c r="BS1271" s="138"/>
      <c r="BT1271" s="139"/>
      <c r="BU1271" s="140"/>
      <c r="BV1271" s="141"/>
      <c r="BW1271" s="142"/>
    </row>
    <row r="1272" customFormat="false" ht="12.75" hidden="false" customHeight="true" outlineLevel="0" collapsed="false">
      <c r="AX1272" s="126" t="s">
        <v>895</v>
      </c>
      <c r="AY1272" s="172" t="n">
        <v>17.4</v>
      </c>
      <c r="AZ1272" s="131" t="s">
        <v>72</v>
      </c>
      <c r="BA1272" s="131" t="n">
        <v>0.725</v>
      </c>
      <c r="BB1272" s="131"/>
      <c r="BC1272" s="131"/>
      <c r="BD1272" s="131"/>
      <c r="BE1272" s="131"/>
      <c r="BF1272" s="132"/>
      <c r="BG1272" s="126" t="s">
        <v>133</v>
      </c>
      <c r="BH1272" s="159" t="n">
        <v>0.0005</v>
      </c>
      <c r="BI1272" s="159" t="n">
        <v>5.6E-007</v>
      </c>
      <c r="BJ1272" s="159" t="n">
        <v>4.6E-007</v>
      </c>
      <c r="BK1272" s="159" t="n">
        <v>0.0005</v>
      </c>
      <c r="BL1272" s="149" t="n">
        <v>9.2E-010</v>
      </c>
      <c r="BM1272" s="133"/>
      <c r="BN1272" s="134"/>
      <c r="BO1272" s="175"/>
      <c r="BP1272" s="114"/>
      <c r="BQ1272" s="136"/>
      <c r="BR1272" s="137"/>
      <c r="BS1272" s="138"/>
      <c r="BT1272" s="139"/>
      <c r="BU1272" s="140"/>
      <c r="BV1272" s="141"/>
      <c r="BW1272" s="142"/>
    </row>
    <row r="1273" customFormat="false" ht="12.75" hidden="false" customHeight="true" outlineLevel="0" collapsed="false">
      <c r="AX1273" s="126" t="s">
        <v>895</v>
      </c>
      <c r="AY1273" s="172" t="n">
        <v>17.4</v>
      </c>
      <c r="AZ1273" s="131" t="s">
        <v>72</v>
      </c>
      <c r="BA1273" s="131" t="n">
        <v>0.725</v>
      </c>
      <c r="BB1273" s="131"/>
      <c r="BC1273" s="131"/>
      <c r="BD1273" s="131"/>
      <c r="BE1273" s="131"/>
      <c r="BF1273" s="132"/>
      <c r="BG1273" s="126" t="s">
        <v>137</v>
      </c>
      <c r="BH1273" s="159" t="n">
        <v>0.0005</v>
      </c>
      <c r="BI1273" s="159" t="n">
        <v>7.1E-007</v>
      </c>
      <c r="BJ1273" s="159" t="n">
        <v>5.7E-007</v>
      </c>
      <c r="BK1273" s="131"/>
      <c r="BL1273" s="132"/>
      <c r="BM1273" s="133"/>
      <c r="BN1273" s="134"/>
      <c r="BO1273" s="175"/>
      <c r="BP1273" s="114"/>
      <c r="BQ1273" s="136"/>
      <c r="BR1273" s="137"/>
      <c r="BS1273" s="138"/>
      <c r="BT1273" s="139"/>
      <c r="BU1273" s="140"/>
      <c r="BV1273" s="141"/>
      <c r="BW1273" s="142"/>
    </row>
    <row r="1274" customFormat="false" ht="12.75" hidden="false" customHeight="true" outlineLevel="0" collapsed="false">
      <c r="AX1274" s="126" t="s">
        <v>896</v>
      </c>
      <c r="AY1274" s="159" t="n">
        <v>32700</v>
      </c>
      <c r="AZ1274" s="131" t="s">
        <v>114</v>
      </c>
      <c r="BA1274" s="131" t="n">
        <v>11943675</v>
      </c>
      <c r="BB1274" s="131"/>
      <c r="BC1274" s="131"/>
      <c r="BD1274" s="131"/>
      <c r="BE1274" s="131"/>
      <c r="BF1274" s="132"/>
      <c r="BG1274" s="126" t="s">
        <v>133</v>
      </c>
      <c r="BH1274" s="159" t="n">
        <v>0.0005</v>
      </c>
      <c r="BI1274" s="159" t="n">
        <v>0.00013</v>
      </c>
      <c r="BJ1274" s="159" t="n">
        <v>8.9E-005</v>
      </c>
      <c r="BK1274" s="159" t="n">
        <v>0.0005</v>
      </c>
      <c r="BL1274" s="149" t="n">
        <v>7.1E-007</v>
      </c>
      <c r="BM1274" s="133"/>
      <c r="BN1274" s="134"/>
      <c r="BO1274" s="175"/>
      <c r="BP1274" s="114"/>
      <c r="BQ1274" s="136"/>
      <c r="BR1274" s="137"/>
      <c r="BS1274" s="138"/>
      <c r="BT1274" s="139"/>
      <c r="BU1274" s="140"/>
      <c r="BV1274" s="141"/>
      <c r="BW1274" s="142"/>
    </row>
    <row r="1275" customFormat="false" ht="12.75" hidden="false" customHeight="true" outlineLevel="0" collapsed="false">
      <c r="AX1275" s="126" t="s">
        <v>896</v>
      </c>
      <c r="AY1275" s="159" t="n">
        <v>32700</v>
      </c>
      <c r="AZ1275" s="131" t="s">
        <v>114</v>
      </c>
      <c r="BA1275" s="131" t="n">
        <v>11943675</v>
      </c>
      <c r="BB1275" s="131"/>
      <c r="BC1275" s="131"/>
      <c r="BD1275" s="131"/>
      <c r="BE1275" s="131"/>
      <c r="BF1275" s="132"/>
      <c r="BG1275" s="126" t="s">
        <v>137</v>
      </c>
      <c r="BH1275" s="159" t="n">
        <v>0.0005</v>
      </c>
      <c r="BI1275" s="159" t="n">
        <v>3.2E-005</v>
      </c>
      <c r="BJ1275" s="159" t="n">
        <v>1.7E-005</v>
      </c>
      <c r="BK1275" s="131"/>
      <c r="BL1275" s="132"/>
      <c r="BM1275" s="133"/>
      <c r="BN1275" s="134"/>
      <c r="BO1275" s="175"/>
      <c r="BP1275" s="114"/>
      <c r="BQ1275" s="136"/>
      <c r="BR1275" s="137"/>
      <c r="BS1275" s="138"/>
      <c r="BT1275" s="139"/>
      <c r="BU1275" s="140"/>
      <c r="BV1275" s="141"/>
      <c r="BW1275" s="142"/>
    </row>
    <row r="1276" customFormat="false" ht="12.75" hidden="false" customHeight="true" outlineLevel="0" collapsed="false">
      <c r="AX1276" s="126" t="s">
        <v>897</v>
      </c>
      <c r="AY1276" s="172" t="n">
        <v>1.31</v>
      </c>
      <c r="AZ1276" s="131" t="s">
        <v>132</v>
      </c>
      <c r="BA1276" s="172" t="n">
        <v>1.31</v>
      </c>
      <c r="BB1276" s="131"/>
      <c r="BC1276" s="131"/>
      <c r="BD1276" s="131"/>
      <c r="BE1276" s="131"/>
      <c r="BF1276" s="132"/>
      <c r="BG1276" s="126" t="s">
        <v>133</v>
      </c>
      <c r="BH1276" s="159" t="n">
        <v>0.0005</v>
      </c>
      <c r="BI1276" s="159" t="n">
        <v>9.5E-009</v>
      </c>
      <c r="BJ1276" s="159" t="n">
        <v>6.8E-009</v>
      </c>
      <c r="BK1276" s="159" t="n">
        <v>0.0005</v>
      </c>
      <c r="BL1276" s="149" t="n">
        <v>7.2E-010</v>
      </c>
      <c r="BM1276" s="133"/>
      <c r="BN1276" s="134"/>
      <c r="BO1276" s="175"/>
      <c r="BP1276" s="114"/>
      <c r="BQ1276" s="136"/>
      <c r="BR1276" s="137"/>
      <c r="BS1276" s="138"/>
      <c r="BT1276" s="139"/>
      <c r="BU1276" s="140"/>
      <c r="BV1276" s="141"/>
      <c r="BW1276" s="142"/>
    </row>
    <row r="1277" customFormat="false" ht="12.75" hidden="false" customHeight="true" outlineLevel="0" collapsed="false">
      <c r="AX1277" s="126" t="s">
        <v>897</v>
      </c>
      <c r="AY1277" s="172" t="n">
        <v>1.31</v>
      </c>
      <c r="AZ1277" s="131" t="s">
        <v>132</v>
      </c>
      <c r="BA1277" s="172" t="n">
        <v>1.31</v>
      </c>
      <c r="BB1277" s="131"/>
      <c r="BC1277" s="131"/>
      <c r="BD1277" s="131"/>
      <c r="BE1277" s="131"/>
      <c r="BF1277" s="132"/>
      <c r="BG1277" s="126" t="s">
        <v>137</v>
      </c>
      <c r="BH1277" s="159" t="n">
        <v>0.0005</v>
      </c>
      <c r="BI1277" s="159" t="n">
        <v>3.2E-009</v>
      </c>
      <c r="BJ1277" s="159" t="n">
        <v>2E-009</v>
      </c>
      <c r="BK1277" s="131"/>
      <c r="BL1277" s="132"/>
      <c r="BM1277" s="133"/>
      <c r="BN1277" s="134"/>
      <c r="BO1277" s="175"/>
      <c r="BP1277" s="114"/>
      <c r="BQ1277" s="136"/>
      <c r="BR1277" s="137"/>
      <c r="BS1277" s="138"/>
      <c r="BT1277" s="139"/>
      <c r="BU1277" s="140"/>
      <c r="BV1277" s="141"/>
      <c r="BW1277" s="142"/>
    </row>
    <row r="1278" customFormat="false" ht="12.75" hidden="false" customHeight="true" outlineLevel="0" collapsed="false">
      <c r="AX1278" s="126" t="s">
        <v>898</v>
      </c>
      <c r="AY1278" s="172" t="n">
        <v>27</v>
      </c>
      <c r="AZ1278" s="131" t="s">
        <v>132</v>
      </c>
      <c r="BA1278" s="172" t="n">
        <v>27</v>
      </c>
      <c r="BB1278" s="131"/>
      <c r="BC1278" s="131"/>
      <c r="BD1278" s="131"/>
      <c r="BE1278" s="131"/>
      <c r="BF1278" s="132"/>
      <c r="BG1278" s="126" t="s">
        <v>133</v>
      </c>
      <c r="BH1278" s="159" t="n">
        <v>0.0005</v>
      </c>
      <c r="BI1278" s="159" t="n">
        <v>3.1E-009</v>
      </c>
      <c r="BJ1278" s="159" t="n">
        <v>2.8E-009</v>
      </c>
      <c r="BK1278" s="159" t="n">
        <v>0.0005</v>
      </c>
      <c r="BL1278" s="149" t="n">
        <v>8.7E-010</v>
      </c>
      <c r="BM1278" s="133"/>
      <c r="BN1278" s="134"/>
      <c r="BO1278" s="175"/>
      <c r="BP1278" s="114"/>
      <c r="BQ1278" s="136"/>
      <c r="BR1278" s="137"/>
      <c r="BS1278" s="138"/>
      <c r="BT1278" s="139"/>
      <c r="BU1278" s="140"/>
      <c r="BV1278" s="141"/>
      <c r="BW1278" s="142"/>
    </row>
    <row r="1279" customFormat="false" ht="12.75" hidden="false" customHeight="true" outlineLevel="0" collapsed="false">
      <c r="AX1279" s="126" t="s">
        <v>898</v>
      </c>
      <c r="AY1279" s="172" t="n">
        <v>27</v>
      </c>
      <c r="AZ1279" s="131" t="s">
        <v>132</v>
      </c>
      <c r="BA1279" s="172" t="n">
        <v>27</v>
      </c>
      <c r="BB1279" s="131"/>
      <c r="BC1279" s="131"/>
      <c r="BD1279" s="131"/>
      <c r="BE1279" s="131"/>
      <c r="BF1279" s="132"/>
      <c r="BG1279" s="126" t="s">
        <v>137</v>
      </c>
      <c r="BH1279" s="159" t="n">
        <v>0.0005</v>
      </c>
      <c r="BI1279" s="159" t="n">
        <v>3.7E-009</v>
      </c>
      <c r="BJ1279" s="159" t="n">
        <v>3.2E-009</v>
      </c>
      <c r="BK1279" s="131"/>
      <c r="BL1279" s="132"/>
      <c r="BM1279" s="133"/>
      <c r="BN1279" s="134"/>
      <c r="BO1279" s="175"/>
      <c r="BP1279" s="114"/>
      <c r="BQ1279" s="136"/>
      <c r="BR1279" s="137"/>
      <c r="BS1279" s="138"/>
      <c r="BT1279" s="139"/>
      <c r="BU1279" s="140"/>
      <c r="BV1279" s="141"/>
      <c r="BW1279" s="142"/>
    </row>
    <row r="1280" customFormat="false" ht="12.75" hidden="false" customHeight="true" outlineLevel="0" collapsed="false">
      <c r="AX1280" s="126" t="s">
        <v>899</v>
      </c>
      <c r="AY1280" s="172" t="n">
        <v>6.7</v>
      </c>
      <c r="AZ1280" s="131" t="s">
        <v>72</v>
      </c>
      <c r="BA1280" s="131" t="n">
        <v>0.279166666666667</v>
      </c>
      <c r="BB1280" s="131"/>
      <c r="BC1280" s="131"/>
      <c r="BD1280" s="131"/>
      <c r="BE1280" s="131"/>
      <c r="BF1280" s="132"/>
      <c r="BG1280" s="126" t="s">
        <v>133</v>
      </c>
      <c r="BH1280" s="159" t="n">
        <v>0.0005</v>
      </c>
      <c r="BI1280" s="159" t="n">
        <v>3.8E-010</v>
      </c>
      <c r="BJ1280" s="159" t="n">
        <v>5.5E-010</v>
      </c>
      <c r="BK1280" s="159" t="n">
        <v>0.0005</v>
      </c>
      <c r="BL1280" s="149" t="n">
        <v>5.1E-010</v>
      </c>
      <c r="BM1280" s="133"/>
      <c r="BN1280" s="134"/>
      <c r="BO1280" s="175"/>
      <c r="BP1280" s="114"/>
      <c r="BQ1280" s="136"/>
      <c r="BR1280" s="137"/>
      <c r="BS1280" s="138"/>
      <c r="BT1280" s="139"/>
      <c r="BU1280" s="140"/>
      <c r="BV1280" s="141"/>
      <c r="BW1280" s="142"/>
    </row>
    <row r="1281" customFormat="false" ht="12.75" hidden="false" customHeight="true" outlineLevel="0" collapsed="false">
      <c r="AX1281" s="126" t="s">
        <v>899</v>
      </c>
      <c r="AY1281" s="172" t="n">
        <v>6.7</v>
      </c>
      <c r="AZ1281" s="131" t="s">
        <v>72</v>
      </c>
      <c r="BA1281" s="131" t="n">
        <v>0.279166666666667</v>
      </c>
      <c r="BB1281" s="131"/>
      <c r="BC1281" s="131"/>
      <c r="BD1281" s="131"/>
      <c r="BE1281" s="131"/>
      <c r="BF1281" s="132"/>
      <c r="BG1281" s="126" t="s">
        <v>137</v>
      </c>
      <c r="BH1281" s="159" t="n">
        <v>0.0005</v>
      </c>
      <c r="BI1281" s="159" t="n">
        <v>4E-010</v>
      </c>
      <c r="BJ1281" s="159" t="n">
        <v>5.8E-010</v>
      </c>
      <c r="BK1281" s="131"/>
      <c r="BL1281" s="132"/>
      <c r="BM1281" s="133"/>
      <c r="BN1281" s="134"/>
      <c r="BO1281" s="175"/>
      <c r="BP1281" s="114"/>
      <c r="BQ1281" s="136"/>
      <c r="BR1281" s="137"/>
      <c r="BS1281" s="138"/>
      <c r="BT1281" s="139"/>
      <c r="BU1281" s="140"/>
      <c r="BV1281" s="141"/>
      <c r="BW1281" s="142"/>
    </row>
    <row r="1282" customFormat="false" ht="12.75" hidden="false" customHeight="true" outlineLevel="0" collapsed="false">
      <c r="AX1282" s="126" t="s">
        <v>900</v>
      </c>
      <c r="AY1282" s="172" t="n">
        <v>20.8</v>
      </c>
      <c r="AZ1282" s="131" t="s">
        <v>132</v>
      </c>
      <c r="BA1282" s="172" t="n">
        <v>20.8</v>
      </c>
      <c r="BB1282" s="131"/>
      <c r="BC1282" s="131"/>
      <c r="BD1282" s="131"/>
      <c r="BE1282" s="131"/>
      <c r="BF1282" s="132"/>
      <c r="BG1282" s="126" t="s">
        <v>115</v>
      </c>
      <c r="BH1282" s="131" t="n">
        <v>0.02</v>
      </c>
      <c r="BI1282" s="159" t="n">
        <v>3.6E-007</v>
      </c>
      <c r="BJ1282" s="159" t="n">
        <v>4.2E-007</v>
      </c>
      <c r="BK1282" s="131" t="n">
        <v>0.02</v>
      </c>
      <c r="BL1282" s="149" t="n">
        <v>5.5E-008</v>
      </c>
      <c r="BM1282" s="133"/>
      <c r="BN1282" s="134"/>
      <c r="BO1282" s="175"/>
      <c r="BP1282" s="114"/>
      <c r="BQ1282" s="136"/>
      <c r="BR1282" s="137"/>
      <c r="BS1282" s="138"/>
      <c r="BT1282" s="139"/>
      <c r="BU1282" s="140"/>
      <c r="BV1282" s="141"/>
      <c r="BW1282" s="142"/>
    </row>
    <row r="1283" customFormat="false" ht="12.75" hidden="false" customHeight="true" outlineLevel="0" collapsed="false">
      <c r="AX1283" s="126" t="s">
        <v>900</v>
      </c>
      <c r="AY1283" s="172" t="n">
        <v>20.8</v>
      </c>
      <c r="AZ1283" s="131" t="s">
        <v>132</v>
      </c>
      <c r="BA1283" s="172" t="n">
        <v>20.8</v>
      </c>
      <c r="BB1283" s="131"/>
      <c r="BC1283" s="131"/>
      <c r="BD1283" s="131"/>
      <c r="BE1283" s="131"/>
      <c r="BF1283" s="132"/>
      <c r="BG1283" s="126" t="s">
        <v>133</v>
      </c>
      <c r="BH1283" s="131" t="n">
        <v>0.02</v>
      </c>
      <c r="BI1283" s="159" t="n">
        <v>1.2E-005</v>
      </c>
      <c r="BJ1283" s="159" t="n">
        <v>1E-005</v>
      </c>
      <c r="BK1283" s="131" t="n">
        <v>0.002</v>
      </c>
      <c r="BL1283" s="149" t="n">
        <v>2.8E-008</v>
      </c>
      <c r="BM1283" s="133"/>
      <c r="BN1283" s="134"/>
      <c r="BO1283" s="175"/>
      <c r="BP1283" s="114"/>
      <c r="BQ1283" s="136"/>
      <c r="BR1283" s="137"/>
      <c r="BS1283" s="138"/>
      <c r="BT1283" s="139"/>
      <c r="BU1283" s="140"/>
      <c r="BV1283" s="141"/>
      <c r="BW1283" s="142"/>
    </row>
    <row r="1284" customFormat="false" ht="12.75" hidden="false" customHeight="true" outlineLevel="0" collapsed="false">
      <c r="AX1284" s="126" t="s">
        <v>900</v>
      </c>
      <c r="AY1284" s="172" t="n">
        <v>20.8</v>
      </c>
      <c r="AZ1284" s="131" t="s">
        <v>132</v>
      </c>
      <c r="BA1284" s="172" t="n">
        <v>20.8</v>
      </c>
      <c r="BB1284" s="131"/>
      <c r="BC1284" s="131"/>
      <c r="BD1284" s="131"/>
      <c r="BE1284" s="131"/>
      <c r="BF1284" s="132"/>
      <c r="BG1284" s="126" t="s">
        <v>137</v>
      </c>
      <c r="BH1284" s="131" t="n">
        <v>0.002</v>
      </c>
      <c r="BI1284" s="159" t="n">
        <v>1.5E-005</v>
      </c>
      <c r="BJ1284" s="159" t="n">
        <v>1.2E-005</v>
      </c>
      <c r="BK1284" s="131"/>
      <c r="BL1284" s="132"/>
      <c r="BM1284" s="133"/>
      <c r="BN1284" s="134"/>
      <c r="BO1284" s="175"/>
      <c r="BP1284" s="114"/>
      <c r="BQ1284" s="136"/>
      <c r="BR1284" s="137"/>
      <c r="BS1284" s="138"/>
      <c r="BT1284" s="139"/>
      <c r="BU1284" s="140"/>
      <c r="BV1284" s="141"/>
      <c r="BW1284" s="142"/>
    </row>
    <row r="1285" customFormat="false" ht="12.75" hidden="false" customHeight="true" outlineLevel="0" collapsed="false">
      <c r="AX1285" s="126" t="s">
        <v>901</v>
      </c>
      <c r="AY1285" s="172" t="n">
        <v>4.2</v>
      </c>
      <c r="AZ1285" s="131" t="s">
        <v>132</v>
      </c>
      <c r="BA1285" s="172" t="n">
        <v>4.2</v>
      </c>
      <c r="BB1285" s="131"/>
      <c r="BC1285" s="131"/>
      <c r="BD1285" s="131"/>
      <c r="BE1285" s="131"/>
      <c r="BF1285" s="132"/>
      <c r="BG1285" s="126" t="s">
        <v>115</v>
      </c>
      <c r="BH1285" s="131" t="n">
        <v>0.02</v>
      </c>
      <c r="BI1285" s="159" t="n">
        <v>8.3E-011</v>
      </c>
      <c r="BJ1285" s="159" t="n">
        <v>1.4E-010</v>
      </c>
      <c r="BK1285" s="131" t="n">
        <v>0.02</v>
      </c>
      <c r="BL1285" s="149" t="n">
        <v>2.8E-010</v>
      </c>
      <c r="BM1285" s="133"/>
      <c r="BN1285" s="134"/>
      <c r="BO1285" s="175"/>
      <c r="BP1285" s="114"/>
      <c r="BQ1285" s="136"/>
      <c r="BR1285" s="137"/>
      <c r="BS1285" s="138"/>
      <c r="BT1285" s="139"/>
      <c r="BU1285" s="140"/>
      <c r="BV1285" s="141"/>
      <c r="BW1285" s="142"/>
    </row>
    <row r="1286" customFormat="false" ht="12.75" hidden="false" customHeight="true" outlineLevel="0" collapsed="false">
      <c r="AX1286" s="126" t="s">
        <v>901</v>
      </c>
      <c r="AY1286" s="172" t="n">
        <v>4.2</v>
      </c>
      <c r="AZ1286" s="131" t="s">
        <v>132</v>
      </c>
      <c r="BA1286" s="172" t="n">
        <v>4.2</v>
      </c>
      <c r="BB1286" s="131"/>
      <c r="BC1286" s="131"/>
      <c r="BD1286" s="131"/>
      <c r="BE1286" s="131"/>
      <c r="BF1286" s="132"/>
      <c r="BG1286" s="126" t="s">
        <v>133</v>
      </c>
      <c r="BH1286" s="131" t="n">
        <v>0.02</v>
      </c>
      <c r="BI1286" s="159" t="n">
        <v>3.4E-010</v>
      </c>
      <c r="BJ1286" s="159" t="n">
        <v>3.7E-010</v>
      </c>
      <c r="BK1286" s="131" t="n">
        <v>0.002</v>
      </c>
      <c r="BL1286" s="149" t="n">
        <v>2.8E-010</v>
      </c>
      <c r="BM1286" s="133"/>
      <c r="BN1286" s="134"/>
      <c r="BO1286" s="175"/>
      <c r="BP1286" s="114"/>
      <c r="BQ1286" s="136"/>
      <c r="BR1286" s="137"/>
      <c r="BS1286" s="138"/>
      <c r="BT1286" s="139"/>
      <c r="BU1286" s="140"/>
      <c r="BV1286" s="141"/>
      <c r="BW1286" s="142"/>
    </row>
    <row r="1287" customFormat="false" ht="12.75" hidden="false" customHeight="true" outlineLevel="0" collapsed="false">
      <c r="AX1287" s="126" t="s">
        <v>901</v>
      </c>
      <c r="AY1287" s="172" t="n">
        <v>4.2</v>
      </c>
      <c r="AZ1287" s="131" t="s">
        <v>132</v>
      </c>
      <c r="BA1287" s="172" t="n">
        <v>4.2</v>
      </c>
      <c r="BB1287" s="131"/>
      <c r="BC1287" s="131"/>
      <c r="BD1287" s="131"/>
      <c r="BE1287" s="131"/>
      <c r="BF1287" s="132"/>
      <c r="BG1287" s="126" t="s">
        <v>137</v>
      </c>
      <c r="BH1287" s="131" t="n">
        <v>0.002</v>
      </c>
      <c r="BI1287" s="159" t="n">
        <v>3.7E-010</v>
      </c>
      <c r="BJ1287" s="159" t="n">
        <v>4E-010</v>
      </c>
      <c r="BK1287" s="131"/>
      <c r="BL1287" s="132"/>
      <c r="BM1287" s="133"/>
      <c r="BN1287" s="134"/>
      <c r="BO1287" s="175"/>
      <c r="BP1287" s="114"/>
      <c r="BQ1287" s="136"/>
      <c r="BR1287" s="137"/>
      <c r="BS1287" s="138"/>
      <c r="BT1287" s="139"/>
      <c r="BU1287" s="140"/>
      <c r="BV1287" s="141"/>
      <c r="BW1287" s="142"/>
    </row>
    <row r="1288" customFormat="false" ht="12.75" hidden="false" customHeight="true" outlineLevel="0" collapsed="false">
      <c r="AX1288" s="126" t="s">
        <v>902</v>
      </c>
      <c r="AY1288" s="172" t="n">
        <v>72</v>
      </c>
      <c r="AZ1288" s="131" t="s">
        <v>114</v>
      </c>
      <c r="BA1288" s="131" t="n">
        <v>26298</v>
      </c>
      <c r="BB1288" s="131"/>
      <c r="BC1288" s="131"/>
      <c r="BD1288" s="131"/>
      <c r="BE1288" s="131"/>
      <c r="BF1288" s="132"/>
      <c r="BG1288" s="126" t="s">
        <v>115</v>
      </c>
      <c r="BH1288" s="131" t="n">
        <v>0.02</v>
      </c>
      <c r="BI1288" s="159" t="n">
        <v>4E-006</v>
      </c>
      <c r="BJ1288" s="159" t="n">
        <v>4.7E-006</v>
      </c>
      <c r="BK1288" s="131" t="n">
        <v>0.02</v>
      </c>
      <c r="BL1288" s="149" t="n">
        <v>3.3E-007</v>
      </c>
      <c r="BM1288" s="133"/>
      <c r="BN1288" s="134"/>
      <c r="BO1288" s="175"/>
      <c r="BP1288" s="114"/>
      <c r="BQ1288" s="136"/>
      <c r="BR1288" s="137"/>
      <c r="BS1288" s="138"/>
      <c r="BT1288" s="139"/>
      <c r="BU1288" s="140"/>
      <c r="BV1288" s="141"/>
      <c r="BW1288" s="142"/>
    </row>
    <row r="1289" customFormat="false" ht="12.75" hidden="false" customHeight="true" outlineLevel="0" collapsed="false">
      <c r="AX1289" s="126" t="s">
        <v>902</v>
      </c>
      <c r="AY1289" s="172" t="n">
        <v>72</v>
      </c>
      <c r="AZ1289" s="131" t="s">
        <v>114</v>
      </c>
      <c r="BA1289" s="131" t="n">
        <v>26298</v>
      </c>
      <c r="BB1289" s="131"/>
      <c r="BC1289" s="131"/>
      <c r="BD1289" s="131"/>
      <c r="BE1289" s="131"/>
      <c r="BF1289" s="132"/>
      <c r="BG1289" s="126" t="s">
        <v>133</v>
      </c>
      <c r="BH1289" s="131" t="n">
        <v>0.02</v>
      </c>
      <c r="BI1289" s="159" t="n">
        <v>7.2E-006</v>
      </c>
      <c r="BJ1289" s="159" t="n">
        <v>4.8E-006</v>
      </c>
      <c r="BK1289" s="131" t="n">
        <v>0.002</v>
      </c>
      <c r="BL1289" s="149" t="n">
        <v>3.7E-008</v>
      </c>
      <c r="BM1289" s="133"/>
      <c r="BN1289" s="134"/>
      <c r="BO1289" s="175"/>
      <c r="BP1289" s="114"/>
      <c r="BQ1289" s="136"/>
      <c r="BR1289" s="137"/>
      <c r="BS1289" s="138"/>
      <c r="BT1289" s="139"/>
      <c r="BU1289" s="140"/>
      <c r="BV1289" s="141"/>
      <c r="BW1289" s="142"/>
    </row>
    <row r="1290" customFormat="false" ht="12.75" hidden="false" customHeight="true" outlineLevel="0" collapsed="false">
      <c r="AX1290" s="126" t="s">
        <v>902</v>
      </c>
      <c r="AY1290" s="172" t="n">
        <v>72</v>
      </c>
      <c r="AZ1290" s="131" t="s">
        <v>114</v>
      </c>
      <c r="BA1290" s="131" t="n">
        <v>26298</v>
      </c>
      <c r="BB1290" s="131"/>
      <c r="BC1290" s="131"/>
      <c r="BD1290" s="131"/>
      <c r="BE1290" s="131"/>
      <c r="BF1290" s="132"/>
      <c r="BG1290" s="126" t="s">
        <v>137</v>
      </c>
      <c r="BH1290" s="131" t="n">
        <v>0.002</v>
      </c>
      <c r="BI1290" s="159" t="n">
        <v>3.5E-005</v>
      </c>
      <c r="BJ1290" s="159" t="n">
        <v>2.6E-005</v>
      </c>
      <c r="BK1290" s="131"/>
      <c r="BL1290" s="132"/>
      <c r="BM1290" s="133"/>
      <c r="BN1290" s="134"/>
      <c r="BO1290" s="175"/>
      <c r="BP1290" s="114"/>
      <c r="BQ1290" s="136"/>
      <c r="BR1290" s="137"/>
      <c r="BS1290" s="138"/>
      <c r="BT1290" s="139"/>
      <c r="BU1290" s="140"/>
      <c r="BV1290" s="141"/>
      <c r="BW1290" s="142"/>
    </row>
    <row r="1291" customFormat="false" ht="12.75" hidden="false" customHeight="true" outlineLevel="0" collapsed="false">
      <c r="AX1291" s="126" t="s">
        <v>903</v>
      </c>
      <c r="AY1291" s="159" t="n">
        <v>158000</v>
      </c>
      <c r="AZ1291" s="131" t="s">
        <v>114</v>
      </c>
      <c r="BA1291" s="131" t="n">
        <v>57709500</v>
      </c>
      <c r="BB1291" s="131"/>
      <c r="BC1291" s="131"/>
      <c r="BD1291" s="131"/>
      <c r="BE1291" s="131"/>
      <c r="BF1291" s="132"/>
      <c r="BG1291" s="126" t="s">
        <v>115</v>
      </c>
      <c r="BH1291" s="131" t="n">
        <v>0.02</v>
      </c>
      <c r="BI1291" s="159" t="n">
        <v>5.7E-007</v>
      </c>
      <c r="BJ1291" s="159" t="n">
        <v>6.6E-007</v>
      </c>
      <c r="BK1291" s="131" t="n">
        <v>0.02</v>
      </c>
      <c r="BL1291" s="149" t="n">
        <v>5E-008</v>
      </c>
      <c r="BM1291" s="133"/>
      <c r="BN1291" s="134"/>
      <c r="BO1291" s="175"/>
      <c r="BP1291" s="114"/>
      <c r="BQ1291" s="136"/>
      <c r="BR1291" s="137"/>
      <c r="BS1291" s="138"/>
      <c r="BT1291" s="139"/>
      <c r="BU1291" s="140"/>
      <c r="BV1291" s="141"/>
      <c r="BW1291" s="142"/>
    </row>
    <row r="1292" customFormat="false" ht="12.75" hidden="false" customHeight="true" outlineLevel="0" collapsed="false">
      <c r="AX1292" s="126" t="s">
        <v>903</v>
      </c>
      <c r="AY1292" s="159" t="n">
        <v>158000</v>
      </c>
      <c r="AZ1292" s="131" t="s">
        <v>114</v>
      </c>
      <c r="BA1292" s="131" t="n">
        <v>57709500</v>
      </c>
      <c r="BB1292" s="131"/>
      <c r="BC1292" s="131"/>
      <c r="BD1292" s="131"/>
      <c r="BE1292" s="131"/>
      <c r="BF1292" s="132"/>
      <c r="BG1292" s="126" t="s">
        <v>133</v>
      </c>
      <c r="BH1292" s="131" t="n">
        <v>0.02</v>
      </c>
      <c r="BI1292" s="159" t="n">
        <v>3.2E-006</v>
      </c>
      <c r="BJ1292" s="159" t="n">
        <v>2.2E-006</v>
      </c>
      <c r="BK1292" s="131" t="n">
        <v>0.002</v>
      </c>
      <c r="BL1292" s="149" t="n">
        <v>8.5E-009</v>
      </c>
      <c r="BM1292" s="133"/>
      <c r="BN1292" s="134"/>
      <c r="BO1292" s="175"/>
      <c r="BP1292" s="114"/>
      <c r="BQ1292" s="136"/>
      <c r="BR1292" s="137"/>
      <c r="BS1292" s="138"/>
      <c r="BT1292" s="139"/>
      <c r="BU1292" s="140"/>
      <c r="BV1292" s="141"/>
      <c r="BW1292" s="142"/>
    </row>
    <row r="1293" customFormat="false" ht="12.75" hidden="false" customHeight="true" outlineLevel="0" collapsed="false">
      <c r="AX1293" s="126" t="s">
        <v>903</v>
      </c>
      <c r="AY1293" s="159" t="n">
        <v>158000</v>
      </c>
      <c r="AZ1293" s="131" t="s">
        <v>114</v>
      </c>
      <c r="BA1293" s="131" t="n">
        <v>57709500</v>
      </c>
      <c r="BB1293" s="131"/>
      <c r="BC1293" s="131"/>
      <c r="BD1293" s="131"/>
      <c r="BE1293" s="131"/>
      <c r="BF1293" s="132"/>
      <c r="BG1293" s="126" t="s">
        <v>137</v>
      </c>
      <c r="BH1293" s="131" t="n">
        <v>0.002</v>
      </c>
      <c r="BI1293" s="159" t="n">
        <v>8.7E-006</v>
      </c>
      <c r="BJ1293" s="159" t="n">
        <v>6.9E-006</v>
      </c>
      <c r="BK1293" s="131"/>
      <c r="BL1293" s="132"/>
      <c r="BM1293" s="133"/>
      <c r="BN1293" s="134"/>
      <c r="BO1293" s="175"/>
      <c r="BP1293" s="114"/>
      <c r="BQ1293" s="136"/>
      <c r="BR1293" s="137"/>
      <c r="BS1293" s="138"/>
      <c r="BT1293" s="139"/>
      <c r="BU1293" s="140"/>
      <c r="BV1293" s="141"/>
      <c r="BW1293" s="142"/>
    </row>
    <row r="1294" customFormat="false" ht="12.75" hidden="false" customHeight="true" outlineLevel="0" collapsed="false">
      <c r="AX1294" s="126" t="s">
        <v>904</v>
      </c>
      <c r="AY1294" s="159" t="n">
        <v>244000</v>
      </c>
      <c r="AZ1294" s="131" t="s">
        <v>114</v>
      </c>
      <c r="BA1294" s="131" t="n">
        <v>89121000</v>
      </c>
      <c r="BB1294" s="131"/>
      <c r="BC1294" s="131"/>
      <c r="BD1294" s="131"/>
      <c r="BE1294" s="131"/>
      <c r="BF1294" s="132"/>
      <c r="BG1294" s="126" t="s">
        <v>115</v>
      </c>
      <c r="BH1294" s="131" t="n">
        <v>0.02</v>
      </c>
      <c r="BI1294" s="159" t="n">
        <v>5.5E-007</v>
      </c>
      <c r="BJ1294" s="159" t="n">
        <v>6.4E-007</v>
      </c>
      <c r="BK1294" s="131" t="n">
        <v>0.02</v>
      </c>
      <c r="BL1294" s="149" t="n">
        <v>4.9E-008</v>
      </c>
      <c r="BM1294" s="133"/>
      <c r="BN1294" s="134"/>
      <c r="BO1294" s="175"/>
      <c r="BP1294" s="114"/>
      <c r="BQ1294" s="136"/>
      <c r="BR1294" s="137"/>
      <c r="BS1294" s="138"/>
      <c r="BT1294" s="139"/>
      <c r="BU1294" s="140"/>
      <c r="BV1294" s="141"/>
      <c r="BW1294" s="142"/>
    </row>
    <row r="1295" customFormat="false" ht="12.75" hidden="false" customHeight="true" outlineLevel="0" collapsed="false">
      <c r="AX1295" s="126" t="s">
        <v>904</v>
      </c>
      <c r="AY1295" s="159" t="n">
        <v>244000</v>
      </c>
      <c r="AZ1295" s="131" t="s">
        <v>114</v>
      </c>
      <c r="BA1295" s="131" t="n">
        <v>89121000</v>
      </c>
      <c r="BB1295" s="131"/>
      <c r="BC1295" s="131"/>
      <c r="BD1295" s="131"/>
      <c r="BE1295" s="131"/>
      <c r="BF1295" s="132"/>
      <c r="BG1295" s="126" t="s">
        <v>133</v>
      </c>
      <c r="BH1295" s="131" t="n">
        <v>0.02</v>
      </c>
      <c r="BI1295" s="159" t="n">
        <v>3.1E-006</v>
      </c>
      <c r="BJ1295" s="159" t="n">
        <v>2.1E-006</v>
      </c>
      <c r="BK1295" s="131" t="n">
        <v>0.002</v>
      </c>
      <c r="BL1295" s="149" t="n">
        <v>8.3E-009</v>
      </c>
      <c r="BM1295" s="133"/>
      <c r="BN1295" s="134"/>
      <c r="BO1295" s="175"/>
      <c r="BP1295" s="114"/>
      <c r="BQ1295" s="136"/>
      <c r="BR1295" s="137"/>
      <c r="BS1295" s="138"/>
      <c r="BT1295" s="139"/>
      <c r="BU1295" s="140"/>
      <c r="BV1295" s="141"/>
      <c r="BW1295" s="142"/>
    </row>
    <row r="1296" customFormat="false" ht="12.75" hidden="false" customHeight="true" outlineLevel="0" collapsed="false">
      <c r="AX1296" s="126" t="s">
        <v>904</v>
      </c>
      <c r="AY1296" s="159" t="n">
        <v>244000</v>
      </c>
      <c r="AZ1296" s="131" t="s">
        <v>114</v>
      </c>
      <c r="BA1296" s="131" t="n">
        <v>89121000</v>
      </c>
      <c r="BB1296" s="131"/>
      <c r="BC1296" s="131"/>
      <c r="BD1296" s="131"/>
      <c r="BE1296" s="131"/>
      <c r="BF1296" s="132"/>
      <c r="BG1296" s="126" t="s">
        <v>137</v>
      </c>
      <c r="BH1296" s="131" t="n">
        <v>0.002</v>
      </c>
      <c r="BI1296" s="159" t="n">
        <v>8.5E-006</v>
      </c>
      <c r="BJ1296" s="159" t="n">
        <v>6.8E-006</v>
      </c>
      <c r="BK1296" s="131"/>
      <c r="BL1296" s="132"/>
      <c r="BM1296" s="133"/>
      <c r="BN1296" s="134"/>
      <c r="BO1296" s="175"/>
      <c r="BP1296" s="114"/>
      <c r="BQ1296" s="136"/>
      <c r="BR1296" s="137"/>
      <c r="BS1296" s="138"/>
      <c r="BT1296" s="139"/>
      <c r="BU1296" s="140"/>
      <c r="BV1296" s="141"/>
      <c r="BW1296" s="142"/>
    </row>
    <row r="1297" customFormat="false" ht="12.75" hidden="false" customHeight="true" outlineLevel="0" collapsed="false">
      <c r="AX1297" s="126" t="s">
        <v>905</v>
      </c>
      <c r="AY1297" s="159" t="n">
        <v>704000000</v>
      </c>
      <c r="AZ1297" s="131" t="s">
        <v>114</v>
      </c>
      <c r="BA1297" s="131" t="n">
        <v>257136000000</v>
      </c>
      <c r="BB1297" s="131"/>
      <c r="BC1297" s="131"/>
      <c r="BD1297" s="131"/>
      <c r="BE1297" s="131"/>
      <c r="BF1297" s="132"/>
      <c r="BG1297" s="126" t="s">
        <v>115</v>
      </c>
      <c r="BH1297" s="131" t="n">
        <v>0.02</v>
      </c>
      <c r="BI1297" s="159" t="n">
        <v>5.1E-007</v>
      </c>
      <c r="BJ1297" s="159" t="n">
        <v>6E-007</v>
      </c>
      <c r="BK1297" s="131" t="n">
        <v>0.02</v>
      </c>
      <c r="BL1297" s="149" t="n">
        <v>4.6E-008</v>
      </c>
      <c r="BM1297" s="133"/>
      <c r="BN1297" s="134"/>
      <c r="BO1297" s="175"/>
      <c r="BP1297" s="114"/>
      <c r="BQ1297" s="136"/>
      <c r="BR1297" s="137"/>
      <c r="BS1297" s="138"/>
      <c r="BT1297" s="139"/>
      <c r="BU1297" s="140"/>
      <c r="BV1297" s="141"/>
      <c r="BW1297" s="142"/>
    </row>
    <row r="1298" customFormat="false" ht="12.75" hidden="false" customHeight="true" outlineLevel="0" collapsed="false">
      <c r="AX1298" s="126" t="s">
        <v>905</v>
      </c>
      <c r="AY1298" s="159" t="n">
        <v>704000000</v>
      </c>
      <c r="AZ1298" s="131" t="s">
        <v>114</v>
      </c>
      <c r="BA1298" s="131" t="n">
        <v>257136000000</v>
      </c>
      <c r="BB1298" s="131"/>
      <c r="BC1298" s="131"/>
      <c r="BD1298" s="131"/>
      <c r="BE1298" s="131"/>
      <c r="BF1298" s="132"/>
      <c r="BG1298" s="126" t="s">
        <v>133</v>
      </c>
      <c r="BH1298" s="131" t="n">
        <v>0.02</v>
      </c>
      <c r="BI1298" s="159" t="n">
        <v>2.8E-006</v>
      </c>
      <c r="BJ1298" s="159" t="n">
        <v>1.8E-006</v>
      </c>
      <c r="BK1298" s="131" t="n">
        <v>0.002</v>
      </c>
      <c r="BL1298" s="149" t="n">
        <v>8.3E-009</v>
      </c>
      <c r="BM1298" s="133"/>
      <c r="BN1298" s="134"/>
      <c r="BO1298" s="175"/>
      <c r="BP1298" s="114"/>
      <c r="BQ1298" s="136"/>
      <c r="BR1298" s="137"/>
      <c r="BS1298" s="138"/>
      <c r="BT1298" s="139"/>
      <c r="BU1298" s="140"/>
      <c r="BV1298" s="141"/>
      <c r="BW1298" s="142"/>
    </row>
    <row r="1299" customFormat="false" ht="12.75" hidden="false" customHeight="true" outlineLevel="0" collapsed="false">
      <c r="AX1299" s="126" t="s">
        <v>905</v>
      </c>
      <c r="AY1299" s="159" t="n">
        <v>704000000</v>
      </c>
      <c r="AZ1299" s="131" t="s">
        <v>114</v>
      </c>
      <c r="BA1299" s="131" t="n">
        <v>257136000000</v>
      </c>
      <c r="BB1299" s="131"/>
      <c r="BC1299" s="131" t="n">
        <v>8.5E-006</v>
      </c>
      <c r="BD1299" s="131" t="s">
        <v>137</v>
      </c>
      <c r="BE1299" s="131"/>
      <c r="BF1299" s="132" t="n">
        <v>4.7E-008</v>
      </c>
      <c r="BG1299" s="126" t="s">
        <v>137</v>
      </c>
      <c r="BH1299" s="131" t="n">
        <v>0.002</v>
      </c>
      <c r="BI1299" s="159" t="n">
        <v>7.7E-006</v>
      </c>
      <c r="BJ1299" s="159" t="n">
        <v>6.1E-006</v>
      </c>
      <c r="BK1299" s="131"/>
      <c r="BL1299" s="132"/>
      <c r="BM1299" s="133"/>
      <c r="BN1299" s="134"/>
      <c r="BO1299" s="175"/>
      <c r="BP1299" s="114"/>
      <c r="BQ1299" s="136"/>
      <c r="BR1299" s="137"/>
      <c r="BS1299" s="138"/>
      <c r="BT1299" s="139"/>
      <c r="BU1299" s="140"/>
      <c r="BV1299" s="141"/>
      <c r="BW1299" s="142"/>
    </row>
    <row r="1300" customFormat="false" ht="12.75" hidden="false" customHeight="true" outlineLevel="0" collapsed="false">
      <c r="AX1300" s="126" t="s">
        <v>906</v>
      </c>
      <c r="AY1300" s="159" t="n">
        <v>23400000</v>
      </c>
      <c r="AZ1300" s="131" t="s">
        <v>114</v>
      </c>
      <c r="BA1300" s="131" t="n">
        <v>8546850000</v>
      </c>
      <c r="BB1300" s="131"/>
      <c r="BC1300" s="131"/>
      <c r="BD1300" s="131"/>
      <c r="BE1300" s="131"/>
      <c r="BF1300" s="132"/>
      <c r="BG1300" s="126" t="s">
        <v>115</v>
      </c>
      <c r="BH1300" s="131" t="n">
        <v>0.02</v>
      </c>
      <c r="BI1300" s="159" t="n">
        <v>5.2E-007</v>
      </c>
      <c r="BJ1300" s="159" t="n">
        <v>6.1E-007</v>
      </c>
      <c r="BK1300" s="131" t="n">
        <v>0.02</v>
      </c>
      <c r="BL1300" s="149" t="n">
        <v>4.6E-008</v>
      </c>
      <c r="BM1300" s="133"/>
      <c r="BN1300" s="134"/>
      <c r="BO1300" s="175"/>
      <c r="BP1300" s="114"/>
      <c r="BQ1300" s="136"/>
      <c r="BR1300" s="137"/>
      <c r="BS1300" s="138"/>
      <c r="BT1300" s="139"/>
      <c r="BU1300" s="140"/>
      <c r="BV1300" s="141"/>
      <c r="BW1300" s="142"/>
    </row>
    <row r="1301" customFormat="false" ht="12.75" hidden="false" customHeight="true" outlineLevel="0" collapsed="false">
      <c r="AX1301" s="126" t="s">
        <v>906</v>
      </c>
      <c r="AY1301" s="159" t="n">
        <v>23400000</v>
      </c>
      <c r="AZ1301" s="131" t="s">
        <v>114</v>
      </c>
      <c r="BA1301" s="131" t="n">
        <v>8546850000</v>
      </c>
      <c r="BB1301" s="131"/>
      <c r="BC1301" s="131"/>
      <c r="BD1301" s="131"/>
      <c r="BE1301" s="131"/>
      <c r="BF1301" s="132"/>
      <c r="BG1301" s="126" t="s">
        <v>133</v>
      </c>
      <c r="BH1301" s="131" t="n">
        <v>0.02</v>
      </c>
      <c r="BI1301" s="159" t="n">
        <v>2.9E-006</v>
      </c>
      <c r="BJ1301" s="159" t="n">
        <v>1.9E-006</v>
      </c>
      <c r="BK1301" s="131" t="n">
        <v>0.002</v>
      </c>
      <c r="BL1301" s="149" t="n">
        <v>7.9E-009</v>
      </c>
      <c r="BM1301" s="133"/>
      <c r="BN1301" s="134"/>
      <c r="BO1301" s="175"/>
      <c r="BP1301" s="114"/>
      <c r="BQ1301" s="136"/>
      <c r="BR1301" s="137"/>
      <c r="BS1301" s="138"/>
      <c r="BT1301" s="139"/>
      <c r="BU1301" s="140"/>
      <c r="BV1301" s="141"/>
      <c r="BW1301" s="142"/>
    </row>
    <row r="1302" customFormat="false" ht="12.75" hidden="false" customHeight="true" outlineLevel="0" collapsed="false">
      <c r="AX1302" s="126" t="s">
        <v>906</v>
      </c>
      <c r="AY1302" s="159" t="n">
        <v>23400000</v>
      </c>
      <c r="AZ1302" s="131" t="s">
        <v>114</v>
      </c>
      <c r="BA1302" s="131" t="n">
        <v>8546850000</v>
      </c>
      <c r="BB1302" s="131"/>
      <c r="BC1302" s="131"/>
      <c r="BD1302" s="131"/>
      <c r="BE1302" s="131"/>
      <c r="BF1302" s="132"/>
      <c r="BG1302" s="126" t="s">
        <v>137</v>
      </c>
      <c r="BH1302" s="131" t="n">
        <v>0.002</v>
      </c>
      <c r="BI1302" s="159" t="n">
        <v>7.9E-006</v>
      </c>
      <c r="BJ1302" s="159" t="n">
        <v>6.3E-006</v>
      </c>
      <c r="BK1302" s="131"/>
      <c r="BL1302" s="132"/>
      <c r="BM1302" s="133"/>
      <c r="BN1302" s="134"/>
      <c r="BO1302" s="175"/>
      <c r="BP1302" s="114"/>
      <c r="BQ1302" s="136"/>
      <c r="BR1302" s="137"/>
      <c r="BS1302" s="138"/>
      <c r="BT1302" s="139"/>
      <c r="BU1302" s="140"/>
      <c r="BV1302" s="141"/>
      <c r="BW1302" s="142"/>
    </row>
    <row r="1303" customFormat="false" ht="12.75" hidden="false" customHeight="true" outlineLevel="0" collapsed="false">
      <c r="AX1303" s="126" t="s">
        <v>907</v>
      </c>
      <c r="AY1303" s="172" t="n">
        <v>6.75</v>
      </c>
      <c r="AZ1303" s="131" t="s">
        <v>132</v>
      </c>
      <c r="BA1303" s="172" t="n">
        <v>6.75</v>
      </c>
      <c r="BB1303" s="131"/>
      <c r="BC1303" s="131"/>
      <c r="BD1303" s="131"/>
      <c r="BE1303" s="131"/>
      <c r="BF1303" s="132"/>
      <c r="BG1303" s="126" t="s">
        <v>115</v>
      </c>
      <c r="BH1303" s="131" t="n">
        <v>0.02</v>
      </c>
      <c r="BI1303" s="159" t="n">
        <v>1.9E-010</v>
      </c>
      <c r="BJ1303" s="159" t="n">
        <v>3.3E-010</v>
      </c>
      <c r="BK1303" s="131" t="n">
        <v>0.02</v>
      </c>
      <c r="BL1303" s="149" t="n">
        <v>7.6E-010</v>
      </c>
      <c r="BM1303" s="133"/>
      <c r="BN1303" s="134"/>
      <c r="BO1303" s="175"/>
      <c r="BP1303" s="114"/>
      <c r="BQ1303" s="136"/>
      <c r="BR1303" s="137"/>
      <c r="BS1303" s="138"/>
      <c r="BT1303" s="139"/>
      <c r="BU1303" s="140"/>
      <c r="BV1303" s="141"/>
      <c r="BW1303" s="142"/>
    </row>
    <row r="1304" customFormat="false" ht="12.75" hidden="false" customHeight="true" outlineLevel="0" collapsed="false">
      <c r="AX1304" s="126" t="s">
        <v>907</v>
      </c>
      <c r="AY1304" s="172" t="n">
        <v>6.75</v>
      </c>
      <c r="AZ1304" s="131" t="s">
        <v>132</v>
      </c>
      <c r="BA1304" s="172" t="n">
        <v>6.75</v>
      </c>
      <c r="BB1304" s="131"/>
      <c r="BC1304" s="131"/>
      <c r="BD1304" s="131"/>
      <c r="BE1304" s="131"/>
      <c r="BF1304" s="132"/>
      <c r="BG1304" s="126" t="s">
        <v>133</v>
      </c>
      <c r="BH1304" s="131" t="n">
        <v>0.02</v>
      </c>
      <c r="BI1304" s="159" t="n">
        <v>1.6E-009</v>
      </c>
      <c r="BJ1304" s="159" t="n">
        <v>1.5E-009</v>
      </c>
      <c r="BK1304" s="131" t="n">
        <v>0.002</v>
      </c>
      <c r="BL1304" s="149" t="n">
        <v>7.7E-010</v>
      </c>
      <c r="BM1304" s="133"/>
      <c r="BN1304" s="134"/>
      <c r="BO1304" s="175"/>
      <c r="BP1304" s="114"/>
      <c r="BQ1304" s="136"/>
      <c r="BR1304" s="137"/>
      <c r="BS1304" s="138"/>
      <c r="BT1304" s="139"/>
      <c r="BU1304" s="140"/>
      <c r="BV1304" s="141"/>
      <c r="BW1304" s="142"/>
    </row>
    <row r="1305" customFormat="false" ht="12.75" hidden="false" customHeight="true" outlineLevel="0" collapsed="false">
      <c r="AX1305" s="126" t="s">
        <v>907</v>
      </c>
      <c r="AY1305" s="172" t="n">
        <v>6.75</v>
      </c>
      <c r="AZ1305" s="131" t="s">
        <v>132</v>
      </c>
      <c r="BA1305" s="172" t="n">
        <v>6.75</v>
      </c>
      <c r="BB1305" s="131"/>
      <c r="BC1305" s="131"/>
      <c r="BD1305" s="131"/>
      <c r="BE1305" s="131"/>
      <c r="BF1305" s="132"/>
      <c r="BG1305" s="126" t="s">
        <v>137</v>
      </c>
      <c r="BH1305" s="131" t="n">
        <v>0.002</v>
      </c>
      <c r="BI1305" s="159" t="n">
        <v>1.8E-009</v>
      </c>
      <c r="BJ1305" s="159" t="n">
        <v>1.7E-009</v>
      </c>
      <c r="BK1305" s="131"/>
      <c r="BL1305" s="132"/>
      <c r="BM1305" s="133"/>
      <c r="BN1305" s="134"/>
      <c r="BO1305" s="175"/>
      <c r="BP1305" s="114"/>
      <c r="BQ1305" s="136"/>
      <c r="BR1305" s="137"/>
      <c r="BS1305" s="138"/>
      <c r="BT1305" s="139"/>
      <c r="BU1305" s="140"/>
      <c r="BV1305" s="141"/>
      <c r="BW1305" s="142"/>
    </row>
    <row r="1306" customFormat="false" ht="12.75" hidden="false" customHeight="true" outlineLevel="0" collapsed="false">
      <c r="AX1306" s="126" t="s">
        <v>908</v>
      </c>
      <c r="AY1306" s="159" t="n">
        <v>4470000000</v>
      </c>
      <c r="AZ1306" s="131" t="s">
        <v>114</v>
      </c>
      <c r="BA1306" s="131" t="n">
        <v>1632667500000</v>
      </c>
      <c r="BB1306" s="131" t="n">
        <v>0.26</v>
      </c>
      <c r="BC1306" s="131"/>
      <c r="BD1306" s="131"/>
      <c r="BE1306" s="131"/>
      <c r="BF1306" s="132"/>
      <c r="BG1306" s="126" t="s">
        <v>115</v>
      </c>
      <c r="BH1306" s="131" t="n">
        <v>0.02</v>
      </c>
      <c r="BI1306" s="159" t="n">
        <v>4.9E-007</v>
      </c>
      <c r="BJ1306" s="159" t="n">
        <v>5.8E-007</v>
      </c>
      <c r="BK1306" s="131" t="n">
        <v>0.02</v>
      </c>
      <c r="BL1306" s="149" t="n">
        <v>4.4E-008</v>
      </c>
      <c r="BM1306" s="133"/>
      <c r="BN1306" s="134"/>
      <c r="BO1306" s="175"/>
      <c r="BP1306" s="114"/>
      <c r="BQ1306" s="136"/>
      <c r="BR1306" s="137"/>
      <c r="BS1306" s="138"/>
      <c r="BT1306" s="139"/>
      <c r="BU1306" s="140"/>
      <c r="BV1306" s="141"/>
      <c r="BW1306" s="142"/>
    </row>
    <row r="1307" customFormat="false" ht="12.75" hidden="false" customHeight="true" outlineLevel="0" collapsed="false">
      <c r="AX1307" s="126" t="s">
        <v>908</v>
      </c>
      <c r="AY1307" s="159" t="n">
        <v>4470000000</v>
      </c>
      <c r="AZ1307" s="131" t="s">
        <v>114</v>
      </c>
      <c r="BA1307" s="131" t="n">
        <v>1632667500000</v>
      </c>
      <c r="BB1307" s="131" t="n">
        <v>0.26</v>
      </c>
      <c r="BC1307" s="131"/>
      <c r="BD1307" s="131"/>
      <c r="BE1307" s="131"/>
      <c r="BF1307" s="132"/>
      <c r="BG1307" s="126" t="s">
        <v>133</v>
      </c>
      <c r="BH1307" s="131" t="n">
        <v>0.02</v>
      </c>
      <c r="BI1307" s="159" t="n">
        <v>2.6E-006</v>
      </c>
      <c r="BJ1307" s="159" t="n">
        <v>1.6E-006</v>
      </c>
      <c r="BK1307" s="131" t="n">
        <v>0.002</v>
      </c>
      <c r="BL1307" s="149" t="n">
        <v>7.6E-009</v>
      </c>
      <c r="BM1307" s="133"/>
      <c r="BN1307" s="134"/>
      <c r="BO1307" s="175"/>
      <c r="BP1307" s="114"/>
      <c r="BQ1307" s="136"/>
      <c r="BR1307" s="137"/>
      <c r="BS1307" s="138"/>
      <c r="BT1307" s="139"/>
      <c r="BU1307" s="140"/>
      <c r="BV1307" s="141"/>
      <c r="BW1307" s="142"/>
    </row>
    <row r="1308" customFormat="false" ht="12.75" hidden="false" customHeight="true" outlineLevel="0" collapsed="false">
      <c r="AX1308" s="126" t="s">
        <v>908</v>
      </c>
      <c r="AY1308" s="159" t="n">
        <v>4470000000</v>
      </c>
      <c r="AZ1308" s="131" t="s">
        <v>114</v>
      </c>
      <c r="BA1308" s="131" t="n">
        <v>1632667500000</v>
      </c>
      <c r="BB1308" s="131" t="n">
        <v>0.26</v>
      </c>
      <c r="BC1308" s="131" t="n">
        <v>8E-006</v>
      </c>
      <c r="BD1308" s="131" t="s">
        <v>137</v>
      </c>
      <c r="BE1308" s="131"/>
      <c r="BF1308" s="132" t="n">
        <v>4.5E-008</v>
      </c>
      <c r="BG1308" s="126" t="s">
        <v>137</v>
      </c>
      <c r="BH1308" s="131" t="n">
        <v>0.002</v>
      </c>
      <c r="BI1308" s="159" t="n">
        <v>7.3E-006</v>
      </c>
      <c r="BJ1308" s="159" t="n">
        <v>5.7E-006</v>
      </c>
      <c r="BK1308" s="131"/>
      <c r="BL1308" s="132"/>
      <c r="BM1308" s="133"/>
      <c r="BN1308" s="134"/>
      <c r="BO1308" s="175"/>
      <c r="BP1308" s="114"/>
      <c r="BQ1308" s="136"/>
      <c r="BR1308" s="137"/>
      <c r="BS1308" s="138"/>
      <c r="BT1308" s="139"/>
      <c r="BU1308" s="140"/>
      <c r="BV1308" s="141"/>
      <c r="BW1308" s="142"/>
    </row>
    <row r="1309" customFormat="false" ht="12.75" hidden="false" customHeight="true" outlineLevel="0" collapsed="false">
      <c r="AX1309" s="126" t="s">
        <v>909</v>
      </c>
      <c r="AY1309" s="172" t="n">
        <v>0.392</v>
      </c>
      <c r="AZ1309" s="131" t="s">
        <v>72</v>
      </c>
      <c r="BA1309" s="131" t="n">
        <v>0.0163333333333333</v>
      </c>
      <c r="BB1309" s="131"/>
      <c r="BC1309" s="131"/>
      <c r="BD1309" s="131"/>
      <c r="BE1309" s="131"/>
      <c r="BF1309" s="132"/>
      <c r="BG1309" s="126" t="s">
        <v>115</v>
      </c>
      <c r="BH1309" s="131" t="n">
        <v>0.02</v>
      </c>
      <c r="BI1309" s="159" t="n">
        <v>1.1E-011</v>
      </c>
      <c r="BJ1309" s="159" t="n">
        <v>1.8E-011</v>
      </c>
      <c r="BK1309" s="131" t="n">
        <v>0.02</v>
      </c>
      <c r="BL1309" s="149" t="n">
        <v>2.7E-011</v>
      </c>
      <c r="BM1309" s="133"/>
      <c r="BN1309" s="134"/>
      <c r="BO1309" s="175"/>
      <c r="BP1309" s="114"/>
      <c r="BQ1309" s="136"/>
      <c r="BR1309" s="137"/>
      <c r="BS1309" s="138"/>
      <c r="BT1309" s="139"/>
      <c r="BU1309" s="140"/>
      <c r="BV1309" s="141"/>
      <c r="BW1309" s="142"/>
    </row>
    <row r="1310" customFormat="false" ht="12.75" hidden="false" customHeight="true" outlineLevel="0" collapsed="false">
      <c r="AX1310" s="126" t="s">
        <v>909</v>
      </c>
      <c r="AY1310" s="172" t="n">
        <v>0.392</v>
      </c>
      <c r="AZ1310" s="131" t="s">
        <v>72</v>
      </c>
      <c r="BA1310" s="131" t="n">
        <v>0.0163333333333333</v>
      </c>
      <c r="BB1310" s="131"/>
      <c r="BC1310" s="131"/>
      <c r="BD1310" s="131"/>
      <c r="BE1310" s="131"/>
      <c r="BF1310" s="132"/>
      <c r="BG1310" s="126" t="s">
        <v>133</v>
      </c>
      <c r="BH1310" s="131" t="n">
        <v>0.02</v>
      </c>
      <c r="BI1310" s="159" t="n">
        <v>2.3E-011</v>
      </c>
      <c r="BJ1310" s="159" t="n">
        <v>3.3E-011</v>
      </c>
      <c r="BK1310" s="131" t="n">
        <v>0.002</v>
      </c>
      <c r="BL1310" s="149" t="n">
        <v>2.8E-011</v>
      </c>
      <c r="BM1310" s="133"/>
      <c r="BN1310" s="134"/>
      <c r="BO1310" s="175"/>
      <c r="BP1310" s="114"/>
      <c r="BQ1310" s="136"/>
      <c r="BR1310" s="137"/>
      <c r="BS1310" s="138"/>
      <c r="BT1310" s="139"/>
      <c r="BU1310" s="140"/>
      <c r="BV1310" s="141"/>
      <c r="BW1310" s="142"/>
    </row>
    <row r="1311" customFormat="false" ht="12.75" hidden="false" customHeight="true" outlineLevel="0" collapsed="false">
      <c r="AX1311" s="126" t="s">
        <v>909</v>
      </c>
      <c r="AY1311" s="172" t="n">
        <v>0.392</v>
      </c>
      <c r="AZ1311" s="131" t="s">
        <v>72</v>
      </c>
      <c r="BA1311" s="131" t="n">
        <v>0.0163333333333333</v>
      </c>
      <c r="BB1311" s="131"/>
      <c r="BC1311" s="131"/>
      <c r="BD1311" s="131"/>
      <c r="BE1311" s="131"/>
      <c r="BF1311" s="132"/>
      <c r="BG1311" s="126" t="s">
        <v>137</v>
      </c>
      <c r="BH1311" s="131" t="n">
        <v>0.002</v>
      </c>
      <c r="BI1311" s="159" t="n">
        <v>2.4E-011</v>
      </c>
      <c r="BJ1311" s="159" t="n">
        <v>3.5E-011</v>
      </c>
      <c r="BK1311" s="131"/>
      <c r="BL1311" s="132"/>
      <c r="BM1311" s="133"/>
      <c r="BN1311" s="134"/>
      <c r="BO1311" s="175"/>
      <c r="BP1311" s="114"/>
      <c r="BQ1311" s="136"/>
      <c r="BR1311" s="137"/>
      <c r="BS1311" s="138"/>
      <c r="BT1311" s="139"/>
      <c r="BU1311" s="140"/>
      <c r="BV1311" s="141"/>
      <c r="BW1311" s="142"/>
    </row>
    <row r="1312" customFormat="false" ht="12.75" hidden="false" customHeight="true" outlineLevel="0" collapsed="false">
      <c r="AX1312" s="126" t="s">
        <v>910</v>
      </c>
      <c r="AY1312" s="172" t="n">
        <v>14.1</v>
      </c>
      <c r="AZ1312" s="131" t="s">
        <v>72</v>
      </c>
      <c r="BA1312" s="131" t="n">
        <v>0.5875</v>
      </c>
      <c r="BB1312" s="131"/>
      <c r="BC1312" s="131"/>
      <c r="BD1312" s="131"/>
      <c r="BE1312" s="131"/>
      <c r="BF1312" s="132"/>
      <c r="BG1312" s="126" t="s">
        <v>115</v>
      </c>
      <c r="BH1312" s="131" t="n">
        <v>0.02</v>
      </c>
      <c r="BI1312" s="159" t="n">
        <v>2.1E-010</v>
      </c>
      <c r="BJ1312" s="159" t="n">
        <v>3.7E-010</v>
      </c>
      <c r="BK1312" s="131" t="n">
        <v>0.02</v>
      </c>
      <c r="BL1312" s="149" t="n">
        <v>1.1E-009</v>
      </c>
      <c r="BM1312" s="133"/>
      <c r="BN1312" s="134"/>
      <c r="BO1312" s="175"/>
      <c r="BP1312" s="114"/>
      <c r="BQ1312" s="136"/>
      <c r="BR1312" s="137"/>
      <c r="BS1312" s="138"/>
      <c r="BT1312" s="139"/>
      <c r="BU1312" s="140"/>
      <c r="BV1312" s="141"/>
      <c r="BW1312" s="142"/>
    </row>
    <row r="1313" customFormat="false" ht="12.75" hidden="false" customHeight="true" outlineLevel="0" collapsed="false">
      <c r="AX1313" s="126" t="s">
        <v>910</v>
      </c>
      <c r="AY1313" s="172" t="n">
        <v>14.1</v>
      </c>
      <c r="AZ1313" s="131" t="s">
        <v>72</v>
      </c>
      <c r="BA1313" s="131" t="n">
        <v>0.5875</v>
      </c>
      <c r="BB1313" s="131"/>
      <c r="BC1313" s="131"/>
      <c r="BD1313" s="131"/>
      <c r="BE1313" s="131"/>
      <c r="BF1313" s="132"/>
      <c r="BG1313" s="126" t="s">
        <v>133</v>
      </c>
      <c r="BH1313" s="131" t="n">
        <v>0.02</v>
      </c>
      <c r="BI1313" s="159" t="n">
        <v>5.3E-010</v>
      </c>
      <c r="BJ1313" s="159" t="n">
        <v>7.9E-010</v>
      </c>
      <c r="BK1313" s="131" t="n">
        <v>0.002</v>
      </c>
      <c r="BL1313" s="149" t="n">
        <v>1.1E-009</v>
      </c>
      <c r="BM1313" s="133"/>
      <c r="BN1313" s="134"/>
      <c r="BO1313" s="175"/>
      <c r="BP1313" s="114"/>
      <c r="BQ1313" s="136"/>
      <c r="BR1313" s="137"/>
      <c r="BS1313" s="138"/>
      <c r="BT1313" s="139"/>
      <c r="BU1313" s="140"/>
      <c r="BV1313" s="141"/>
      <c r="BW1313" s="142"/>
    </row>
    <row r="1314" customFormat="false" ht="12.75" hidden="false" customHeight="true" outlineLevel="0" collapsed="false">
      <c r="AX1314" s="126" t="s">
        <v>910</v>
      </c>
      <c r="AY1314" s="172" t="n">
        <v>14.1</v>
      </c>
      <c r="AZ1314" s="131" t="s">
        <v>72</v>
      </c>
      <c r="BA1314" s="131" t="n">
        <v>0.5875</v>
      </c>
      <c r="BB1314" s="131"/>
      <c r="BC1314" s="131"/>
      <c r="BD1314" s="131"/>
      <c r="BE1314" s="131"/>
      <c r="BF1314" s="132"/>
      <c r="BG1314" s="126" t="s">
        <v>137</v>
      </c>
      <c r="BH1314" s="131" t="n">
        <v>0.002</v>
      </c>
      <c r="BI1314" s="159" t="n">
        <v>5.7E-010</v>
      </c>
      <c r="BJ1314" s="159" t="n">
        <v>8.4E-010</v>
      </c>
      <c r="BK1314" s="131"/>
      <c r="BL1314" s="132"/>
      <c r="BM1314" s="133"/>
      <c r="BN1314" s="134"/>
      <c r="BO1314" s="175"/>
      <c r="BP1314" s="114"/>
      <c r="BQ1314" s="136"/>
      <c r="BR1314" s="137"/>
      <c r="BS1314" s="138"/>
      <c r="BT1314" s="139"/>
      <c r="BU1314" s="140"/>
      <c r="BV1314" s="141"/>
      <c r="BW1314" s="142"/>
    </row>
    <row r="1315" customFormat="false" ht="12.75" hidden="false" customHeight="true" outlineLevel="0" collapsed="false">
      <c r="AX1315" s="126" t="s">
        <v>911</v>
      </c>
      <c r="AY1315" s="172" t="n">
        <v>0.245</v>
      </c>
      <c r="AZ1315" s="131" t="s">
        <v>72</v>
      </c>
      <c r="BA1315" s="131" t="n">
        <v>0.0102083333333333</v>
      </c>
      <c r="BB1315" s="131"/>
      <c r="BC1315" s="131"/>
      <c r="BD1315" s="131"/>
      <c r="BE1315" s="131"/>
      <c r="BF1315" s="132"/>
      <c r="BG1315" s="126" t="s">
        <v>133</v>
      </c>
      <c r="BH1315" s="159" t="n">
        <v>0.0005</v>
      </c>
      <c r="BI1315" s="159" t="n">
        <v>4.7E-011</v>
      </c>
      <c r="BJ1315" s="159" t="n">
        <v>3.5E-011</v>
      </c>
      <c r="BK1315" s="159" t="n">
        <v>0.0005</v>
      </c>
      <c r="BL1315" s="149" t="n">
        <v>9.7E-012</v>
      </c>
      <c r="BM1315" s="133"/>
      <c r="BN1315" s="134"/>
      <c r="BO1315" s="175"/>
      <c r="BP1315" s="114"/>
      <c r="BQ1315" s="136"/>
      <c r="BR1315" s="137"/>
      <c r="BS1315" s="138"/>
      <c r="BT1315" s="139"/>
      <c r="BU1315" s="140"/>
      <c r="BV1315" s="141"/>
      <c r="BW1315" s="142"/>
    </row>
    <row r="1316" customFormat="false" ht="12.75" hidden="false" customHeight="true" outlineLevel="0" collapsed="false">
      <c r="AX1316" s="126" t="s">
        <v>912</v>
      </c>
      <c r="AY1316" s="172" t="n">
        <v>0.603</v>
      </c>
      <c r="AZ1316" s="131" t="s">
        <v>72</v>
      </c>
      <c r="BA1316" s="131" t="n">
        <v>0.025125</v>
      </c>
      <c r="BB1316" s="131"/>
      <c r="BC1316" s="131"/>
      <c r="BD1316" s="131"/>
      <c r="BE1316" s="131"/>
      <c r="BF1316" s="132"/>
      <c r="BG1316" s="126" t="s">
        <v>133</v>
      </c>
      <c r="BH1316" s="159" t="n">
        <v>0.0005</v>
      </c>
      <c r="BI1316" s="159" t="n">
        <v>1.7E-012</v>
      </c>
      <c r="BJ1316" s="159" t="n">
        <v>3E-012</v>
      </c>
      <c r="BK1316" s="159" t="n">
        <v>0.0005</v>
      </c>
      <c r="BL1316" s="149" t="n">
        <v>2.2E-012</v>
      </c>
      <c r="BM1316" s="133"/>
      <c r="BN1316" s="134"/>
      <c r="BO1316" s="175"/>
      <c r="BP1316" s="114"/>
      <c r="BQ1316" s="136"/>
      <c r="BR1316" s="137"/>
      <c r="BS1316" s="138"/>
      <c r="BT1316" s="139"/>
      <c r="BU1316" s="140"/>
      <c r="BV1316" s="141"/>
      <c r="BW1316" s="142"/>
    </row>
    <row r="1317" customFormat="false" ht="12.75" hidden="false" customHeight="true" outlineLevel="0" collapsed="false">
      <c r="AX1317" s="126" t="s">
        <v>913</v>
      </c>
      <c r="AY1317" s="172" t="n">
        <v>4.4</v>
      </c>
      <c r="AZ1317" s="131" t="s">
        <v>132</v>
      </c>
      <c r="BA1317" s="172" t="n">
        <v>4.4</v>
      </c>
      <c r="BB1317" s="131"/>
      <c r="BC1317" s="131"/>
      <c r="BD1317" s="131"/>
      <c r="BE1317" s="131"/>
      <c r="BF1317" s="132"/>
      <c r="BG1317" s="126" t="s">
        <v>133</v>
      </c>
      <c r="BH1317" s="159" t="n">
        <v>0.0005</v>
      </c>
      <c r="BI1317" s="159" t="n">
        <v>5.4E-010</v>
      </c>
      <c r="BJ1317" s="159" t="n">
        <v>7.3E-010</v>
      </c>
      <c r="BK1317" s="159" t="n">
        <v>0.0005</v>
      </c>
      <c r="BL1317" s="149" t="n">
        <v>8.1E-010</v>
      </c>
      <c r="BM1317" s="133"/>
      <c r="BN1317" s="134"/>
      <c r="BO1317" s="175"/>
      <c r="BP1317" s="114"/>
      <c r="BQ1317" s="136"/>
      <c r="BR1317" s="137"/>
      <c r="BS1317" s="138"/>
      <c r="BT1317" s="139"/>
      <c r="BU1317" s="140"/>
      <c r="BV1317" s="141"/>
      <c r="BW1317" s="142"/>
    </row>
    <row r="1318" customFormat="false" ht="12.75" hidden="false" customHeight="true" outlineLevel="0" collapsed="false">
      <c r="AX1318" s="126" t="s">
        <v>914</v>
      </c>
      <c r="AY1318" s="172" t="n">
        <v>1.08</v>
      </c>
      <c r="AZ1318" s="131" t="s">
        <v>114</v>
      </c>
      <c r="BA1318" s="131" t="n">
        <v>394.47</v>
      </c>
      <c r="BB1318" s="131"/>
      <c r="BC1318" s="131"/>
      <c r="BD1318" s="131"/>
      <c r="BE1318" s="131"/>
      <c r="BF1318" s="132"/>
      <c r="BG1318" s="126" t="s">
        <v>133</v>
      </c>
      <c r="BH1318" s="159" t="n">
        <v>0.0005</v>
      </c>
      <c r="BI1318" s="159" t="n">
        <v>4E-010</v>
      </c>
      <c r="BJ1318" s="159" t="n">
        <v>2.7E-010</v>
      </c>
      <c r="BK1318" s="159" t="n">
        <v>0.0005</v>
      </c>
      <c r="BL1318" s="149" t="n">
        <v>5.3E-011</v>
      </c>
      <c r="BM1318" s="133"/>
      <c r="BN1318" s="134"/>
      <c r="BO1318" s="175"/>
      <c r="BP1318" s="114"/>
      <c r="BQ1318" s="136"/>
      <c r="BR1318" s="137"/>
      <c r="BS1318" s="138"/>
      <c r="BT1318" s="139"/>
      <c r="BU1318" s="140"/>
      <c r="BV1318" s="141"/>
      <c r="BW1318" s="142"/>
    </row>
    <row r="1319" customFormat="false" ht="12.75" hidden="false" customHeight="true" outlineLevel="0" collapsed="false">
      <c r="AX1319" s="126" t="s">
        <v>915</v>
      </c>
      <c r="AY1319" s="159" t="n">
        <v>115000</v>
      </c>
      <c r="AZ1319" s="131" t="s">
        <v>114</v>
      </c>
      <c r="BA1319" s="131" t="n">
        <v>42003750</v>
      </c>
      <c r="BB1319" s="131"/>
      <c r="BC1319" s="131"/>
      <c r="BD1319" s="131"/>
      <c r="BE1319" s="131"/>
      <c r="BF1319" s="132"/>
      <c r="BG1319" s="126" t="s">
        <v>133</v>
      </c>
      <c r="BH1319" s="159" t="n">
        <v>0.0005</v>
      </c>
      <c r="BI1319" s="159" t="n">
        <v>3E-006</v>
      </c>
      <c r="BJ1319" s="159" t="n">
        <v>2E-006</v>
      </c>
      <c r="BK1319" s="159" t="n">
        <v>0.0005</v>
      </c>
      <c r="BL1319" s="149" t="n">
        <v>1.7E-008</v>
      </c>
      <c r="BM1319" s="133"/>
      <c r="BN1319" s="134"/>
      <c r="BO1319" s="175"/>
      <c r="BP1319" s="114"/>
      <c r="BQ1319" s="136"/>
      <c r="BR1319" s="137"/>
      <c r="BS1319" s="138"/>
      <c r="BT1319" s="139"/>
      <c r="BU1319" s="140"/>
      <c r="BV1319" s="141"/>
      <c r="BW1319" s="142"/>
    </row>
    <row r="1320" customFormat="false" ht="12.75" hidden="false" customHeight="true" outlineLevel="0" collapsed="false">
      <c r="AX1320" s="126" t="s">
        <v>915</v>
      </c>
      <c r="AY1320" s="159" t="n">
        <v>115000</v>
      </c>
      <c r="AZ1320" s="131" t="s">
        <v>114</v>
      </c>
      <c r="BA1320" s="131" t="n">
        <v>42003750</v>
      </c>
      <c r="BB1320" s="131"/>
      <c r="BC1320" s="131"/>
      <c r="BD1320" s="131"/>
      <c r="BE1320" s="131"/>
      <c r="BF1320" s="132"/>
      <c r="BG1320" s="126" t="s">
        <v>133</v>
      </c>
      <c r="BH1320" s="159" t="n">
        <v>0.0005</v>
      </c>
      <c r="BI1320" s="159" t="n">
        <v>5E-009</v>
      </c>
      <c r="BJ1320" s="159" t="n">
        <v>3.6E-009</v>
      </c>
      <c r="BK1320" s="159" t="n">
        <v>0.0005</v>
      </c>
      <c r="BL1320" s="149" t="n">
        <v>1.9E-010</v>
      </c>
      <c r="BM1320" s="133"/>
      <c r="BN1320" s="134"/>
      <c r="BO1320" s="175"/>
      <c r="BP1320" s="114"/>
      <c r="BQ1320" s="136"/>
      <c r="BR1320" s="137"/>
      <c r="BS1320" s="138"/>
      <c r="BT1320" s="139"/>
      <c r="BU1320" s="140"/>
      <c r="BV1320" s="141"/>
      <c r="BW1320" s="142"/>
    </row>
    <row r="1321" customFormat="false" ht="12.75" hidden="false" customHeight="true" outlineLevel="0" collapsed="false">
      <c r="AX1321" s="126" t="s">
        <v>916</v>
      </c>
      <c r="AY1321" s="159" t="n">
        <v>2140000</v>
      </c>
      <c r="AZ1321" s="131" t="s">
        <v>114</v>
      </c>
      <c r="BA1321" s="131" t="n">
        <v>781635000</v>
      </c>
      <c r="BB1321" s="131"/>
      <c r="BC1321" s="131"/>
      <c r="BD1321" s="131"/>
      <c r="BE1321" s="131"/>
      <c r="BF1321" s="132"/>
      <c r="BG1321" s="126" t="s">
        <v>133</v>
      </c>
      <c r="BH1321" s="159" t="n">
        <v>0.0005</v>
      </c>
      <c r="BI1321" s="159" t="n">
        <v>2.1E-005</v>
      </c>
      <c r="BJ1321" s="159" t="n">
        <v>1.5E-005</v>
      </c>
      <c r="BK1321" s="159" t="n">
        <v>0.0005</v>
      </c>
      <c r="BL1321" s="149" t="n">
        <v>1.1E-007</v>
      </c>
      <c r="BM1321" s="133"/>
      <c r="BN1321" s="134"/>
      <c r="BO1321" s="175"/>
      <c r="BP1321" s="114"/>
      <c r="BQ1321" s="136"/>
      <c r="BR1321" s="137"/>
      <c r="BS1321" s="138"/>
      <c r="BT1321" s="139"/>
      <c r="BU1321" s="140"/>
      <c r="BV1321" s="141"/>
      <c r="BW1321" s="142"/>
    </row>
    <row r="1322" customFormat="false" ht="12.75" hidden="false" customHeight="true" outlineLevel="0" collapsed="false">
      <c r="AX1322" s="126" t="s">
        <v>917</v>
      </c>
      <c r="AY1322" s="172" t="n">
        <v>2.12</v>
      </c>
      <c r="AZ1322" s="131" t="s">
        <v>132</v>
      </c>
      <c r="BA1322" s="172" t="n">
        <v>2.12</v>
      </c>
      <c r="BB1322" s="131"/>
      <c r="BC1322" s="131"/>
      <c r="BD1322" s="131"/>
      <c r="BE1322" s="131"/>
      <c r="BF1322" s="132"/>
      <c r="BG1322" s="126" t="s">
        <v>133</v>
      </c>
      <c r="BH1322" s="159" t="n">
        <v>0.0005</v>
      </c>
      <c r="BI1322" s="159" t="n">
        <v>2E-009</v>
      </c>
      <c r="BJ1322" s="159" t="n">
        <v>1.7E-009</v>
      </c>
      <c r="BK1322" s="159" t="n">
        <v>0.0005</v>
      </c>
      <c r="BL1322" s="149" t="n">
        <v>9.1E-010</v>
      </c>
      <c r="BM1322" s="133"/>
      <c r="BN1322" s="134"/>
      <c r="BO1322" s="175"/>
      <c r="BP1322" s="114"/>
      <c r="BQ1322" s="136"/>
      <c r="BR1322" s="137"/>
      <c r="BS1322" s="138"/>
      <c r="BT1322" s="139"/>
      <c r="BU1322" s="140"/>
      <c r="BV1322" s="141"/>
      <c r="BW1322" s="142"/>
    </row>
    <row r="1323" customFormat="false" ht="12.75" hidden="false" customHeight="true" outlineLevel="0" collapsed="false">
      <c r="AX1323" s="126" t="s">
        <v>918</v>
      </c>
      <c r="AY1323" s="172" t="n">
        <v>2.36</v>
      </c>
      <c r="AZ1323" s="131" t="s">
        <v>132</v>
      </c>
      <c r="BA1323" s="172" t="n">
        <v>2.36</v>
      </c>
      <c r="BB1323" s="131"/>
      <c r="BC1323" s="131"/>
      <c r="BD1323" s="131"/>
      <c r="BE1323" s="131"/>
      <c r="BF1323" s="132"/>
      <c r="BG1323" s="126" t="s">
        <v>133</v>
      </c>
      <c r="BH1323" s="159" t="n">
        <v>0.0005</v>
      </c>
      <c r="BI1323" s="159" t="n">
        <v>9E-010</v>
      </c>
      <c r="BJ1323" s="159" t="n">
        <v>1.1E-009</v>
      </c>
      <c r="BK1323" s="159" t="n">
        <v>0.0005</v>
      </c>
      <c r="BL1323" s="149" t="n">
        <v>8E-010</v>
      </c>
      <c r="BM1323" s="133"/>
      <c r="BN1323" s="134"/>
      <c r="BO1323" s="175"/>
      <c r="BP1323" s="114"/>
      <c r="BQ1323" s="136"/>
      <c r="BR1323" s="137"/>
      <c r="BS1323" s="138"/>
      <c r="BT1323" s="139"/>
      <c r="BU1323" s="140"/>
      <c r="BV1323" s="141"/>
      <c r="BW1323" s="142"/>
    </row>
    <row r="1324" customFormat="false" ht="12.75" hidden="false" customHeight="true" outlineLevel="0" collapsed="false">
      <c r="AX1324" s="126" t="s">
        <v>918</v>
      </c>
      <c r="AY1324" s="172" t="n">
        <v>2.36</v>
      </c>
      <c r="AZ1324" s="131" t="s">
        <v>132</v>
      </c>
      <c r="BA1324" s="172" t="n">
        <v>2.36</v>
      </c>
      <c r="BB1324" s="131"/>
      <c r="BC1324" s="131" t="n">
        <v>1E-009</v>
      </c>
      <c r="BD1324" s="131" t="s">
        <v>137</v>
      </c>
      <c r="BE1324" s="131"/>
      <c r="BF1324" s="132" t="n">
        <v>8E-010</v>
      </c>
      <c r="BG1324" s="126"/>
      <c r="BH1324" s="131"/>
      <c r="BI1324" s="131"/>
      <c r="BJ1324" s="131"/>
      <c r="BK1324" s="131"/>
      <c r="BL1324" s="132"/>
      <c r="BM1324" s="133"/>
      <c r="BN1324" s="134"/>
      <c r="BO1324" s="175"/>
      <c r="BP1324" s="114"/>
      <c r="BQ1324" s="136"/>
      <c r="BR1324" s="137"/>
      <c r="BS1324" s="138"/>
      <c r="BT1324" s="139"/>
      <c r="BU1324" s="140"/>
      <c r="BV1324" s="141"/>
      <c r="BW1324" s="142"/>
    </row>
    <row r="1325" customFormat="false" ht="12.75" hidden="false" customHeight="true" outlineLevel="0" collapsed="false">
      <c r="AX1325" s="126" t="s">
        <v>919</v>
      </c>
      <c r="AY1325" s="172" t="n">
        <v>1.08</v>
      </c>
      <c r="AZ1325" s="131" t="s">
        <v>72</v>
      </c>
      <c r="BA1325" s="131" t="n">
        <v>0.045</v>
      </c>
      <c r="BB1325" s="131"/>
      <c r="BC1325" s="131"/>
      <c r="BD1325" s="131"/>
      <c r="BE1325" s="131"/>
      <c r="BF1325" s="132"/>
      <c r="BG1325" s="126" t="s">
        <v>133</v>
      </c>
      <c r="BH1325" s="159" t="n">
        <v>0.0005</v>
      </c>
      <c r="BI1325" s="159" t="n">
        <v>8.7E-011</v>
      </c>
      <c r="BJ1325" s="159" t="n">
        <v>1.3E-010</v>
      </c>
      <c r="BK1325" s="159" t="n">
        <v>0.0005</v>
      </c>
      <c r="BL1325" s="149" t="n">
        <v>8.2E-011</v>
      </c>
      <c r="BM1325" s="133"/>
      <c r="BN1325" s="134"/>
      <c r="BO1325" s="175"/>
      <c r="BP1325" s="114"/>
      <c r="BQ1325" s="136"/>
      <c r="BR1325" s="137"/>
      <c r="BS1325" s="138"/>
      <c r="BT1325" s="139"/>
      <c r="BU1325" s="140"/>
      <c r="BV1325" s="141"/>
      <c r="BW1325" s="142"/>
    </row>
    <row r="1326" customFormat="false" ht="12.75" hidden="false" customHeight="true" outlineLevel="0" collapsed="false">
      <c r="AX1326" s="126" t="s">
        <v>920</v>
      </c>
      <c r="AY1326" s="172" t="n">
        <v>8.8</v>
      </c>
      <c r="AZ1326" s="131" t="s">
        <v>72</v>
      </c>
      <c r="BA1326" s="131" t="n">
        <v>0.366666666666667</v>
      </c>
      <c r="BB1326" s="131"/>
      <c r="BC1326" s="131"/>
      <c r="BD1326" s="131"/>
      <c r="BE1326" s="131"/>
      <c r="BF1326" s="132"/>
      <c r="BG1326" s="126" t="s">
        <v>133</v>
      </c>
      <c r="BH1326" s="159" t="n">
        <v>0.0005</v>
      </c>
      <c r="BI1326" s="159" t="n">
        <v>1.9E-008</v>
      </c>
      <c r="BJ1326" s="159" t="n">
        <v>1.6E-008</v>
      </c>
      <c r="BK1326" s="159" t="n">
        <v>0.0005</v>
      </c>
      <c r="BL1326" s="149" t="n">
        <v>1.6E-010</v>
      </c>
      <c r="BM1326" s="133"/>
      <c r="BN1326" s="134"/>
      <c r="BO1326" s="175"/>
      <c r="BP1326" s="114"/>
      <c r="BQ1326" s="136"/>
      <c r="BR1326" s="137"/>
      <c r="BS1326" s="138"/>
      <c r="BT1326" s="139"/>
      <c r="BU1326" s="140"/>
      <c r="BV1326" s="141"/>
      <c r="BW1326" s="142"/>
    </row>
    <row r="1327" customFormat="false" ht="12.75" hidden="false" customHeight="true" outlineLevel="0" collapsed="false">
      <c r="AX1327" s="126" t="s">
        <v>920</v>
      </c>
      <c r="AY1327" s="172" t="n">
        <v>8.8</v>
      </c>
      <c r="AZ1327" s="131" t="s">
        <v>72</v>
      </c>
      <c r="BA1327" s="131" t="n">
        <v>0.366666666666667</v>
      </c>
      <c r="BB1327" s="131"/>
      <c r="BC1327" s="131"/>
      <c r="BD1327" s="131"/>
      <c r="BE1327" s="131"/>
      <c r="BF1327" s="132"/>
      <c r="BG1327" s="126" t="s">
        <v>137</v>
      </c>
      <c r="BH1327" s="159" t="n">
        <v>1E-005</v>
      </c>
      <c r="BI1327" s="159" t="n">
        <v>2.2E-008</v>
      </c>
      <c r="BJ1327" s="159" t="n">
        <v>1.8E-008</v>
      </c>
      <c r="BK1327" s="159" t="n">
        <v>1E-005</v>
      </c>
      <c r="BL1327" s="149" t="n">
        <v>1.5E-010</v>
      </c>
      <c r="BM1327" s="133"/>
      <c r="BN1327" s="134"/>
      <c r="BO1327" s="175"/>
      <c r="BP1327" s="114"/>
      <c r="BQ1327" s="136"/>
      <c r="BR1327" s="137"/>
      <c r="BS1327" s="138"/>
      <c r="BT1327" s="139"/>
      <c r="BU1327" s="140"/>
      <c r="BV1327" s="141"/>
      <c r="BW1327" s="142"/>
    </row>
    <row r="1328" customFormat="false" ht="12.75" hidden="false" customHeight="true" outlineLevel="0" collapsed="false">
      <c r="AX1328" s="126" t="s">
        <v>920</v>
      </c>
      <c r="AY1328" s="172" t="n">
        <v>8.8</v>
      </c>
      <c r="AZ1328" s="131" t="s">
        <v>72</v>
      </c>
      <c r="BA1328" s="131" t="n">
        <v>0.366666666666667</v>
      </c>
      <c r="BB1328" s="131"/>
      <c r="BC1328" s="131"/>
      <c r="BD1328" s="131"/>
      <c r="BE1328" s="131"/>
      <c r="BF1328" s="132"/>
      <c r="BG1328" s="126"/>
      <c r="BH1328" s="131"/>
      <c r="BI1328" s="131"/>
      <c r="BJ1328" s="131"/>
      <c r="BK1328" s="159" t="n">
        <v>0.0001</v>
      </c>
      <c r="BL1328" s="149" t="n">
        <v>1.6E-010</v>
      </c>
      <c r="BM1328" s="133"/>
      <c r="BN1328" s="134"/>
      <c r="BO1328" s="175"/>
      <c r="BP1328" s="114"/>
      <c r="BQ1328" s="136"/>
      <c r="BR1328" s="137"/>
      <c r="BS1328" s="138"/>
      <c r="BT1328" s="139"/>
      <c r="BU1328" s="140"/>
      <c r="BV1328" s="141"/>
      <c r="BW1328" s="142"/>
    </row>
    <row r="1329" customFormat="false" ht="12.75" hidden="false" customHeight="true" outlineLevel="0" collapsed="false">
      <c r="AX1329" s="126" t="s">
        <v>921</v>
      </c>
      <c r="AY1329" s="172" t="n">
        <v>0.422</v>
      </c>
      <c r="AZ1329" s="131" t="s">
        <v>72</v>
      </c>
      <c r="BA1329" s="131" t="n">
        <v>0.0175833333333333</v>
      </c>
      <c r="BB1329" s="131"/>
      <c r="BC1329" s="131"/>
      <c r="BD1329" s="131"/>
      <c r="BE1329" s="131"/>
      <c r="BF1329" s="132"/>
      <c r="BG1329" s="126" t="s">
        <v>133</v>
      </c>
      <c r="BH1329" s="159" t="n">
        <v>0.0005</v>
      </c>
      <c r="BI1329" s="159" t="n">
        <v>1.5E-012</v>
      </c>
      <c r="BJ1329" s="159" t="n">
        <v>2.5E-012</v>
      </c>
      <c r="BK1329" s="159" t="n">
        <v>0.0005</v>
      </c>
      <c r="BL1329" s="149" t="n">
        <v>2.1E-012</v>
      </c>
      <c r="BM1329" s="133"/>
      <c r="BN1329" s="134"/>
      <c r="BO1329" s="175"/>
      <c r="BP1329" s="114"/>
      <c r="BQ1329" s="136"/>
      <c r="BR1329" s="137"/>
      <c r="BS1329" s="138"/>
      <c r="BT1329" s="139"/>
      <c r="BU1329" s="140"/>
      <c r="BV1329" s="141"/>
      <c r="BW1329" s="142"/>
    </row>
    <row r="1330" customFormat="false" ht="12.75" hidden="false" customHeight="true" outlineLevel="0" collapsed="false">
      <c r="AX1330" s="126" t="s">
        <v>921</v>
      </c>
      <c r="AY1330" s="172" t="n">
        <v>0.422</v>
      </c>
      <c r="AZ1330" s="131" t="s">
        <v>72</v>
      </c>
      <c r="BA1330" s="131" t="n">
        <v>0.0175833333333333</v>
      </c>
      <c r="BB1330" s="131"/>
      <c r="BC1330" s="131"/>
      <c r="BD1330" s="131"/>
      <c r="BE1330" s="131"/>
      <c r="BF1330" s="132"/>
      <c r="BG1330" s="126" t="s">
        <v>137</v>
      </c>
      <c r="BH1330" s="159" t="n">
        <v>1E-005</v>
      </c>
      <c r="BI1330" s="159" t="n">
        <v>1.6E-012</v>
      </c>
      <c r="BJ1330" s="159" t="n">
        <v>2.6E-012</v>
      </c>
      <c r="BK1330" s="159" t="n">
        <v>1E-005</v>
      </c>
      <c r="BL1330" s="149" t="n">
        <v>2.1E-012</v>
      </c>
      <c r="BM1330" s="133"/>
      <c r="BN1330" s="134"/>
      <c r="BO1330" s="175"/>
      <c r="BP1330" s="114"/>
      <c r="BQ1330" s="136"/>
      <c r="BR1330" s="137"/>
      <c r="BS1330" s="138"/>
      <c r="BT1330" s="139"/>
      <c r="BU1330" s="140"/>
      <c r="BV1330" s="141"/>
      <c r="BW1330" s="142"/>
    </row>
    <row r="1331" customFormat="false" ht="12.75" hidden="false" customHeight="true" outlineLevel="0" collapsed="false">
      <c r="AX1331" s="126" t="s">
        <v>921</v>
      </c>
      <c r="AY1331" s="172" t="n">
        <v>0.422</v>
      </c>
      <c r="AZ1331" s="131" t="s">
        <v>72</v>
      </c>
      <c r="BA1331" s="131" t="n">
        <v>0.0175833333333333</v>
      </c>
      <c r="BB1331" s="131"/>
      <c r="BC1331" s="131"/>
      <c r="BD1331" s="131"/>
      <c r="BE1331" s="131"/>
      <c r="BF1331" s="132"/>
      <c r="BG1331" s="126"/>
      <c r="BH1331" s="131"/>
      <c r="BI1331" s="131"/>
      <c r="BJ1331" s="131"/>
      <c r="BK1331" s="159" t="n">
        <v>0.0001</v>
      </c>
      <c r="BL1331" s="149" t="n">
        <v>2.1E-012</v>
      </c>
      <c r="BM1331" s="133"/>
      <c r="BN1331" s="134"/>
      <c r="BO1331" s="175"/>
      <c r="BP1331" s="114"/>
      <c r="BQ1331" s="136"/>
      <c r="BR1331" s="137"/>
      <c r="BS1331" s="138"/>
      <c r="BT1331" s="139"/>
      <c r="BU1331" s="140"/>
      <c r="BV1331" s="141"/>
      <c r="BW1331" s="142"/>
    </row>
    <row r="1332" customFormat="false" ht="12.75" hidden="false" customHeight="true" outlineLevel="0" collapsed="false">
      <c r="AX1332" s="126" t="s">
        <v>922</v>
      </c>
      <c r="AY1332" s="172" t="n">
        <v>2.85</v>
      </c>
      <c r="AZ1332" s="131" t="s">
        <v>114</v>
      </c>
      <c r="BA1332" s="131" t="n">
        <v>1040.9625</v>
      </c>
      <c r="BB1332" s="131"/>
      <c r="BC1332" s="131"/>
      <c r="BD1332" s="131"/>
      <c r="BE1332" s="131"/>
      <c r="BF1332" s="132"/>
      <c r="BG1332" s="126" t="s">
        <v>133</v>
      </c>
      <c r="BH1332" s="159" t="n">
        <v>0.0005</v>
      </c>
      <c r="BI1332" s="159" t="n">
        <v>1.8E-005</v>
      </c>
      <c r="BJ1332" s="159" t="n">
        <v>1.3E-005</v>
      </c>
      <c r="BK1332" s="159" t="n">
        <v>0.0005</v>
      </c>
      <c r="BL1332" s="149" t="n">
        <v>8.6E-008</v>
      </c>
      <c r="BM1332" s="133"/>
      <c r="BN1332" s="134"/>
      <c r="BO1332" s="175"/>
      <c r="BP1332" s="114"/>
      <c r="BQ1332" s="136"/>
      <c r="BR1332" s="137"/>
      <c r="BS1332" s="138"/>
      <c r="BT1332" s="139"/>
      <c r="BU1332" s="140"/>
      <c r="BV1332" s="141"/>
      <c r="BW1332" s="142"/>
    </row>
    <row r="1333" customFormat="false" ht="12.75" hidden="false" customHeight="true" outlineLevel="0" collapsed="false">
      <c r="AX1333" s="126" t="s">
        <v>922</v>
      </c>
      <c r="AY1333" s="172" t="n">
        <v>2.85</v>
      </c>
      <c r="AZ1333" s="131" t="s">
        <v>114</v>
      </c>
      <c r="BA1333" s="131" t="n">
        <v>1040.9625</v>
      </c>
      <c r="BB1333" s="131"/>
      <c r="BC1333" s="131"/>
      <c r="BD1333" s="131"/>
      <c r="BE1333" s="131"/>
      <c r="BF1333" s="132"/>
      <c r="BG1333" s="126" t="s">
        <v>137</v>
      </c>
      <c r="BH1333" s="159" t="n">
        <v>1E-005</v>
      </c>
      <c r="BI1333" s="159" t="n">
        <v>9.6E-006</v>
      </c>
      <c r="BJ1333" s="159" t="n">
        <v>7.4E-006</v>
      </c>
      <c r="BK1333" s="159" t="n">
        <v>1E-005</v>
      </c>
      <c r="BL1333" s="149" t="n">
        <v>6.3E-009</v>
      </c>
      <c r="BM1333" s="133"/>
      <c r="BN1333" s="134"/>
      <c r="BO1333" s="175"/>
      <c r="BP1333" s="114"/>
      <c r="BQ1333" s="136"/>
      <c r="BR1333" s="137"/>
      <c r="BS1333" s="138"/>
      <c r="BT1333" s="139"/>
      <c r="BU1333" s="140"/>
      <c r="BV1333" s="141"/>
      <c r="BW1333" s="142"/>
    </row>
    <row r="1334" customFormat="false" ht="12.75" hidden="false" customHeight="true" outlineLevel="0" collapsed="false">
      <c r="AX1334" s="126" t="s">
        <v>922</v>
      </c>
      <c r="AY1334" s="172" t="n">
        <v>2.85</v>
      </c>
      <c r="AZ1334" s="131" t="s">
        <v>114</v>
      </c>
      <c r="BA1334" s="131" t="n">
        <v>1040.9625</v>
      </c>
      <c r="BB1334" s="131"/>
      <c r="BC1334" s="131"/>
      <c r="BD1334" s="131"/>
      <c r="BE1334" s="131"/>
      <c r="BF1334" s="132"/>
      <c r="BG1334" s="126"/>
      <c r="BH1334" s="131"/>
      <c r="BI1334" s="131"/>
      <c r="BJ1334" s="131"/>
      <c r="BK1334" s="159" t="n">
        <v>0.0001</v>
      </c>
      <c r="BL1334" s="149" t="n">
        <v>2.1E-008</v>
      </c>
      <c r="BM1334" s="133"/>
      <c r="BN1334" s="134"/>
      <c r="BO1334" s="175"/>
      <c r="BP1334" s="114"/>
      <c r="BQ1334" s="136"/>
      <c r="BR1334" s="137"/>
      <c r="BS1334" s="138"/>
      <c r="BT1334" s="139"/>
      <c r="BU1334" s="140"/>
      <c r="BV1334" s="141"/>
      <c r="BW1334" s="142"/>
    </row>
    <row r="1335" customFormat="false" ht="12.75" hidden="false" customHeight="true" outlineLevel="0" collapsed="false">
      <c r="AX1335" s="126" t="s">
        <v>923</v>
      </c>
      <c r="AY1335" s="172" t="n">
        <v>45.3</v>
      </c>
      <c r="AZ1335" s="131" t="s">
        <v>132</v>
      </c>
      <c r="BA1335" s="172" t="n">
        <v>45.3</v>
      </c>
      <c r="BB1335" s="131"/>
      <c r="BC1335" s="131"/>
      <c r="BD1335" s="131"/>
      <c r="BE1335" s="131"/>
      <c r="BF1335" s="132"/>
      <c r="BG1335" s="126" t="s">
        <v>133</v>
      </c>
      <c r="BH1335" s="159" t="n">
        <v>0.0005</v>
      </c>
      <c r="BI1335" s="159" t="n">
        <v>3.3E-010</v>
      </c>
      <c r="BJ1335" s="159" t="n">
        <v>2.9E-010</v>
      </c>
      <c r="BK1335" s="159" t="n">
        <v>0.0005</v>
      </c>
      <c r="BL1335" s="149" t="n">
        <v>1E-010</v>
      </c>
      <c r="BM1335" s="133"/>
      <c r="BN1335" s="134"/>
      <c r="BO1335" s="175"/>
      <c r="BP1335" s="114"/>
      <c r="BQ1335" s="136"/>
      <c r="BR1335" s="137"/>
      <c r="BS1335" s="138"/>
      <c r="BT1335" s="139"/>
      <c r="BU1335" s="140"/>
      <c r="BV1335" s="141"/>
      <c r="BW1335" s="142"/>
    </row>
    <row r="1336" customFormat="false" ht="12.75" hidden="false" customHeight="true" outlineLevel="0" collapsed="false">
      <c r="AX1336" s="126" t="s">
        <v>923</v>
      </c>
      <c r="AY1336" s="172" t="n">
        <v>45.3</v>
      </c>
      <c r="AZ1336" s="131" t="s">
        <v>132</v>
      </c>
      <c r="BA1336" s="172" t="n">
        <v>45.3</v>
      </c>
      <c r="BB1336" s="131"/>
      <c r="BC1336" s="131"/>
      <c r="BD1336" s="131"/>
      <c r="BE1336" s="131"/>
      <c r="BF1336" s="132"/>
      <c r="BG1336" s="126" t="s">
        <v>137</v>
      </c>
      <c r="BH1336" s="159" t="n">
        <v>1E-005</v>
      </c>
      <c r="BI1336" s="159" t="n">
        <v>3.6E-010</v>
      </c>
      <c r="BJ1336" s="159" t="n">
        <v>3E-010</v>
      </c>
      <c r="BK1336" s="159" t="n">
        <v>1E-005</v>
      </c>
      <c r="BL1336" s="149" t="n">
        <v>1E-010</v>
      </c>
      <c r="BM1336" s="133"/>
      <c r="BN1336" s="134"/>
      <c r="BO1336" s="175"/>
      <c r="BP1336" s="114"/>
      <c r="BQ1336" s="136"/>
      <c r="BR1336" s="137"/>
      <c r="BS1336" s="138"/>
      <c r="BT1336" s="139"/>
      <c r="BU1336" s="140"/>
      <c r="BV1336" s="141"/>
      <c r="BW1336" s="142"/>
    </row>
    <row r="1337" customFormat="false" ht="12.75" hidden="false" customHeight="true" outlineLevel="0" collapsed="false">
      <c r="AX1337" s="126" t="s">
        <v>923</v>
      </c>
      <c r="AY1337" s="172" t="n">
        <v>45.3</v>
      </c>
      <c r="AZ1337" s="131" t="s">
        <v>132</v>
      </c>
      <c r="BA1337" s="172" t="n">
        <v>45.3</v>
      </c>
      <c r="BB1337" s="131"/>
      <c r="BC1337" s="131"/>
      <c r="BD1337" s="131"/>
      <c r="BE1337" s="131"/>
      <c r="BF1337" s="132"/>
      <c r="BG1337" s="126"/>
      <c r="BH1337" s="131"/>
      <c r="BI1337" s="131"/>
      <c r="BJ1337" s="131"/>
      <c r="BK1337" s="159" t="n">
        <v>0.0001</v>
      </c>
      <c r="BL1337" s="149" t="n">
        <v>1E-010</v>
      </c>
      <c r="BM1337" s="133"/>
      <c r="BN1337" s="134"/>
      <c r="BO1337" s="175"/>
      <c r="BP1337" s="114"/>
      <c r="BQ1337" s="136"/>
      <c r="BR1337" s="137"/>
      <c r="BS1337" s="138"/>
      <c r="BT1337" s="139"/>
      <c r="BU1337" s="140"/>
      <c r="BV1337" s="141"/>
      <c r="BW1337" s="142"/>
    </row>
    <row r="1338" customFormat="false" ht="12.75" hidden="false" customHeight="true" outlineLevel="0" collapsed="false">
      <c r="AX1338" s="126" t="s">
        <v>924</v>
      </c>
      <c r="AY1338" s="172" t="n">
        <v>87.7</v>
      </c>
      <c r="AZ1338" s="131" t="s">
        <v>114</v>
      </c>
      <c r="BA1338" s="131" t="n">
        <v>32032.425</v>
      </c>
      <c r="BB1338" s="131"/>
      <c r="BC1338" s="131" t="n">
        <v>0.00011</v>
      </c>
      <c r="BD1338" s="131" t="s">
        <v>115</v>
      </c>
      <c r="BE1338" s="131"/>
      <c r="BF1338" s="132" t="n">
        <v>2.3E-007</v>
      </c>
      <c r="BG1338" s="126"/>
      <c r="BH1338" s="131"/>
      <c r="BI1338" s="131"/>
      <c r="BJ1338" s="131"/>
      <c r="BK1338" s="131"/>
      <c r="BL1338" s="132"/>
      <c r="BM1338" s="133"/>
      <c r="BN1338" s="134"/>
      <c r="BO1338" s="175"/>
      <c r="BP1338" s="114"/>
      <c r="BQ1338" s="136"/>
      <c r="BR1338" s="137"/>
      <c r="BS1338" s="138"/>
      <c r="BT1338" s="139"/>
      <c r="BU1338" s="140"/>
      <c r="BV1338" s="141"/>
      <c r="BW1338" s="142"/>
    </row>
    <row r="1339" customFormat="false" ht="12.75" hidden="false" customHeight="true" outlineLevel="0" collapsed="false">
      <c r="AX1339" s="126" t="s">
        <v>924</v>
      </c>
      <c r="AY1339" s="172" t="n">
        <v>87.7</v>
      </c>
      <c r="AZ1339" s="131" t="s">
        <v>114</v>
      </c>
      <c r="BA1339" s="131" t="n">
        <v>32032.425</v>
      </c>
      <c r="BB1339" s="131"/>
      <c r="BC1339" s="131"/>
      <c r="BD1339" s="131"/>
      <c r="BE1339" s="131"/>
      <c r="BF1339" s="132"/>
      <c r="BG1339" s="126" t="s">
        <v>133</v>
      </c>
      <c r="BH1339" s="159" t="n">
        <v>0.0005</v>
      </c>
      <c r="BI1339" s="159" t="n">
        <v>4.3E-005</v>
      </c>
      <c r="BJ1339" s="159" t="n">
        <v>3E-005</v>
      </c>
      <c r="BK1339" s="159" t="n">
        <v>0.0005</v>
      </c>
      <c r="BL1339" s="149" t="n">
        <v>2.3E-007</v>
      </c>
      <c r="BM1339" s="133"/>
      <c r="BN1339" s="134"/>
      <c r="BO1339" s="175"/>
      <c r="BP1339" s="114"/>
      <c r="BQ1339" s="136"/>
      <c r="BR1339" s="137"/>
      <c r="BS1339" s="138"/>
      <c r="BT1339" s="139"/>
      <c r="BU1339" s="140"/>
      <c r="BV1339" s="141"/>
      <c r="BW1339" s="142"/>
    </row>
    <row r="1340" customFormat="false" ht="12.75" hidden="false" customHeight="true" outlineLevel="0" collapsed="false">
      <c r="AX1340" s="126" t="s">
        <v>924</v>
      </c>
      <c r="AY1340" s="172" t="n">
        <v>87.7</v>
      </c>
      <c r="AZ1340" s="131" t="s">
        <v>114</v>
      </c>
      <c r="BA1340" s="131" t="n">
        <v>32032.425</v>
      </c>
      <c r="BB1340" s="131"/>
      <c r="BC1340" s="131"/>
      <c r="BD1340" s="131"/>
      <c r="BE1340" s="131"/>
      <c r="BF1340" s="132"/>
      <c r="BG1340" s="126" t="s">
        <v>137</v>
      </c>
      <c r="BH1340" s="159" t="n">
        <v>1E-005</v>
      </c>
      <c r="BI1340" s="159" t="n">
        <v>1.5E-005</v>
      </c>
      <c r="BJ1340" s="159" t="n">
        <v>1.1E-005</v>
      </c>
      <c r="BK1340" s="159" t="n">
        <v>1E-005</v>
      </c>
      <c r="BL1340" s="149" t="n">
        <v>8.8E-009</v>
      </c>
      <c r="BM1340" s="133"/>
      <c r="BN1340" s="134"/>
      <c r="BO1340" s="175"/>
      <c r="BP1340" s="114"/>
      <c r="BQ1340" s="136"/>
      <c r="BR1340" s="137"/>
      <c r="BS1340" s="138"/>
      <c r="BT1340" s="139"/>
      <c r="BU1340" s="140"/>
      <c r="BV1340" s="141"/>
      <c r="BW1340" s="142"/>
    </row>
    <row r="1341" customFormat="false" ht="12.75" hidden="false" customHeight="true" outlineLevel="0" collapsed="false">
      <c r="AX1341" s="126" t="s">
        <v>924</v>
      </c>
      <c r="AY1341" s="172" t="n">
        <v>87.7</v>
      </c>
      <c r="AZ1341" s="131" t="s">
        <v>114</v>
      </c>
      <c r="BA1341" s="131" t="n">
        <v>32032.425</v>
      </c>
      <c r="BB1341" s="131"/>
      <c r="BC1341" s="131"/>
      <c r="BD1341" s="131"/>
      <c r="BE1341" s="131"/>
      <c r="BF1341" s="132"/>
      <c r="BG1341" s="126"/>
      <c r="BH1341" s="131"/>
      <c r="BI1341" s="131"/>
      <c r="BJ1341" s="131"/>
      <c r="BK1341" s="159" t="n">
        <v>0.0001</v>
      </c>
      <c r="BL1341" s="149" t="n">
        <v>4.9E-008</v>
      </c>
      <c r="BM1341" s="133"/>
      <c r="BN1341" s="134"/>
      <c r="BO1341" s="175"/>
      <c r="BP1341" s="114"/>
      <c r="BQ1341" s="136"/>
      <c r="BR1341" s="137"/>
      <c r="BS1341" s="138"/>
      <c r="BT1341" s="139"/>
      <c r="BU1341" s="140"/>
      <c r="BV1341" s="141"/>
      <c r="BW1341" s="142"/>
    </row>
    <row r="1342" customFormat="false" ht="12.75" hidden="false" customHeight="true" outlineLevel="0" collapsed="false">
      <c r="AX1342" s="126" t="s">
        <v>925</v>
      </c>
      <c r="AY1342" s="159" t="n">
        <v>24100</v>
      </c>
      <c r="AZ1342" s="131" t="s">
        <v>114</v>
      </c>
      <c r="BA1342" s="131" t="n">
        <v>8802525</v>
      </c>
      <c r="BB1342" s="131" t="n">
        <v>0.001</v>
      </c>
      <c r="BC1342" s="131" t="n">
        <v>0.00012</v>
      </c>
      <c r="BD1342" s="131" t="s">
        <v>115</v>
      </c>
      <c r="BE1342" s="131"/>
      <c r="BF1342" s="132" t="n">
        <v>2.5E-007</v>
      </c>
      <c r="BG1342" s="126"/>
      <c r="BH1342" s="131"/>
      <c r="BI1342" s="131"/>
      <c r="BJ1342" s="131"/>
      <c r="BK1342" s="131"/>
      <c r="BL1342" s="132"/>
      <c r="BM1342" s="133"/>
      <c r="BN1342" s="134"/>
      <c r="BO1342" s="175"/>
      <c r="BP1342" s="114"/>
      <c r="BQ1342" s="136"/>
      <c r="BR1342" s="137"/>
      <c r="BS1342" s="138"/>
      <c r="BT1342" s="139"/>
      <c r="BU1342" s="140"/>
      <c r="BV1342" s="141"/>
      <c r="BW1342" s="142"/>
    </row>
    <row r="1343" customFormat="false" ht="12.75" hidden="false" customHeight="true" outlineLevel="0" collapsed="false">
      <c r="AX1343" s="126" t="s">
        <v>925</v>
      </c>
      <c r="AY1343" s="159" t="n">
        <v>24100</v>
      </c>
      <c r="AZ1343" s="131" t="s">
        <v>114</v>
      </c>
      <c r="BA1343" s="131" t="n">
        <v>8802525</v>
      </c>
      <c r="BB1343" s="131" t="n">
        <v>0.001</v>
      </c>
      <c r="BC1343" s="131"/>
      <c r="BD1343" s="131"/>
      <c r="BE1343" s="131"/>
      <c r="BF1343" s="132"/>
      <c r="BG1343" s="126" t="s">
        <v>133</v>
      </c>
      <c r="BH1343" s="159" t="n">
        <v>0.0005</v>
      </c>
      <c r="BI1343" s="159" t="n">
        <v>4.7E-005</v>
      </c>
      <c r="BJ1343" s="159" t="n">
        <v>3.2E-005</v>
      </c>
      <c r="BK1343" s="159" t="n">
        <v>0.0005</v>
      </c>
      <c r="BL1343" s="149" t="n">
        <v>2.5E-007</v>
      </c>
      <c r="BM1343" s="133"/>
      <c r="BN1343" s="134"/>
      <c r="BO1343" s="175"/>
      <c r="BP1343" s="114"/>
      <c r="BQ1343" s="136"/>
      <c r="BR1343" s="137"/>
      <c r="BS1343" s="138"/>
      <c r="BT1343" s="139"/>
      <c r="BU1343" s="140"/>
      <c r="BV1343" s="141"/>
      <c r="BW1343" s="142"/>
    </row>
    <row r="1344" customFormat="false" ht="12.75" hidden="false" customHeight="true" outlineLevel="0" collapsed="false">
      <c r="AX1344" s="126" t="s">
        <v>925</v>
      </c>
      <c r="AY1344" s="159" t="n">
        <v>24100</v>
      </c>
      <c r="AZ1344" s="131" t="s">
        <v>114</v>
      </c>
      <c r="BA1344" s="131" t="n">
        <v>8802525</v>
      </c>
      <c r="BB1344" s="131" t="n">
        <v>0.001</v>
      </c>
      <c r="BC1344" s="131"/>
      <c r="BD1344" s="131"/>
      <c r="BE1344" s="131"/>
      <c r="BF1344" s="132"/>
      <c r="BG1344" s="126" t="s">
        <v>137</v>
      </c>
      <c r="BH1344" s="159" t="n">
        <v>1E-005</v>
      </c>
      <c r="BI1344" s="159" t="n">
        <v>1.5E-005</v>
      </c>
      <c r="BJ1344" s="159" t="n">
        <v>8.3E-006</v>
      </c>
      <c r="BK1344" s="159" t="n">
        <v>1E-005</v>
      </c>
      <c r="BL1344" s="149" t="n">
        <v>9E-009</v>
      </c>
      <c r="BM1344" s="133"/>
      <c r="BN1344" s="134"/>
      <c r="BO1344" s="175"/>
      <c r="BP1344" s="114"/>
      <c r="BQ1344" s="136"/>
      <c r="BR1344" s="137"/>
      <c r="BS1344" s="138"/>
      <c r="BT1344" s="139"/>
      <c r="BU1344" s="140"/>
      <c r="BV1344" s="141"/>
      <c r="BW1344" s="142"/>
    </row>
    <row r="1345" customFormat="false" ht="12.75" hidden="false" customHeight="true" outlineLevel="0" collapsed="false">
      <c r="AX1345" s="126" t="s">
        <v>925</v>
      </c>
      <c r="AY1345" s="159" t="n">
        <v>24100</v>
      </c>
      <c r="AZ1345" s="131" t="s">
        <v>114</v>
      </c>
      <c r="BA1345" s="131" t="n">
        <v>8802525</v>
      </c>
      <c r="BB1345" s="131" t="n">
        <v>0.001</v>
      </c>
      <c r="BC1345" s="131"/>
      <c r="BD1345" s="131"/>
      <c r="BE1345" s="131"/>
      <c r="BF1345" s="132"/>
      <c r="BG1345" s="126"/>
      <c r="BH1345" s="131"/>
      <c r="BI1345" s="131"/>
      <c r="BJ1345" s="131"/>
      <c r="BK1345" s="159" t="n">
        <v>0.0001</v>
      </c>
      <c r="BL1345" s="149" t="n">
        <v>5.3E-008</v>
      </c>
      <c r="BM1345" s="133"/>
      <c r="BN1345" s="134"/>
      <c r="BO1345" s="175"/>
      <c r="BP1345" s="114"/>
      <c r="BQ1345" s="136"/>
      <c r="BR1345" s="137"/>
      <c r="BS1345" s="138"/>
      <c r="BT1345" s="139"/>
      <c r="BU1345" s="140"/>
      <c r="BV1345" s="141"/>
      <c r="BW1345" s="142"/>
    </row>
    <row r="1346" customFormat="false" ht="12.75" hidden="false" customHeight="true" outlineLevel="0" collapsed="false">
      <c r="AX1346" s="126" t="s">
        <v>926</v>
      </c>
      <c r="AY1346" s="159" t="n">
        <v>6540</v>
      </c>
      <c r="AZ1346" s="131" t="s">
        <v>114</v>
      </c>
      <c r="BA1346" s="131" t="n">
        <v>2388735</v>
      </c>
      <c r="BB1346" s="131"/>
      <c r="BC1346" s="131" t="n">
        <v>0.00012</v>
      </c>
      <c r="BD1346" s="131" t="s">
        <v>115</v>
      </c>
      <c r="BE1346" s="131"/>
      <c r="BF1346" s="132" t="n">
        <v>2.5E-007</v>
      </c>
      <c r="BG1346" s="126"/>
      <c r="BH1346" s="131"/>
      <c r="BI1346" s="131"/>
      <c r="BJ1346" s="131"/>
      <c r="BK1346" s="131"/>
      <c r="BL1346" s="132"/>
      <c r="BM1346" s="133"/>
      <c r="BN1346" s="134"/>
      <c r="BO1346" s="175"/>
      <c r="BP1346" s="114"/>
      <c r="BQ1346" s="136"/>
      <c r="BR1346" s="137"/>
      <c r="BS1346" s="138"/>
      <c r="BT1346" s="139"/>
      <c r="BU1346" s="140"/>
      <c r="BV1346" s="141"/>
      <c r="BW1346" s="142"/>
    </row>
    <row r="1347" customFormat="false" ht="12.75" hidden="false" customHeight="true" outlineLevel="0" collapsed="false">
      <c r="AX1347" s="126" t="s">
        <v>926</v>
      </c>
      <c r="AY1347" s="159" t="n">
        <v>6540</v>
      </c>
      <c r="AZ1347" s="131" t="s">
        <v>114</v>
      </c>
      <c r="BA1347" s="131" t="n">
        <v>2388735</v>
      </c>
      <c r="BB1347" s="131"/>
      <c r="BC1347" s="131"/>
      <c r="BD1347" s="131"/>
      <c r="BE1347" s="131"/>
      <c r="BF1347" s="132"/>
      <c r="BG1347" s="126" t="s">
        <v>133</v>
      </c>
      <c r="BH1347" s="159" t="n">
        <v>0.0005</v>
      </c>
      <c r="BI1347" s="159" t="n">
        <v>4.7E-005</v>
      </c>
      <c r="BJ1347" s="159" t="n">
        <v>3.2E-005</v>
      </c>
      <c r="BK1347" s="159" t="n">
        <v>0.0005</v>
      </c>
      <c r="BL1347" s="149" t="n">
        <v>2.5E-007</v>
      </c>
      <c r="BM1347" s="133"/>
      <c r="BN1347" s="134"/>
      <c r="BO1347" s="175"/>
      <c r="BP1347" s="114"/>
      <c r="BQ1347" s="136"/>
      <c r="BR1347" s="137"/>
      <c r="BS1347" s="138"/>
      <c r="BT1347" s="139"/>
      <c r="BU1347" s="140"/>
      <c r="BV1347" s="141"/>
      <c r="BW1347" s="142"/>
    </row>
    <row r="1348" customFormat="false" ht="12.75" hidden="false" customHeight="true" outlineLevel="0" collapsed="false">
      <c r="AX1348" s="126" t="s">
        <v>926</v>
      </c>
      <c r="AY1348" s="159" t="n">
        <v>6540</v>
      </c>
      <c r="AZ1348" s="131" t="s">
        <v>114</v>
      </c>
      <c r="BA1348" s="131" t="n">
        <v>2388735</v>
      </c>
      <c r="BB1348" s="131"/>
      <c r="BC1348" s="131"/>
      <c r="BD1348" s="131"/>
      <c r="BE1348" s="131"/>
      <c r="BF1348" s="132"/>
      <c r="BG1348" s="126" t="s">
        <v>137</v>
      </c>
      <c r="BH1348" s="159" t="n">
        <v>1E-005</v>
      </c>
      <c r="BI1348" s="159" t="n">
        <v>1.5E-005</v>
      </c>
      <c r="BJ1348" s="159" t="n">
        <v>8.3E-006</v>
      </c>
      <c r="BK1348" s="159" t="n">
        <v>1E-005</v>
      </c>
      <c r="BL1348" s="149" t="n">
        <v>9E-009</v>
      </c>
      <c r="BM1348" s="133"/>
      <c r="BN1348" s="134"/>
      <c r="BO1348" s="175"/>
      <c r="BP1348" s="114"/>
      <c r="BQ1348" s="136"/>
      <c r="BR1348" s="137"/>
      <c r="BS1348" s="138"/>
      <c r="BT1348" s="139"/>
      <c r="BU1348" s="140"/>
      <c r="BV1348" s="141"/>
      <c r="BW1348" s="142"/>
    </row>
    <row r="1349" customFormat="false" ht="12.75" hidden="false" customHeight="true" outlineLevel="0" collapsed="false">
      <c r="AX1349" s="126" t="s">
        <v>926</v>
      </c>
      <c r="AY1349" s="159" t="n">
        <v>6540</v>
      </c>
      <c r="AZ1349" s="131" t="s">
        <v>114</v>
      </c>
      <c r="BA1349" s="131" t="n">
        <v>2388735</v>
      </c>
      <c r="BB1349" s="131"/>
      <c r="BC1349" s="131"/>
      <c r="BD1349" s="131"/>
      <c r="BE1349" s="131"/>
      <c r="BF1349" s="132"/>
      <c r="BG1349" s="126"/>
      <c r="BH1349" s="131"/>
      <c r="BI1349" s="131"/>
      <c r="BJ1349" s="131"/>
      <c r="BK1349" s="159" t="n">
        <v>0.0001</v>
      </c>
      <c r="BL1349" s="149" t="n">
        <v>5.3E-008</v>
      </c>
      <c r="BM1349" s="133"/>
      <c r="BN1349" s="134"/>
      <c r="BO1349" s="175"/>
      <c r="BP1349" s="114"/>
      <c r="BQ1349" s="136"/>
      <c r="BR1349" s="137"/>
      <c r="BS1349" s="138"/>
      <c r="BT1349" s="139"/>
      <c r="BU1349" s="140"/>
      <c r="BV1349" s="141"/>
      <c r="BW1349" s="142"/>
    </row>
    <row r="1350" customFormat="false" ht="12.75" hidden="false" customHeight="true" outlineLevel="0" collapsed="false">
      <c r="AX1350" s="126" t="s">
        <v>927</v>
      </c>
      <c r="AY1350" s="172" t="n">
        <v>14.4</v>
      </c>
      <c r="AZ1350" s="131" t="s">
        <v>114</v>
      </c>
      <c r="BA1350" s="131" t="n">
        <v>5259.6</v>
      </c>
      <c r="BB1350" s="131"/>
      <c r="BC1350" s="131" t="n">
        <v>2.3E-006</v>
      </c>
      <c r="BD1350" s="131" t="s">
        <v>115</v>
      </c>
      <c r="BE1350" s="131"/>
      <c r="BF1350" s="132" t="n">
        <v>4.8E-009</v>
      </c>
      <c r="BG1350" s="126"/>
      <c r="BH1350" s="131"/>
      <c r="BI1350" s="131"/>
      <c r="BJ1350" s="131"/>
      <c r="BK1350" s="131"/>
      <c r="BL1350" s="132"/>
      <c r="BM1350" s="133"/>
      <c r="BN1350" s="134"/>
      <c r="BO1350" s="175"/>
      <c r="BP1350" s="114"/>
      <c r="BQ1350" s="136"/>
      <c r="BR1350" s="137"/>
      <c r="BS1350" s="138"/>
      <c r="BT1350" s="139"/>
      <c r="BU1350" s="140"/>
      <c r="BV1350" s="141"/>
      <c r="BW1350" s="142"/>
    </row>
    <row r="1351" customFormat="false" ht="12.75" hidden="false" customHeight="true" outlineLevel="0" collapsed="false">
      <c r="AX1351" s="126" t="s">
        <v>927</v>
      </c>
      <c r="AY1351" s="172" t="n">
        <v>14.4</v>
      </c>
      <c r="AZ1351" s="131" t="s">
        <v>114</v>
      </c>
      <c r="BA1351" s="131" t="n">
        <v>5259.6</v>
      </c>
      <c r="BB1351" s="131"/>
      <c r="BC1351" s="131"/>
      <c r="BD1351" s="131"/>
      <c r="BE1351" s="131"/>
      <c r="BF1351" s="132"/>
      <c r="BG1351" s="126" t="s">
        <v>133</v>
      </c>
      <c r="BH1351" s="159" t="n">
        <v>0.0005</v>
      </c>
      <c r="BI1351" s="159" t="n">
        <v>8.5E-007</v>
      </c>
      <c r="BJ1351" s="159" t="n">
        <v>5.8E-007</v>
      </c>
      <c r="BK1351" s="159" t="n">
        <v>0.0005</v>
      </c>
      <c r="BL1351" s="149" t="n">
        <v>4.7E-009</v>
      </c>
      <c r="BM1351" s="133"/>
      <c r="BN1351" s="134"/>
      <c r="BO1351" s="175"/>
      <c r="BP1351" s="114"/>
      <c r="BQ1351" s="136"/>
      <c r="BR1351" s="137"/>
      <c r="BS1351" s="138"/>
      <c r="BT1351" s="139"/>
      <c r="BU1351" s="140"/>
      <c r="BV1351" s="141"/>
      <c r="BW1351" s="142"/>
    </row>
    <row r="1352" customFormat="false" ht="12.75" hidden="false" customHeight="true" outlineLevel="0" collapsed="false">
      <c r="AX1352" s="126" t="s">
        <v>927</v>
      </c>
      <c r="AY1352" s="172" t="n">
        <v>14.4</v>
      </c>
      <c r="AZ1352" s="131" t="s">
        <v>114</v>
      </c>
      <c r="BA1352" s="131" t="n">
        <v>5259.6</v>
      </c>
      <c r="BB1352" s="131"/>
      <c r="BC1352" s="131"/>
      <c r="BD1352" s="131"/>
      <c r="BE1352" s="131"/>
      <c r="BF1352" s="132"/>
      <c r="BG1352" s="126" t="s">
        <v>137</v>
      </c>
      <c r="BH1352" s="159" t="n">
        <v>1E-005</v>
      </c>
      <c r="BI1352" s="159" t="n">
        <v>1.6E-007</v>
      </c>
      <c r="BJ1352" s="159" t="n">
        <v>8.4E-008</v>
      </c>
      <c r="BK1352" s="159" t="n">
        <v>1E-005</v>
      </c>
      <c r="BL1352" s="149" t="n">
        <v>1.1E-010</v>
      </c>
      <c r="BM1352" s="133"/>
      <c r="BN1352" s="134"/>
      <c r="BO1352" s="175"/>
      <c r="BP1352" s="114"/>
      <c r="BQ1352" s="136"/>
      <c r="BR1352" s="137"/>
      <c r="BS1352" s="138"/>
      <c r="BT1352" s="139"/>
      <c r="BU1352" s="140"/>
      <c r="BV1352" s="141"/>
      <c r="BW1352" s="142"/>
    </row>
    <row r="1353" customFormat="false" ht="12.75" hidden="false" customHeight="true" outlineLevel="0" collapsed="false">
      <c r="AX1353" s="126" t="s">
        <v>927</v>
      </c>
      <c r="AY1353" s="172" t="n">
        <v>14.4</v>
      </c>
      <c r="AZ1353" s="131" t="s">
        <v>114</v>
      </c>
      <c r="BA1353" s="131" t="n">
        <v>5259.6</v>
      </c>
      <c r="BB1353" s="131"/>
      <c r="BC1353" s="131"/>
      <c r="BD1353" s="131"/>
      <c r="BE1353" s="131"/>
      <c r="BF1353" s="132"/>
      <c r="BG1353" s="126" t="s">
        <v>137</v>
      </c>
      <c r="BH1353" s="159" t="n">
        <v>1E-005</v>
      </c>
      <c r="BI1353" s="159" t="n">
        <v>1.6E-007</v>
      </c>
      <c r="BJ1353" s="159" t="n">
        <v>8.4E-008</v>
      </c>
      <c r="BK1353" s="159" t="n">
        <v>1E-005</v>
      </c>
      <c r="BL1353" s="149" t="n">
        <v>1.1E-010</v>
      </c>
      <c r="BM1353" s="133"/>
      <c r="BN1353" s="134"/>
      <c r="BO1353" s="175"/>
      <c r="BP1353" s="114"/>
      <c r="BQ1353" s="136"/>
      <c r="BR1353" s="137"/>
      <c r="BS1353" s="138"/>
      <c r="BT1353" s="139"/>
      <c r="BU1353" s="140"/>
      <c r="BV1353" s="141"/>
      <c r="BW1353" s="142"/>
    </row>
    <row r="1354" customFormat="false" ht="12.75" hidden="false" customHeight="true" outlineLevel="0" collapsed="false">
      <c r="AX1354" s="126" t="s">
        <v>927</v>
      </c>
      <c r="AY1354" s="172" t="n">
        <v>14.4</v>
      </c>
      <c r="AZ1354" s="131" t="s">
        <v>114</v>
      </c>
      <c r="BA1354" s="131" t="n">
        <v>5259.6</v>
      </c>
      <c r="BB1354" s="131"/>
      <c r="BC1354" s="131"/>
      <c r="BD1354" s="131"/>
      <c r="BE1354" s="131"/>
      <c r="BF1354" s="132"/>
      <c r="BG1354" s="126"/>
      <c r="BH1354" s="131"/>
      <c r="BI1354" s="131"/>
      <c r="BJ1354" s="131"/>
      <c r="BK1354" s="159" t="n">
        <v>0.0001</v>
      </c>
      <c r="BL1354" s="149" t="n">
        <v>9.6E-010</v>
      </c>
      <c r="BM1354" s="133"/>
      <c r="BN1354" s="134"/>
      <c r="BO1354" s="175"/>
      <c r="BP1354" s="114"/>
      <c r="BQ1354" s="136"/>
      <c r="BR1354" s="137"/>
      <c r="BS1354" s="138"/>
      <c r="BT1354" s="139"/>
      <c r="BU1354" s="140"/>
      <c r="BV1354" s="141"/>
      <c r="BW1354" s="142"/>
    </row>
    <row r="1355" customFormat="false" ht="12.75" hidden="false" customHeight="true" outlineLevel="0" collapsed="false">
      <c r="AX1355" s="126" t="s">
        <v>928</v>
      </c>
      <c r="AY1355" s="159" t="n">
        <v>376000</v>
      </c>
      <c r="AZ1355" s="131" t="s">
        <v>114</v>
      </c>
      <c r="BA1355" s="131" t="n">
        <v>137334000</v>
      </c>
      <c r="BB1355" s="131"/>
      <c r="BC1355" s="131"/>
      <c r="BD1355" s="131"/>
      <c r="BE1355" s="131"/>
      <c r="BF1355" s="132"/>
      <c r="BG1355" s="126" t="s">
        <v>133</v>
      </c>
      <c r="BH1355" s="159" t="n">
        <v>0.0005</v>
      </c>
      <c r="BI1355" s="159" t="n">
        <v>4.4E-005</v>
      </c>
      <c r="BJ1355" s="159" t="n">
        <v>3.1E-005</v>
      </c>
      <c r="BK1355" s="159" t="n">
        <v>0.0005</v>
      </c>
      <c r="BL1355" s="149" t="n">
        <v>2.4E-007</v>
      </c>
      <c r="BM1355" s="133"/>
      <c r="BN1355" s="134"/>
      <c r="BO1355" s="175"/>
      <c r="BP1355" s="114"/>
      <c r="BQ1355" s="136"/>
      <c r="BR1355" s="137"/>
      <c r="BS1355" s="138"/>
      <c r="BT1355" s="139"/>
      <c r="BU1355" s="140"/>
      <c r="BV1355" s="141"/>
      <c r="BW1355" s="142"/>
    </row>
    <row r="1356" customFormat="false" ht="12.75" hidden="false" customHeight="true" outlineLevel="0" collapsed="false">
      <c r="AX1356" s="126" t="s">
        <v>928</v>
      </c>
      <c r="AY1356" s="159" t="n">
        <v>376000</v>
      </c>
      <c r="AZ1356" s="131" t="s">
        <v>114</v>
      </c>
      <c r="BA1356" s="131" t="n">
        <v>137334000</v>
      </c>
      <c r="BB1356" s="131"/>
      <c r="BC1356" s="131"/>
      <c r="BD1356" s="131"/>
      <c r="BE1356" s="131"/>
      <c r="BF1356" s="132"/>
      <c r="BG1356" s="126" t="s">
        <v>137</v>
      </c>
      <c r="BH1356" s="159" t="n">
        <v>1E-005</v>
      </c>
      <c r="BI1356" s="159" t="n">
        <v>1.4E-005</v>
      </c>
      <c r="BJ1356" s="159" t="n">
        <v>7.7E-006</v>
      </c>
      <c r="BK1356" s="159" t="n">
        <v>1E-005</v>
      </c>
      <c r="BL1356" s="149" t="n">
        <v>8.6E-009</v>
      </c>
      <c r="BM1356" s="133"/>
      <c r="BN1356" s="134"/>
      <c r="BO1356" s="175"/>
      <c r="BP1356" s="114"/>
      <c r="BQ1356" s="136"/>
      <c r="BR1356" s="137"/>
      <c r="BS1356" s="138"/>
      <c r="BT1356" s="139"/>
      <c r="BU1356" s="140"/>
      <c r="BV1356" s="141"/>
      <c r="BW1356" s="142"/>
    </row>
    <row r="1357" customFormat="false" ht="12.75" hidden="false" customHeight="true" outlineLevel="0" collapsed="false">
      <c r="AX1357" s="126" t="s">
        <v>928</v>
      </c>
      <c r="AY1357" s="159" t="n">
        <v>376000</v>
      </c>
      <c r="AZ1357" s="131" t="s">
        <v>114</v>
      </c>
      <c r="BA1357" s="131" t="n">
        <v>137334000</v>
      </c>
      <c r="BB1357" s="131"/>
      <c r="BC1357" s="131"/>
      <c r="BD1357" s="131"/>
      <c r="BE1357" s="131"/>
      <c r="BF1357" s="132"/>
      <c r="BG1357" s="126"/>
      <c r="BH1357" s="131"/>
      <c r="BI1357" s="131"/>
      <c r="BJ1357" s="131"/>
      <c r="BK1357" s="159" t="n">
        <v>0.0001</v>
      </c>
      <c r="BL1357" s="149" t="n">
        <v>5E-008</v>
      </c>
      <c r="BM1357" s="133"/>
      <c r="BN1357" s="134"/>
      <c r="BO1357" s="175"/>
      <c r="BP1357" s="114"/>
      <c r="BQ1357" s="136"/>
      <c r="BR1357" s="137"/>
      <c r="BS1357" s="138"/>
      <c r="BT1357" s="139"/>
      <c r="BU1357" s="140"/>
      <c r="BV1357" s="141"/>
      <c r="BW1357" s="142"/>
    </row>
    <row r="1358" customFormat="false" ht="12.75" hidden="false" customHeight="true" outlineLevel="0" collapsed="false">
      <c r="AX1358" s="126" t="s">
        <v>929</v>
      </c>
      <c r="AY1358" s="172" t="n">
        <v>4.95</v>
      </c>
      <c r="AZ1358" s="131" t="s">
        <v>72</v>
      </c>
      <c r="BA1358" s="131" t="n">
        <v>0.20625</v>
      </c>
      <c r="BB1358" s="131"/>
      <c r="BC1358" s="131"/>
      <c r="BD1358" s="131"/>
      <c r="BE1358" s="131"/>
      <c r="BF1358" s="132"/>
      <c r="BG1358" s="126" t="s">
        <v>133</v>
      </c>
      <c r="BH1358" s="159" t="n">
        <v>0.0005</v>
      </c>
      <c r="BI1358" s="159" t="n">
        <v>8.2E-011</v>
      </c>
      <c r="BJ1358" s="159" t="n">
        <v>1.1E-010</v>
      </c>
      <c r="BK1358" s="159" t="n">
        <v>0.0005</v>
      </c>
      <c r="BL1358" s="149" t="n">
        <v>8.5E-011</v>
      </c>
      <c r="BM1358" s="133"/>
      <c r="BN1358" s="134"/>
      <c r="BO1358" s="175"/>
      <c r="BP1358" s="114"/>
      <c r="BQ1358" s="136"/>
      <c r="BR1358" s="137"/>
      <c r="BS1358" s="138"/>
      <c r="BT1358" s="139"/>
      <c r="BU1358" s="140"/>
      <c r="BV1358" s="141"/>
      <c r="BW1358" s="142"/>
    </row>
    <row r="1359" customFormat="false" ht="12.75" hidden="false" customHeight="true" outlineLevel="0" collapsed="false">
      <c r="AX1359" s="126" t="s">
        <v>929</v>
      </c>
      <c r="AY1359" s="172" t="n">
        <v>4.95</v>
      </c>
      <c r="AZ1359" s="131" t="s">
        <v>72</v>
      </c>
      <c r="BA1359" s="131" t="n">
        <v>0.20625</v>
      </c>
      <c r="BB1359" s="131"/>
      <c r="BC1359" s="131"/>
      <c r="BD1359" s="131"/>
      <c r="BE1359" s="131"/>
      <c r="BF1359" s="132"/>
      <c r="BG1359" s="126" t="s">
        <v>137</v>
      </c>
      <c r="BH1359" s="159" t="n">
        <v>1E-005</v>
      </c>
      <c r="BI1359" s="159" t="n">
        <v>8.5E-011</v>
      </c>
      <c r="BJ1359" s="159" t="n">
        <v>1.1E-010</v>
      </c>
      <c r="BK1359" s="159" t="n">
        <v>1E-005</v>
      </c>
      <c r="BL1359" s="149" t="n">
        <v>8.5E-011</v>
      </c>
      <c r="BM1359" s="133"/>
      <c r="BN1359" s="134"/>
      <c r="BO1359" s="175"/>
      <c r="BP1359" s="114"/>
      <c r="BQ1359" s="136"/>
      <c r="BR1359" s="137"/>
      <c r="BS1359" s="138"/>
      <c r="BT1359" s="139"/>
      <c r="BU1359" s="140"/>
      <c r="BV1359" s="141"/>
      <c r="BW1359" s="142"/>
    </row>
    <row r="1360" customFormat="false" ht="12.75" hidden="false" customHeight="true" outlineLevel="0" collapsed="false">
      <c r="AX1360" s="126" t="s">
        <v>929</v>
      </c>
      <c r="AY1360" s="172" t="n">
        <v>4.95</v>
      </c>
      <c r="AZ1360" s="131" t="s">
        <v>72</v>
      </c>
      <c r="BA1360" s="131" t="n">
        <v>0.20625</v>
      </c>
      <c r="BB1360" s="131"/>
      <c r="BC1360" s="131"/>
      <c r="BD1360" s="131"/>
      <c r="BE1360" s="131"/>
      <c r="BF1360" s="132"/>
      <c r="BG1360" s="126"/>
      <c r="BH1360" s="131"/>
      <c r="BI1360" s="131"/>
      <c r="BJ1360" s="131"/>
      <c r="BK1360" s="159" t="n">
        <v>0.0001</v>
      </c>
      <c r="BL1360" s="149" t="n">
        <v>8.5E-011</v>
      </c>
      <c r="BM1360" s="133"/>
      <c r="BN1360" s="134"/>
      <c r="BO1360" s="175"/>
      <c r="BP1360" s="114"/>
      <c r="BQ1360" s="136"/>
      <c r="BR1360" s="137"/>
      <c r="BS1360" s="138"/>
      <c r="BT1360" s="139"/>
      <c r="BU1360" s="140"/>
      <c r="BV1360" s="141"/>
      <c r="BW1360" s="142"/>
    </row>
    <row r="1361" customFormat="false" ht="12.75" hidden="false" customHeight="true" outlineLevel="0" collapsed="false">
      <c r="AX1361" s="126" t="s">
        <v>930</v>
      </c>
      <c r="AY1361" s="159" t="n">
        <v>82600000</v>
      </c>
      <c r="AZ1361" s="131" t="s">
        <v>114</v>
      </c>
      <c r="BA1361" s="131" t="n">
        <v>30169650000</v>
      </c>
      <c r="BB1361" s="131"/>
      <c r="BC1361" s="131"/>
      <c r="BD1361" s="131"/>
      <c r="BE1361" s="131"/>
      <c r="BF1361" s="132"/>
      <c r="BG1361" s="126" t="s">
        <v>133</v>
      </c>
      <c r="BH1361" s="159" t="n">
        <v>0.0005</v>
      </c>
      <c r="BI1361" s="159" t="n">
        <v>4.4E-005</v>
      </c>
      <c r="BJ1361" s="159" t="n">
        <v>3E-005</v>
      </c>
      <c r="BK1361" s="159" t="n">
        <v>0.0005</v>
      </c>
      <c r="BL1361" s="149" t="n">
        <v>2.4E-007</v>
      </c>
      <c r="BM1361" s="133"/>
      <c r="BN1361" s="134"/>
      <c r="BO1361" s="175"/>
      <c r="BP1361" s="114"/>
      <c r="BQ1361" s="136"/>
      <c r="BR1361" s="137"/>
      <c r="BS1361" s="138"/>
      <c r="BT1361" s="139"/>
      <c r="BU1361" s="140"/>
      <c r="BV1361" s="141"/>
      <c r="BW1361" s="142"/>
    </row>
    <row r="1362" customFormat="false" ht="12.75" hidden="false" customHeight="true" outlineLevel="0" collapsed="false">
      <c r="AX1362" s="126" t="s">
        <v>930</v>
      </c>
      <c r="AY1362" s="159" t="n">
        <v>82600000</v>
      </c>
      <c r="AZ1362" s="131" t="s">
        <v>114</v>
      </c>
      <c r="BA1362" s="131" t="n">
        <v>30169650000</v>
      </c>
      <c r="BB1362" s="131"/>
      <c r="BC1362" s="131"/>
      <c r="BD1362" s="131"/>
      <c r="BE1362" s="131"/>
      <c r="BF1362" s="132"/>
      <c r="BG1362" s="126" t="s">
        <v>137</v>
      </c>
      <c r="BH1362" s="159" t="n">
        <v>1E-005</v>
      </c>
      <c r="BI1362" s="159" t="n">
        <v>1.3E-005</v>
      </c>
      <c r="BJ1362" s="159" t="n">
        <v>7.4E-006</v>
      </c>
      <c r="BK1362" s="159" t="n">
        <v>1E-005</v>
      </c>
      <c r="BL1362" s="149" t="n">
        <v>1.1E-008</v>
      </c>
      <c r="BM1362" s="133"/>
      <c r="BN1362" s="134"/>
      <c r="BO1362" s="175"/>
      <c r="BP1362" s="114"/>
      <c r="BQ1362" s="136"/>
      <c r="BR1362" s="137"/>
      <c r="BS1362" s="138"/>
      <c r="BT1362" s="139"/>
      <c r="BU1362" s="140"/>
      <c r="BV1362" s="141"/>
      <c r="BW1362" s="142"/>
    </row>
    <row r="1363" customFormat="false" ht="12.75" hidden="false" customHeight="true" outlineLevel="0" collapsed="false">
      <c r="AX1363" s="126" t="s">
        <v>930</v>
      </c>
      <c r="AY1363" s="159" t="n">
        <v>82600000</v>
      </c>
      <c r="AZ1363" s="131" t="s">
        <v>114</v>
      </c>
      <c r="BA1363" s="131" t="n">
        <v>30169650000</v>
      </c>
      <c r="BB1363" s="131"/>
      <c r="BC1363" s="131"/>
      <c r="BD1363" s="131"/>
      <c r="BE1363" s="131"/>
      <c r="BF1363" s="132"/>
      <c r="BG1363" s="126"/>
      <c r="BH1363" s="131"/>
      <c r="BI1363" s="131"/>
      <c r="BJ1363" s="131"/>
      <c r="BK1363" s="159" t="n">
        <v>0.0001</v>
      </c>
      <c r="BL1363" s="149" t="n">
        <v>5.2E-008</v>
      </c>
      <c r="BM1363" s="133"/>
      <c r="BN1363" s="134"/>
      <c r="BO1363" s="175"/>
      <c r="BP1363" s="114"/>
      <c r="BQ1363" s="136"/>
      <c r="BR1363" s="137"/>
      <c r="BS1363" s="138"/>
      <c r="BT1363" s="139"/>
      <c r="BU1363" s="140"/>
      <c r="BV1363" s="141"/>
      <c r="BW1363" s="142"/>
    </row>
    <row r="1364" customFormat="false" ht="12.75" hidden="false" customHeight="true" outlineLevel="0" collapsed="false">
      <c r="AX1364" s="126" t="s">
        <v>931</v>
      </c>
      <c r="AY1364" s="172" t="n">
        <v>10.5</v>
      </c>
      <c r="AZ1364" s="131" t="s">
        <v>72</v>
      </c>
      <c r="BA1364" s="131" t="n">
        <v>0.4375</v>
      </c>
      <c r="BB1364" s="131"/>
      <c r="BC1364" s="131"/>
      <c r="BD1364" s="131"/>
      <c r="BE1364" s="131"/>
      <c r="BF1364" s="132"/>
      <c r="BG1364" s="126" t="s">
        <v>133</v>
      </c>
      <c r="BH1364" s="159" t="n">
        <v>0.0005</v>
      </c>
      <c r="BI1364" s="159" t="n">
        <v>4.5E-010</v>
      </c>
      <c r="BJ1364" s="159" t="n">
        <v>6.1E-010</v>
      </c>
      <c r="BK1364" s="159" t="n">
        <v>0.0005</v>
      </c>
      <c r="BL1364" s="149" t="n">
        <v>7.2E-010</v>
      </c>
      <c r="BM1364" s="133"/>
      <c r="BN1364" s="134"/>
      <c r="BO1364" s="175"/>
      <c r="BP1364" s="114"/>
      <c r="BQ1364" s="136"/>
      <c r="BR1364" s="137"/>
      <c r="BS1364" s="138"/>
      <c r="BT1364" s="139"/>
      <c r="BU1364" s="140"/>
      <c r="BV1364" s="141"/>
      <c r="BW1364" s="142"/>
    </row>
    <row r="1365" customFormat="false" ht="12.75" hidden="false" customHeight="true" outlineLevel="0" collapsed="false">
      <c r="AX1365" s="126" t="s">
        <v>931</v>
      </c>
      <c r="AY1365" s="172" t="n">
        <v>10.5</v>
      </c>
      <c r="AZ1365" s="131" t="s">
        <v>72</v>
      </c>
      <c r="BA1365" s="131" t="n">
        <v>0.4375</v>
      </c>
      <c r="BB1365" s="131"/>
      <c r="BC1365" s="131"/>
      <c r="BD1365" s="131"/>
      <c r="BE1365" s="131"/>
      <c r="BF1365" s="132"/>
      <c r="BG1365" s="126" t="s">
        <v>137</v>
      </c>
      <c r="BH1365" s="159" t="n">
        <v>1E-005</v>
      </c>
      <c r="BI1365" s="159" t="n">
        <v>4.8E-010</v>
      </c>
      <c r="BJ1365" s="159" t="n">
        <v>6.5E-010</v>
      </c>
      <c r="BK1365" s="159" t="n">
        <v>1E-005</v>
      </c>
      <c r="BL1365" s="149" t="n">
        <v>7.2E-010</v>
      </c>
      <c r="BM1365" s="133"/>
      <c r="BN1365" s="134"/>
      <c r="BO1365" s="175"/>
      <c r="BP1365" s="114"/>
      <c r="BQ1365" s="136"/>
      <c r="BR1365" s="137"/>
      <c r="BS1365" s="138"/>
      <c r="BT1365" s="139"/>
      <c r="BU1365" s="140"/>
      <c r="BV1365" s="141"/>
      <c r="BW1365" s="142"/>
    </row>
    <row r="1366" customFormat="false" ht="12.75" hidden="false" customHeight="true" outlineLevel="0" collapsed="false">
      <c r="AX1366" s="126" t="s">
        <v>931</v>
      </c>
      <c r="AY1366" s="172" t="n">
        <v>10.5</v>
      </c>
      <c r="AZ1366" s="131" t="s">
        <v>72</v>
      </c>
      <c r="BA1366" s="131" t="n">
        <v>0.4375</v>
      </c>
      <c r="BB1366" s="131"/>
      <c r="BC1366" s="131"/>
      <c r="BD1366" s="131"/>
      <c r="BE1366" s="131"/>
      <c r="BF1366" s="132"/>
      <c r="BG1366" s="126"/>
      <c r="BH1366" s="131"/>
      <c r="BI1366" s="131"/>
      <c r="BJ1366" s="131"/>
      <c r="BK1366" s="159" t="n">
        <v>0.0001</v>
      </c>
      <c r="BL1366" s="149" t="n">
        <v>7.2E-010</v>
      </c>
      <c r="BM1366" s="133"/>
      <c r="BN1366" s="134"/>
      <c r="BO1366" s="175"/>
      <c r="BP1366" s="114"/>
      <c r="BQ1366" s="136"/>
      <c r="BR1366" s="137"/>
      <c r="BS1366" s="138"/>
      <c r="BT1366" s="139"/>
      <c r="BU1366" s="140"/>
      <c r="BV1366" s="141"/>
      <c r="BW1366" s="142"/>
    </row>
    <row r="1367" customFormat="false" ht="12.75" hidden="false" customHeight="true" outlineLevel="0" collapsed="false">
      <c r="AX1367" s="126" t="s">
        <v>932</v>
      </c>
      <c r="AY1367" s="172" t="n">
        <v>10.9</v>
      </c>
      <c r="AZ1367" s="131" t="s">
        <v>132</v>
      </c>
      <c r="BA1367" s="172" t="n">
        <v>10.9</v>
      </c>
      <c r="BB1367" s="131"/>
      <c r="BC1367" s="131"/>
      <c r="BD1367" s="131"/>
      <c r="BE1367" s="131"/>
      <c r="BF1367" s="132"/>
      <c r="BG1367" s="126" t="s">
        <v>133</v>
      </c>
      <c r="BH1367" s="159" t="n">
        <v>0.0005</v>
      </c>
      <c r="BI1367" s="159" t="n">
        <v>7E-009</v>
      </c>
      <c r="BJ1367" s="159" t="n">
        <v>6.5E-009</v>
      </c>
      <c r="BK1367" s="159" t="n">
        <v>0.0005</v>
      </c>
      <c r="BL1367" s="149" t="n">
        <v>3.3E-009</v>
      </c>
      <c r="BM1367" s="133"/>
      <c r="BN1367" s="134"/>
      <c r="BO1367" s="175"/>
      <c r="BP1367" s="114"/>
      <c r="BQ1367" s="136"/>
      <c r="BR1367" s="137"/>
      <c r="BS1367" s="138"/>
      <c r="BT1367" s="139"/>
      <c r="BU1367" s="140"/>
      <c r="BV1367" s="141"/>
      <c r="BW1367" s="142"/>
    </row>
    <row r="1368" customFormat="false" ht="12.75" hidden="false" customHeight="true" outlineLevel="0" collapsed="false">
      <c r="AX1368" s="126" t="s">
        <v>932</v>
      </c>
      <c r="AY1368" s="172" t="n">
        <v>10.9</v>
      </c>
      <c r="AZ1368" s="131" t="s">
        <v>132</v>
      </c>
      <c r="BA1368" s="172" t="n">
        <v>10.9</v>
      </c>
      <c r="BB1368" s="131"/>
      <c r="BC1368" s="131"/>
      <c r="BD1368" s="131"/>
      <c r="BE1368" s="131"/>
      <c r="BF1368" s="132"/>
      <c r="BG1368" s="126" t="s">
        <v>137</v>
      </c>
      <c r="BH1368" s="159" t="n">
        <v>1E-005</v>
      </c>
      <c r="BI1368" s="159" t="n">
        <v>7.6E-009</v>
      </c>
      <c r="BJ1368" s="159" t="n">
        <v>7E-009</v>
      </c>
      <c r="BK1368" s="159" t="n">
        <v>1E-005</v>
      </c>
      <c r="BL1368" s="149" t="n">
        <v>3.3E-009</v>
      </c>
      <c r="BM1368" s="133"/>
      <c r="BN1368" s="134"/>
      <c r="BO1368" s="175"/>
      <c r="BP1368" s="114"/>
      <c r="BQ1368" s="136"/>
      <c r="BR1368" s="137"/>
      <c r="BS1368" s="138"/>
      <c r="BT1368" s="139"/>
      <c r="BU1368" s="140"/>
      <c r="BV1368" s="141"/>
      <c r="BW1368" s="142"/>
    </row>
    <row r="1369" customFormat="false" ht="12.75" hidden="false" customHeight="true" outlineLevel="0" collapsed="false">
      <c r="AX1369" s="126" t="s">
        <v>932</v>
      </c>
      <c r="AY1369" s="172" t="n">
        <v>10.9</v>
      </c>
      <c r="AZ1369" s="131" t="s">
        <v>132</v>
      </c>
      <c r="BA1369" s="172" t="n">
        <v>10.9</v>
      </c>
      <c r="BB1369" s="131"/>
      <c r="BC1369" s="131"/>
      <c r="BD1369" s="131"/>
      <c r="BE1369" s="131"/>
      <c r="BF1369" s="132"/>
      <c r="BG1369" s="126"/>
      <c r="BH1369" s="131"/>
      <c r="BI1369" s="131"/>
      <c r="BJ1369" s="131"/>
      <c r="BK1369" s="159" t="n">
        <v>0.0001</v>
      </c>
      <c r="BL1369" s="149" t="n">
        <v>3.3E-009</v>
      </c>
      <c r="BM1369" s="133"/>
      <c r="BN1369" s="134"/>
      <c r="BO1369" s="175"/>
      <c r="BP1369" s="114"/>
      <c r="BQ1369" s="136"/>
      <c r="BR1369" s="137"/>
      <c r="BS1369" s="138"/>
      <c r="BT1369" s="139"/>
      <c r="BU1369" s="140"/>
      <c r="BV1369" s="141"/>
      <c r="BW1369" s="142"/>
    </row>
    <row r="1370" customFormat="false" ht="12.75" hidden="false" customHeight="true" outlineLevel="0" collapsed="false">
      <c r="AX1370" s="126" t="s">
        <v>933</v>
      </c>
      <c r="AY1370" s="172" t="n">
        <v>1.22</v>
      </c>
      <c r="AZ1370" s="131" t="s">
        <v>72</v>
      </c>
      <c r="BA1370" s="131" t="n">
        <v>0.0508333333333333</v>
      </c>
      <c r="BB1370" s="131"/>
      <c r="BC1370" s="131"/>
      <c r="BD1370" s="131"/>
      <c r="BE1370" s="131"/>
      <c r="BF1370" s="132"/>
      <c r="BG1370" s="126" t="s">
        <v>133</v>
      </c>
      <c r="BH1370" s="159" t="n">
        <v>0.0005</v>
      </c>
      <c r="BI1370" s="159" t="n">
        <v>2.5E-011</v>
      </c>
      <c r="BJ1370" s="159" t="n">
        <v>3.6E-011</v>
      </c>
      <c r="BK1370" s="159" t="n">
        <v>0.0005</v>
      </c>
      <c r="BL1370" s="149" t="n">
        <v>1.8E-011</v>
      </c>
      <c r="BM1370" s="133"/>
      <c r="BN1370" s="134"/>
      <c r="BO1370" s="175"/>
      <c r="BP1370" s="114"/>
      <c r="BQ1370" s="136"/>
      <c r="BR1370" s="137"/>
      <c r="BS1370" s="138"/>
      <c r="BT1370" s="139"/>
      <c r="BU1370" s="140"/>
      <c r="BV1370" s="141"/>
      <c r="BW1370" s="142"/>
    </row>
    <row r="1371" customFormat="false" ht="12.75" hidden="false" customHeight="true" outlineLevel="0" collapsed="false">
      <c r="AX1371" s="126" t="s">
        <v>934</v>
      </c>
      <c r="AY1371" s="172" t="n">
        <v>1.63</v>
      </c>
      <c r="AZ1371" s="131" t="s">
        <v>72</v>
      </c>
      <c r="BA1371" s="131" t="n">
        <v>0.0679166666666667</v>
      </c>
      <c r="BB1371" s="131"/>
      <c r="BC1371" s="131"/>
      <c r="BD1371" s="131"/>
      <c r="BE1371" s="131"/>
      <c r="BF1371" s="132"/>
      <c r="BG1371" s="126" t="s">
        <v>133</v>
      </c>
      <c r="BH1371" s="159" t="n">
        <v>0.0005</v>
      </c>
      <c r="BI1371" s="159" t="n">
        <v>8.5E-011</v>
      </c>
      <c r="BJ1371" s="159" t="n">
        <v>6.6E-011</v>
      </c>
      <c r="BK1371" s="159" t="n">
        <v>0.0005</v>
      </c>
      <c r="BL1371" s="149" t="n">
        <v>3.2E-011</v>
      </c>
      <c r="BM1371" s="133"/>
      <c r="BN1371" s="134"/>
      <c r="BO1371" s="175"/>
      <c r="BP1371" s="114"/>
      <c r="BQ1371" s="136"/>
      <c r="BR1371" s="137"/>
      <c r="BS1371" s="138"/>
      <c r="BT1371" s="139"/>
      <c r="BU1371" s="140"/>
      <c r="BV1371" s="141"/>
      <c r="BW1371" s="142"/>
    </row>
    <row r="1372" customFormat="false" ht="12.75" hidden="false" customHeight="true" outlineLevel="0" collapsed="false">
      <c r="AX1372" s="126" t="s">
        <v>935</v>
      </c>
      <c r="AY1372" s="172" t="n">
        <v>11.9</v>
      </c>
      <c r="AZ1372" s="131" t="s">
        <v>72</v>
      </c>
      <c r="BA1372" s="131" t="n">
        <v>0.495833333333333</v>
      </c>
      <c r="BB1372" s="131"/>
      <c r="BC1372" s="131"/>
      <c r="BD1372" s="131"/>
      <c r="BE1372" s="131"/>
      <c r="BF1372" s="132"/>
      <c r="BG1372" s="126" t="s">
        <v>133</v>
      </c>
      <c r="BH1372" s="159" t="n">
        <v>0.0005</v>
      </c>
      <c r="BI1372" s="159" t="n">
        <v>2.2E-010</v>
      </c>
      <c r="BJ1372" s="159" t="n">
        <v>2.9E-010</v>
      </c>
      <c r="BK1372" s="159" t="n">
        <v>0.0005</v>
      </c>
      <c r="BL1372" s="149" t="n">
        <v>2.4E-010</v>
      </c>
      <c r="BM1372" s="133"/>
      <c r="BN1372" s="134"/>
      <c r="BO1372" s="175"/>
      <c r="BP1372" s="114"/>
      <c r="BQ1372" s="136"/>
      <c r="BR1372" s="137"/>
      <c r="BS1372" s="138"/>
      <c r="BT1372" s="139"/>
      <c r="BU1372" s="140"/>
      <c r="BV1372" s="141"/>
      <c r="BW1372" s="142"/>
    </row>
    <row r="1373" customFormat="false" ht="12.75" hidden="false" customHeight="true" outlineLevel="0" collapsed="false">
      <c r="AX1373" s="126" t="s">
        <v>936</v>
      </c>
      <c r="AY1373" s="172" t="n">
        <v>2.12</v>
      </c>
      <c r="AZ1373" s="131" t="s">
        <v>132</v>
      </c>
      <c r="BA1373" s="172" t="n">
        <v>2.12</v>
      </c>
      <c r="BB1373" s="131"/>
      <c r="BC1373" s="131"/>
      <c r="BD1373" s="131"/>
      <c r="BE1373" s="131"/>
      <c r="BF1373" s="132"/>
      <c r="BG1373" s="126" t="s">
        <v>133</v>
      </c>
      <c r="BH1373" s="159" t="n">
        <v>0.0005</v>
      </c>
      <c r="BI1373" s="159" t="n">
        <v>4.4E-010</v>
      </c>
      <c r="BJ1373" s="159" t="n">
        <v>5.9E-010</v>
      </c>
      <c r="BK1373" s="159" t="n">
        <v>0.0005</v>
      </c>
      <c r="BL1373" s="149" t="n">
        <v>5.8E-010</v>
      </c>
      <c r="BM1373" s="133"/>
      <c r="BN1373" s="134"/>
      <c r="BO1373" s="175"/>
      <c r="BP1373" s="114"/>
      <c r="BQ1373" s="136"/>
      <c r="BR1373" s="137"/>
      <c r="BS1373" s="138"/>
      <c r="BT1373" s="139"/>
      <c r="BU1373" s="140"/>
      <c r="BV1373" s="141"/>
      <c r="BW1373" s="142"/>
    </row>
    <row r="1374" customFormat="false" ht="12.75" hidden="false" customHeight="true" outlineLevel="0" collapsed="false">
      <c r="AX1374" s="126" t="s">
        <v>937</v>
      </c>
      <c r="AY1374" s="172" t="n">
        <v>432</v>
      </c>
      <c r="AZ1374" s="131" t="s">
        <v>114</v>
      </c>
      <c r="BA1374" s="131" t="n">
        <v>157788</v>
      </c>
      <c r="BB1374" s="131" t="n">
        <v>0.017</v>
      </c>
      <c r="BC1374" s="131" t="n">
        <v>9.6E-005</v>
      </c>
      <c r="BD1374" s="131" t="s">
        <v>115</v>
      </c>
      <c r="BE1374" s="131"/>
      <c r="BF1374" s="132" t="n">
        <v>2E-007</v>
      </c>
      <c r="BG1374" s="126"/>
      <c r="BH1374" s="131"/>
      <c r="BI1374" s="131"/>
      <c r="BJ1374" s="131"/>
      <c r="BK1374" s="131"/>
      <c r="BL1374" s="132"/>
      <c r="BM1374" s="133"/>
      <c r="BN1374" s="134"/>
      <c r="BO1374" s="175"/>
      <c r="BP1374" s="114"/>
      <c r="BQ1374" s="136"/>
      <c r="BR1374" s="137"/>
      <c r="BS1374" s="138"/>
      <c r="BT1374" s="139"/>
      <c r="BU1374" s="140"/>
      <c r="BV1374" s="141"/>
      <c r="BW1374" s="142"/>
    </row>
    <row r="1375" customFormat="false" ht="12.75" hidden="false" customHeight="true" outlineLevel="0" collapsed="false">
      <c r="AX1375" s="126" t="s">
        <v>937</v>
      </c>
      <c r="AY1375" s="172" t="n">
        <v>432</v>
      </c>
      <c r="AZ1375" s="131" t="s">
        <v>114</v>
      </c>
      <c r="BA1375" s="131" t="n">
        <v>157788</v>
      </c>
      <c r="BB1375" s="131" t="n">
        <v>0.017</v>
      </c>
      <c r="BC1375" s="131"/>
      <c r="BD1375" s="131"/>
      <c r="BE1375" s="131"/>
      <c r="BF1375" s="132"/>
      <c r="BG1375" s="126" t="s">
        <v>133</v>
      </c>
      <c r="BH1375" s="159" t="n">
        <v>0.0005</v>
      </c>
      <c r="BI1375" s="159" t="n">
        <v>3.9E-005</v>
      </c>
      <c r="BJ1375" s="159" t="n">
        <v>2.7E-005</v>
      </c>
      <c r="BK1375" s="159" t="n">
        <v>0.0005</v>
      </c>
      <c r="BL1375" s="149" t="n">
        <v>2E-007</v>
      </c>
      <c r="BM1375" s="133"/>
      <c r="BN1375" s="134"/>
      <c r="BO1375" s="175"/>
      <c r="BP1375" s="114"/>
      <c r="BQ1375" s="136"/>
      <c r="BR1375" s="137"/>
      <c r="BS1375" s="138"/>
      <c r="BT1375" s="139"/>
      <c r="BU1375" s="140"/>
      <c r="BV1375" s="141"/>
      <c r="BW1375" s="142"/>
    </row>
    <row r="1376" customFormat="false" ht="12.75" hidden="false" customHeight="true" outlineLevel="0" collapsed="false">
      <c r="AX1376" s="126" t="s">
        <v>938</v>
      </c>
      <c r="AY1376" s="172" t="n">
        <v>16</v>
      </c>
      <c r="AZ1376" s="131" t="s">
        <v>72</v>
      </c>
      <c r="BA1376" s="131" t="n">
        <v>0.666666666666667</v>
      </c>
      <c r="BB1376" s="131"/>
      <c r="BC1376" s="131"/>
      <c r="BD1376" s="131"/>
      <c r="BE1376" s="131"/>
      <c r="BF1376" s="132"/>
      <c r="BG1376" s="126" t="s">
        <v>133</v>
      </c>
      <c r="BH1376" s="159" t="n">
        <v>0.0005</v>
      </c>
      <c r="BI1376" s="159" t="n">
        <v>1.6E-008</v>
      </c>
      <c r="BJ1376" s="159" t="n">
        <v>1.2E-008</v>
      </c>
      <c r="BK1376" s="159" t="n">
        <v>0.0005</v>
      </c>
      <c r="BL1376" s="149" t="n">
        <v>3E-010</v>
      </c>
      <c r="BM1376" s="133"/>
      <c r="BN1376" s="134"/>
      <c r="BO1376" s="175"/>
      <c r="BP1376" s="114"/>
      <c r="BQ1376" s="136"/>
      <c r="BR1376" s="137"/>
      <c r="BS1376" s="138"/>
      <c r="BT1376" s="139"/>
      <c r="BU1376" s="140"/>
      <c r="BV1376" s="141"/>
      <c r="BW1376" s="142"/>
    </row>
    <row r="1377" customFormat="false" ht="12.75" hidden="false" customHeight="true" outlineLevel="0" collapsed="false">
      <c r="AX1377" s="126" t="s">
        <v>939</v>
      </c>
      <c r="AY1377" s="172" t="n">
        <v>152</v>
      </c>
      <c r="AZ1377" s="131" t="s">
        <v>114</v>
      </c>
      <c r="BA1377" s="131" t="n">
        <v>55518</v>
      </c>
      <c r="BB1377" s="131"/>
      <c r="BC1377" s="131"/>
      <c r="BD1377" s="131"/>
      <c r="BE1377" s="131"/>
      <c r="BF1377" s="132"/>
      <c r="BG1377" s="126" t="s">
        <v>133</v>
      </c>
      <c r="BH1377" s="159" t="n">
        <v>0.0005</v>
      </c>
      <c r="BI1377" s="159" t="n">
        <v>3.5E-005</v>
      </c>
      <c r="BJ1377" s="159" t="n">
        <v>2.4E-005</v>
      </c>
      <c r="BK1377" s="159" t="n">
        <v>0.0005</v>
      </c>
      <c r="BL1377" s="149" t="n">
        <v>1.9E-007</v>
      </c>
      <c r="BM1377" s="133"/>
      <c r="BN1377" s="134"/>
      <c r="BO1377" s="175"/>
      <c r="BP1377" s="114"/>
      <c r="BQ1377" s="136"/>
      <c r="BR1377" s="137"/>
      <c r="BS1377" s="138"/>
      <c r="BT1377" s="139"/>
      <c r="BU1377" s="140"/>
      <c r="BV1377" s="141"/>
      <c r="BW1377" s="142"/>
    </row>
    <row r="1378" customFormat="false" ht="12.75" hidden="false" customHeight="true" outlineLevel="0" collapsed="false">
      <c r="AX1378" s="126" t="s">
        <v>940</v>
      </c>
      <c r="AY1378" s="159" t="n">
        <v>7380</v>
      </c>
      <c r="AZ1378" s="131" t="s">
        <v>114</v>
      </c>
      <c r="BA1378" s="131" t="n">
        <v>2695545</v>
      </c>
      <c r="BB1378" s="131"/>
      <c r="BC1378" s="131"/>
      <c r="BD1378" s="131"/>
      <c r="BE1378" s="131"/>
      <c r="BF1378" s="132"/>
      <c r="BG1378" s="126" t="s">
        <v>133</v>
      </c>
      <c r="BH1378" s="159" t="n">
        <v>0.0005</v>
      </c>
      <c r="BI1378" s="159" t="n">
        <v>3.9E-005</v>
      </c>
      <c r="BJ1378" s="159" t="n">
        <v>2.7E-005</v>
      </c>
      <c r="BK1378" s="159" t="n">
        <v>0.0005</v>
      </c>
      <c r="BL1378" s="149" t="n">
        <v>2E-007</v>
      </c>
      <c r="BM1378" s="133"/>
      <c r="BN1378" s="134"/>
      <c r="BO1378" s="175"/>
      <c r="BP1378" s="114"/>
      <c r="BQ1378" s="136"/>
      <c r="BR1378" s="137"/>
      <c r="BS1378" s="138"/>
      <c r="BT1378" s="139"/>
      <c r="BU1378" s="140"/>
      <c r="BV1378" s="141"/>
      <c r="BW1378" s="142"/>
    </row>
    <row r="1379" customFormat="false" ht="12.75" hidden="false" customHeight="true" outlineLevel="0" collapsed="false">
      <c r="AX1379" s="126" t="s">
        <v>941</v>
      </c>
      <c r="AY1379" s="172" t="n">
        <v>10.1</v>
      </c>
      <c r="AZ1379" s="131" t="s">
        <v>72</v>
      </c>
      <c r="BA1379" s="131" t="n">
        <v>0.420833333333333</v>
      </c>
      <c r="BB1379" s="131"/>
      <c r="BC1379" s="131"/>
      <c r="BD1379" s="131"/>
      <c r="BE1379" s="131"/>
      <c r="BF1379" s="132"/>
      <c r="BG1379" s="126" t="s">
        <v>133</v>
      </c>
      <c r="BH1379" s="159" t="n">
        <v>0.0005</v>
      </c>
      <c r="BI1379" s="159" t="n">
        <v>1.9E-009</v>
      </c>
      <c r="BJ1379" s="159" t="n">
        <v>1.5E-009</v>
      </c>
      <c r="BK1379" s="159" t="n">
        <v>0.0005</v>
      </c>
      <c r="BL1379" s="149" t="n">
        <v>4.6E-010</v>
      </c>
      <c r="BM1379" s="133"/>
      <c r="BN1379" s="134"/>
      <c r="BO1379" s="175"/>
      <c r="BP1379" s="114"/>
      <c r="BQ1379" s="136"/>
      <c r="BR1379" s="137"/>
      <c r="BS1379" s="138"/>
      <c r="BT1379" s="139"/>
      <c r="BU1379" s="140"/>
      <c r="BV1379" s="141"/>
      <c r="BW1379" s="142"/>
    </row>
    <row r="1380" customFormat="false" ht="12.75" hidden="false" customHeight="true" outlineLevel="0" collapsed="false">
      <c r="AX1380" s="126" t="s">
        <v>942</v>
      </c>
      <c r="AY1380" s="172" t="n">
        <v>0.433</v>
      </c>
      <c r="AZ1380" s="131" t="s">
        <v>72</v>
      </c>
      <c r="BA1380" s="131" t="n">
        <v>0.0180416666666667</v>
      </c>
      <c r="BB1380" s="131"/>
      <c r="BC1380" s="131"/>
      <c r="BD1380" s="131"/>
      <c r="BE1380" s="131"/>
      <c r="BF1380" s="132"/>
      <c r="BG1380" s="126" t="s">
        <v>133</v>
      </c>
      <c r="BH1380" s="159" t="n">
        <v>0.0005</v>
      </c>
      <c r="BI1380" s="159" t="n">
        <v>7.9E-011</v>
      </c>
      <c r="BJ1380" s="159" t="n">
        <v>6.2E-011</v>
      </c>
      <c r="BK1380" s="159" t="n">
        <v>0.0005</v>
      </c>
      <c r="BL1380" s="149" t="n">
        <v>2.9E-011</v>
      </c>
      <c r="BM1380" s="133"/>
      <c r="BN1380" s="134"/>
      <c r="BO1380" s="175"/>
      <c r="BP1380" s="114"/>
      <c r="BQ1380" s="136"/>
      <c r="BR1380" s="137"/>
      <c r="BS1380" s="138"/>
      <c r="BT1380" s="139"/>
      <c r="BU1380" s="140"/>
      <c r="BV1380" s="141"/>
      <c r="BW1380" s="142"/>
    </row>
    <row r="1381" customFormat="false" ht="12.75" hidden="false" customHeight="true" outlineLevel="0" collapsed="false">
      <c r="AX1381" s="126" t="s">
        <v>943</v>
      </c>
      <c r="AY1381" s="172" t="n">
        <v>2.05</v>
      </c>
      <c r="AZ1381" s="131" t="s">
        <v>72</v>
      </c>
      <c r="BA1381" s="131" t="n">
        <v>0.0854166666666667</v>
      </c>
      <c r="BB1381" s="131"/>
      <c r="BC1381" s="131"/>
      <c r="BD1381" s="131"/>
      <c r="BE1381" s="131"/>
      <c r="BF1381" s="132"/>
      <c r="BG1381" s="126" t="s">
        <v>133</v>
      </c>
      <c r="BH1381" s="159" t="n">
        <v>0.0005</v>
      </c>
      <c r="BI1381" s="159" t="n">
        <v>5.3E-011</v>
      </c>
      <c r="BJ1381" s="159" t="n">
        <v>7.6E-011</v>
      </c>
      <c r="BK1381" s="159" t="n">
        <v>0.0005</v>
      </c>
      <c r="BL1381" s="149" t="n">
        <v>6.2E-011</v>
      </c>
      <c r="BM1381" s="133"/>
      <c r="BN1381" s="134"/>
      <c r="BO1381" s="175"/>
      <c r="BP1381" s="114"/>
      <c r="BQ1381" s="136"/>
      <c r="BR1381" s="137"/>
      <c r="BS1381" s="138"/>
      <c r="BT1381" s="139"/>
      <c r="BU1381" s="140"/>
      <c r="BV1381" s="141"/>
      <c r="BW1381" s="142"/>
    </row>
    <row r="1382" customFormat="false" ht="12.75" hidden="false" customHeight="true" outlineLevel="0" collapsed="false">
      <c r="AX1382" s="126" t="s">
        <v>944</v>
      </c>
      <c r="AY1382" s="172" t="n">
        <v>0.65</v>
      </c>
      <c r="AZ1382" s="131" t="s">
        <v>72</v>
      </c>
      <c r="BA1382" s="131" t="n">
        <v>0.0270833333333333</v>
      </c>
      <c r="BB1382" s="131"/>
      <c r="BC1382" s="131"/>
      <c r="BD1382" s="131"/>
      <c r="BE1382" s="131"/>
      <c r="BF1382" s="132"/>
      <c r="BG1382" s="126" t="s">
        <v>133</v>
      </c>
      <c r="BH1382" s="159" t="n">
        <v>0.0005</v>
      </c>
      <c r="BI1382" s="159" t="n">
        <v>6.8E-011</v>
      </c>
      <c r="BJ1382" s="159" t="n">
        <v>1.1E-010</v>
      </c>
      <c r="BK1382" s="159" t="n">
        <v>0.0005</v>
      </c>
      <c r="BL1382" s="149" t="n">
        <v>5.8E-011</v>
      </c>
      <c r="BM1382" s="133"/>
      <c r="BN1382" s="134"/>
      <c r="BO1382" s="175"/>
      <c r="BP1382" s="114"/>
      <c r="BQ1382" s="136"/>
      <c r="BR1382" s="137"/>
      <c r="BS1382" s="138"/>
      <c r="BT1382" s="139"/>
      <c r="BU1382" s="140"/>
      <c r="BV1382" s="141"/>
      <c r="BW1382" s="142"/>
    </row>
    <row r="1383" customFormat="false" ht="12.75" hidden="false" customHeight="true" outlineLevel="0" collapsed="false">
      <c r="AX1383" s="126" t="s">
        <v>945</v>
      </c>
      <c r="AY1383" s="172" t="n">
        <v>0.417</v>
      </c>
      <c r="AZ1383" s="131" t="s">
        <v>72</v>
      </c>
      <c r="BA1383" s="131" t="n">
        <v>0.017375</v>
      </c>
      <c r="BB1383" s="131"/>
      <c r="BC1383" s="131"/>
      <c r="BD1383" s="131"/>
      <c r="BE1383" s="131"/>
      <c r="BF1383" s="132"/>
      <c r="BG1383" s="126" t="s">
        <v>133</v>
      </c>
      <c r="BH1383" s="159" t="n">
        <v>0.0005</v>
      </c>
      <c r="BI1383" s="159" t="n">
        <v>2.3E-011</v>
      </c>
      <c r="BJ1383" s="159" t="n">
        <v>3.8E-011</v>
      </c>
      <c r="BK1383" s="159" t="n">
        <v>0.0005</v>
      </c>
      <c r="BL1383" s="149" t="n">
        <v>3.4E-011</v>
      </c>
      <c r="BM1383" s="133"/>
      <c r="BN1383" s="134"/>
      <c r="BO1383" s="175"/>
      <c r="BP1383" s="114"/>
      <c r="BQ1383" s="136"/>
      <c r="BR1383" s="137"/>
      <c r="BS1383" s="138"/>
      <c r="BT1383" s="139"/>
      <c r="BU1383" s="140"/>
      <c r="BV1383" s="141"/>
      <c r="BW1383" s="142"/>
    </row>
    <row r="1384" customFormat="false" ht="12.75" hidden="false" customHeight="true" outlineLevel="0" collapsed="false">
      <c r="AX1384" s="126" t="s">
        <v>946</v>
      </c>
      <c r="AY1384" s="172" t="n">
        <v>2.4</v>
      </c>
      <c r="AZ1384" s="131" t="s">
        <v>72</v>
      </c>
      <c r="BA1384" s="131" t="n">
        <v>0.1</v>
      </c>
      <c r="BB1384" s="131"/>
      <c r="BC1384" s="131"/>
      <c r="BD1384" s="131"/>
      <c r="BE1384" s="131"/>
      <c r="BF1384" s="132"/>
      <c r="BG1384" s="126" t="s">
        <v>133</v>
      </c>
      <c r="BH1384" s="159" t="n">
        <v>0.0005</v>
      </c>
      <c r="BI1384" s="159" t="n">
        <v>4.1E-009</v>
      </c>
      <c r="BJ1384" s="159" t="n">
        <v>4.8E-009</v>
      </c>
      <c r="BK1384" s="159" t="n">
        <v>0.0005</v>
      </c>
      <c r="BL1384" s="149" t="n">
        <v>8E-011</v>
      </c>
      <c r="BM1384" s="133"/>
      <c r="BN1384" s="134"/>
      <c r="BO1384" s="175"/>
      <c r="BP1384" s="114"/>
      <c r="BQ1384" s="136"/>
      <c r="BR1384" s="137"/>
      <c r="BS1384" s="138"/>
      <c r="BT1384" s="139"/>
      <c r="BU1384" s="140"/>
      <c r="BV1384" s="141"/>
      <c r="BW1384" s="142"/>
    </row>
    <row r="1385" customFormat="false" ht="12.75" hidden="false" customHeight="true" outlineLevel="0" collapsed="false">
      <c r="AX1385" s="126" t="s">
        <v>947</v>
      </c>
      <c r="AY1385" s="172" t="n">
        <v>27</v>
      </c>
      <c r="AZ1385" s="131" t="s">
        <v>132</v>
      </c>
      <c r="BA1385" s="172" t="n">
        <v>27</v>
      </c>
      <c r="BB1385" s="131"/>
      <c r="BC1385" s="131"/>
      <c r="BD1385" s="131"/>
      <c r="BE1385" s="131"/>
      <c r="BF1385" s="132"/>
      <c r="BG1385" s="126" t="s">
        <v>133</v>
      </c>
      <c r="BH1385" s="159" t="n">
        <v>0.0005</v>
      </c>
      <c r="BI1385" s="159" t="n">
        <v>2.9E-006</v>
      </c>
      <c r="BJ1385" s="159" t="n">
        <v>2.3E-006</v>
      </c>
      <c r="BK1385" s="159" t="n">
        <v>0.0005</v>
      </c>
      <c r="BL1385" s="149" t="n">
        <v>7.6E-009</v>
      </c>
      <c r="BM1385" s="133"/>
      <c r="BN1385" s="134"/>
      <c r="BO1385" s="175"/>
      <c r="BP1385" s="114"/>
      <c r="BQ1385" s="136"/>
      <c r="BR1385" s="137"/>
      <c r="BS1385" s="138"/>
      <c r="BT1385" s="139"/>
      <c r="BU1385" s="140"/>
      <c r="BV1385" s="141"/>
      <c r="BW1385" s="142"/>
    </row>
    <row r="1386" customFormat="false" ht="12.75" hidden="false" customHeight="true" outlineLevel="0" collapsed="false">
      <c r="AX1386" s="126" t="s">
        <v>948</v>
      </c>
      <c r="AY1386" s="172" t="n">
        <v>32.8</v>
      </c>
      <c r="AZ1386" s="131" t="s">
        <v>132</v>
      </c>
      <c r="BA1386" s="172" t="n">
        <v>32.8</v>
      </c>
      <c r="BB1386" s="131"/>
      <c r="BC1386" s="131"/>
      <c r="BD1386" s="131"/>
      <c r="BE1386" s="131"/>
      <c r="BF1386" s="132"/>
      <c r="BG1386" s="126" t="s">
        <v>133</v>
      </c>
      <c r="BH1386" s="159" t="n">
        <v>0.0005</v>
      </c>
      <c r="BI1386" s="159" t="n">
        <v>3.4E-008</v>
      </c>
      <c r="BJ1386" s="159" t="n">
        <v>2.6E-008</v>
      </c>
      <c r="BK1386" s="159" t="n">
        <v>0.0005</v>
      </c>
      <c r="BL1386" s="149" t="n">
        <v>9.1E-010</v>
      </c>
      <c r="BM1386" s="133"/>
      <c r="BN1386" s="134"/>
      <c r="BO1386" s="175"/>
      <c r="BP1386" s="114"/>
      <c r="BQ1386" s="136"/>
      <c r="BR1386" s="137"/>
      <c r="BS1386" s="138"/>
      <c r="BT1386" s="139"/>
      <c r="BU1386" s="140"/>
      <c r="BV1386" s="141"/>
      <c r="BW1386" s="142"/>
    </row>
    <row r="1387" customFormat="false" ht="12.75" hidden="false" customHeight="true" outlineLevel="0" collapsed="false">
      <c r="AX1387" s="126" t="s">
        <v>949</v>
      </c>
      <c r="AY1387" s="172" t="n">
        <v>163</v>
      </c>
      <c r="AZ1387" s="131" t="s">
        <v>132</v>
      </c>
      <c r="BA1387" s="172" t="n">
        <v>163</v>
      </c>
      <c r="BB1387" s="131"/>
      <c r="BC1387" s="131"/>
      <c r="BD1387" s="131"/>
      <c r="BE1387" s="131"/>
      <c r="BF1387" s="132"/>
      <c r="BG1387" s="126" t="s">
        <v>133</v>
      </c>
      <c r="BH1387" s="159" t="n">
        <v>0.0005</v>
      </c>
      <c r="BI1387" s="159" t="n">
        <v>4.8E-006</v>
      </c>
      <c r="BJ1387" s="159" t="n">
        <v>3.7E-006</v>
      </c>
      <c r="BK1387" s="159" t="n">
        <v>0.0005</v>
      </c>
      <c r="BL1387" s="149" t="n">
        <v>1.2E-008</v>
      </c>
      <c r="BM1387" s="133"/>
      <c r="BN1387" s="134"/>
      <c r="BO1387" s="175"/>
      <c r="BP1387" s="114"/>
      <c r="BQ1387" s="136"/>
      <c r="BR1387" s="137"/>
      <c r="BS1387" s="138"/>
      <c r="BT1387" s="139"/>
      <c r="BU1387" s="140"/>
      <c r="BV1387" s="141"/>
      <c r="BW1387" s="142"/>
    </row>
    <row r="1388" customFormat="false" ht="12.75" hidden="false" customHeight="true" outlineLevel="0" collapsed="false">
      <c r="AX1388" s="126" t="s">
        <v>950</v>
      </c>
      <c r="AY1388" s="172" t="n">
        <v>28.5</v>
      </c>
      <c r="AZ1388" s="131" t="s">
        <v>114</v>
      </c>
      <c r="BA1388" s="131" t="n">
        <v>10409.625</v>
      </c>
      <c r="BB1388" s="131"/>
      <c r="BC1388" s="131"/>
      <c r="BD1388" s="131"/>
      <c r="BE1388" s="131"/>
      <c r="BF1388" s="132"/>
      <c r="BG1388" s="126" t="s">
        <v>133</v>
      </c>
      <c r="BH1388" s="159" t="n">
        <v>0.0005</v>
      </c>
      <c r="BI1388" s="159" t="n">
        <v>2.9E-005</v>
      </c>
      <c r="BJ1388" s="159" t="n">
        <v>2E-005</v>
      </c>
      <c r="BK1388" s="159" t="n">
        <v>0.0005</v>
      </c>
      <c r="BL1388" s="149" t="n">
        <v>1.5E-007</v>
      </c>
      <c r="BM1388" s="133"/>
      <c r="BN1388" s="134"/>
      <c r="BO1388" s="175"/>
      <c r="BP1388" s="114"/>
      <c r="BQ1388" s="136"/>
      <c r="BR1388" s="137"/>
      <c r="BS1388" s="138"/>
      <c r="BT1388" s="139"/>
      <c r="BU1388" s="140"/>
      <c r="BV1388" s="141"/>
      <c r="BW1388" s="142"/>
    </row>
    <row r="1389" customFormat="false" ht="12.75" hidden="false" customHeight="true" outlineLevel="0" collapsed="false">
      <c r="AX1389" s="126" t="s">
        <v>951</v>
      </c>
      <c r="AY1389" s="172" t="n">
        <v>18.1</v>
      </c>
      <c r="AZ1389" s="131" t="s">
        <v>114</v>
      </c>
      <c r="BA1389" s="131" t="n">
        <v>6611.025</v>
      </c>
      <c r="BB1389" s="131"/>
      <c r="BC1389" s="131"/>
      <c r="BD1389" s="131"/>
      <c r="BE1389" s="131"/>
      <c r="BF1389" s="132"/>
      <c r="BG1389" s="126" t="s">
        <v>133</v>
      </c>
      <c r="BH1389" s="159" t="n">
        <v>0.0005</v>
      </c>
      <c r="BI1389" s="159" t="n">
        <v>2.5E-005</v>
      </c>
      <c r="BJ1389" s="159" t="n">
        <v>1.7E-005</v>
      </c>
      <c r="BK1389" s="159" t="n">
        <v>0.0005</v>
      </c>
      <c r="BL1389" s="149" t="n">
        <v>1.2E-007</v>
      </c>
      <c r="BM1389" s="133"/>
      <c r="BN1389" s="134"/>
      <c r="BO1389" s="175"/>
      <c r="BP1389" s="114"/>
      <c r="BQ1389" s="136"/>
      <c r="BR1389" s="137"/>
      <c r="BS1389" s="138"/>
      <c r="BT1389" s="139"/>
      <c r="BU1389" s="140"/>
      <c r="BV1389" s="141"/>
      <c r="BW1389" s="142"/>
    </row>
    <row r="1390" customFormat="false" ht="12.75" hidden="false" customHeight="true" outlineLevel="0" collapsed="false">
      <c r="AX1390" s="126" t="s">
        <v>952</v>
      </c>
      <c r="AY1390" s="159" t="n">
        <v>8500</v>
      </c>
      <c r="AZ1390" s="131" t="s">
        <v>114</v>
      </c>
      <c r="BA1390" s="131" t="n">
        <v>3104625</v>
      </c>
      <c r="BB1390" s="131"/>
      <c r="BC1390" s="131"/>
      <c r="BD1390" s="131"/>
      <c r="BE1390" s="131"/>
      <c r="BF1390" s="132"/>
      <c r="BG1390" s="126" t="s">
        <v>133</v>
      </c>
      <c r="BH1390" s="159" t="n">
        <v>0.0005</v>
      </c>
      <c r="BI1390" s="159" t="n">
        <v>4E-005</v>
      </c>
      <c r="BJ1390" s="159" t="n">
        <v>2.7E-005</v>
      </c>
      <c r="BK1390" s="159" t="n">
        <v>0.0005</v>
      </c>
      <c r="BL1390" s="149" t="n">
        <v>2.1E-007</v>
      </c>
      <c r="BM1390" s="133"/>
      <c r="BN1390" s="134"/>
      <c r="BO1390" s="175"/>
      <c r="BP1390" s="114"/>
      <c r="BQ1390" s="136"/>
      <c r="BR1390" s="137"/>
      <c r="BS1390" s="138"/>
      <c r="BT1390" s="139"/>
      <c r="BU1390" s="140"/>
      <c r="BV1390" s="141"/>
      <c r="BW1390" s="142"/>
    </row>
    <row r="1391" customFormat="false" ht="12.75" hidden="false" customHeight="true" outlineLevel="0" collapsed="false">
      <c r="AX1391" s="126" t="s">
        <v>953</v>
      </c>
      <c r="AY1391" s="159" t="n">
        <v>4730</v>
      </c>
      <c r="AZ1391" s="131" t="s">
        <v>114</v>
      </c>
      <c r="BA1391" s="131" t="n">
        <v>1727632.5</v>
      </c>
      <c r="BB1391" s="131"/>
      <c r="BC1391" s="131"/>
      <c r="BD1391" s="131"/>
      <c r="BE1391" s="131"/>
      <c r="BF1391" s="132"/>
      <c r="BG1391" s="126" t="s">
        <v>133</v>
      </c>
      <c r="BH1391" s="159" t="n">
        <v>0.0005</v>
      </c>
      <c r="BI1391" s="159" t="n">
        <v>4E-005</v>
      </c>
      <c r="BJ1391" s="159" t="n">
        <v>2.7E-005</v>
      </c>
      <c r="BK1391" s="159" t="n">
        <v>0.0005</v>
      </c>
      <c r="BL1391" s="149" t="n">
        <v>2.1E-007</v>
      </c>
      <c r="BM1391" s="133"/>
      <c r="BN1391" s="134"/>
      <c r="BO1391" s="175"/>
      <c r="BP1391" s="114"/>
      <c r="BQ1391" s="136"/>
      <c r="BR1391" s="137"/>
      <c r="BS1391" s="138"/>
      <c r="BT1391" s="139"/>
      <c r="BU1391" s="140"/>
      <c r="BV1391" s="141"/>
      <c r="BW1391" s="142"/>
    </row>
    <row r="1392" customFormat="false" ht="12.75" hidden="false" customHeight="true" outlineLevel="0" collapsed="false">
      <c r="AX1392" s="126" t="s">
        <v>954</v>
      </c>
      <c r="AY1392" s="159" t="n">
        <v>15600000</v>
      </c>
      <c r="AZ1392" s="131" t="s">
        <v>114</v>
      </c>
      <c r="BA1392" s="131" t="n">
        <v>5697900000</v>
      </c>
      <c r="BB1392" s="131"/>
      <c r="BC1392" s="131"/>
      <c r="BD1392" s="131"/>
      <c r="BE1392" s="131"/>
      <c r="BF1392" s="132"/>
      <c r="BG1392" s="126" t="s">
        <v>133</v>
      </c>
      <c r="BH1392" s="159" t="n">
        <v>0.0005</v>
      </c>
      <c r="BI1392" s="159" t="n">
        <v>3.6E-005</v>
      </c>
      <c r="BJ1392" s="159" t="n">
        <v>2.5E-005</v>
      </c>
      <c r="BK1392" s="159" t="n">
        <v>0.0005</v>
      </c>
      <c r="BL1392" s="149" t="n">
        <v>1.9E-007</v>
      </c>
      <c r="BM1392" s="133"/>
      <c r="BN1392" s="134"/>
      <c r="BO1392" s="175"/>
      <c r="BP1392" s="114"/>
      <c r="BQ1392" s="136"/>
      <c r="BR1392" s="137"/>
      <c r="BS1392" s="138"/>
      <c r="BT1392" s="139"/>
      <c r="BU1392" s="140"/>
      <c r="BV1392" s="141"/>
      <c r="BW1392" s="142"/>
    </row>
    <row r="1393" customFormat="false" ht="12.75" hidden="false" customHeight="true" outlineLevel="0" collapsed="false">
      <c r="AX1393" s="126" t="s">
        <v>955</v>
      </c>
      <c r="AY1393" s="159" t="n">
        <v>339000</v>
      </c>
      <c r="AZ1393" s="131" t="s">
        <v>114</v>
      </c>
      <c r="BA1393" s="131" t="n">
        <v>123819750</v>
      </c>
      <c r="BB1393" s="131"/>
      <c r="BC1393" s="131"/>
      <c r="BD1393" s="131"/>
      <c r="BE1393" s="131"/>
      <c r="BF1393" s="132"/>
      <c r="BG1393" s="126" t="s">
        <v>133</v>
      </c>
      <c r="BH1393" s="159" t="n">
        <v>0.0005</v>
      </c>
      <c r="BI1393" s="159" t="n">
        <v>0.00014</v>
      </c>
      <c r="BJ1393" s="159" t="n">
        <v>9.5E-005</v>
      </c>
      <c r="BK1393" s="159" t="n">
        <v>0.0005</v>
      </c>
      <c r="BL1393" s="149" t="n">
        <v>7.7E-007</v>
      </c>
      <c r="BM1393" s="133"/>
      <c r="BN1393" s="134"/>
      <c r="BO1393" s="175"/>
      <c r="BP1393" s="114"/>
      <c r="BQ1393" s="136"/>
      <c r="BR1393" s="137"/>
      <c r="BS1393" s="138"/>
      <c r="BT1393" s="139"/>
      <c r="BU1393" s="140"/>
      <c r="BV1393" s="141"/>
      <c r="BW1393" s="142"/>
    </row>
    <row r="1394" customFormat="false" ht="12.75" hidden="false" customHeight="true" outlineLevel="0" collapsed="false">
      <c r="AX1394" s="126" t="s">
        <v>956</v>
      </c>
      <c r="AY1394" s="172" t="n">
        <v>1.07</v>
      </c>
      <c r="AZ1394" s="131" t="s">
        <v>72</v>
      </c>
      <c r="BA1394" s="131" t="n">
        <v>0.0445833333333333</v>
      </c>
      <c r="BB1394" s="131"/>
      <c r="BC1394" s="131"/>
      <c r="BD1394" s="131"/>
      <c r="BE1394" s="131"/>
      <c r="BF1394" s="132"/>
      <c r="BG1394" s="126" t="s">
        <v>133</v>
      </c>
      <c r="BH1394" s="159" t="n">
        <v>0.0005</v>
      </c>
      <c r="BI1394" s="159" t="n">
        <v>3.2E-011</v>
      </c>
      <c r="BJ1394" s="159" t="n">
        <v>5.1E-011</v>
      </c>
      <c r="BK1394" s="159" t="n">
        <v>0.0005</v>
      </c>
      <c r="BL1394" s="149" t="n">
        <v>3.1E-011</v>
      </c>
      <c r="BM1394" s="133"/>
      <c r="BN1394" s="134"/>
      <c r="BO1394" s="175"/>
      <c r="BP1394" s="114"/>
      <c r="BQ1394" s="136"/>
      <c r="BR1394" s="137"/>
      <c r="BS1394" s="138"/>
      <c r="BT1394" s="139"/>
      <c r="BU1394" s="140"/>
      <c r="BV1394" s="141"/>
      <c r="BW1394" s="142"/>
    </row>
    <row r="1395" customFormat="false" ht="12.75" hidden="false" customHeight="true" outlineLevel="0" collapsed="false">
      <c r="AX1395" s="126" t="s">
        <v>957</v>
      </c>
      <c r="AY1395" s="159" t="n">
        <v>6900</v>
      </c>
      <c r="AZ1395" s="131" t="s">
        <v>114</v>
      </c>
      <c r="BA1395" s="131" t="n">
        <v>2520225</v>
      </c>
      <c r="BB1395" s="131"/>
      <c r="BC1395" s="131"/>
      <c r="BD1395" s="131"/>
      <c r="BE1395" s="131"/>
      <c r="BF1395" s="132"/>
      <c r="BG1395" s="126" t="s">
        <v>133</v>
      </c>
      <c r="BH1395" s="159" t="n">
        <v>0.0005</v>
      </c>
      <c r="BI1395" s="159" t="n">
        <v>0.00079</v>
      </c>
      <c r="BJ1395" s="159" t="n">
        <v>0.00054</v>
      </c>
      <c r="BK1395" s="159" t="n">
        <v>0.0005</v>
      </c>
      <c r="BL1395" s="149" t="n">
        <v>4.4E-006</v>
      </c>
      <c r="BM1395" s="133"/>
      <c r="BN1395" s="134"/>
      <c r="BO1395" s="175"/>
      <c r="BP1395" s="114"/>
      <c r="BQ1395" s="136"/>
      <c r="BR1395" s="137"/>
      <c r="BS1395" s="138"/>
      <c r="BT1395" s="139"/>
      <c r="BU1395" s="140"/>
      <c r="BV1395" s="141"/>
      <c r="BW1395" s="142"/>
    </row>
    <row r="1396" customFormat="false" ht="12.75" hidden="false" customHeight="true" outlineLevel="0" collapsed="false">
      <c r="AX1396" s="126" t="s">
        <v>958</v>
      </c>
      <c r="AY1396" s="172" t="n">
        <v>4.94</v>
      </c>
      <c r="AZ1396" s="131" t="s">
        <v>132</v>
      </c>
      <c r="BA1396" s="172" t="n">
        <v>4.94</v>
      </c>
      <c r="BB1396" s="131"/>
      <c r="BC1396" s="131"/>
      <c r="BD1396" s="131"/>
      <c r="BE1396" s="131"/>
      <c r="BF1396" s="132"/>
      <c r="BG1396" s="126" t="s">
        <v>133</v>
      </c>
      <c r="BH1396" s="159" t="n">
        <v>0.0005</v>
      </c>
      <c r="BI1396" s="159" t="n">
        <v>2E-009</v>
      </c>
      <c r="BJ1396" s="159" t="n">
        <v>1.8E-009</v>
      </c>
      <c r="BK1396" s="159" t="n">
        <v>0.0005</v>
      </c>
      <c r="BL1396" s="149" t="n">
        <v>5.7E-010</v>
      </c>
      <c r="BM1396" s="133"/>
      <c r="BN1396" s="134"/>
      <c r="BO1396" s="175"/>
      <c r="BP1396" s="114"/>
      <c r="BQ1396" s="136"/>
      <c r="BR1396" s="137"/>
      <c r="BS1396" s="138"/>
      <c r="BT1396" s="139"/>
      <c r="BU1396" s="140"/>
      <c r="BV1396" s="141"/>
      <c r="BW1396" s="142"/>
    </row>
    <row r="1397" customFormat="false" ht="12.75" hidden="false" customHeight="true" outlineLevel="0" collapsed="false">
      <c r="AX1397" s="126" t="s">
        <v>959</v>
      </c>
      <c r="AY1397" s="172" t="n">
        <v>1.83</v>
      </c>
      <c r="AZ1397" s="131" t="s">
        <v>132</v>
      </c>
      <c r="BA1397" s="172" t="n">
        <v>1.83</v>
      </c>
      <c r="BB1397" s="131"/>
      <c r="BC1397" s="131"/>
      <c r="BD1397" s="131"/>
      <c r="BE1397" s="131"/>
      <c r="BF1397" s="132"/>
      <c r="BG1397" s="126" t="s">
        <v>133</v>
      </c>
      <c r="BH1397" s="159" t="n">
        <v>0.0005</v>
      </c>
      <c r="BI1397" s="159" t="n">
        <v>3.4E-010</v>
      </c>
      <c r="BJ1397" s="159" t="n">
        <v>4.6E-010</v>
      </c>
      <c r="BK1397" s="159" t="n">
        <v>0.0005</v>
      </c>
      <c r="BL1397" s="149" t="n">
        <v>4.8E-010</v>
      </c>
      <c r="BM1397" s="133"/>
      <c r="BN1397" s="134"/>
      <c r="BO1397" s="175"/>
      <c r="BP1397" s="114"/>
      <c r="BQ1397" s="136"/>
      <c r="BR1397" s="137"/>
      <c r="BS1397" s="138"/>
      <c r="BT1397" s="139"/>
      <c r="BU1397" s="140"/>
      <c r="BV1397" s="141"/>
      <c r="BW1397" s="142"/>
    </row>
    <row r="1398" customFormat="false" ht="12.75" hidden="false" customHeight="true" outlineLevel="0" collapsed="false">
      <c r="AX1398" s="126" t="s">
        <v>960</v>
      </c>
      <c r="AY1398" s="159" t="n">
        <v>1380</v>
      </c>
      <c r="AZ1398" s="131" t="s">
        <v>114</v>
      </c>
      <c r="BA1398" s="131" t="n">
        <v>504045</v>
      </c>
      <c r="BB1398" s="131"/>
      <c r="BC1398" s="131"/>
      <c r="BD1398" s="131"/>
      <c r="BE1398" s="131"/>
      <c r="BF1398" s="132"/>
      <c r="BG1398" s="126" t="s">
        <v>133</v>
      </c>
      <c r="BH1398" s="159" t="n">
        <v>0.0005</v>
      </c>
      <c r="BI1398" s="159" t="n">
        <v>6.5E-005</v>
      </c>
      <c r="BJ1398" s="159" t="n">
        <v>4.5E-005</v>
      </c>
      <c r="BK1398" s="159" t="n">
        <v>0.0005</v>
      </c>
      <c r="BL1398" s="149" t="n">
        <v>3.5E-007</v>
      </c>
      <c r="BM1398" s="133"/>
      <c r="BN1398" s="134"/>
      <c r="BO1398" s="175"/>
      <c r="BP1398" s="114"/>
      <c r="BQ1398" s="136"/>
      <c r="BR1398" s="137"/>
      <c r="BS1398" s="138"/>
      <c r="BT1398" s="139"/>
      <c r="BU1398" s="140"/>
      <c r="BV1398" s="141"/>
      <c r="BW1398" s="142"/>
    </row>
    <row r="1399" customFormat="false" ht="12.75" hidden="false" customHeight="true" outlineLevel="0" collapsed="false">
      <c r="AX1399" s="126" t="s">
        <v>961</v>
      </c>
      <c r="AY1399" s="172" t="n">
        <v>320</v>
      </c>
      <c r="AZ1399" s="131" t="s">
        <v>132</v>
      </c>
      <c r="BA1399" s="172" t="n">
        <v>320</v>
      </c>
      <c r="BB1399" s="131"/>
      <c r="BC1399" s="131"/>
      <c r="BD1399" s="131"/>
      <c r="BE1399" s="131"/>
      <c r="BF1399" s="132"/>
      <c r="BG1399" s="126" t="s">
        <v>133</v>
      </c>
      <c r="BH1399" s="159" t="n">
        <v>0.0005</v>
      </c>
      <c r="BI1399" s="159" t="n">
        <v>1.5E-007</v>
      </c>
      <c r="BJ1399" s="159" t="n">
        <v>1E-007</v>
      </c>
      <c r="BK1399" s="159" t="n">
        <v>0.0005</v>
      </c>
      <c r="BL1399" s="149" t="n">
        <v>9.7E-010</v>
      </c>
      <c r="BM1399" s="133"/>
      <c r="BN1399" s="134"/>
      <c r="BO1399" s="175"/>
      <c r="BP1399" s="114"/>
      <c r="BQ1399" s="136"/>
      <c r="BR1399" s="137"/>
      <c r="BS1399" s="138"/>
      <c r="BT1399" s="139"/>
      <c r="BU1399" s="140"/>
      <c r="BV1399" s="141"/>
      <c r="BW1399" s="142"/>
    </row>
    <row r="1400" customFormat="false" ht="12.75" hidden="false" customHeight="true" outlineLevel="0" collapsed="false">
      <c r="AX1400" s="126" t="s">
        <v>962</v>
      </c>
      <c r="AY1400" s="172" t="n">
        <v>3.22</v>
      </c>
      <c r="AZ1400" s="131" t="s">
        <v>72</v>
      </c>
      <c r="BA1400" s="131" t="n">
        <v>0.134166666666667</v>
      </c>
      <c r="BB1400" s="131"/>
      <c r="BC1400" s="131"/>
      <c r="BD1400" s="131"/>
      <c r="BE1400" s="131"/>
      <c r="BF1400" s="132"/>
      <c r="BG1400" s="126" t="s">
        <v>133</v>
      </c>
      <c r="BH1400" s="159" t="n">
        <v>0.0005</v>
      </c>
      <c r="BI1400" s="159" t="n">
        <v>9.6E-010</v>
      </c>
      <c r="BJ1400" s="159" t="n">
        <v>7.1E-010</v>
      </c>
      <c r="BK1400" s="159" t="n">
        <v>0.0005</v>
      </c>
      <c r="BL1400" s="149" t="n">
        <v>1.4E-010</v>
      </c>
      <c r="BM1400" s="133"/>
      <c r="BN1400" s="134"/>
      <c r="BO1400" s="175"/>
      <c r="BP1400" s="114"/>
      <c r="BQ1400" s="136"/>
      <c r="BR1400" s="137"/>
      <c r="BS1400" s="138"/>
      <c r="BT1400" s="139"/>
      <c r="BU1400" s="140"/>
      <c r="BV1400" s="141"/>
      <c r="BW1400" s="142"/>
    </row>
    <row r="1401" customFormat="false" ht="12.75" hidden="false" customHeight="true" outlineLevel="0" collapsed="false">
      <c r="AX1401" s="126" t="s">
        <v>963</v>
      </c>
      <c r="AY1401" s="172" t="n">
        <v>0.323</v>
      </c>
      <c r="AZ1401" s="131" t="s">
        <v>72</v>
      </c>
      <c r="BA1401" s="131" t="n">
        <v>0.0134583333333333</v>
      </c>
      <c r="BB1401" s="131"/>
      <c r="BC1401" s="131"/>
      <c r="BD1401" s="131"/>
      <c r="BE1401" s="131"/>
      <c r="BF1401" s="132"/>
      <c r="BG1401" s="126" t="s">
        <v>133</v>
      </c>
      <c r="BH1401" s="159" t="n">
        <v>0.0005</v>
      </c>
      <c r="BI1401" s="159" t="n">
        <v>1.3E-008</v>
      </c>
      <c r="BJ1401" s="159" t="n">
        <v>1.8E-008</v>
      </c>
      <c r="BK1401" s="159" t="n">
        <v>0.0005</v>
      </c>
      <c r="BL1401" s="149" t="n">
        <v>7E-011</v>
      </c>
      <c r="BM1401" s="133"/>
      <c r="BN1401" s="134"/>
      <c r="BO1401" s="175"/>
      <c r="BP1401" s="114"/>
      <c r="BQ1401" s="136"/>
      <c r="BR1401" s="137"/>
      <c r="BS1401" s="138"/>
      <c r="BT1401" s="139"/>
      <c r="BU1401" s="140"/>
      <c r="BV1401" s="141"/>
      <c r="BW1401" s="142"/>
    </row>
    <row r="1402" customFormat="false" ht="12.75" hidden="false" customHeight="false" outlineLevel="0" collapsed="false">
      <c r="AX1402" s="126" t="s">
        <v>964</v>
      </c>
      <c r="AY1402" s="172" t="n">
        <v>1.49</v>
      </c>
      <c r="AZ1402" s="131" t="s">
        <v>132</v>
      </c>
      <c r="BA1402" s="172" t="n">
        <v>1.49</v>
      </c>
      <c r="BB1402" s="131"/>
      <c r="BC1402" s="131"/>
      <c r="BD1402" s="131"/>
      <c r="BE1402" s="131"/>
      <c r="BF1402" s="132"/>
      <c r="BG1402" s="126" t="s">
        <v>133</v>
      </c>
      <c r="BH1402" s="159" t="n">
        <v>0.0005</v>
      </c>
      <c r="BI1402" s="159" t="n">
        <v>4.2E-007</v>
      </c>
      <c r="BJ1402" s="159" t="n">
        <v>3.5E-007</v>
      </c>
      <c r="BK1402" s="159" t="n">
        <v>0.0005</v>
      </c>
      <c r="BL1402" s="149" t="n">
        <v>3.3E-009</v>
      </c>
      <c r="BM1402" s="133"/>
      <c r="BN1402" s="134"/>
      <c r="BO1402" s="175"/>
      <c r="BP1402" s="114"/>
      <c r="BQ1402" s="136"/>
      <c r="BR1402" s="137"/>
      <c r="BS1402" s="138"/>
      <c r="BT1402" s="139"/>
      <c r="BU1402" s="140"/>
      <c r="BV1402" s="141"/>
      <c r="BW1402" s="142"/>
    </row>
    <row r="1403" customFormat="false" ht="12.75" hidden="false" customHeight="false" outlineLevel="0" collapsed="false">
      <c r="AX1403" s="126" t="s">
        <v>965</v>
      </c>
      <c r="AY1403" s="172" t="n">
        <v>334</v>
      </c>
      <c r="AZ1403" s="131" t="s">
        <v>132</v>
      </c>
      <c r="BA1403" s="172" t="n">
        <v>334</v>
      </c>
      <c r="BB1403" s="131"/>
      <c r="BC1403" s="131"/>
      <c r="BD1403" s="131"/>
      <c r="BE1403" s="131"/>
      <c r="BF1403" s="132"/>
      <c r="BG1403" s="126" t="s">
        <v>133</v>
      </c>
      <c r="BH1403" s="159" t="n">
        <v>0.0005</v>
      </c>
      <c r="BI1403" s="159" t="n">
        <v>8.2E-006</v>
      </c>
      <c r="BJ1403" s="159" t="n">
        <v>6.1E-006</v>
      </c>
      <c r="BK1403" s="159" t="n">
        <v>0.0005</v>
      </c>
      <c r="BL1403" s="149" t="n">
        <v>2.8E-008</v>
      </c>
      <c r="BM1403" s="133"/>
      <c r="BN1403" s="134"/>
      <c r="BO1403" s="175"/>
      <c r="BP1403" s="114"/>
      <c r="BQ1403" s="136"/>
      <c r="BR1403" s="137"/>
      <c r="BS1403" s="138"/>
      <c r="BT1403" s="139"/>
      <c r="BU1403" s="140"/>
      <c r="BV1403" s="141"/>
      <c r="BW1403" s="142"/>
    </row>
    <row r="1404" customFormat="false" ht="12.75" hidden="false" customHeight="false" outlineLevel="0" collapsed="false">
      <c r="AX1404" s="126" t="s">
        <v>966</v>
      </c>
      <c r="AY1404" s="172" t="n">
        <v>350</v>
      </c>
      <c r="AZ1404" s="131" t="s">
        <v>114</v>
      </c>
      <c r="BA1404" s="131" t="n">
        <v>127837.5</v>
      </c>
      <c r="BB1404" s="131"/>
      <c r="BC1404" s="131"/>
      <c r="BD1404" s="131"/>
      <c r="BE1404" s="131"/>
      <c r="BF1404" s="132"/>
      <c r="BG1404" s="126" t="s">
        <v>133</v>
      </c>
      <c r="BH1404" s="159" t="n">
        <v>0.0005</v>
      </c>
      <c r="BI1404" s="159" t="n">
        <v>6.6E-005</v>
      </c>
      <c r="BJ1404" s="159" t="n">
        <v>4.5E-005</v>
      </c>
      <c r="BK1404" s="159" t="n">
        <v>0.0005</v>
      </c>
      <c r="BL1404" s="149" t="n">
        <v>3.5E-007</v>
      </c>
      <c r="BM1404" s="133"/>
      <c r="BN1404" s="134"/>
      <c r="BO1404" s="175"/>
      <c r="BP1404" s="114"/>
      <c r="BQ1404" s="136"/>
      <c r="BR1404" s="137"/>
      <c r="BS1404" s="138"/>
      <c r="BT1404" s="139"/>
      <c r="BU1404" s="140"/>
      <c r="BV1404" s="141"/>
      <c r="BW1404" s="142"/>
    </row>
    <row r="1405" customFormat="false" ht="12.75" hidden="false" customHeight="false" outlineLevel="0" collapsed="false">
      <c r="AX1405" s="126" t="s">
        <v>967</v>
      </c>
      <c r="AY1405" s="172" t="n">
        <v>13.1</v>
      </c>
      <c r="AZ1405" s="131" t="s">
        <v>114</v>
      </c>
      <c r="BA1405" s="131" t="n">
        <v>4784.775</v>
      </c>
      <c r="BB1405" s="131"/>
      <c r="BC1405" s="131"/>
      <c r="BD1405" s="131"/>
      <c r="BE1405" s="131"/>
      <c r="BF1405" s="132"/>
      <c r="BG1405" s="126" t="s">
        <v>133</v>
      </c>
      <c r="BH1405" s="159" t="n">
        <v>0.0005</v>
      </c>
      <c r="BI1405" s="159" t="n">
        <v>3.2E-005</v>
      </c>
      <c r="BJ1405" s="159" t="n">
        <v>2.2E-005</v>
      </c>
      <c r="BK1405" s="159" t="n">
        <v>0.0005</v>
      </c>
      <c r="BL1405" s="149" t="n">
        <v>1.6E-007</v>
      </c>
      <c r="BM1405" s="133"/>
      <c r="BN1405" s="134"/>
      <c r="BO1405" s="175"/>
      <c r="BP1405" s="114"/>
      <c r="BQ1405" s="136"/>
      <c r="BR1405" s="137"/>
      <c r="BS1405" s="138"/>
      <c r="BT1405" s="139"/>
      <c r="BU1405" s="140"/>
      <c r="BV1405" s="141"/>
      <c r="BW1405" s="142"/>
    </row>
    <row r="1406" customFormat="false" ht="12.75" hidden="false" customHeight="false" outlineLevel="0" collapsed="false">
      <c r="AX1406" s="126" t="s">
        <v>968</v>
      </c>
      <c r="AY1406" s="172" t="n">
        <v>898</v>
      </c>
      <c r="AZ1406" s="131" t="s">
        <v>114</v>
      </c>
      <c r="BA1406" s="131" t="n">
        <v>327994.5</v>
      </c>
      <c r="BB1406" s="131"/>
      <c r="BC1406" s="131"/>
      <c r="BD1406" s="131"/>
      <c r="BE1406" s="131"/>
      <c r="BF1406" s="132"/>
      <c r="BG1406" s="126" t="s">
        <v>133</v>
      </c>
      <c r="BH1406" s="159" t="n">
        <v>0.0005</v>
      </c>
      <c r="BI1406" s="159" t="n">
        <v>6.7E-005</v>
      </c>
      <c r="BJ1406" s="159" t="n">
        <v>4.6E-005</v>
      </c>
      <c r="BK1406" s="159" t="n">
        <v>0.0005</v>
      </c>
      <c r="BL1406" s="149" t="n">
        <v>3.6E-007</v>
      </c>
      <c r="BM1406" s="133"/>
      <c r="BN1406" s="134"/>
      <c r="BO1406" s="175"/>
      <c r="BP1406" s="114"/>
      <c r="BQ1406" s="136"/>
      <c r="BR1406" s="137"/>
      <c r="BS1406" s="138"/>
      <c r="BT1406" s="139"/>
      <c r="BU1406" s="140"/>
      <c r="BV1406" s="141"/>
      <c r="BW1406" s="142"/>
    </row>
    <row r="1407" customFormat="false" ht="12.75" hidden="false" customHeight="false" outlineLevel="0" collapsed="false">
      <c r="AX1407" s="126" t="s">
        <v>969</v>
      </c>
      <c r="AY1407" s="172" t="n">
        <v>2.64</v>
      </c>
      <c r="AZ1407" s="131" t="s">
        <v>114</v>
      </c>
      <c r="BA1407" s="131" t="n">
        <v>964.26</v>
      </c>
      <c r="BB1407" s="131"/>
      <c r="BC1407" s="131"/>
      <c r="BD1407" s="131"/>
      <c r="BE1407" s="131"/>
      <c r="BF1407" s="132"/>
      <c r="BG1407" s="126" t="s">
        <v>133</v>
      </c>
      <c r="BH1407" s="159" t="n">
        <v>0.0005</v>
      </c>
      <c r="BI1407" s="159" t="n">
        <v>1.8E-005</v>
      </c>
      <c r="BJ1407" s="159" t="n">
        <v>1.3E-005</v>
      </c>
      <c r="BK1407" s="159" t="n">
        <v>0.0005</v>
      </c>
      <c r="BL1407" s="149" t="n">
        <v>9E-008</v>
      </c>
      <c r="BM1407" s="133"/>
      <c r="BN1407" s="134"/>
      <c r="BO1407" s="175"/>
      <c r="BP1407" s="114"/>
      <c r="BQ1407" s="136"/>
      <c r="BR1407" s="137"/>
      <c r="BS1407" s="138"/>
      <c r="BT1407" s="139"/>
      <c r="BU1407" s="140"/>
      <c r="BV1407" s="141"/>
      <c r="BW1407" s="142"/>
    </row>
    <row r="1408" customFormat="false" ht="12.75" hidden="false" customHeight="false" outlineLevel="0" collapsed="false">
      <c r="AX1408" s="126" t="s">
        <v>970</v>
      </c>
      <c r="AY1408" s="172" t="n">
        <v>17.8</v>
      </c>
      <c r="AZ1408" s="131" t="s">
        <v>132</v>
      </c>
      <c r="BA1408" s="172" t="n">
        <v>17.8</v>
      </c>
      <c r="BB1408" s="131"/>
      <c r="BC1408" s="131"/>
      <c r="BD1408" s="131"/>
      <c r="BE1408" s="131"/>
      <c r="BF1408" s="132"/>
      <c r="BG1408" s="126" t="s">
        <v>133</v>
      </c>
      <c r="BH1408" s="159" t="n">
        <v>0.0005</v>
      </c>
      <c r="BI1408" s="159" t="n">
        <v>1.2E-006</v>
      </c>
      <c r="BJ1408" s="159" t="n">
        <v>1E-006</v>
      </c>
      <c r="BK1408" s="159" t="n">
        <v>0.0005</v>
      </c>
      <c r="BL1408" s="149" t="n">
        <v>1.4E-009</v>
      </c>
      <c r="BM1408" s="133"/>
      <c r="BN1408" s="134"/>
      <c r="BO1408" s="175"/>
      <c r="BP1408" s="114"/>
      <c r="BQ1408" s="136"/>
      <c r="BR1408" s="137"/>
      <c r="BS1408" s="138"/>
      <c r="BT1408" s="139"/>
      <c r="BU1408" s="140"/>
      <c r="BV1408" s="141"/>
      <c r="BW1408" s="142"/>
    </row>
    <row r="1409" customFormat="false" ht="12.75" hidden="false" customHeight="false" outlineLevel="0" collapsed="false">
      <c r="AX1409" s="126" t="s">
        <v>971</v>
      </c>
      <c r="AY1409" s="172" t="n">
        <v>60.5</v>
      </c>
      <c r="AZ1409" s="131" t="s">
        <v>132</v>
      </c>
      <c r="BA1409" s="172" t="n">
        <v>60.5</v>
      </c>
      <c r="BB1409" s="131"/>
      <c r="BC1409" s="131"/>
      <c r="BD1409" s="131"/>
      <c r="BE1409" s="131"/>
      <c r="BF1409" s="132"/>
      <c r="BG1409" s="126" t="s">
        <v>133</v>
      </c>
      <c r="BH1409" s="159" t="n">
        <v>0.0005</v>
      </c>
      <c r="BI1409" s="159" t="n">
        <v>3.7E-005</v>
      </c>
      <c r="BJ1409" s="159" t="n">
        <v>2.2E-005</v>
      </c>
      <c r="BK1409" s="159" t="n">
        <v>0.0005</v>
      </c>
      <c r="BL1409" s="149" t="n">
        <v>4E-007</v>
      </c>
      <c r="BM1409" s="133"/>
      <c r="BN1409" s="134"/>
      <c r="BO1409" s="175"/>
      <c r="BP1409" s="114"/>
      <c r="BQ1409" s="136"/>
      <c r="BR1409" s="137"/>
      <c r="BS1409" s="138"/>
      <c r="BT1409" s="139"/>
      <c r="BU1409" s="140"/>
      <c r="BV1409" s="141"/>
      <c r="BW1409" s="142"/>
    </row>
    <row r="1410" customFormat="false" ht="12.75" hidden="false" customHeight="false" outlineLevel="0" collapsed="false">
      <c r="AX1410" s="126" t="s">
        <v>972</v>
      </c>
      <c r="AY1410" s="172" t="n">
        <v>2.1</v>
      </c>
      <c r="AZ1410" s="131" t="s">
        <v>72</v>
      </c>
      <c r="BA1410" s="131" t="n">
        <v>0.0875</v>
      </c>
      <c r="BB1410" s="131"/>
      <c r="BC1410" s="131"/>
      <c r="BD1410" s="131"/>
      <c r="BE1410" s="131"/>
      <c r="BF1410" s="132"/>
      <c r="BG1410" s="126" t="s">
        <v>133</v>
      </c>
      <c r="BH1410" s="159" t="n">
        <v>0.0005</v>
      </c>
      <c r="BI1410" s="159" t="n">
        <v>5.9E-010</v>
      </c>
      <c r="BJ1410" s="159" t="n">
        <v>4.2E-010</v>
      </c>
      <c r="BK1410" s="159" t="n">
        <v>0.0005</v>
      </c>
      <c r="BL1410" s="149" t="n">
        <v>2.1E-011</v>
      </c>
      <c r="BM1410" s="133"/>
      <c r="BN1410" s="134"/>
      <c r="BO1410" s="175"/>
      <c r="BP1410" s="114"/>
      <c r="BQ1410" s="136"/>
      <c r="BR1410" s="137"/>
      <c r="BS1410" s="138"/>
      <c r="BT1410" s="139"/>
      <c r="BU1410" s="140"/>
      <c r="BV1410" s="141"/>
      <c r="BW1410" s="142"/>
    </row>
    <row r="1411" customFormat="false" ht="12.75" hidden="false" customHeight="false" outlineLevel="0" collapsed="false">
      <c r="AX1411" s="126" t="s">
        <v>973</v>
      </c>
      <c r="AY1411" s="172" t="n">
        <v>1.38</v>
      </c>
      <c r="AZ1411" s="131" t="s">
        <v>132</v>
      </c>
      <c r="BA1411" s="172" t="n">
        <v>1.38</v>
      </c>
      <c r="BB1411" s="131"/>
      <c r="BC1411" s="131"/>
      <c r="BD1411" s="131"/>
      <c r="BE1411" s="131"/>
      <c r="BF1411" s="132"/>
      <c r="BG1411" s="126" t="s">
        <v>133</v>
      </c>
      <c r="BH1411" s="159" t="n">
        <v>0.0005</v>
      </c>
      <c r="BI1411" s="159" t="n">
        <v>2E-009</v>
      </c>
      <c r="BJ1411" s="159" t="n">
        <v>1.7E-009</v>
      </c>
      <c r="BK1411" s="159" t="n">
        <v>0.0005</v>
      </c>
      <c r="BL1411" s="149" t="n">
        <v>1.7E-010</v>
      </c>
      <c r="BM1411" s="133"/>
      <c r="BN1411" s="134"/>
      <c r="BO1411" s="175"/>
      <c r="BP1411" s="114"/>
      <c r="BQ1411" s="136"/>
      <c r="BR1411" s="137"/>
      <c r="BS1411" s="138"/>
      <c r="BT1411" s="139"/>
      <c r="BU1411" s="140"/>
      <c r="BV1411" s="141"/>
      <c r="BW1411" s="142"/>
    </row>
    <row r="1412" customFormat="false" ht="12.75" hidden="false" customHeight="false" outlineLevel="0" collapsed="false">
      <c r="AX1412" s="126" t="s">
        <v>974</v>
      </c>
      <c r="AY1412" s="172" t="n">
        <v>20.5</v>
      </c>
      <c r="AZ1412" s="131" t="s">
        <v>132</v>
      </c>
      <c r="BA1412" s="172" t="n">
        <v>20.5</v>
      </c>
      <c r="BB1412" s="131"/>
      <c r="BC1412" s="131"/>
      <c r="BD1412" s="131"/>
      <c r="BE1412" s="131"/>
      <c r="BF1412" s="132"/>
      <c r="BG1412" s="126" t="s">
        <v>133</v>
      </c>
      <c r="BH1412" s="159" t="n">
        <v>0.0005</v>
      </c>
      <c r="BI1412" s="159" t="n">
        <v>2.5E-006</v>
      </c>
      <c r="BJ1412" s="159" t="n">
        <v>2.1E-006</v>
      </c>
      <c r="BK1412" s="159" t="n">
        <v>0.0005</v>
      </c>
      <c r="BL1412" s="149" t="n">
        <v>6.1E-009</v>
      </c>
      <c r="BM1412" s="133"/>
      <c r="BN1412" s="134"/>
      <c r="BO1412" s="175"/>
      <c r="BP1412" s="114"/>
      <c r="BQ1412" s="136"/>
      <c r="BR1412" s="137"/>
      <c r="BS1412" s="138"/>
      <c r="BT1412" s="139"/>
      <c r="BU1412" s="140"/>
      <c r="BV1412" s="141"/>
      <c r="BW1412" s="142"/>
    </row>
    <row r="1413" customFormat="false" ht="12.75" hidden="false" customHeight="false" outlineLevel="0" collapsed="false">
      <c r="AX1413" s="126" t="s">
        <v>975</v>
      </c>
      <c r="AY1413" s="172" t="n">
        <v>276</v>
      </c>
      <c r="AZ1413" s="131" t="s">
        <v>132</v>
      </c>
      <c r="BA1413" s="172" t="n">
        <v>276</v>
      </c>
      <c r="BB1413" s="131"/>
      <c r="BC1413" s="131"/>
      <c r="BD1413" s="131"/>
      <c r="BE1413" s="131"/>
      <c r="BF1413" s="132"/>
      <c r="BG1413" s="126" t="s">
        <v>133</v>
      </c>
      <c r="BH1413" s="159" t="n">
        <v>0.0005</v>
      </c>
      <c r="BI1413" s="159" t="n">
        <v>8E-006</v>
      </c>
      <c r="BJ1413" s="159" t="n">
        <v>6E-006</v>
      </c>
      <c r="BK1413" s="159" t="n">
        <v>0.0005</v>
      </c>
      <c r="BL1413" s="149" t="n">
        <v>2.8E-008</v>
      </c>
      <c r="BM1413" s="133"/>
      <c r="BN1413" s="134"/>
      <c r="BO1413" s="175"/>
      <c r="BP1413" s="114"/>
      <c r="BQ1413" s="136"/>
      <c r="BR1413" s="137"/>
      <c r="BS1413" s="138"/>
      <c r="BT1413" s="139"/>
      <c r="BU1413" s="140"/>
      <c r="BV1413" s="141"/>
      <c r="BW1413" s="142"/>
    </row>
    <row r="1414" customFormat="false" ht="12.75" hidden="false" customHeight="false" outlineLevel="0" collapsed="false">
      <c r="AX1414" s="126" t="s">
        <v>976</v>
      </c>
      <c r="AY1414" s="172" t="n">
        <v>1.64</v>
      </c>
      <c r="AZ1414" s="131" t="s">
        <v>132</v>
      </c>
      <c r="BA1414" s="172" t="n">
        <v>1.64</v>
      </c>
      <c r="BB1414" s="131"/>
      <c r="BC1414" s="131"/>
      <c r="BD1414" s="131"/>
      <c r="BE1414" s="131"/>
      <c r="BF1414" s="132"/>
      <c r="BG1414" s="126" t="s">
        <v>133</v>
      </c>
      <c r="BH1414" s="159" t="n">
        <v>0.0005</v>
      </c>
      <c r="BI1414" s="159" t="n">
        <v>4.4E-007</v>
      </c>
      <c r="BJ1414" s="159" t="n">
        <v>3.7E-007</v>
      </c>
      <c r="BK1414" s="159" t="n">
        <v>0.0005</v>
      </c>
      <c r="BL1414" s="149" t="n">
        <v>4.2E-009</v>
      </c>
      <c r="BM1414" s="133"/>
      <c r="BN1414" s="134"/>
      <c r="BO1414" s="175"/>
      <c r="BP1414" s="114"/>
      <c r="BQ1414" s="136"/>
      <c r="BR1414" s="137"/>
      <c r="BS1414" s="138"/>
      <c r="BT1414" s="139"/>
      <c r="BU1414" s="140"/>
      <c r="BV1414" s="141"/>
      <c r="BW1414" s="142"/>
    </row>
    <row r="1415" customFormat="false" ht="12.75" hidden="false" customHeight="false" outlineLevel="0" collapsed="false">
      <c r="AX1415" s="126" t="s">
        <v>977</v>
      </c>
      <c r="AY1415" s="172" t="n">
        <v>22.7</v>
      </c>
      <c r="AZ1415" s="131" t="s">
        <v>72</v>
      </c>
      <c r="BA1415" s="131" t="n">
        <v>0.945833333333333</v>
      </c>
      <c r="BB1415" s="131"/>
      <c r="BC1415" s="131"/>
      <c r="BD1415" s="131"/>
      <c r="BE1415" s="131"/>
      <c r="BF1415" s="132"/>
      <c r="BG1415" s="126" t="s">
        <v>133</v>
      </c>
      <c r="BH1415" s="159" t="n">
        <v>0.0005</v>
      </c>
      <c r="BI1415" s="159" t="n">
        <v>3E-007</v>
      </c>
      <c r="BJ1415" s="159" t="n">
        <v>2.6E-007</v>
      </c>
      <c r="BK1415" s="159" t="n">
        <v>0.0005</v>
      </c>
      <c r="BL1415" s="149" t="n">
        <v>2.7E-009</v>
      </c>
      <c r="BM1415" s="133"/>
      <c r="BN1415" s="134"/>
      <c r="BO1415" s="175"/>
      <c r="BP1415" s="114"/>
      <c r="BQ1415" s="136"/>
      <c r="BR1415" s="137"/>
      <c r="BS1415" s="138"/>
      <c r="BT1415" s="139"/>
      <c r="BU1415" s="140"/>
      <c r="BV1415" s="141"/>
      <c r="BW1415" s="142"/>
    </row>
    <row r="1416" customFormat="false" ht="12.75" hidden="false" customHeight="false" outlineLevel="0" collapsed="false">
      <c r="AX1416" s="126" t="s">
        <v>978</v>
      </c>
      <c r="AY1416" s="172" t="n">
        <v>3</v>
      </c>
      <c r="AZ1416" s="131" t="s">
        <v>132</v>
      </c>
      <c r="BA1416" s="172" t="n">
        <v>3</v>
      </c>
      <c r="BB1416" s="131"/>
      <c r="BC1416" s="131"/>
      <c r="BD1416" s="131"/>
      <c r="BE1416" s="131"/>
      <c r="BF1416" s="132"/>
      <c r="BG1416" s="126" t="s">
        <v>133</v>
      </c>
      <c r="BH1416" s="159" t="n">
        <v>0.0005</v>
      </c>
      <c r="BI1416" s="159" t="n">
        <v>3.7E-007</v>
      </c>
      <c r="BJ1416" s="159" t="n">
        <v>3E-007</v>
      </c>
      <c r="BK1416" s="159" t="n">
        <v>0.0005</v>
      </c>
      <c r="BL1416" s="149" t="n">
        <v>9.1E-010</v>
      </c>
      <c r="BM1416" s="133"/>
      <c r="BN1416" s="134"/>
      <c r="BO1416" s="175"/>
      <c r="BP1416" s="114"/>
      <c r="BQ1416" s="136"/>
      <c r="BR1416" s="137"/>
      <c r="BS1416" s="138"/>
      <c r="BT1416" s="139"/>
      <c r="BU1416" s="140"/>
      <c r="BV1416" s="141"/>
      <c r="BW1416" s="142"/>
    </row>
    <row r="1417" customFormat="false" ht="12.75" hidden="false" customHeight="false" outlineLevel="0" collapsed="false">
      <c r="AX1417" s="126" t="s">
        <v>979</v>
      </c>
      <c r="AY1417" s="172" t="n">
        <v>3.24</v>
      </c>
      <c r="AZ1417" s="131" t="s">
        <v>72</v>
      </c>
      <c r="BA1417" s="131" t="n">
        <v>0.135</v>
      </c>
      <c r="BB1417" s="131"/>
      <c r="BC1417" s="131"/>
      <c r="BD1417" s="131"/>
      <c r="BE1417" s="131"/>
      <c r="BF1417" s="132"/>
      <c r="BG1417" s="126" t="s">
        <v>133</v>
      </c>
      <c r="BH1417" s="159" t="n">
        <v>0.0005</v>
      </c>
      <c r="BI1417" s="159" t="n">
        <v>5.6E-008</v>
      </c>
      <c r="BJ1417" s="159" t="n">
        <v>7.7E-008</v>
      </c>
      <c r="BK1417" s="159" t="n">
        <v>0.0005</v>
      </c>
      <c r="BL1417" s="149" t="n">
        <v>4.4E-010</v>
      </c>
      <c r="BM1417" s="133"/>
      <c r="BN1417" s="134"/>
      <c r="BO1417" s="175"/>
      <c r="BP1417" s="114"/>
      <c r="BQ1417" s="136"/>
      <c r="BR1417" s="137"/>
      <c r="BS1417" s="138"/>
      <c r="BT1417" s="139"/>
      <c r="BU1417" s="140"/>
      <c r="BV1417" s="141"/>
      <c r="BW1417" s="142"/>
    </row>
    <row r="1418" customFormat="false" ht="12.75" hidden="false" customHeight="false" outlineLevel="0" collapsed="false">
      <c r="AX1418" s="126" t="s">
        <v>980</v>
      </c>
      <c r="AY1418" s="172" t="n">
        <v>20.1</v>
      </c>
      <c r="AZ1418" s="131" t="s">
        <v>72</v>
      </c>
      <c r="BA1418" s="131" t="n">
        <v>0.8375</v>
      </c>
      <c r="BB1418" s="131"/>
      <c r="BC1418" s="131"/>
      <c r="BD1418" s="131"/>
      <c r="BE1418" s="131"/>
      <c r="BF1418" s="132"/>
      <c r="BG1418" s="126" t="s">
        <v>133</v>
      </c>
      <c r="BH1418" s="159" t="n">
        <v>0.0005</v>
      </c>
      <c r="BI1418" s="159" t="n">
        <v>2.5E-007</v>
      </c>
      <c r="BJ1418" s="159" t="n">
        <v>2.6E-007</v>
      </c>
      <c r="BK1418" s="159" t="n">
        <v>0.0005</v>
      </c>
      <c r="BL1418" s="149" t="n">
        <v>2.5E-009</v>
      </c>
      <c r="BM1418" s="133"/>
      <c r="BN1418" s="134"/>
      <c r="BO1418" s="175"/>
      <c r="BP1418" s="114"/>
      <c r="BQ1418" s="136"/>
      <c r="BR1418" s="137"/>
      <c r="BS1418" s="138"/>
      <c r="BT1418" s="139"/>
      <c r="BU1418" s="140"/>
      <c r="BV1418" s="141"/>
      <c r="BW1418" s="142"/>
    </row>
    <row r="1419" customFormat="false" ht="12.75" hidden="false" customHeight="false" outlineLevel="0" collapsed="false">
      <c r="AX1419" s="126" t="s">
        <v>981</v>
      </c>
      <c r="AY1419" s="172" t="n">
        <v>101</v>
      </c>
      <c r="AZ1419" s="131" t="s">
        <v>132</v>
      </c>
      <c r="BA1419" s="172" t="n">
        <v>101</v>
      </c>
      <c r="BB1419" s="131"/>
      <c r="BC1419" s="131"/>
      <c r="BD1419" s="131"/>
      <c r="BE1419" s="131"/>
      <c r="BF1419" s="132"/>
      <c r="BG1419" s="126" t="s">
        <v>133</v>
      </c>
      <c r="BH1419" s="159" t="n">
        <v>0.0005</v>
      </c>
      <c r="BI1419" s="159" t="n">
        <v>6.6E-006</v>
      </c>
      <c r="BJ1419" s="159" t="n">
        <v>5.2E-006</v>
      </c>
      <c r="BK1419" s="159" t="n">
        <v>0.0005</v>
      </c>
      <c r="BL1419" s="149" t="n">
        <v>1.5E-008</v>
      </c>
      <c r="BM1419" s="133"/>
      <c r="BN1419" s="134"/>
      <c r="BO1419" s="175"/>
      <c r="BP1419" s="114"/>
      <c r="BQ1419" s="136"/>
      <c r="BR1419" s="137"/>
      <c r="BS1419" s="138"/>
      <c r="BT1419" s="139"/>
      <c r="BU1419" s="140"/>
      <c r="BV1419" s="141"/>
      <c r="BW1419" s="142"/>
    </row>
    <row r="1420" customFormat="false" ht="12.75" hidden="false" customHeight="false" outlineLevel="0" collapsed="false">
      <c r="AX1420" s="126" t="s">
        <v>982</v>
      </c>
      <c r="AY1420" s="172" t="n">
        <v>5.2</v>
      </c>
      <c r="AZ1420" s="131" t="s">
        <v>72</v>
      </c>
      <c r="BA1420" s="131" t="n">
        <v>0.216666666666667</v>
      </c>
      <c r="BB1420" s="131"/>
      <c r="BC1420" s="131"/>
      <c r="BD1420" s="131"/>
      <c r="BE1420" s="131"/>
      <c r="BF1420" s="132"/>
      <c r="BG1420" s="126" t="s">
        <v>133</v>
      </c>
      <c r="BH1420" s="159" t="n">
        <v>0.0005</v>
      </c>
      <c r="BI1420" s="159" t="n">
        <v>2.3E-008</v>
      </c>
      <c r="BJ1420" s="159" t="n">
        <v>2E-008</v>
      </c>
      <c r="BK1420" s="159" t="n">
        <v>0.0005</v>
      </c>
      <c r="BL1420" s="149" t="n">
        <v>1.2E-010</v>
      </c>
      <c r="BM1420" s="133"/>
      <c r="BN1420" s="134"/>
      <c r="BO1420" s="175"/>
      <c r="BP1420" s="114"/>
      <c r="BQ1420" s="136"/>
      <c r="BR1420" s="137"/>
      <c r="BS1420" s="138"/>
      <c r="BT1420" s="139"/>
      <c r="BU1420" s="140"/>
      <c r="BV1420" s="141"/>
      <c r="BW1420" s="142"/>
    </row>
    <row r="1421" customFormat="false" ht="12.75" hidden="false" customHeight="false" outlineLevel="0" collapsed="false">
      <c r="AX1421" s="221" t="s">
        <v>983</v>
      </c>
      <c r="AY1421" s="222" t="n">
        <v>55</v>
      </c>
      <c r="AZ1421" s="223" t="s">
        <v>132</v>
      </c>
      <c r="BA1421" s="222" t="n">
        <v>55</v>
      </c>
      <c r="BB1421" s="223"/>
      <c r="BC1421" s="223"/>
      <c r="BD1421" s="223"/>
      <c r="BE1421" s="223"/>
      <c r="BF1421" s="224"/>
      <c r="BG1421" s="221" t="s">
        <v>133</v>
      </c>
      <c r="BH1421" s="225" t="n">
        <v>0.0005</v>
      </c>
      <c r="BI1421" s="225" t="n">
        <v>5.5E-006</v>
      </c>
      <c r="BJ1421" s="225" t="n">
        <v>4.4E-006</v>
      </c>
      <c r="BK1421" s="226" t="n">
        <v>0.0005</v>
      </c>
      <c r="BL1421" s="227" t="n">
        <v>1.3E-008</v>
      </c>
      <c r="BM1421" s="228"/>
      <c r="BN1421" s="229"/>
      <c r="BO1421" s="230"/>
      <c r="BP1421" s="231"/>
      <c r="BQ1421" s="232"/>
      <c r="BR1421" s="233"/>
      <c r="BS1421" s="234"/>
      <c r="BT1421" s="235"/>
      <c r="BU1421" s="236"/>
      <c r="BV1421" s="237"/>
      <c r="BW1421" s="238"/>
    </row>
  </sheetData>
  <sheetProtection sheet="true" selectLockedCells="true" selectUnlockedCells="true"/>
  <mergeCells count="28">
    <mergeCell ref="AX5:BU5"/>
    <mergeCell ref="AX6:BF6"/>
    <mergeCell ref="BG6:BL6"/>
    <mergeCell ref="BP6:BQ6"/>
    <mergeCell ref="BS6:BU7"/>
    <mergeCell ref="B7:D7"/>
    <mergeCell ref="AB7:AI7"/>
    <mergeCell ref="AK7:AM7"/>
    <mergeCell ref="AX7:AX8"/>
    <mergeCell ref="BG7:BJ7"/>
    <mergeCell ref="BK7:BL7"/>
    <mergeCell ref="BZ7:CF7"/>
    <mergeCell ref="U8:Z8"/>
    <mergeCell ref="AB8:AI8"/>
    <mergeCell ref="AR8:AS8"/>
    <mergeCell ref="U9:W9"/>
    <mergeCell ref="X9:Z9"/>
    <mergeCell ref="AR9:AS9"/>
    <mergeCell ref="AR11:AR15"/>
    <mergeCell ref="AR16:AR22"/>
    <mergeCell ref="U19:V19"/>
    <mergeCell ref="X19:Y19"/>
    <mergeCell ref="B21:E22"/>
    <mergeCell ref="AR23:AR29"/>
    <mergeCell ref="AR30:AR42"/>
    <mergeCell ref="AR44:AS44"/>
    <mergeCell ref="AR51:AS51"/>
    <mergeCell ref="AR57:AS57"/>
  </mergeCells>
  <conditionalFormatting sqref="AW160:AW1048576 AY1 AW2:AW149 AW150:AW159">
    <cfRule type="duplicateValues" priority="2" aboveAverage="0" equalAverage="0" bottom="0" percent="0" rank="0" text="" dxfId="3"/>
  </conditionalFormatting>
  <dataValidations count="1">
    <dataValidation allowBlank="true" errorStyle="stop" operator="between" prompt="Bij toevoegen materialen ook kolomen halveringsdikten toevoegen en zoekformules aanpassen." promptTitle="Afschermingsmaterialen" showDropDown="false" showErrorMessage="true" showInputMessage="true" sqref="BO9:BO13" type="none">
      <formula1>0</formula1>
      <formula2>0</formula2>
    </dataValidation>
  </dataValidations>
  <hyperlinks>
    <hyperlink ref="BG8" r:id="rId2" location="voetnoot17" display="Type1[17]"/>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8064A2"/>
    <pageSetUpPr fitToPage="true"/>
  </sheetPr>
  <dimension ref="A1:AZ3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23" activeCellId="0" sqref="D23"/>
    </sheetView>
  </sheetViews>
  <sheetFormatPr defaultColWidth="9.1484375" defaultRowHeight="12.75" customHeight="true" zeroHeight="false" outlineLevelRow="0" outlineLevelCol="0"/>
  <cols>
    <col collapsed="false" customWidth="true" hidden="false" outlineLevel="0" max="1" min="1" style="239" width="51.71"/>
    <col collapsed="false" customWidth="true" hidden="true" outlineLevel="0" max="2" min="2" style="239" width="35.57"/>
    <col collapsed="false" customWidth="true" hidden="true" outlineLevel="0" max="3" min="3" style="239" width="39.29"/>
    <col collapsed="false" customWidth="true" hidden="false" outlineLevel="0" max="4" min="4" style="239" width="35.57"/>
    <col collapsed="false" customWidth="true" hidden="false" outlineLevel="0" max="5" min="5" style="239" width="39.29"/>
    <col collapsed="false" customWidth="true" hidden="false" outlineLevel="0" max="6" min="6" style="239" width="20.29"/>
    <col collapsed="false" customWidth="true" hidden="false" outlineLevel="0" max="7" min="7" style="239" width="22.15"/>
    <col collapsed="false" customWidth="true" hidden="false" outlineLevel="0" max="8" min="8" style="239" width="21.14"/>
    <col collapsed="false" customWidth="true" hidden="false" outlineLevel="0" max="9" min="9" style="239" width="9.86"/>
    <col collapsed="false" customWidth="true" hidden="false" outlineLevel="0" max="10" min="10" style="239" width="9"/>
    <col collapsed="false" customWidth="true" hidden="false" outlineLevel="0" max="11" min="11" style="239" width="9.86"/>
    <col collapsed="false" customWidth="true" hidden="false" outlineLevel="0" max="12" min="12" style="239" width="10.14"/>
    <col collapsed="false" customWidth="true" hidden="false" outlineLevel="0" max="13" min="13" style="239" width="8.86"/>
    <col collapsed="false" customWidth="true" hidden="false" outlineLevel="0" max="16" min="14" style="239" width="9"/>
    <col collapsed="false" customWidth="true" hidden="false" outlineLevel="0" max="17" min="17" style="239" width="8.86"/>
    <col collapsed="false" customWidth="false" hidden="false" outlineLevel="0" max="19" min="18" style="239" width="9.14"/>
    <col collapsed="false" customWidth="true" hidden="false" outlineLevel="0" max="20" min="20" style="239" width="9"/>
    <col collapsed="false" customWidth="true" hidden="false" outlineLevel="0" max="21" min="21" style="239" width="9.42"/>
    <col collapsed="false" customWidth="true" hidden="false" outlineLevel="0" max="24" min="22" style="239" width="9"/>
    <col collapsed="false" customWidth="false" hidden="false" outlineLevel="0" max="27" min="25" style="239" width="9.14"/>
    <col collapsed="false" customWidth="true" hidden="false" outlineLevel="0" max="33" min="28" style="239" width="9"/>
    <col collapsed="false" customWidth="false" hidden="false" outlineLevel="0" max="16384" min="34" style="239" width="9.14"/>
  </cols>
  <sheetData>
    <row r="1" customFormat="false" ht="12.75" hidden="false" customHeight="false" outlineLevel="0" collapsed="false">
      <c r="A1" s="240" t="s">
        <v>984</v>
      </c>
      <c r="B1" s="241" t="s">
        <v>985</v>
      </c>
      <c r="C1" s="241"/>
      <c r="D1" s="242" t="s">
        <v>986</v>
      </c>
      <c r="E1" s="242"/>
    </row>
    <row r="2" customFormat="false" ht="12.75" hidden="false" customHeight="false" outlineLevel="0" collapsed="false">
      <c r="A2" s="243"/>
      <c r="B2" s="244" t="s">
        <v>987</v>
      </c>
      <c r="C2" s="245" t="s">
        <v>988</v>
      </c>
      <c r="D2" s="246" t="s">
        <v>989</v>
      </c>
      <c r="E2" s="247" t="s">
        <v>990</v>
      </c>
    </row>
    <row r="3" customFormat="false" ht="12.75" hidden="false" customHeight="false" outlineLevel="0" collapsed="false">
      <c r="A3" s="248"/>
      <c r="B3" s="249" t="s">
        <v>991</v>
      </c>
      <c r="C3" s="250" t="s">
        <v>991</v>
      </c>
      <c r="D3" s="251" t="s">
        <v>991</v>
      </c>
      <c r="E3" s="252" t="s">
        <v>991</v>
      </c>
    </row>
    <row r="4" customFormat="false" ht="12.75" hidden="false" customHeight="false" outlineLevel="0" collapsed="false">
      <c r="A4" s="253" t="s">
        <v>0</v>
      </c>
      <c r="B4" s="254" t="n">
        <f aca="false">SUM(B5:B6)</f>
        <v>0.196423086419753</v>
      </c>
      <c r="C4" s="255" t="n">
        <f aca="false">SUM(C5:C6)</f>
        <v>0.698583333333333</v>
      </c>
      <c r="D4" s="256" t="n">
        <f aca="false">SUM(D5:D6)</f>
        <v>0.196423086419753</v>
      </c>
      <c r="E4" s="257" t="n">
        <f aca="false">SUM(E5:E6)</f>
        <v>0.698583333333333</v>
      </c>
      <c r="F4" s="258"/>
      <c r="G4" s="258"/>
      <c r="H4" s="258"/>
      <c r="I4" s="258"/>
    </row>
    <row r="5" customFormat="false" ht="12.75" hidden="false" customHeight="false" outlineLevel="0" collapsed="false">
      <c r="A5" s="259" t="s">
        <v>46</v>
      </c>
      <c r="B5" s="260" t="n">
        <f aca="false">SUM('Lichaam reg'!S21:S50)/1000</f>
        <v>0.108361111111111</v>
      </c>
      <c r="C5" s="261" t="n">
        <f aca="false">SUM('Extr. reg'!S21:S50)/1000</f>
        <v>0.698583333333333</v>
      </c>
      <c r="D5" s="262" t="n">
        <f aca="false">SUM('Lichaam reg'!Y21:Y50)/1000</f>
        <v>0.108361111111111</v>
      </c>
      <c r="E5" s="263" t="n">
        <f aca="false">SUM('Extr. reg'!Y21:Y50)/1000</f>
        <v>0.698583333333333</v>
      </c>
    </row>
    <row r="6" customFormat="false" ht="12.75" hidden="false" customHeight="false" outlineLevel="0" collapsed="false">
      <c r="A6" s="264" t="s">
        <v>33</v>
      </c>
      <c r="B6" s="265" t="n">
        <f aca="false">SUM('Lichaam reg'!T21:T50)/1000</f>
        <v>0.088061975308642</v>
      </c>
      <c r="C6" s="266" t="n">
        <f aca="false">SUM('Extr. reg'!T21:T50)/1000</f>
        <v>0</v>
      </c>
      <c r="D6" s="267" t="n">
        <f aca="false">SUM('Lichaam reg'!Z21:Z50)/1000</f>
        <v>0.088061975308642</v>
      </c>
      <c r="E6" s="268" t="n">
        <f aca="false">SUM('Extr. reg'!Z21:Z50)/1000</f>
        <v>0</v>
      </c>
    </row>
    <row r="7" customFormat="false" ht="12.75" hidden="false" customHeight="false" outlineLevel="0" collapsed="false">
      <c r="A7" s="269" t="s">
        <v>54</v>
      </c>
      <c r="B7" s="270" t="e">
        <f aca="false">SUM('lichaam reg'!#ref!)/1000</f>
        <v>#VALUE!</v>
      </c>
      <c r="C7" s="271" t="n">
        <f aca="false">SUM('Extr. reg'!W21:W50)/1000</f>
        <v>1.77066666666667</v>
      </c>
      <c r="D7" s="272" t="n">
        <f aca="false">SUM('Lichaam reg'!AC21:AC50)/1000</f>
        <v>0.196740740740741</v>
      </c>
      <c r="E7" s="273" t="n">
        <f aca="false">SUM('Extr. reg'!AC21:AC50)/1000</f>
        <v>1.77066666666667</v>
      </c>
    </row>
    <row r="8" customFormat="false" ht="12.75" hidden="false" customHeight="false" outlineLevel="0" collapsed="false">
      <c r="A8" s="269" t="s">
        <v>122</v>
      </c>
      <c r="B8" s="270"/>
      <c r="C8" s="274"/>
      <c r="D8" s="272" t="n">
        <f aca="false">SUM('Lichaam reg'!AB21:AB50)/1000</f>
        <v>0</v>
      </c>
      <c r="E8" s="273" t="n">
        <f aca="false">SUM('Extr. reg'!AB21:AB50)/1000</f>
        <v>0</v>
      </c>
    </row>
    <row r="9" customFormat="false" ht="12.75" hidden="false" customHeight="false" outlineLevel="0" collapsed="false">
      <c r="A9" s="269" t="s">
        <v>128</v>
      </c>
      <c r="B9" s="270" t="n">
        <f aca="false">SUM('Lichaam reg'!U21:U50)/1000</f>
        <v>0</v>
      </c>
      <c r="C9" s="274" t="n">
        <f aca="false">SUM('Extr. reg'!U21:U50)/1000</f>
        <v>0</v>
      </c>
      <c r="D9" s="272" t="n">
        <f aca="false">SUM('Lichaam reg'!AA21:AA50)/1000</f>
        <v>0</v>
      </c>
      <c r="E9" s="275" t="n">
        <f aca="false">SUM('Extr. reg'!AA21:AA50)/1000</f>
        <v>0</v>
      </c>
    </row>
    <row r="10" customFormat="false" ht="12.75" hidden="false" customHeight="false" outlineLevel="0" collapsed="false">
      <c r="A10" s="276" t="s">
        <v>992</v>
      </c>
      <c r="B10" s="277" t="e">
        <f aca="false">SUM(B4,B7,B9)</f>
        <v>#VALUE!</v>
      </c>
      <c r="C10" s="277" t="n">
        <f aca="false">SUM(C4,C7,C9)</f>
        <v>2.46925</v>
      </c>
      <c r="D10" s="277" t="n">
        <f aca="false">SUM(D4,D7,D9)</f>
        <v>0.393163827160494</v>
      </c>
      <c r="E10" s="277" t="n">
        <f aca="false">SUM(E4,E7,E9)</f>
        <v>2.46925</v>
      </c>
      <c r="F10" s="278"/>
    </row>
    <row r="11" customFormat="false" ht="12.75" hidden="false" customHeight="false" outlineLevel="0" collapsed="false">
      <c r="A11" s="279"/>
      <c r="B11" s="280"/>
      <c r="C11" s="280"/>
      <c r="D11" s="279"/>
      <c r="E11" s="279"/>
      <c r="F11" s="278"/>
      <c r="G11" s="278"/>
    </row>
    <row r="12" customFormat="false" ht="12.75" hidden="false" customHeight="false" outlineLevel="0" collapsed="false">
      <c r="A12" s="281" t="s">
        <v>993</v>
      </c>
      <c r="B12" s="282" t="s">
        <v>985</v>
      </c>
      <c r="C12" s="282"/>
      <c r="D12" s="283" t="s">
        <v>986</v>
      </c>
      <c r="E12" s="283"/>
      <c r="F12" s="284"/>
      <c r="G12" s="278"/>
    </row>
    <row r="13" customFormat="false" ht="12.75" hidden="false" customHeight="false" outlineLevel="0" collapsed="false">
      <c r="A13" s="285"/>
      <c r="B13" s="286" t="s">
        <v>987</v>
      </c>
      <c r="C13" s="245" t="s">
        <v>988</v>
      </c>
      <c r="D13" s="287" t="s">
        <v>989</v>
      </c>
      <c r="E13" s="247" t="s">
        <v>990</v>
      </c>
      <c r="F13" s="284"/>
    </row>
    <row r="14" customFormat="false" ht="12.75" hidden="false" customHeight="false" outlineLevel="0" collapsed="false">
      <c r="A14" s="288" t="s">
        <v>994</v>
      </c>
      <c r="B14" s="289" t="s">
        <v>995</v>
      </c>
      <c r="C14" s="290" t="s">
        <v>995</v>
      </c>
      <c r="D14" s="291" t="s">
        <v>996</v>
      </c>
      <c r="E14" s="252" t="s">
        <v>996</v>
      </c>
      <c r="F14" s="284"/>
    </row>
    <row r="15" customFormat="false" ht="12.75" hidden="false" customHeight="false" outlineLevel="0" collapsed="false">
      <c r="A15" s="292" t="s">
        <v>110</v>
      </c>
      <c r="B15" s="293" t="e">
        <f aca="false">SUMIF(Actions!$D$20:$D$48,"RPE",'Lichaam reg'!$S$20:$S$50)/1000/F15+SUMIF(Actions!$D$20:$D$48,"RPE",'lichaam reg'!#ref!)/1000/F15+SUMIF(Actions!$D$20:$D$48,"RPE",'Lichaam reg'!$T$20:$T$50)/1000/F15+SUMIF(Actions!$D$20:$D$48,"RPE",'lichaam reg'!#ref!)/1000/F15+SUMIF(Actions!$D$20:$D$48,"RPE",'lichaam reg'!#ref!)/1000/F15+SUMIF(Actions!$D$20:$D$48,"RPE",'lichaam reg'!#ref!)/1000/F15+SUMIF(Actions!$D$20:$D$48,"RPE",'Lichaam reg'!$U$20:$U$50)/1000/F15</f>
        <v>#VALUE!</v>
      </c>
      <c r="C15" s="294" t="e">
        <f aca="false">SUMIF(Actions!$D$20:$D$48,"RPE",'Extr. reg'!$S$20:$S$50)/1000/F15+SUMIF(Actions!$D$20:$D$48,"RPE",'extr. reg'!#ref!)/1000/F15+SUMIF(Actions!$D$20:$D$48,"RPE",'Extr. reg'!$T$20:$T$50)/1000/F15+SUMIF(Actions!$D$20:$D$48,"RPE",'extr. reg'!#ref!)/1000/F15+SUMIF(Actions!$D$20:$D$48,"RPE",'extr. reg'!#ref!)/1000/F15+SUMIF(Actions!$D$20:$D$48,"RPE",'Extr. reg'!$W$20:$W$50)/1000/F15+SUMIF(Actions!$D$20:$D$48,"RPE",'Extr. reg'!$U$20:$U$50)/1000/F15</f>
        <v>#VALUE!</v>
      </c>
      <c r="D15" s="295" t="n">
        <f aca="false">SUMIF(Actions!$D$20:$D$48,"RPE",'Lichaam reg'!$Y$20:$Y$50)/1000+SUMIF(Actions!$D$20:$D$48,"RPE",'Lichaam reg'!$Z$20:$Z$50)/1000+SUMIF(Actions!$D$20:$D$48,"RPE",'Lichaam reg'!$AA$20:$AA$50)/1000+SUMIF(Actions!$D$20:$D$48,"RPE",'Lichaam reg'!$AC$20:$AC$50)/1000</f>
        <v>0</v>
      </c>
      <c r="E15" s="296" t="n">
        <f aca="false">SUMIF(Actions!$D$20:$D$48,"RPE",'Extr. reg'!$Y$20:$Y$50)/1000+SUMIF(Actions!$D$20:$D$48,"RPE",'Extr. reg'!$Z$20:$Z$50)/1000+SUMIF(Actions!$D$20:$D$48,"RPE",'Extr. reg'!$AA$20:$AA$50)/1000+SUMIF(Actions!$D$20:$D$48,"RPE",'Extr. reg'!$AC$20:$AC$50)/1000</f>
        <v>0</v>
      </c>
      <c r="F15" s="297"/>
      <c r="G15" s="258"/>
      <c r="H15" s="258"/>
    </row>
    <row r="16" customFormat="false" ht="12.75" hidden="false" customHeight="false" outlineLevel="0" collapsed="false">
      <c r="A16" s="292" t="s">
        <v>34</v>
      </c>
      <c r="B16" s="293" t="e">
        <f aca="false">SUMIF(Actions!$D$20:$D$48,"Researcher 2",'Lichaam reg'!$S$20:$S$50)/1000/F16+SUMIF(Actions!$D$20:$D$48,"Researcher 2",'lichaam reg'!#ref!)/1000/F16+SUMIF(Actions!$D$20:$D$48,"Researcher 2",'Lichaam reg'!$T$20:$T$50)/1000/F16+SUMIF(Actions!$D$20:$D$48,"Researcher 2",'lichaam reg'!#ref!)/1000/F16+SUMIF(Actions!$D$20:$D$48,"Researcher 2",'lichaam reg'!#ref!)/1000/F16+SUMIF(Actions!$D$20:$D$48,"Researcher 2",'lichaam reg'!#ref!)/1000/F16+SUMIF(Actions!$D$20:$D$48,"Researcher 2",'Lichaam reg'!$U$20:$U$50)/1000/F16</f>
        <v>#VALUE!</v>
      </c>
      <c r="C16" s="294" t="e">
        <f aca="false">SUMIF(Actions!$D$20:$D$48,"Researcher 2",'Extr. reg'!$S$20:$S$50)/1000/F16+SUMIF(Actions!$D$20:$D$48,"Researcher 2",'extr. reg'!#ref!)/1000/F16+SUMIF(Actions!$D$20:$D$48,"Researcher 2",'Extr. reg'!$T$20:$T$50)/1000/F16+SUMIF(Actions!$D$20:$D$48,"Researcher 2",'extr. reg'!#ref!)/1000/F16+SUMIF(Actions!$D$20:$D$48,"Researcher 2",'extr. reg'!#ref!)/1000/F16+SUMIF(Actions!$D$20:$D$48,"Researcher 2",'Extr. reg'!$W$20:$W$50)/1000/F16+SUMIF(Actions!$D$20:$D$48,"Researcher 2",'Extr. reg'!$U$20:$U$50)/1000/F16</f>
        <v>#VALUE!</v>
      </c>
      <c r="D16" s="295" t="n">
        <f aca="false">SUMIF(Actions!$D$20:$D$48,"Researcher 1",'Lichaam reg'!$Y$20:$Y$50)/1000+SUMIF(Actions!$D$20:$D$48,"Researcher 1",'Lichaam reg'!$Z$20:$Z$50)/1000+SUMIF(Actions!$D$20:$D$48,"Researcher 1",'Lichaam reg'!$AA$20:$AA$50)/1000+SUMIF(Actions!$D$20:$D$48,"Researcher 1",'Lichaam reg'!$AC$20:$AC$50)/1000</f>
        <v>0.393163827160494</v>
      </c>
      <c r="E16" s="296" t="n">
        <f aca="false">SUMIF(Actions!$D$20:$D$48,"Researcher 1",'Extr. reg'!$Y$20:$Y$50)/1000+SUMIF(Actions!$D$20:$D$48,"Researcher 1",'Extr. reg'!$Z$20:$Z$50)/1000+SUMIF(Actions!$D$20:$D$48,"Researcher 1",'Extr. reg'!$AA$20:$AA$50)/1000+SUMIF(Actions!$D$20:$D$48,"Researcher 1",'Extr. reg'!$AC$20:$AC$50)/1000</f>
        <v>2.46925</v>
      </c>
      <c r="F16" s="297"/>
      <c r="G16" s="258"/>
      <c r="H16" s="258"/>
    </row>
    <row r="17" customFormat="false" ht="12.75" hidden="false" customHeight="false" outlineLevel="0" collapsed="false">
      <c r="A17" s="292" t="s">
        <v>124</v>
      </c>
      <c r="B17" s="293" t="e">
        <f aca="false">SUMIF(Actions!$D$20:$D$48,"Researcher 1",'Lichaam reg'!$S$20:$S$50)/1000/F17+SUMIF(Actions!$D$20:$D$48,"Researcher 1",'lichaam reg'!#ref!)/1000/F17+SUMIF(Actions!$D$20:$D$48,"Researcher 1",'Lichaam reg'!$T$20:$T$50)/1000/F17+SUMIF(Actions!$D$20:$D$48,"Researcher 1",'lichaam reg'!#ref!)/1000/F17+SUMIF(Actions!$D$20:$D$48,"Researcher 1",'lichaam reg'!#ref!)/1000/F17+SUMIF(Actions!$D$20:$D$48,"Researcher 1",'lichaam reg'!#ref!)/1000/F17+SUMIF(Actions!$D$20:$D$48,"Researcher 1",'Lichaam reg'!$U$20:$U$50)/1000/F17</f>
        <v>#VALUE!</v>
      </c>
      <c r="C17" s="294" t="e">
        <f aca="false">SUMIF(Actions!$D$20:$D$48,"Researcher 1",'Extr. reg'!$S$20:$S$50)/1000/F17+SUMIF(Actions!$D$20:$D$48,"Researcher 1",'extr. reg'!#ref!)/1000/F17+SUMIF(Actions!$D$20:$D$48,"Researcher 1",'Extr. reg'!$T$20:$T$50)/1000/F17+SUMIF(Actions!$D$20:$D$48,"Researcher 1",'extr. reg'!#ref!)/1000/F17+SUMIF(Actions!$D$20:$D$48,"Researcher 1",'extr. reg'!#ref!)/1000/F17+SUMIF(Actions!$D$20:$D$48,"Researcher 1",'Extr. reg'!$W$20:$W$50)/1000/F17+SUMIF(Actions!$D$20:$D$48,"Researcher 1",'Extr. reg'!$U$20:$U$50)/1000/F17</f>
        <v>#VALUE!</v>
      </c>
      <c r="D17" s="298" t="n">
        <f aca="false">SUMIF(Actions!$D$20:$D$48,"Researcher 2",'Lichaam reg'!$Y$20:$Y$50)/1000+SUMIF(Actions!$D$20:$D$48,"Researcher 2",'Lichaam reg'!$Z$20:$Z$50)/1000+SUMIF(Actions!$D$20:$D$48,"Researcher 2",'Lichaam reg'!$AA$20:$AA$50)/1000+SUMIF(Actions!$D$20:$D$48,"Researcher 2",'Lichaam reg'!$AC$20:$AC$50)/1000</f>
        <v>0</v>
      </c>
      <c r="E17" s="299" t="n">
        <f aca="false">SUMIF(Actions!$D$20:$D$48,"Researcher 2",'Extr. reg'!$Y$20:$Y$50)/1000+SUMIF(Actions!$D$20:$D$48,"Researcher 2",'Extr. reg'!$Z$20:$Z$50)/1000+SUMIF(Actions!$D$20:$D$48,"Researcher 2",'Extr. reg'!$AA$20:$AA$50)/1000+SUMIF(Actions!$D$20:$D$48,"Researcher 2",'Extr. reg'!$AC$20:$AC$50)/1000</f>
        <v>0</v>
      </c>
      <c r="F17" s="297"/>
      <c r="G17" s="258"/>
      <c r="H17" s="258"/>
    </row>
    <row r="18" customFormat="false" ht="12.75" hidden="false" customHeight="false" outlineLevel="0" collapsed="false">
      <c r="A18" s="278"/>
      <c r="B18" s="300"/>
      <c r="C18" s="300"/>
      <c r="D18" s="278"/>
      <c r="E18" s="278"/>
      <c r="F18" s="297"/>
      <c r="G18" s="301"/>
      <c r="H18" s="302"/>
    </row>
    <row r="19" customFormat="false" ht="12.75" hidden="false" customHeight="false" outlineLevel="0" collapsed="false">
      <c r="A19" s="303" t="s">
        <v>997</v>
      </c>
      <c r="B19" s="304"/>
      <c r="C19" s="304"/>
      <c r="D19" s="305" t="s">
        <v>998</v>
      </c>
      <c r="E19" s="306"/>
      <c r="F19" s="306"/>
    </row>
    <row r="20" customFormat="false" ht="12.75" hidden="false" customHeight="false" outlineLevel="0" collapsed="false">
      <c r="A20" s="307" t="s">
        <v>36</v>
      </c>
      <c r="B20" s="308"/>
      <c r="C20" s="308"/>
      <c r="D20" s="309" t="n">
        <f aca="false">Belastingsfactoren!Q19</f>
        <v>1.23289583333333E-005</v>
      </c>
      <c r="E20" s="306"/>
      <c r="F20" s="306"/>
    </row>
    <row r="21" customFormat="false" ht="12.75" hidden="false" customHeight="false" outlineLevel="0" collapsed="false">
      <c r="B21" s="278"/>
      <c r="C21" s="278"/>
    </row>
    <row r="31" customFormat="false" ht="12.75" hidden="false" customHeight="false" outlineLevel="0" collapsed="false">
      <c r="AH31" s="310"/>
      <c r="AI31" s="310"/>
      <c r="AJ31" s="310"/>
      <c r="AK31" s="310"/>
      <c r="AL31" s="310"/>
      <c r="AM31" s="310"/>
      <c r="AN31" s="310"/>
      <c r="AO31" s="310"/>
      <c r="AP31" s="310"/>
      <c r="AQ31" s="310"/>
      <c r="AR31" s="310"/>
      <c r="AS31" s="310"/>
      <c r="AT31" s="310"/>
      <c r="AU31" s="310"/>
      <c r="AV31" s="310"/>
      <c r="AW31" s="310"/>
      <c r="AX31" s="310"/>
      <c r="AY31" s="310"/>
      <c r="AZ31" s="310"/>
    </row>
    <row r="35" customFormat="false" ht="12.75" hidden="false" customHeight="false" outlineLevel="0" collapsed="false">
      <c r="AH35" s="311"/>
      <c r="AI35" s="311"/>
    </row>
  </sheetData>
  <mergeCells count="4">
    <mergeCell ref="B1:C1"/>
    <mergeCell ref="D1:E1"/>
    <mergeCell ref="B12:C12"/>
    <mergeCell ref="D12:E12"/>
  </mergeCells>
  <printOptions headings="false" gridLines="false" gridLinesSet="true" horizontalCentered="false" verticalCentered="false"/>
  <pageMargins left="0.7" right="0.7" top="0.75" bottom="0.75" header="0.511811023622047" footer="0.511811023622047"/>
  <pageSetup paperSize="9" scale="100" fitToWidth="0"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50"/>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selection pane="topLeft" activeCell="J34" activeCellId="0" sqref="J34"/>
    </sheetView>
  </sheetViews>
  <sheetFormatPr defaultColWidth="8.34375" defaultRowHeight="13.5" customHeight="true" zeroHeight="false" outlineLevelRow="1" outlineLevelCol="0"/>
  <cols>
    <col collapsed="false" customWidth="true" hidden="false" outlineLevel="0" max="1" min="1" style="0" width="15"/>
    <col collapsed="false" customWidth="true" hidden="false" outlineLevel="0" max="2" min="2" style="0" width="7.86"/>
    <col collapsed="false" customWidth="true" hidden="false" outlineLevel="0" max="3" min="3" style="0" width="53.86"/>
    <col collapsed="false" customWidth="true" hidden="false" outlineLevel="0" max="4" min="4" style="0" width="14.14"/>
    <col collapsed="false" customWidth="true" hidden="false" outlineLevel="0" max="5" min="5" style="0" width="7"/>
    <col collapsed="false" customWidth="true" hidden="false" outlineLevel="0" max="6" min="6" style="0" width="11.43"/>
    <col collapsed="false" customWidth="true" hidden="false" outlineLevel="0" max="7" min="7" style="0" width="3.86"/>
    <col collapsed="false" customWidth="true" hidden="false" outlineLevel="0" max="8" min="8" style="0" width="3.15"/>
    <col collapsed="false" customWidth="true" hidden="false" outlineLevel="0" max="9" min="9" style="0" width="3.42"/>
    <col collapsed="false" customWidth="true" hidden="false" outlineLevel="0" max="10" min="10" style="0" width="6.57"/>
    <col collapsed="false" customWidth="true" hidden="false" outlineLevel="0" max="11" min="11" style="0" width="8.86"/>
    <col collapsed="false" customWidth="true" hidden="false" outlineLevel="0" max="12" min="12" style="0" width="10.57"/>
    <col collapsed="false" customWidth="true" hidden="false" outlineLevel="0" max="13" min="13" style="0" width="17.57"/>
    <col collapsed="false" customWidth="true" hidden="false" outlineLevel="0" max="14" min="14" style="93" width="11"/>
    <col collapsed="false" customWidth="true" hidden="false" outlineLevel="0" max="15" min="15" style="0" width="24.29"/>
    <col collapsed="false" customWidth="true" hidden="false" outlineLevel="0" max="17" min="16" style="0" width="11.85"/>
    <col collapsed="false" customWidth="true" hidden="false" outlineLevel="0" max="18" min="18" style="0" width="9.29"/>
  </cols>
  <sheetData>
    <row r="1" customFormat="false" ht="15" hidden="false" customHeight="true" outlineLevel="0" collapsed="false">
      <c r="A1" s="312" t="s">
        <v>999</v>
      </c>
    </row>
    <row r="3" customFormat="false" ht="13.5" hidden="false" customHeight="true" outlineLevel="0" collapsed="false">
      <c r="A3" s="313" t="s">
        <v>1</v>
      </c>
    </row>
    <row r="4" customFormat="false" ht="13.5" hidden="true" customHeight="true" outlineLevel="1" collapsed="false">
      <c r="A4" s="314" t="s">
        <v>2</v>
      </c>
      <c r="B4" s="315"/>
    </row>
    <row r="5" customFormat="false" ht="13.5" hidden="true" customHeight="true" outlineLevel="1" collapsed="false">
      <c r="A5" s="10" t="s">
        <v>2</v>
      </c>
      <c r="B5" s="20"/>
    </row>
    <row r="6" customFormat="false" ht="13.5" hidden="true" customHeight="true" outlineLevel="1" collapsed="false">
      <c r="A6" s="316" t="s">
        <v>3</v>
      </c>
      <c r="B6" s="54"/>
      <c r="C6" s="315"/>
      <c r="D6" s="315"/>
    </row>
    <row r="7" customFormat="false" ht="13.5" hidden="true" customHeight="true" outlineLevel="1" collapsed="false">
      <c r="A7" s="317" t="s">
        <v>2</v>
      </c>
      <c r="B7" s="54"/>
      <c r="C7" s="20"/>
      <c r="D7" s="20"/>
    </row>
    <row r="8" customFormat="false" ht="13.5" hidden="true" customHeight="true" outlineLevel="1" collapsed="false">
      <c r="A8" s="318" t="s">
        <v>2</v>
      </c>
      <c r="B8" s="54"/>
      <c r="C8" s="54"/>
      <c r="D8" s="54"/>
      <c r="E8" s="54"/>
      <c r="F8" s="54"/>
      <c r="G8" s="54"/>
      <c r="H8" s="54"/>
      <c r="I8" s="54"/>
      <c r="J8" s="54"/>
      <c r="K8" s="54"/>
      <c r="L8" s="54"/>
      <c r="M8" s="54"/>
      <c r="O8" s="54"/>
      <c r="P8" s="54"/>
      <c r="Q8" s="54"/>
    </row>
    <row r="9" customFormat="false" ht="13.5" hidden="true" customHeight="true" outlineLevel="1" collapsed="false">
      <c r="A9" s="319" t="s">
        <v>2</v>
      </c>
      <c r="B9" s="54"/>
      <c r="C9" s="54"/>
      <c r="D9" s="54"/>
      <c r="E9" s="54"/>
      <c r="F9" s="54"/>
      <c r="G9" s="54"/>
      <c r="H9" s="54"/>
      <c r="I9" s="54"/>
      <c r="J9" s="54"/>
      <c r="K9" s="54"/>
      <c r="L9" s="54"/>
      <c r="M9" s="54"/>
      <c r="O9" s="54"/>
      <c r="P9" s="54"/>
      <c r="Q9" s="54"/>
    </row>
    <row r="10" customFormat="false" ht="13.5" hidden="true" customHeight="true" outlineLevel="1" collapsed="false">
      <c r="A10" s="320" t="s">
        <v>2</v>
      </c>
      <c r="B10" s="54"/>
      <c r="C10" s="54"/>
      <c r="D10" s="54"/>
      <c r="E10" s="54"/>
      <c r="F10" s="54"/>
      <c r="G10" s="54"/>
      <c r="H10" s="54"/>
      <c r="I10" s="54"/>
      <c r="J10" s="54"/>
      <c r="K10" s="54"/>
      <c r="L10" s="54"/>
      <c r="M10" s="54"/>
      <c r="O10" s="54"/>
      <c r="P10" s="54"/>
      <c r="Q10" s="54"/>
    </row>
    <row r="11" customFormat="false" ht="13.5" hidden="true" customHeight="true" outlineLevel="1" collapsed="false">
      <c r="A11" s="321" t="s">
        <v>2</v>
      </c>
      <c r="B11" s="54"/>
      <c r="C11" s="54"/>
      <c r="D11" s="54"/>
      <c r="E11" s="54"/>
      <c r="F11" s="54"/>
      <c r="G11" s="54"/>
      <c r="H11" s="54"/>
      <c r="I11" s="54"/>
      <c r="J11" s="54"/>
      <c r="K11" s="54"/>
      <c r="L11" s="54"/>
      <c r="M11" s="54"/>
      <c r="O11" s="54"/>
      <c r="P11" s="54"/>
      <c r="Q11" s="54"/>
    </row>
    <row r="12" customFormat="false" ht="13.5" hidden="true" customHeight="true" outlineLevel="1" collapsed="false">
      <c r="A12" s="209" t="s">
        <v>1000</v>
      </c>
      <c r="B12" s="54"/>
      <c r="C12" s="54"/>
      <c r="D12" s="54"/>
      <c r="E12" s="54"/>
      <c r="F12" s="54"/>
      <c r="G12" s="54"/>
      <c r="H12" s="54"/>
      <c r="I12" s="54"/>
      <c r="J12" s="54"/>
      <c r="K12" s="54"/>
      <c r="L12" s="54"/>
      <c r="M12" s="54"/>
      <c r="O12" s="54"/>
      <c r="P12" s="54"/>
      <c r="Q12" s="54"/>
    </row>
    <row r="13" customFormat="false" ht="13.5" hidden="false" customHeight="true" outlineLevel="0" collapsed="false">
      <c r="C13" s="54"/>
      <c r="D13" s="54"/>
      <c r="E13" s="54"/>
      <c r="F13" s="54"/>
      <c r="G13" s="54"/>
      <c r="H13" s="54"/>
      <c r="I13" s="54"/>
      <c r="J13" s="54"/>
      <c r="K13" s="54"/>
      <c r="L13" s="54"/>
      <c r="M13" s="54"/>
      <c r="O13" s="54"/>
      <c r="P13" s="54"/>
      <c r="Q13" s="54"/>
    </row>
    <row r="14" customFormat="false" ht="13.5" hidden="false" customHeight="true" outlineLevel="0" collapsed="false">
      <c r="E14" s="54"/>
      <c r="F14" s="54"/>
      <c r="G14" s="54"/>
      <c r="H14" s="54"/>
      <c r="I14" s="54"/>
      <c r="J14" s="54"/>
      <c r="K14" s="54"/>
      <c r="L14" s="54"/>
      <c r="M14" s="54"/>
      <c r="O14" s="54"/>
      <c r="P14" s="54"/>
      <c r="Q14" s="54"/>
    </row>
    <row r="15" customFormat="false" ht="13.5" hidden="false" customHeight="true" outlineLevel="0" collapsed="false">
      <c r="A15" s="54"/>
      <c r="B15" s="54"/>
      <c r="C15" s="54"/>
      <c r="D15" s="54"/>
      <c r="E15" s="54"/>
      <c r="F15" s="54"/>
      <c r="G15" s="54"/>
      <c r="H15" s="54"/>
      <c r="I15" s="54"/>
      <c r="J15" s="54"/>
      <c r="K15" s="54"/>
      <c r="L15" s="54"/>
      <c r="M15" s="54"/>
      <c r="O15" s="54"/>
      <c r="P15" s="54"/>
      <c r="Q15" s="54"/>
    </row>
    <row r="16" customFormat="false" ht="13.5" hidden="false" customHeight="true" outlineLevel="0" collapsed="false">
      <c r="A16" s="54"/>
      <c r="B16" s="54"/>
      <c r="C16" s="54"/>
      <c r="D16" s="54"/>
      <c r="E16" s="54"/>
      <c r="F16" s="54"/>
      <c r="G16" s="54"/>
      <c r="H16" s="54"/>
      <c r="I16" s="54"/>
      <c r="J16" s="54"/>
      <c r="K16" s="54"/>
      <c r="L16" s="54"/>
      <c r="M16" s="54"/>
      <c r="O16" s="54"/>
      <c r="P16" s="54"/>
      <c r="Q16" s="54"/>
    </row>
    <row r="17" customFormat="false" ht="13.5" hidden="false" customHeight="true" outlineLevel="0" collapsed="false">
      <c r="O17" s="322"/>
      <c r="P17" s="121"/>
      <c r="Q17" s="121"/>
    </row>
    <row r="18" s="328" customFormat="true" ht="13.5" hidden="false" customHeight="true" outlineLevel="0" collapsed="false">
      <c r="A18" s="323" t="s">
        <v>1001</v>
      </c>
      <c r="B18" s="323" t="s">
        <v>8</v>
      </c>
      <c r="C18" s="323" t="s">
        <v>1002</v>
      </c>
      <c r="D18" s="324" t="s">
        <v>1003</v>
      </c>
      <c r="E18" s="325" t="s">
        <v>16</v>
      </c>
      <c r="F18" s="325" t="s">
        <v>1004</v>
      </c>
      <c r="G18" s="325" t="s">
        <v>1005</v>
      </c>
      <c r="H18" s="325" t="s">
        <v>1006</v>
      </c>
      <c r="I18" s="325" t="s">
        <v>1007</v>
      </c>
      <c r="J18" s="325" t="s">
        <v>97</v>
      </c>
      <c r="K18" s="325" t="s">
        <v>1008</v>
      </c>
      <c r="L18" s="325" t="s">
        <v>1009</v>
      </c>
      <c r="M18" s="326" t="s">
        <v>1010</v>
      </c>
      <c r="N18" s="325" t="s">
        <v>1011</v>
      </c>
      <c r="O18" s="327" t="s">
        <v>1012</v>
      </c>
      <c r="P18" s="325" t="s">
        <v>1013</v>
      </c>
      <c r="Q18" s="325" t="s">
        <v>36</v>
      </c>
      <c r="R18" s="325" t="s">
        <v>1014</v>
      </c>
      <c r="S18" s="325" t="s">
        <v>1015</v>
      </c>
    </row>
    <row r="19" s="42" customFormat="true" ht="13.5" hidden="false" customHeight="true" outlineLevel="0" collapsed="false">
      <c r="A19" s="329"/>
      <c r="B19" s="329"/>
      <c r="C19" s="329"/>
      <c r="D19" s="329"/>
      <c r="E19" s="329" t="s">
        <v>1016</v>
      </c>
      <c r="F19" s="329" t="s">
        <v>1017</v>
      </c>
      <c r="G19" s="329"/>
      <c r="H19" s="329"/>
      <c r="I19" s="329"/>
      <c r="J19" s="329"/>
      <c r="K19" s="329" t="s">
        <v>1018</v>
      </c>
      <c r="L19" s="329" t="s">
        <v>1019</v>
      </c>
      <c r="M19" s="330" t="s">
        <v>1020</v>
      </c>
      <c r="N19" s="331" t="s">
        <v>1021</v>
      </c>
      <c r="O19" s="332" t="n">
        <f aca="false">SUM(O21:O50)</f>
        <v>0</v>
      </c>
      <c r="P19" s="333" t="n">
        <f aca="false">SUM(P21:P50)</f>
        <v>0</v>
      </c>
      <c r="Q19" s="333" t="n">
        <f aca="false">SUM(Q21:Q50)</f>
        <v>1.23289583333333E-005</v>
      </c>
      <c r="R19" s="333" t="n">
        <f aca="false">SUM(R21:R50)</f>
        <v>0</v>
      </c>
      <c r="S19" s="333" t="n">
        <f aca="false">SUM(S21:S50)</f>
        <v>0</v>
      </c>
    </row>
    <row r="20" s="42" customFormat="true" ht="13.5" hidden="true" customHeight="true" outlineLevel="0" collapsed="false">
      <c r="A20" s="34" t="str">
        <f aca="false">IF(Actions!A20="","",Actions!A20)</f>
        <v/>
      </c>
      <c r="B20" s="34" t="str">
        <f aca="false">IF(Actions!B20="","",Actions!B20)</f>
        <v/>
      </c>
      <c r="C20" s="34" t="str">
        <f aca="false">IF(Actions!E20="","",Actions!E20)</f>
        <v/>
      </c>
      <c r="D20" s="34"/>
      <c r="E20" s="34" t="str">
        <f aca="false">IF(Actions!J20="","",Actions!J20)</f>
        <v/>
      </c>
      <c r="F20" s="34" t="str">
        <f aca="false">IF(((Actions!K20*Actions!L20/60)/50)=0,"",(Actions!K20*Actions!L20/60)/50)</f>
        <v/>
      </c>
      <c r="G20" s="34" t="str">
        <f aca="false">IFERROR(VLOOKUP(Actions!H20,Lijsten!$AS$11:$AT$42,2,FALSE()),"")</f>
        <v/>
      </c>
      <c r="H20" s="34" t="str">
        <f aca="false">IF(Actions!$G20="B-lab",3,IF(Actions!$G20="C-lab",2,IF(Actions!$G20="D-lab",1,IF(OR(Actions!$G20="Nevenruimte",Actions!$G20="Overig"),0,""))))</f>
        <v/>
      </c>
      <c r="I20" s="34" t="str">
        <f aca="false">IF(IFERROR(VLOOKUP(Actions!I20,Lijsten!$AT$41:$AU$44,2,FALSE()),"")&gt;H20,H20,IFERROR(VLOOKUP(Actions!I20,Lijsten!$AT$41:$AU$44,2,FALSE()),""))</f>
        <v/>
      </c>
      <c r="J20" s="34" t="str">
        <f aca="false" t="array" ref="J20:J20">IF(B20="","",IFERROR(INDEX(Lijsten!$AX$9:$BQ$1421,MATCH(1,(Lijsten!$AX$9:$AX$1421=B20)*(Lijsten!$BG$9:$BG$1421="S"),0),10),IFERROR(INDEX(Lijsten!$AX$9:$BQ$1421,MATCH(1,(Lijsten!$AX$9:$AX$1421=B20)*(Lijsten!$BG$9:$BG$1421="M"),0),10),IFERROR(INDEX(Lijsten!$AX$9:$BQ$1421,MATCH(1,(Lijsten!$AX$9:$AX$1421=B20)*(Lijsten!$BG$9:$BG$1421="F"),0),10),IFERROR(INDEX(Lijsten!$AX$9:$BQ$1421,MATCH(1,(Lijsten!$AX$9:$AX$1421=B20)*(Lijsten!$BG$9:$BG$1421="edelgas"),0),10),"")))))</f>
        <v/>
      </c>
      <c r="K20" s="333" t="str">
        <f aca="false" t="array" ref="K20:K20">IF(J20="","",IF(J20="edelgas","n.v.t.",INDEX(Lijsten!$AX$9:$BQ$1421,MATCH(1,(Lijsten!$AX$9:$AX$1421=B20)*(Lijsten!$BG$9:$BG$1421=J20),0),13)))</f>
        <v/>
      </c>
      <c r="L20" s="333"/>
      <c r="M20" s="330" t="str">
        <f aca="false">IF(OR(G20="",H20="",I20=""),"",0.02*10^(G20+H20+I20))</f>
        <v/>
      </c>
      <c r="N20" s="334" t="str">
        <f aca="false">IFERROR(M20/K20,"")</f>
        <v/>
      </c>
      <c r="O20" s="332"/>
      <c r="P20" s="333"/>
      <c r="Q20" s="333"/>
      <c r="R20" s="333"/>
      <c r="S20" s="333"/>
    </row>
    <row r="21" s="42" customFormat="true" ht="13.5" hidden="false" customHeight="true" outlineLevel="0" collapsed="false">
      <c r="A21" s="335" t="n">
        <f aca="false">IF(Actions!A21="","",Actions!A21)</f>
        <v>1</v>
      </c>
      <c r="B21" s="335" t="str">
        <f aca="false">IF(Actions!B21="","",Actions!B21)</f>
        <v>F-18</v>
      </c>
      <c r="C21" s="335" t="str">
        <f aca="false">IF(Actions!E21="","",Actions!E21)</f>
        <v>SOP 1 – Step 1</v>
      </c>
      <c r="D21" s="335" t="str">
        <f aca="false">IF(Actions!F21="","",Actions!F21)</f>
        <v>B-lab</v>
      </c>
      <c r="E21" s="336" t="n">
        <f aca="false">IF(Actions!J21="","",Actions!J21*10^6)</f>
        <v>50000000</v>
      </c>
      <c r="F21" s="335" t="n">
        <f aca="false">IF(D21="","",IF(((Actions!K21*Actions!L21/60)/50)&gt;40,40,(Actions!K21*Actions!L21/60)/50))</f>
        <v>0.00444444444444444</v>
      </c>
      <c r="G21" s="336" t="n">
        <f aca="false">IFERROR(VLOOKUP(Actions!H21,Lijsten!$AS$11:$AT$42,2,FALSE()),"")</f>
        <v>-1</v>
      </c>
      <c r="H21" s="336" t="n">
        <f aca="false">IF(Actions!$F21="B-lab",3,IF(Actions!$F21="C-lab",2,IF(Actions!$F21="D-lab",1,IF(OR(Actions!$F21="Nevenruimte",Actions!$F21="Overig"),0,""))))</f>
        <v>3</v>
      </c>
      <c r="I21" s="336" t="n">
        <f aca="false">IFERROR(VLOOKUP(Actions!I21,Lijsten!$AR$53:$AS$56,2,FALSE()),"")</f>
        <v>2</v>
      </c>
      <c r="J21" s="335" t="str">
        <f aca="false" t="array" ref="J21:J21">IF(B21="","",IFERROR(INDEX(Lijsten!$AX$9:$BQ$1421,MATCH(1,(Lijsten!$AX$9:$AX$1421=B21)*(Lijsten!$BG$9:$BG$1421="S"),0),10),IFERROR(INDEX(Lijsten!$AX$9:$BQ$1421,MATCH(1,(Lijsten!$AX$9:$AX$1421=B21)*(Lijsten!$BG$9:$BG$1421="M"),0),10),IFERROR(INDEX(Lijsten!$AX$9:$BQ$1421,MATCH(1,(Lijsten!$AX$9:$AX$1421=B21)*(Lijsten!$BG$9:$BG$1421="F"),0),10),IFERROR(INDEX(Lijsten!$AX$9:$BQ$1421,MATCH(1,(Lijsten!$AX$9:$AX$1421=B21)*(Lijsten!$BG$9:$BG$1421="edelgas"),0),10),"")))))</f>
        <v>S</v>
      </c>
      <c r="K21" s="337" t="n">
        <f aca="false" t="array" ref="K21:K21">IF(J21="","",IF(J21="edelgas","n.v.t.",INDEX(Lijsten!$AX$9:$BQ$1421,MATCH(1,(Lijsten!$AX$9:$AX$1421=B21)*(Lijsten!$BG$9:$BG$1421=J21),0),13)))</f>
        <v>9.3E-011</v>
      </c>
      <c r="L21" s="337" t="n">
        <f aca="false">IF(OR(G21="",H21="",I21=""),"",(E21*K21))</f>
        <v>0.00465</v>
      </c>
      <c r="M21" s="338" t="n">
        <f aca="false">IF(OR(G21="",H21="",I21=""),"",0.02*10^(G21+H21+I21))</f>
        <v>200</v>
      </c>
      <c r="N21" s="339" t="n">
        <f aca="false">IFERROR(M21/K21,"")</f>
        <v>2150537634408.6</v>
      </c>
      <c r="O21" s="340" t="str">
        <f aca="false">IF(OR(G21="",H21="",I21=""),"",IF(D21="Proefdierruimte",(F21/40)*(L21/M21),""))</f>
        <v/>
      </c>
      <c r="P21" s="337" t="str">
        <f aca="false">IF(OR(G21="",H21="",I21=""),"",IF(D21="Bergplaats",(F21/40)*(L21/M21),""))</f>
        <v/>
      </c>
      <c r="Q21" s="337" t="n">
        <f aca="false">IF(OR(G21="",H21="",I21=""),"",IF(D21="B-lab",(F21/40)*(L21/M21),""))</f>
        <v>2.58333333333333E-009</v>
      </c>
      <c r="R21" s="337" t="str">
        <f aca="false">IF(OR(H21="",I21="",J21=""),"",IF(E21="RA-afval",(G21/40)*(M21/N21),""))</f>
        <v/>
      </c>
      <c r="S21" s="337" t="str">
        <f aca="false">IF(OR(I21="",J21="",K21=""),"",IF(F21="Overig",(H21/40)*(N21/O21),""))</f>
        <v/>
      </c>
    </row>
    <row r="22" s="42" customFormat="true" ht="13.5" hidden="false" customHeight="true" outlineLevel="0" collapsed="false">
      <c r="A22" s="335" t="n">
        <f aca="false">IF(Actions!A22="","",Actions!A22)</f>
        <v>2</v>
      </c>
      <c r="B22" s="335" t="str">
        <f aca="false">IF(Actions!B22="","",Actions!B22)</f>
        <v>F-18</v>
      </c>
      <c r="C22" s="335" t="str">
        <f aca="false">IF(Actions!E22="","",Actions!E22)</f>
        <v>SOP 1 – Step 2</v>
      </c>
      <c r="D22" s="335" t="str">
        <f aca="false">IF(Actions!F22="","",Actions!F22)</f>
        <v>B-lab</v>
      </c>
      <c r="E22" s="336" t="n">
        <f aca="false">IF(Actions!J22="","",Actions!J22*10^6)</f>
        <v>5000000</v>
      </c>
      <c r="F22" s="335" t="n">
        <f aca="false">IF(D22="","",IF(((Actions!K22*Actions!L22/60)/50)&gt;40,40,(Actions!K22*Actions!L22/60)/50))</f>
        <v>0.0266666666666667</v>
      </c>
      <c r="G22" s="336" t="n">
        <f aca="false">IFERROR(VLOOKUP(Actions!H22,Lijsten!$AS$11:$AT$42,2,FALSE()),"")</f>
        <v>-1</v>
      </c>
      <c r="H22" s="336" t="n">
        <f aca="false">IF(Actions!$F22="B-lab",3,IF(Actions!$F22="C-lab",2,IF(Actions!$F22="D-lab",1,IF(OR(Actions!$F22="Nevenruimte",Actions!$F22="Overig"),0,""))))</f>
        <v>3</v>
      </c>
      <c r="I22" s="336" t="n">
        <f aca="false">IFERROR(VLOOKUP(Actions!I22,Lijsten!$AR$53:$AS$56,2,FALSE()),"")</f>
        <v>2</v>
      </c>
      <c r="J22" s="335" t="str">
        <f aca="false" t="array" ref="J22:J22">IF(B22="","",IFERROR(INDEX(Lijsten!$AX$9:$BQ$1421,MATCH(1,(Lijsten!$AX$9:$AX$1421=B22)*(Lijsten!$BG$9:$BG$1421="S"),0),10),IFERROR(INDEX(Lijsten!$AX$9:$BQ$1421,MATCH(1,(Lijsten!$AX$9:$AX$1421=B22)*(Lijsten!$BG$9:$BG$1421="M"),0),10),IFERROR(INDEX(Lijsten!$AX$9:$BQ$1421,MATCH(1,(Lijsten!$AX$9:$AX$1421=B22)*(Lijsten!$BG$9:$BG$1421="F"),0),10),IFERROR(INDEX(Lijsten!$AX$9:$BQ$1421,MATCH(1,(Lijsten!$AX$9:$AX$1421=B22)*(Lijsten!$BG$9:$BG$1421="edelgas"),0),10),"")))))</f>
        <v>S</v>
      </c>
      <c r="K22" s="337" t="n">
        <f aca="false" t="array" ref="K22:K22">IF(J22="","",IF(J22="edelgas","n.v.t.",INDEX(Lijsten!$AX$9:$BQ$1421,MATCH(1,(Lijsten!$AX$9:$AX$1421=B22)*(Lijsten!$BG$9:$BG$1421=J22),0),13)))</f>
        <v>9.3E-011</v>
      </c>
      <c r="L22" s="337" t="n">
        <f aca="false">IF(OR(G22="",H22="",I22=""),"",(E22*K22))</f>
        <v>0.000465</v>
      </c>
      <c r="M22" s="338" t="n">
        <f aca="false">IF(OR(G22="",H22="",I22=""),"",0.02*10^(G22+H22+I22))</f>
        <v>200</v>
      </c>
      <c r="N22" s="339" t="n">
        <f aca="false">IFERROR(M22/K22,"")</f>
        <v>2150537634408.6</v>
      </c>
      <c r="O22" s="340" t="str">
        <f aca="false">IF(OR(G22="",H22="",I22=""),"",IF(D22="Proefdierruimte",(F22/40)*(L22/M22),""))</f>
        <v/>
      </c>
      <c r="P22" s="337" t="str">
        <f aca="false">IF(OR(G22="",H22="",I22=""),"",IF(D22="Bergplaats",(F22/40)*(L22/M22),""))</f>
        <v/>
      </c>
      <c r="Q22" s="337" t="n">
        <f aca="false">IF(OR(G22="",H22="",I22=""),"",IF(D22="B-lab",(F22/40)*(L22/M22),""))</f>
        <v>1.55E-009</v>
      </c>
      <c r="R22" s="337" t="str">
        <f aca="false">IF(OR(H22="",I22="",J22=""),"",IF(E22="RA-afval",(G22/40)*(M22/N22),""))</f>
        <v/>
      </c>
      <c r="S22" s="337" t="str">
        <f aca="false">IF(OR(I22="",J22="",K22=""),"",IF(F22="Overig",(H22/40)*(N22/O22),""))</f>
        <v/>
      </c>
    </row>
    <row r="23" s="42" customFormat="true" ht="13.5" hidden="false" customHeight="true" outlineLevel="0" collapsed="false">
      <c r="A23" s="335" t="n">
        <f aca="false">IF(Actions!A23="","",Actions!A23)</f>
        <v>3</v>
      </c>
      <c r="B23" s="335" t="str">
        <f aca="false">IF(Actions!B23="","",Actions!B23)</f>
        <v>F-18</v>
      </c>
      <c r="C23" s="335" t="str">
        <f aca="false">IF(Actions!E23="","",Actions!E23)</f>
        <v>SOP 1 – Step 3</v>
      </c>
      <c r="D23" s="335" t="str">
        <f aca="false">IF(Actions!F23="","",Actions!F23)</f>
        <v>B-lab</v>
      </c>
      <c r="E23" s="336" t="n">
        <f aca="false">IF(Actions!J23="","",Actions!J23*10^6)</f>
        <v>5000000</v>
      </c>
      <c r="F23" s="335" t="n">
        <f aca="false">IF(D23="","",IF(((Actions!K23*Actions!L23/60)/50)&gt;40,40,(Actions!K23*Actions!L23/60)/50))</f>
        <v>0.04</v>
      </c>
      <c r="G23" s="336" t="n">
        <f aca="false">IFERROR(VLOOKUP(Actions!H23,Lijsten!$AS$11:$AT$42,2,FALSE()),"")</f>
        <v>-1</v>
      </c>
      <c r="H23" s="336" t="n">
        <f aca="false">IF(Actions!$F23="B-lab",3,IF(Actions!$F23="C-lab",2,IF(Actions!$F23="D-lab",1,IF(OR(Actions!$F23="Nevenruimte",Actions!$F23="Overig"),0,""))))</f>
        <v>3</v>
      </c>
      <c r="I23" s="336" t="n">
        <f aca="false">IFERROR(VLOOKUP(Actions!I23,Lijsten!$AR$53:$AS$56,2,FALSE()),"")</f>
        <v>2</v>
      </c>
      <c r="J23" s="335" t="str">
        <f aca="false" t="array" ref="J23:J23">IF(B23="","",IFERROR(INDEX(Lijsten!$AX$9:$BQ$1421,MATCH(1,(Lijsten!$AX$9:$AX$1421=B23)*(Lijsten!$BG$9:$BG$1421="S"),0),10),IFERROR(INDEX(Lijsten!$AX$9:$BQ$1421,MATCH(1,(Lijsten!$AX$9:$AX$1421=B23)*(Lijsten!$BG$9:$BG$1421="M"),0),10),IFERROR(INDEX(Lijsten!$AX$9:$BQ$1421,MATCH(1,(Lijsten!$AX$9:$AX$1421=B23)*(Lijsten!$BG$9:$BG$1421="F"),0),10),IFERROR(INDEX(Lijsten!$AX$9:$BQ$1421,MATCH(1,(Lijsten!$AX$9:$AX$1421=B23)*(Lijsten!$BG$9:$BG$1421="edelgas"),0),10),"")))))</f>
        <v>S</v>
      </c>
      <c r="K23" s="337" t="n">
        <f aca="false" t="array" ref="K23:K23">IF(J23="","",IF(J23="edelgas","n.v.t.",INDEX(Lijsten!$AX$9:$BQ$1421,MATCH(1,(Lijsten!$AX$9:$AX$1421=B23)*(Lijsten!$BG$9:$BG$1421=J23),0),13)))</f>
        <v>9.3E-011</v>
      </c>
      <c r="L23" s="337" t="n">
        <f aca="false">IF(OR(G23="",H23="",I23=""),"",(E23*K23))</f>
        <v>0.000465</v>
      </c>
      <c r="M23" s="338" t="n">
        <f aca="false">IF(OR(G23="",H23="",I23=""),"",0.02*10^(G23+H23+I23))</f>
        <v>200</v>
      </c>
      <c r="N23" s="339" t="n">
        <f aca="false">IFERROR(M23/K23,"")</f>
        <v>2150537634408.6</v>
      </c>
      <c r="O23" s="340" t="str">
        <f aca="false">IF(OR(G23="",H23="",I23=""),"",IF(D23="Proefdierruimte",(F23/40)*(L23/M23),""))</f>
        <v/>
      </c>
      <c r="P23" s="337" t="str">
        <f aca="false">IF(OR(G23="",H23="",I23=""),"",IF(D23="Bergplaats",(F23/40)*(L23/M23),""))</f>
        <v/>
      </c>
      <c r="Q23" s="337" t="n">
        <f aca="false">IF(OR(G23="",H23="",I23=""),"",IF(D23="B-lab",(F23/40)*(L23/M23),""))</f>
        <v>2.325E-009</v>
      </c>
      <c r="R23" s="337" t="str">
        <f aca="false">IF(OR(H23="",I23="",J23=""),"",IF(E23="RA-afval",(G23/40)*(M23/N23),""))</f>
        <v/>
      </c>
      <c r="S23" s="337" t="str">
        <f aca="false">IF(OR(I23="",J23="",K23=""),"",IF(F23="Overig",(H23/40)*(N23/O23),""))</f>
        <v/>
      </c>
    </row>
    <row r="24" s="42" customFormat="true" ht="13.5" hidden="false" customHeight="true" outlineLevel="0" collapsed="false">
      <c r="A24" s="335" t="n">
        <f aca="false">IF(Actions!A24="","",Actions!A24)</f>
        <v>4</v>
      </c>
      <c r="B24" s="335" t="str">
        <f aca="false">IF(Actions!B24="","",Actions!B24)</f>
        <v>F-18</v>
      </c>
      <c r="C24" s="335" t="str">
        <f aca="false">IF(Actions!E24="","",Actions!E24)</f>
        <v>SOP 2 – Step 2</v>
      </c>
      <c r="D24" s="335" t="str">
        <f aca="false">IF(Actions!F24="","",Actions!F24)</f>
        <v>B-lab</v>
      </c>
      <c r="E24" s="336" t="n">
        <f aca="false">IF(Actions!J24="","",Actions!J24*10^6)</f>
        <v>5000000</v>
      </c>
      <c r="F24" s="336" t="n">
        <f aca="false">IF(D24="","",IF(((Actions!K24*Actions!L24/60)/50)&gt;40,40,(Actions!K24*Actions!L24/60)/50))</f>
        <v>0.0133333333333333</v>
      </c>
      <c r="G24" s="336" t="n">
        <f aca="false">IFERROR(VLOOKUP(Actions!H24,Lijsten!$AS$11:$AT$42,2,FALSE()),"")</f>
        <v>-1</v>
      </c>
      <c r="H24" s="336" t="n">
        <f aca="false">IF(Actions!$F24="B-lab",3,IF(Actions!$F24="C-lab",2,IF(Actions!$F24="D-lab",1,IF(OR(Actions!$F24="Nevenruimte",Actions!$F24="Overig"),0,""))))</f>
        <v>3</v>
      </c>
      <c r="I24" s="336" t="n">
        <f aca="false">IFERROR(VLOOKUP(Actions!I24,Lijsten!$AR$53:$AS$56,2,FALSE()),"")</f>
        <v>0</v>
      </c>
      <c r="J24" s="335" t="str">
        <f aca="false" t="array" ref="J24:J24">IF(B24="","",IFERROR(INDEX(Lijsten!$AX$9:$BQ$1421,MATCH(1,(Lijsten!$AX$9:$AX$1421=B24)*(Lijsten!$BG$9:$BG$1421="S"),0),10),IFERROR(INDEX(Lijsten!$AX$9:$BQ$1421,MATCH(1,(Lijsten!$AX$9:$AX$1421=B24)*(Lijsten!$BG$9:$BG$1421="M"),0),10),IFERROR(INDEX(Lijsten!$AX$9:$BQ$1421,MATCH(1,(Lijsten!$AX$9:$AX$1421=B24)*(Lijsten!$BG$9:$BG$1421="F"),0),10),IFERROR(INDEX(Lijsten!$AX$9:$BQ$1421,MATCH(1,(Lijsten!$AX$9:$AX$1421=B24)*(Lijsten!$BG$9:$BG$1421="edelgas"),0),10),"")))))</f>
        <v>S</v>
      </c>
      <c r="K24" s="337" t="n">
        <f aca="false" t="array" ref="K24:K24">IF(J24="","",IF(J24="edelgas","n.v.t.",INDEX(Lijsten!$AX$9:$BQ$1421,MATCH(1,(Lijsten!$AX$9:$AX$1421=B24)*(Lijsten!$BG$9:$BG$1421=J24),0),13)))</f>
        <v>9.3E-011</v>
      </c>
      <c r="L24" s="337" t="n">
        <f aca="false">IF(OR(G24="",H24="",I24=""),"",(E24*K24))</f>
        <v>0.000465</v>
      </c>
      <c r="M24" s="338" t="n">
        <f aca="false">IF(OR(G24="",H24="",I24=""),"",0.02*10^(G24+H24+I24))</f>
        <v>2</v>
      </c>
      <c r="N24" s="339" t="n">
        <f aca="false">IFERROR(M24/K24,"")</f>
        <v>21505376344.086</v>
      </c>
      <c r="O24" s="340" t="str">
        <f aca="false">IF(OR(G24="",H24="",I24=""),"",IF(D24="Proefdierruimte",(F24/40)*(L24/M24),""))</f>
        <v/>
      </c>
      <c r="P24" s="337" t="str">
        <f aca="false">IF(OR(G24="",H24="",I24=""),"",IF(D24="Bergplaats",(F24/40)*(L24/M24),""))</f>
        <v/>
      </c>
      <c r="Q24" s="337" t="n">
        <f aca="false">IF(OR(G24="",H24="",I24=""),"",IF(D24="B-lab",(F24/40)*(L24/M24),""))</f>
        <v>7.75E-008</v>
      </c>
      <c r="R24" s="337" t="str">
        <f aca="false">IF(OR(H24="",I24="",J24=""),"",IF(E24="RA-afval",(G24/40)*(M24/N24),""))</f>
        <v/>
      </c>
      <c r="S24" s="337" t="str">
        <f aca="false">IF(OR(I24="",J24="",K24=""),"",IF(F24="Overig",(H24/40)*(N24/O24),""))</f>
        <v/>
      </c>
    </row>
    <row r="25" s="42" customFormat="true" ht="13.5" hidden="false" customHeight="true" outlineLevel="0" collapsed="false">
      <c r="A25" s="335" t="n">
        <f aca="false">IF(Actions!A25="","",Actions!A25)</f>
        <v>5</v>
      </c>
      <c r="B25" s="335" t="str">
        <f aca="false">IF(Actions!B25="","",Actions!B25)</f>
        <v>F-18</v>
      </c>
      <c r="C25" s="335" t="str">
        <f aca="false">IF(Actions!E25="","",Actions!E25)</f>
        <v>SOP 2 – Step 3</v>
      </c>
      <c r="D25" s="335" t="str">
        <f aca="false">IF(Actions!F25="","",Actions!F25)</f>
        <v>B-lab</v>
      </c>
      <c r="E25" s="336" t="n">
        <f aca="false">IF(Actions!J25="","",Actions!J25*10^6)</f>
        <v>5000000</v>
      </c>
      <c r="F25" s="336" t="n">
        <f aca="false">IF(D25="","",IF(((Actions!K25*Actions!L25/60)/50)&gt;40,40,(Actions!K25*Actions!L25/60)/50))</f>
        <v>1.2</v>
      </c>
      <c r="G25" s="336" t="n">
        <f aca="false">IFERROR(VLOOKUP(Actions!H25,Lijsten!$AS$11:$AT$42,2,FALSE()),"")</f>
        <v>-1</v>
      </c>
      <c r="H25" s="336" t="n">
        <f aca="false">IF(Actions!$F25="B-lab",3,IF(Actions!$F25="C-lab",2,IF(Actions!$F25="D-lab",1,IF(OR(Actions!$F25="Nevenruimte",Actions!$F25="Overig"),0,""))))</f>
        <v>3</v>
      </c>
      <c r="I25" s="336" t="n">
        <f aca="false">IFERROR(VLOOKUP(Actions!I25,Lijsten!$AR$53:$AS$56,2,FALSE()),"")</f>
        <v>0</v>
      </c>
      <c r="J25" s="335" t="str">
        <f aca="false" t="array" ref="J25:J25">IF(B25="","",IFERROR(INDEX(Lijsten!$AX$9:$BQ$1421,MATCH(1,(Lijsten!$AX$9:$AX$1421=B25)*(Lijsten!$BG$9:$BG$1421="S"),0),10),IFERROR(INDEX(Lijsten!$AX$9:$BQ$1421,MATCH(1,(Lijsten!$AX$9:$AX$1421=B25)*(Lijsten!$BG$9:$BG$1421="M"),0),10),IFERROR(INDEX(Lijsten!$AX$9:$BQ$1421,MATCH(1,(Lijsten!$AX$9:$AX$1421=B25)*(Lijsten!$BG$9:$BG$1421="F"),0),10),IFERROR(INDEX(Lijsten!$AX$9:$BQ$1421,MATCH(1,(Lijsten!$AX$9:$AX$1421=B25)*(Lijsten!$BG$9:$BG$1421="edelgas"),0),10),"")))))</f>
        <v>S</v>
      </c>
      <c r="K25" s="337" t="n">
        <f aca="false" t="array" ref="K25:K25">IF(J25="","",IF(J25="edelgas","n.v.t.",INDEX(Lijsten!$AX$9:$BQ$1421,MATCH(1,(Lijsten!$AX$9:$AX$1421=B25)*(Lijsten!$BG$9:$BG$1421=J25),0),13)))</f>
        <v>9.3E-011</v>
      </c>
      <c r="L25" s="337" t="n">
        <f aca="false">IF(OR(G25="",H25="",I25=""),"",(E25*K25))</f>
        <v>0.000465</v>
      </c>
      <c r="M25" s="338" t="n">
        <f aca="false">IF(OR(G25="",H25="",I25=""),"",0.02*10^(G25+H25+I25))</f>
        <v>2</v>
      </c>
      <c r="N25" s="339" t="n">
        <f aca="false">IFERROR(M25/K25,"")</f>
        <v>21505376344.086</v>
      </c>
      <c r="O25" s="340" t="str">
        <f aca="false">IF(OR(G25="",H25="",I25=""),"",IF(D25="Proefdierruimte",(F25/40)*(L25/M25),""))</f>
        <v/>
      </c>
      <c r="P25" s="337" t="str">
        <f aca="false">IF(OR(G25="",H25="",I25=""),"",IF(D25="Bergplaats",(F25/40)*(L25/M25),""))</f>
        <v/>
      </c>
      <c r="Q25" s="337" t="n">
        <f aca="false">IF(OR(G25="",H25="",I25=""),"",IF(D25="B-lab",(F25/40)*(L25/M25),""))</f>
        <v>6.975E-006</v>
      </c>
      <c r="R25" s="337" t="str">
        <f aca="false">IF(OR(H25="",I25="",J25=""),"",IF(E25="RA-afval",(G25/40)*(M25/N25),""))</f>
        <v/>
      </c>
      <c r="S25" s="337" t="str">
        <f aca="false">IF(OR(I25="",J25="",K25=""),"",IF(F25="Overig",(H25/40)*(N25/O25),""))</f>
        <v/>
      </c>
    </row>
    <row r="26" s="42" customFormat="true" ht="13.5" hidden="false" customHeight="true" outlineLevel="0" collapsed="false">
      <c r="A26" s="335" t="n">
        <f aca="false">IF(Actions!A26="","",Actions!A26)</f>
        <v>6</v>
      </c>
      <c r="B26" s="335" t="str">
        <f aca="false">IF(Actions!B26="","",Actions!B26)</f>
        <v>F-18</v>
      </c>
      <c r="C26" s="335" t="str">
        <f aca="false">IF(Actions!E26="","",Actions!E26)</f>
        <v>SOP 3 – Step 1</v>
      </c>
      <c r="D26" s="335" t="str">
        <f aca="false">IF(Actions!F26="","",Actions!F26)</f>
        <v>B-lab</v>
      </c>
      <c r="E26" s="336" t="n">
        <f aca="false">IF(Actions!J26="","",Actions!J26*10^6)</f>
        <v>5000000</v>
      </c>
      <c r="F26" s="336" t="n">
        <f aca="false">IF(D26="","",IF(((Actions!K26*Actions!L26/60)/50)&gt;40,40,(Actions!K26*Actions!L26/60)/50))</f>
        <v>0.533333333333333</v>
      </c>
      <c r="G26" s="336" t="n">
        <f aca="false">IFERROR(VLOOKUP(Actions!H26,Lijsten!$AS$11:$AT$42,2,FALSE()),"")</f>
        <v>-1</v>
      </c>
      <c r="H26" s="336" t="n">
        <f aca="false">IF(Actions!$F26="B-lab",3,IF(Actions!$F26="C-lab",2,IF(Actions!$F26="D-lab",1,IF(OR(Actions!$F26="Nevenruimte",Actions!$F26="Overig"),0,""))))</f>
        <v>3</v>
      </c>
      <c r="I26" s="336" t="n">
        <f aca="false">IFERROR(VLOOKUP(Actions!I26,Lijsten!$AR$53:$AS$56,2,FALSE()),"")</f>
        <v>0</v>
      </c>
      <c r="J26" s="335" t="str">
        <f aca="false" t="array" ref="J26:J26">IF(B26="","",IFERROR(INDEX(Lijsten!$AX$9:$BQ$1421,MATCH(1,(Lijsten!$AX$9:$AX$1421=B26)*(Lijsten!$BG$9:$BG$1421="S"),0),10),IFERROR(INDEX(Lijsten!$AX$9:$BQ$1421,MATCH(1,(Lijsten!$AX$9:$AX$1421=B26)*(Lijsten!$BG$9:$BG$1421="M"),0),10),IFERROR(INDEX(Lijsten!$AX$9:$BQ$1421,MATCH(1,(Lijsten!$AX$9:$AX$1421=B26)*(Lijsten!$BG$9:$BG$1421="F"),0),10),IFERROR(INDEX(Lijsten!$AX$9:$BQ$1421,MATCH(1,(Lijsten!$AX$9:$AX$1421=B26)*(Lijsten!$BG$9:$BG$1421="edelgas"),0),10),"")))))</f>
        <v>S</v>
      </c>
      <c r="K26" s="337" t="n">
        <f aca="false" t="array" ref="K26:K26">IF(J26="","",IF(J26="edelgas","n.v.t.",INDEX(Lijsten!$AX$9:$BQ$1421,MATCH(1,(Lijsten!$AX$9:$AX$1421=B26)*(Lijsten!$BG$9:$BG$1421=J26),0),13)))</f>
        <v>9.3E-011</v>
      </c>
      <c r="L26" s="337" t="n">
        <f aca="false">IF(OR(G26="",H26="",I26=""),"",(E26*K26))</f>
        <v>0.000465</v>
      </c>
      <c r="M26" s="338" t="n">
        <f aca="false">IF(OR(G26="",H26="",I26=""),"",0.02*10^(G26+H26+I26))</f>
        <v>2</v>
      </c>
      <c r="N26" s="339" t="n">
        <f aca="false">IFERROR(M26/K26,"")</f>
        <v>21505376344.086</v>
      </c>
      <c r="O26" s="340" t="str">
        <f aca="false">IF(OR(G26="",H26="",I26=""),"",IF(D26="Proefdierruimte",(F26/40)*(L26/M26),""))</f>
        <v/>
      </c>
      <c r="P26" s="337" t="str">
        <f aca="false">IF(OR(G26="",H26="",I26=""),"",IF(D26="Bergplaats",(F26/40)*(L26/M26),""))</f>
        <v/>
      </c>
      <c r="Q26" s="337" t="n">
        <f aca="false">IF(OR(G26="",H26="",I26=""),"",IF(D26="B-lab",(F26/40)*(L26/M26),""))</f>
        <v>3.1E-006</v>
      </c>
      <c r="R26" s="337" t="str">
        <f aca="false">IF(OR(H26="",I26="",J26=""),"",IF(E26="RA-afval",(G26/40)*(M26/N26),""))</f>
        <v/>
      </c>
      <c r="S26" s="337" t="str">
        <f aca="false">IF(OR(I26="",J26="",K26=""),"",IF(F26="Overig",(H26/40)*(N26/O26),""))</f>
        <v/>
      </c>
    </row>
    <row r="27" s="42" customFormat="true" ht="13.5" hidden="false" customHeight="true" outlineLevel="0" collapsed="false">
      <c r="A27" s="335" t="n">
        <f aca="false">IF(Actions!A27="","",Actions!A27)</f>
        <v>7</v>
      </c>
      <c r="B27" s="335" t="str">
        <f aca="false">IF(Actions!B27="","",Actions!B27)</f>
        <v>F-18</v>
      </c>
      <c r="C27" s="335" t="str">
        <f aca="false">IF(Actions!E27="","",Actions!E27)</f>
        <v>Transporting mouse from/to PET scanner</v>
      </c>
      <c r="D27" s="335" t="str">
        <f aca="false">IF(Actions!F27="","",Actions!F27)</f>
        <v>B-lab</v>
      </c>
      <c r="E27" s="336" t="n">
        <f aca="false">IF(Actions!J27="","",Actions!J27*10^6)</f>
        <v>5000000</v>
      </c>
      <c r="F27" s="336" t="n">
        <f aca="false">IF(D27="","",IF(((Actions!K27*Actions!L27/60)/50)&gt;40,40,(Actions!K27*Actions!L27/60)/50))</f>
        <v>0.106666666666667</v>
      </c>
      <c r="G27" s="336" t="n">
        <f aca="false">IFERROR(VLOOKUP(Actions!H27,Lijsten!$AS$11:$AT$42,2,FALSE()),"")</f>
        <v>-1</v>
      </c>
      <c r="H27" s="336" t="n">
        <f aca="false">IF(Actions!$F27="B-lab",3,IF(Actions!$F27="C-lab",2,IF(Actions!$F27="D-lab",1,IF(OR(Actions!$F27="Nevenruimte",Actions!$F27="Overig"),0,""))))</f>
        <v>3</v>
      </c>
      <c r="I27" s="336" t="n">
        <f aca="false">IFERROR(VLOOKUP(Actions!I27,Lijsten!$AR$53:$AS$56,2,FALSE()),"")</f>
        <v>0</v>
      </c>
      <c r="J27" s="335" t="str">
        <f aca="false" t="array" ref="J27:J27">IF(B27="","",IFERROR(INDEX(Lijsten!$AX$9:$BQ$1421,MATCH(1,(Lijsten!$AX$9:$AX$1421=B27)*(Lijsten!$BG$9:$BG$1421="S"),0),10),IFERROR(INDEX(Lijsten!$AX$9:$BQ$1421,MATCH(1,(Lijsten!$AX$9:$AX$1421=B27)*(Lijsten!$BG$9:$BG$1421="M"),0),10),IFERROR(INDEX(Lijsten!$AX$9:$BQ$1421,MATCH(1,(Lijsten!$AX$9:$AX$1421=B27)*(Lijsten!$BG$9:$BG$1421="F"),0),10),IFERROR(INDEX(Lijsten!$AX$9:$BQ$1421,MATCH(1,(Lijsten!$AX$9:$AX$1421=B27)*(Lijsten!$BG$9:$BG$1421="edelgas"),0),10),"")))))</f>
        <v>S</v>
      </c>
      <c r="K27" s="337" t="n">
        <f aca="false" t="array" ref="K27:K27">IF(J27="","",IF(J27="edelgas","n.v.t.",INDEX(Lijsten!$AX$9:$BQ$1421,MATCH(1,(Lijsten!$AX$9:$AX$1421=B27)*(Lijsten!$BG$9:$BG$1421=J27),0),13)))</f>
        <v>9.3E-011</v>
      </c>
      <c r="L27" s="337" t="n">
        <f aca="false">IF(OR(G27="",H27="",I27=""),"",(E27*K27))</f>
        <v>0.000465</v>
      </c>
      <c r="M27" s="338" t="n">
        <f aca="false">IF(OR(G27="",H27="",I27=""),"",0.02*10^(G27+H27+I27))</f>
        <v>2</v>
      </c>
      <c r="N27" s="339" t="n">
        <f aca="false">IFERROR(M27/K27,"")</f>
        <v>21505376344.086</v>
      </c>
      <c r="O27" s="340" t="str">
        <f aca="false">IF(OR(G27="",H27="",I27=""),"",IF(D27="Proefdierruimte",(F27/40)*(L27/M27),""))</f>
        <v/>
      </c>
      <c r="P27" s="337" t="str">
        <f aca="false">IF(OR(G27="",H27="",I27=""),"",IF(D27="Bergplaats",(F27/40)*(L27/M27),""))</f>
        <v/>
      </c>
      <c r="Q27" s="337" t="n">
        <f aca="false">IF(OR(G27="",H27="",I27=""),"",IF(D27="B-lab",(F27/40)*(L27/M27),""))</f>
        <v>6.2E-007</v>
      </c>
      <c r="R27" s="337" t="str">
        <f aca="false">IF(OR(H27="",I27="",J27=""),"",IF(E27="RA-afval",(G27/40)*(M27/N27),""))</f>
        <v/>
      </c>
      <c r="S27" s="337" t="str">
        <f aca="false">IF(OR(I27="",J27="",K27=""),"",IF(F27="Overig",(H27/40)*(N27/O27),""))</f>
        <v/>
      </c>
    </row>
    <row r="28" s="42" customFormat="true" ht="13.5" hidden="false" customHeight="true" outlineLevel="0" collapsed="false">
      <c r="A28" s="335" t="n">
        <f aca="false">IF(Actions!A28="","",Actions!A28)</f>
        <v>8</v>
      </c>
      <c r="B28" s="335" t="str">
        <f aca="false">IF(Actions!B28="","",Actions!B28)</f>
        <v>F-18</v>
      </c>
      <c r="C28" s="335" t="str">
        <f aca="false">IF(Actions!E28="","",Actions!E28)</f>
        <v>Unfixating a mouse</v>
      </c>
      <c r="D28" s="335" t="str">
        <f aca="false">IF(Actions!F28="","",Actions!F28)</f>
        <v>B-lab</v>
      </c>
      <c r="E28" s="336" t="n">
        <f aca="false">IF(Actions!J28="","",Actions!J28*10^6)</f>
        <v>5000000</v>
      </c>
      <c r="F28" s="336" t="n">
        <f aca="false">IF(D28="","",IF(((Actions!K28*Actions!L28/60)/50)&gt;40,40,(Actions!K28*Actions!L28/60)/50))</f>
        <v>0.0266666666666667</v>
      </c>
      <c r="G28" s="336" t="n">
        <f aca="false">IFERROR(VLOOKUP(Actions!H28,Lijsten!$AS$11:$AT$42,2,FALSE()),"")</f>
        <v>-2</v>
      </c>
      <c r="H28" s="336" t="n">
        <f aca="false">IF(Actions!$F28="B-lab",3,IF(Actions!$F28="C-lab",2,IF(Actions!$F28="D-lab",1,IF(OR(Actions!$F28="Nevenruimte",Actions!$F28="Overig"),0,""))))</f>
        <v>3</v>
      </c>
      <c r="I28" s="336" t="n">
        <f aca="false">IFERROR(VLOOKUP(Actions!I28,Lijsten!$AR$53:$AS$56,2,FALSE()),"")</f>
        <v>0</v>
      </c>
      <c r="J28" s="335" t="str">
        <f aca="false" t="array" ref="J28:J28">IF(B28="","",IFERROR(INDEX(Lijsten!$AX$9:$BQ$1421,MATCH(1,(Lijsten!$AX$9:$AX$1421=B28)*(Lijsten!$BG$9:$BG$1421="S"),0),10),IFERROR(INDEX(Lijsten!$AX$9:$BQ$1421,MATCH(1,(Lijsten!$AX$9:$AX$1421=B28)*(Lijsten!$BG$9:$BG$1421="M"),0),10),IFERROR(INDEX(Lijsten!$AX$9:$BQ$1421,MATCH(1,(Lijsten!$AX$9:$AX$1421=B28)*(Lijsten!$BG$9:$BG$1421="F"),0),10),IFERROR(INDEX(Lijsten!$AX$9:$BQ$1421,MATCH(1,(Lijsten!$AX$9:$AX$1421=B28)*(Lijsten!$BG$9:$BG$1421="edelgas"),0),10),"")))))</f>
        <v>S</v>
      </c>
      <c r="K28" s="337" t="n">
        <f aca="false" t="array" ref="K28:K28">IF(J28="","",IF(J28="edelgas","n.v.t.",INDEX(Lijsten!$AX$9:$BQ$1421,MATCH(1,(Lijsten!$AX$9:$AX$1421=B28)*(Lijsten!$BG$9:$BG$1421=J28),0),13)))</f>
        <v>9.3E-011</v>
      </c>
      <c r="L28" s="337" t="n">
        <f aca="false">IF(OR(G28="",H28="",I28=""),"",(E28*K28))</f>
        <v>0.000465</v>
      </c>
      <c r="M28" s="338" t="n">
        <f aca="false">IF(OR(G28="",H28="",I28=""),"",0.02*10^(G28+H28+I28))</f>
        <v>0.2</v>
      </c>
      <c r="N28" s="339" t="n">
        <f aca="false">IFERROR(M28/K28,"")</f>
        <v>2150537634.4086</v>
      </c>
      <c r="O28" s="340" t="str">
        <f aca="false">IF(OR(G28="",H28="",I28=""),"",IF(D28="Proefdierruimte",(F28/40)*(L28/M28),""))</f>
        <v/>
      </c>
      <c r="P28" s="337" t="str">
        <f aca="false">IF(OR(G28="",H28="",I28=""),"",IF(D28="Bergplaats",(F28/40)*(L28/M28),""))</f>
        <v/>
      </c>
      <c r="Q28" s="337" t="n">
        <f aca="false">IF(OR(G28="",H28="",I28=""),"",IF(D28="B-lab",(F28/40)*(L28/M28),""))</f>
        <v>1.55E-006</v>
      </c>
      <c r="R28" s="337" t="str">
        <f aca="false">IF(OR(H28="",I28="",J28=""),"",IF(E28="RA-afval",(G28/40)*(M28/N28),""))</f>
        <v/>
      </c>
      <c r="S28" s="337" t="str">
        <f aca="false">IF(OR(I28="",J28="",K28=""),"",IF(F28="Overig",(H28/40)*(N28/O28),""))</f>
        <v/>
      </c>
    </row>
    <row r="29" s="42" customFormat="true" ht="13.5" hidden="false" customHeight="true" outlineLevel="0" collapsed="false">
      <c r="A29" s="335" t="n">
        <f aca="false">IF(Actions!A29="","",Actions!A29)</f>
        <v>9</v>
      </c>
      <c r="B29" s="335" t="str">
        <f aca="false">IF(Actions!B29="","",Actions!B29)</f>
        <v>F-18</v>
      </c>
      <c r="C29" s="335" t="str">
        <f aca="false">IF(Actions!E29="","",Actions!E29)</f>
        <v>Bringing the mouse to housing</v>
      </c>
      <c r="D29" s="335" t="str">
        <f aca="false">IF(Actions!F29="","",Actions!F29)</f>
        <v>Animal room</v>
      </c>
      <c r="E29" s="335" t="n">
        <f aca="false">IF(Actions!J29="","",Actions!J29*10^6)</f>
        <v>5000000</v>
      </c>
      <c r="F29" s="335" t="n">
        <f aca="false">IF(D29="","",IF(((Actions!K29*Actions!L29/60)/50)&gt;40,40,(Actions!K29*Actions!L29/60)/50))</f>
        <v>0</v>
      </c>
      <c r="G29" s="335" t="str">
        <f aca="false">IFERROR(VLOOKUP(Actions!H29,Lijsten!$AS$11:$AT$42,2,FALSE()),"")</f>
        <v/>
      </c>
      <c r="H29" s="335" t="str">
        <f aca="false">IF(Actions!$F29="B-lab",3,IF(Actions!$F29="C-lab",2,IF(Actions!$F29="D-lab",1,IF(OR(Actions!$F29="Nevenruimte",Actions!$F29="Overig"),0,""))))</f>
        <v/>
      </c>
      <c r="I29" s="335" t="str">
        <f aca="false">IFERROR(VLOOKUP(Actions!I29,Lijsten!$AR$53:$AS$56,2,FALSE()),"")</f>
        <v/>
      </c>
      <c r="J29" s="335" t="str">
        <f aca="false" t="array" ref="J29:J29">IF(B29="","",IFERROR(INDEX(Lijsten!$AX$9:$BQ$1421,MATCH(1,(Lijsten!$AX$9:$AX$1421=B29)*(Lijsten!$BG$9:$BG$1421="S"),0),10),IFERROR(INDEX(Lijsten!$AX$9:$BQ$1421,MATCH(1,(Lijsten!$AX$9:$AX$1421=B29)*(Lijsten!$BG$9:$BG$1421="M"),0),10),IFERROR(INDEX(Lijsten!$AX$9:$BQ$1421,MATCH(1,(Lijsten!$AX$9:$AX$1421=B29)*(Lijsten!$BG$9:$BG$1421="F"),0),10),IFERROR(INDEX(Lijsten!$AX$9:$BQ$1421,MATCH(1,(Lijsten!$AX$9:$AX$1421=B29)*(Lijsten!$BG$9:$BG$1421="edelgas"),0),10),"")))))</f>
        <v>S</v>
      </c>
      <c r="K29" s="337" t="n">
        <f aca="false" t="array" ref="K29:K29">IF(J29="","",IF(J29="edelgas","n.v.t.",INDEX(Lijsten!$AX$9:$BQ$1421,MATCH(1,(Lijsten!$AX$9:$AX$1421=B29)*(Lijsten!$BG$9:$BG$1421=J29),0),13)))</f>
        <v>9.3E-011</v>
      </c>
      <c r="L29" s="337" t="str">
        <f aca="false">IF(OR(G29="",H29="",I29=""),"",(E29*K29))</f>
        <v/>
      </c>
      <c r="M29" s="341" t="str">
        <f aca="false">IF(OR(G29="",H29="",I29=""),"",0.02*10^(G29+H29+I29))</f>
        <v/>
      </c>
      <c r="N29" s="339" t="str">
        <f aca="false">IFERROR(M29/K29,"")</f>
        <v/>
      </c>
      <c r="O29" s="340" t="str">
        <f aca="false">IF(OR(G29="",H29="",I29=""),"",IF(D29="Proefdierruimte",(F29/40)*(L29/M29),""))</f>
        <v/>
      </c>
      <c r="P29" s="337" t="str">
        <f aca="false">IF(OR(G29="",H29="",I29=""),"",IF(D29="Bergplaats",(F29/40)*(L29/M29),""))</f>
        <v/>
      </c>
      <c r="Q29" s="337" t="str">
        <f aca="false">IF(OR(G29="",H29="",I29=""),"",IF(D29="B-lab",(F29/40)*(L29/M29),""))</f>
        <v/>
      </c>
      <c r="R29" s="337" t="str">
        <f aca="false">IF(OR(H29="",I29="",J29=""),"",IF(E29="RA-afval",(G29/40)*(M29/N29),""))</f>
        <v/>
      </c>
      <c r="S29" s="337" t="str">
        <f aca="false">IF(OR(I29="",J29="",K29=""),"",IF(F29="Overig",(H29/40)*(N29/O29),""))</f>
        <v/>
      </c>
    </row>
    <row r="30" s="42" customFormat="true" ht="13.5" hidden="false" customHeight="true" outlineLevel="0" collapsed="false">
      <c r="A30" s="335" t="n">
        <f aca="false">IF(Actions!A30="","",Actions!A30)</f>
        <v>10</v>
      </c>
      <c r="B30" s="335" t="str">
        <f aca="false">IF(Actions!B30="","",Actions!B30)</f>
        <v/>
      </c>
      <c r="C30" s="335" t="str">
        <f aca="false">IF(Actions!E30="","",Actions!E30)</f>
        <v/>
      </c>
      <c r="D30" s="335" t="str">
        <f aca="false">IF(Actions!F30="","",Actions!F30)</f>
        <v/>
      </c>
      <c r="E30" s="335" t="str">
        <f aca="false">IF(Actions!J30="","",Actions!J30*10^6)</f>
        <v/>
      </c>
      <c r="F30" s="335" t="str">
        <f aca="false">IF(D30="","",IF(((Actions!K30*Actions!L30/60)/50)&gt;40,40,(Actions!K30*Actions!L30/60)/50))</f>
        <v/>
      </c>
      <c r="G30" s="335" t="str">
        <f aca="false">IFERROR(VLOOKUP(Actions!H30,Lijsten!$AS$11:$AT$42,2,FALSE()),"")</f>
        <v/>
      </c>
      <c r="H30" s="335" t="str">
        <f aca="false">IF(Actions!$F30="B-lab",3,IF(Actions!$F30="C-lab",2,IF(Actions!$F30="D-lab",1,IF(OR(Actions!$F30="Nevenruimte",Actions!$F30="Overig"),0,""))))</f>
        <v/>
      </c>
      <c r="I30" s="335" t="str">
        <f aca="false">IFERROR(VLOOKUP(Actions!I30,Lijsten!$AR$53:$AS$56,2,FALSE()),"")</f>
        <v/>
      </c>
      <c r="J30" s="335" t="str">
        <f aca="false" t="array" ref="J30:J30">IF(B30="","",IFERROR(INDEX(Lijsten!$AX$9:$BQ$1421,MATCH(1,(Lijsten!$AX$9:$AX$1421=B30)*(Lijsten!$BG$9:$BG$1421="S"),0),10),IFERROR(INDEX(Lijsten!$AX$9:$BQ$1421,MATCH(1,(Lijsten!$AX$9:$AX$1421=B30)*(Lijsten!$BG$9:$BG$1421="M"),0),10),IFERROR(INDEX(Lijsten!$AX$9:$BQ$1421,MATCH(1,(Lijsten!$AX$9:$AX$1421=B30)*(Lijsten!$BG$9:$BG$1421="F"),0),10),IFERROR(INDEX(Lijsten!$AX$9:$BQ$1421,MATCH(1,(Lijsten!$AX$9:$AX$1421=B30)*(Lijsten!$BG$9:$BG$1421="edelgas"),0),10),"")))))</f>
        <v/>
      </c>
      <c r="K30" s="337" t="str">
        <f aca="false" t="array" ref="K30:K30">IF(J30="","",IF(J30="edelgas","n.v.t.",INDEX(Lijsten!$AX$9:$BQ$1421,MATCH(1,(Lijsten!$AX$9:$AX$1421=B30)*(Lijsten!$BG$9:$BG$1421=J30),0),13)))</f>
        <v/>
      </c>
      <c r="L30" s="337" t="str">
        <f aca="false">IF(OR(G30="",H30="",I30=""),"",(E30*K30))</f>
        <v/>
      </c>
      <c r="M30" s="341" t="str">
        <f aca="false">IF(OR(G30="",H30="",I30=""),"",0.02*10^(G30+H30+I30))</f>
        <v/>
      </c>
      <c r="N30" s="339" t="str">
        <f aca="false">IFERROR(M30/K30,"")</f>
        <v/>
      </c>
      <c r="O30" s="340" t="str">
        <f aca="false">IF(OR(G30="",H30="",I30=""),"",IF(D30="Proefdierruimte",(F30/40)*(L30/M30),""))</f>
        <v/>
      </c>
      <c r="P30" s="337" t="str">
        <f aca="false">IF(OR(G30="",H30="",I30=""),"",IF(D30="Bergplaats",(F30/40)*(L30/M30),""))</f>
        <v/>
      </c>
      <c r="Q30" s="337" t="str">
        <f aca="false">IF(OR(G30="",H30="",I30=""),"",IF(D30="B-lab",(F30/40)*(L30/M30),""))</f>
        <v/>
      </c>
      <c r="R30" s="337" t="str">
        <f aca="false">IF(OR(H30="",I30="",J30=""),"",IF(E30="RA-afval",(G30/40)*(M30/N30),""))</f>
        <v/>
      </c>
      <c r="S30" s="337" t="str">
        <f aca="false">IF(OR(I30="",J30="",K30=""),"",IF(F30="Overig",(H30/40)*(N30/O30),""))</f>
        <v/>
      </c>
    </row>
    <row r="31" s="42" customFormat="true" ht="13.5" hidden="false" customHeight="true" outlineLevel="0" collapsed="false">
      <c r="A31" s="335" t="n">
        <f aca="false">IF(Actions!A31="","",Actions!A31)</f>
        <v>11</v>
      </c>
      <c r="B31" s="335" t="str">
        <f aca="false">IF(Actions!B31="","",Actions!B31)</f>
        <v/>
      </c>
      <c r="C31" s="335" t="str">
        <f aca="false">IF(Actions!E31="","",Actions!E31)</f>
        <v/>
      </c>
      <c r="D31" s="335" t="str">
        <f aca="false">IF(Actions!F31="","",Actions!F31)</f>
        <v/>
      </c>
      <c r="E31" s="335" t="str">
        <f aca="false">IF(Actions!J31="","",Actions!J31*10^6)</f>
        <v/>
      </c>
      <c r="F31" s="335" t="str">
        <f aca="false">IF(D31="","",IF(((Actions!K31*Actions!L31/60)/50)&gt;40,40,(Actions!K31*Actions!L31/60)/50))</f>
        <v/>
      </c>
      <c r="G31" s="335" t="str">
        <f aca="false">IFERROR(VLOOKUP(Actions!H31,Lijsten!$AS$11:$AT$42,2,FALSE()),"")</f>
        <v/>
      </c>
      <c r="H31" s="335" t="str">
        <f aca="false">IF(Actions!$F31="B-lab",3,IF(Actions!$F31="C-lab",2,IF(Actions!$F31="D-lab",1,IF(OR(Actions!$F31="Nevenruimte",Actions!$F31="Overig"),0,""))))</f>
        <v/>
      </c>
      <c r="I31" s="335" t="str">
        <f aca="false">IFERROR(VLOOKUP(Actions!I31,Lijsten!$AR$53:$AS$56,2,FALSE()),"")</f>
        <v/>
      </c>
      <c r="J31" s="335" t="str">
        <f aca="false" t="array" ref="J31:J31">IF(B31="","",IFERROR(INDEX(Lijsten!$AX$9:$BQ$1421,MATCH(1,(Lijsten!$AX$9:$AX$1421=B31)*(Lijsten!$BG$9:$BG$1421="S"),0),10),IFERROR(INDEX(Lijsten!$AX$9:$BQ$1421,MATCH(1,(Lijsten!$AX$9:$AX$1421=B31)*(Lijsten!$BG$9:$BG$1421="M"),0),10),IFERROR(INDEX(Lijsten!$AX$9:$BQ$1421,MATCH(1,(Lijsten!$AX$9:$AX$1421=B31)*(Lijsten!$BG$9:$BG$1421="F"),0),10),IFERROR(INDEX(Lijsten!$AX$9:$BQ$1421,MATCH(1,(Lijsten!$AX$9:$AX$1421=B31)*(Lijsten!$BG$9:$BG$1421="edelgas"),0),10),"")))))</f>
        <v/>
      </c>
      <c r="K31" s="337" t="str">
        <f aca="false" t="array" ref="K31:K31">IF(J31="","",IF(J31="edelgas","n.v.t.",INDEX(Lijsten!$AX$9:$BQ$1421,MATCH(1,(Lijsten!$AX$9:$AX$1421=B31)*(Lijsten!$BG$9:$BG$1421=J31),0),13)))</f>
        <v/>
      </c>
      <c r="L31" s="337" t="str">
        <f aca="false">IF(OR(G31="",H31="",I31=""),"",(E31*K31))</f>
        <v/>
      </c>
      <c r="M31" s="341" t="str">
        <f aca="false">IF(OR(G31="",H31="",I31=""),"",0.02*10^(G31+H31+I31))</f>
        <v/>
      </c>
      <c r="N31" s="339" t="str">
        <f aca="false">IFERROR(M31/K31,"")</f>
        <v/>
      </c>
      <c r="O31" s="340" t="str">
        <f aca="false">IF(OR(G31="",H31="",I31=""),"",IF(D31="Proefdierruimte",(F31/40)*(L31/M31),""))</f>
        <v/>
      </c>
      <c r="P31" s="337" t="str">
        <f aca="false">IF(OR(G31="",H31="",I31=""),"",IF(D31="Bergplaats",(F31/40)*(L31/M31),""))</f>
        <v/>
      </c>
      <c r="Q31" s="337" t="str">
        <f aca="false">IF(OR(G31="",H31="",I31=""),"",IF(D31="B-lab",(F31/40)*(L31/M31),""))</f>
        <v/>
      </c>
      <c r="R31" s="337" t="str">
        <f aca="false">IF(OR(H31="",I31="",J31=""),"",IF(E31="RA-afval",(G31/40)*(M31/N31),""))</f>
        <v/>
      </c>
      <c r="S31" s="337" t="str">
        <f aca="false">IF(OR(I31="",J31="",K31=""),"",IF(F31="Overig",(H31/40)*(N31/O31),""))</f>
        <v/>
      </c>
    </row>
    <row r="32" s="42" customFormat="true" ht="13.5" hidden="false" customHeight="true" outlineLevel="0" collapsed="false">
      <c r="A32" s="335" t="n">
        <f aca="false">IF(Actions!A32="","",Actions!A32)</f>
        <v>12</v>
      </c>
      <c r="B32" s="335" t="str">
        <f aca="false">IF(Actions!B32="","",Actions!B32)</f>
        <v/>
      </c>
      <c r="C32" s="335" t="str">
        <f aca="false">IF(Actions!E32="","",Actions!E32)</f>
        <v/>
      </c>
      <c r="D32" s="335" t="str">
        <f aca="false">IF(Actions!F32="","",Actions!F32)</f>
        <v/>
      </c>
      <c r="E32" s="335" t="str">
        <f aca="false">IF(Actions!J32="","",Actions!J32*10^6)</f>
        <v/>
      </c>
      <c r="F32" s="335" t="str">
        <f aca="false">IF(D32="","",IF(((Actions!K32*Actions!L32/60)/50)&gt;40,40,(Actions!K32*Actions!L32/60)/50))</f>
        <v/>
      </c>
      <c r="G32" s="335" t="str">
        <f aca="false">IFERROR(VLOOKUP(Actions!H32,Lijsten!$AS$11:$AT$42,2,FALSE()),"")</f>
        <v/>
      </c>
      <c r="H32" s="335" t="str">
        <f aca="false">IF(Actions!$F32="B-lab",3,IF(Actions!$F32="C-lab",2,IF(Actions!$F32="D-lab",1,IF(OR(Actions!$F32="Nevenruimte",Actions!$F32="Overig"),0,""))))</f>
        <v/>
      </c>
      <c r="I32" s="335" t="str">
        <f aca="false">IFERROR(VLOOKUP(Actions!I32,Lijsten!$AR$53:$AS$56,2,FALSE()),"")</f>
        <v/>
      </c>
      <c r="J32" s="335" t="str">
        <f aca="false" t="array" ref="J32:J32">IF(B32="","",IFERROR(INDEX(Lijsten!$AX$9:$BQ$1421,MATCH(1,(Lijsten!$AX$9:$AX$1421=B32)*(Lijsten!$BG$9:$BG$1421="S"),0),10),IFERROR(INDEX(Lijsten!$AX$9:$BQ$1421,MATCH(1,(Lijsten!$AX$9:$AX$1421=B32)*(Lijsten!$BG$9:$BG$1421="M"),0),10),IFERROR(INDEX(Lijsten!$AX$9:$BQ$1421,MATCH(1,(Lijsten!$AX$9:$AX$1421=B32)*(Lijsten!$BG$9:$BG$1421="F"),0),10),IFERROR(INDEX(Lijsten!$AX$9:$BQ$1421,MATCH(1,(Lijsten!$AX$9:$AX$1421=B32)*(Lijsten!$BG$9:$BG$1421="edelgas"),0),10),"")))))</f>
        <v/>
      </c>
      <c r="K32" s="337" t="str">
        <f aca="false" t="array" ref="K32:K32">IF(J32="","",IF(J32="edelgas","n.v.t.",INDEX(Lijsten!$AX$9:$BQ$1421,MATCH(1,(Lijsten!$AX$9:$AX$1421=B32)*(Lijsten!$BG$9:$BG$1421=J32),0),13)))</f>
        <v/>
      </c>
      <c r="L32" s="337" t="str">
        <f aca="false">IF(OR(G32="",H32="",I32=""),"",(E32*K32))</f>
        <v/>
      </c>
      <c r="M32" s="341" t="str">
        <f aca="false">IF(OR(G32="",H32="",I32=""),"",0.02*10^(G32+H32+I32))</f>
        <v/>
      </c>
      <c r="N32" s="339" t="str">
        <f aca="false">IFERROR(M32/K32,"")</f>
        <v/>
      </c>
      <c r="O32" s="340" t="str">
        <f aca="false">IF(OR(G32="",H32="",I32=""),"",IF(D32="Proefdierruimte",(F32/40)*(L32/M32),""))</f>
        <v/>
      </c>
      <c r="P32" s="337" t="str">
        <f aca="false">IF(OR(G32="",H32="",I32=""),"",IF(D32="Bergplaats",(F32/40)*(L32/M32),""))</f>
        <v/>
      </c>
      <c r="Q32" s="337" t="str">
        <f aca="false">IF(OR(G32="",H32="",I32=""),"",IF(D32="B-lab",(F32/40)*(L32/M32),""))</f>
        <v/>
      </c>
      <c r="R32" s="337" t="str">
        <f aca="false">IF(OR(H32="",I32="",J32=""),"",IF(E32="RA-afval",(G32/40)*(M32/N32),""))</f>
        <v/>
      </c>
      <c r="S32" s="337" t="str">
        <f aca="false">IF(OR(I32="",J32="",K32=""),"",IF(F32="Overig",(H32/40)*(N32/O32),""))</f>
        <v/>
      </c>
    </row>
    <row r="33" s="42" customFormat="true" ht="13.5" hidden="false" customHeight="true" outlineLevel="0" collapsed="false">
      <c r="A33" s="335" t="n">
        <f aca="false">IF(Actions!A33="","",Actions!A33)</f>
        <v>13</v>
      </c>
      <c r="B33" s="335" t="str">
        <f aca="false">IF(Actions!B33="","",Actions!B33)</f>
        <v/>
      </c>
      <c r="C33" s="335" t="str">
        <f aca="false">IF(Actions!E33="","",Actions!E33)</f>
        <v/>
      </c>
      <c r="D33" s="335" t="str">
        <f aca="false">IF(Actions!F33="","",Actions!F33)</f>
        <v/>
      </c>
      <c r="E33" s="335" t="str">
        <f aca="false">IF(Actions!J33="","",Actions!J33*10^6)</f>
        <v/>
      </c>
      <c r="F33" s="335" t="str">
        <f aca="false">IF(D33="","",IF(((Actions!K33*Actions!L33/60)/50)&gt;40,40,(Actions!K33*Actions!L33/60)/50))</f>
        <v/>
      </c>
      <c r="G33" s="335" t="str">
        <f aca="false">IFERROR(VLOOKUP(Actions!H33,Lijsten!$AS$11:$AT$42,2,FALSE()),"")</f>
        <v/>
      </c>
      <c r="H33" s="335" t="str">
        <f aca="false">IF(Actions!$F33="B-lab",3,IF(Actions!$F33="C-lab",2,IF(Actions!$F33="D-lab",1,IF(OR(Actions!$F33="Nevenruimte",Actions!$F33="Overig"),0,""))))</f>
        <v/>
      </c>
      <c r="I33" s="335" t="str">
        <f aca="false">IFERROR(VLOOKUP(Actions!I33,Lijsten!$AR$53:$AS$56,2,FALSE()),"")</f>
        <v/>
      </c>
      <c r="J33" s="335" t="str">
        <f aca="false" t="array" ref="J33:J33">IF(B33="","",IFERROR(INDEX(Lijsten!$AX$9:$BQ$1421,MATCH(1,(Lijsten!$AX$9:$AX$1421=B33)*(Lijsten!$BG$9:$BG$1421="S"),0),10),IFERROR(INDEX(Lijsten!$AX$9:$BQ$1421,MATCH(1,(Lijsten!$AX$9:$AX$1421=B33)*(Lijsten!$BG$9:$BG$1421="M"),0),10),IFERROR(INDEX(Lijsten!$AX$9:$BQ$1421,MATCH(1,(Lijsten!$AX$9:$AX$1421=B33)*(Lijsten!$BG$9:$BG$1421="F"),0),10),IFERROR(INDEX(Lijsten!$AX$9:$BQ$1421,MATCH(1,(Lijsten!$AX$9:$AX$1421=B33)*(Lijsten!$BG$9:$BG$1421="edelgas"),0),10),"")))))</f>
        <v/>
      </c>
      <c r="K33" s="337" t="str">
        <f aca="false" t="array" ref="K33:K33">IF(J33="","",IF(J33="edelgas","n.v.t.",INDEX(Lijsten!$AX$9:$BQ$1421,MATCH(1,(Lijsten!$AX$9:$AX$1421=B33)*(Lijsten!$BG$9:$BG$1421=J33),0),13)))</f>
        <v/>
      </c>
      <c r="L33" s="337" t="str">
        <f aca="false">IF(OR(G33="",H33="",I33=""),"",(E33*K33))</f>
        <v/>
      </c>
      <c r="M33" s="341" t="str">
        <f aca="false">IF(OR(G33="",H33="",I33=""),"",0.02*10^(G33+H33+I33))</f>
        <v/>
      </c>
      <c r="N33" s="339" t="str">
        <f aca="false">IFERROR(M33/K33,"")</f>
        <v/>
      </c>
      <c r="O33" s="340" t="str">
        <f aca="false">IF(OR(G33="",H33="",I33=""),"",IF(D33="Proefdierruimte",(F33/40)*(L33/M33),""))</f>
        <v/>
      </c>
      <c r="P33" s="337" t="str">
        <f aca="false">IF(OR(G33="",H33="",I33=""),"",IF(D33="Bergplaats",(F33/40)*(L33/M33),""))</f>
        <v/>
      </c>
      <c r="Q33" s="337" t="str">
        <f aca="false">IF(OR(G33="",H33="",I33=""),"",IF(D33="B-lab",(F33/40)*(L33/M33),""))</f>
        <v/>
      </c>
      <c r="R33" s="337" t="str">
        <f aca="false">IF(OR(H33="",I33="",J33=""),"",IF(E33="RA-afval",(G33/40)*(M33/N33),""))</f>
        <v/>
      </c>
      <c r="S33" s="337" t="str">
        <f aca="false">IF(OR(I33="",J33="",K33=""),"",IF(F33="Overig",(H33/40)*(N33/O33),""))</f>
        <v/>
      </c>
    </row>
    <row r="34" s="42" customFormat="true" ht="13.5" hidden="false" customHeight="true" outlineLevel="0" collapsed="false">
      <c r="A34" s="335" t="n">
        <f aca="false">IF(Actions!A34="","",Actions!A34)</f>
        <v>14</v>
      </c>
      <c r="B34" s="335" t="str">
        <f aca="false">IF(Actions!B34="","",Actions!B34)</f>
        <v/>
      </c>
      <c r="C34" s="335" t="str">
        <f aca="false">IF(Actions!E34="","",Actions!E34)</f>
        <v/>
      </c>
      <c r="D34" s="335" t="str">
        <f aca="false">IF(Actions!F34="","",Actions!F34)</f>
        <v/>
      </c>
      <c r="E34" s="335" t="str">
        <f aca="false">IF(Actions!J34="","",Actions!J34*10^6)</f>
        <v/>
      </c>
      <c r="F34" s="335" t="str">
        <f aca="false">IF(D34="","",IF(((Actions!K34*Actions!L34/60)/50)&gt;40,40,(Actions!K34*Actions!L34/60)/50))</f>
        <v/>
      </c>
      <c r="G34" s="335" t="str">
        <f aca="false">IFERROR(VLOOKUP(Actions!H34,Lijsten!$AS$11:$AT$42,2,FALSE()),"")</f>
        <v/>
      </c>
      <c r="H34" s="335" t="str">
        <f aca="false">IF(Actions!$F34="B-lab",3,IF(Actions!$F34="C-lab",2,IF(Actions!$F34="D-lab",1,IF(OR(Actions!$F34="Nevenruimte",Actions!$F34="Overig"),0,""))))</f>
        <v/>
      </c>
      <c r="I34" s="335" t="str">
        <f aca="false">IFERROR(VLOOKUP(Actions!I34,Lijsten!$AR$53:$AS$56,2,FALSE()),"")</f>
        <v/>
      </c>
      <c r="J34" s="335" t="str">
        <f aca="false" t="array" ref="J34:J34">IF(B34="","",IFERROR(INDEX(Lijsten!$AX$9:$BQ$1421,MATCH(1,(Lijsten!$AX$9:$AX$1421=B34)*(Lijsten!$BG$9:$BG$1421="S"),0),10),IFERROR(INDEX(Lijsten!$AX$9:$BQ$1421,MATCH(1,(Lijsten!$AX$9:$AX$1421=B34)*(Lijsten!$BG$9:$BG$1421="M"),0),10),IFERROR(INDEX(Lijsten!$AX$9:$BQ$1421,MATCH(1,(Lijsten!$AX$9:$AX$1421=B34)*(Lijsten!$BG$9:$BG$1421="F"),0),10),IFERROR(INDEX(Lijsten!$AX$9:$BQ$1421,MATCH(1,(Lijsten!$AX$9:$AX$1421=B34)*(Lijsten!$BG$9:$BG$1421="edelgas"),0),10),"")))))</f>
        <v/>
      </c>
      <c r="K34" s="337" t="str">
        <f aca="false" t="array" ref="K34:K34">IF(J34="","",IF(J34="edelgas","n.v.t.",INDEX(Lijsten!$AX$9:$BQ$1421,MATCH(1,(Lijsten!$AX$9:$AX$1421=B34)*(Lijsten!$BG$9:$BG$1421=J34),0),13)))</f>
        <v/>
      </c>
      <c r="L34" s="337" t="str">
        <f aca="false">IF(OR(G34="",H34="",I34=""),"",(E34*K34))</f>
        <v/>
      </c>
      <c r="M34" s="341" t="str">
        <f aca="false">IF(OR(G34="",H34="",I34=""),"",0.02*10^(G34+H34+I34))</f>
        <v/>
      </c>
      <c r="N34" s="339" t="str">
        <f aca="false">IFERROR(M34/K34,"")</f>
        <v/>
      </c>
      <c r="O34" s="340" t="str">
        <f aca="false">IF(OR(G34="",H34="",I34=""),"",IF(D34="Proefdierruimte",(F34/40)*(L34/M34),""))</f>
        <v/>
      </c>
      <c r="P34" s="337" t="str">
        <f aca="false">IF(OR(G34="",H34="",I34=""),"",IF(D34="Bergplaats",(F34/40)*(L34/M34),""))</f>
        <v/>
      </c>
      <c r="Q34" s="337" t="str">
        <f aca="false">IF(OR(G34="",H34="",I34=""),"",IF(D34="B-lab",(F34/40)*(L34/M34),""))</f>
        <v/>
      </c>
      <c r="R34" s="337" t="str">
        <f aca="false">IF(OR(H34="",I34="",J34=""),"",IF(E34="RA-afval",(G34/40)*(M34/N34),""))</f>
        <v/>
      </c>
      <c r="S34" s="337" t="str">
        <f aca="false">IF(OR(I34="",J34="",K34=""),"",IF(F34="Overig",(H34/40)*(N34/O34),""))</f>
        <v/>
      </c>
    </row>
    <row r="35" s="42" customFormat="true" ht="13.5" hidden="false" customHeight="true" outlineLevel="0" collapsed="false">
      <c r="A35" s="335" t="n">
        <f aca="false">IF(Actions!A35="","",Actions!A35)</f>
        <v>15</v>
      </c>
      <c r="B35" s="335" t="str">
        <f aca="false">IF(Actions!B35="","",Actions!B35)</f>
        <v/>
      </c>
      <c r="C35" s="335" t="str">
        <f aca="false">IF(Actions!E35="","",Actions!E35)</f>
        <v/>
      </c>
      <c r="D35" s="335" t="str">
        <f aca="false">IF(Actions!F35="","",Actions!F35)</f>
        <v/>
      </c>
      <c r="E35" s="335" t="str">
        <f aca="false">IF(Actions!J35="","",Actions!J35*10^6)</f>
        <v/>
      </c>
      <c r="F35" s="335" t="str">
        <f aca="false">IF(D35="","",IF(((Actions!K35*Actions!L35/60)/50)&gt;40,40,(Actions!K35*Actions!L35/60)/50))</f>
        <v/>
      </c>
      <c r="G35" s="335" t="str">
        <f aca="false">IFERROR(VLOOKUP(Actions!H35,Lijsten!$AS$11:$AT$42,2,FALSE()),"")</f>
        <v/>
      </c>
      <c r="H35" s="335" t="str">
        <f aca="false">IF(Actions!$F35="B-lab",3,IF(Actions!$F35="C-lab",2,IF(Actions!$F35="D-lab",1,IF(OR(Actions!$F35="Nevenruimte",Actions!$F35="Overig"),0,""))))</f>
        <v/>
      </c>
      <c r="I35" s="335" t="str">
        <f aca="false">IFERROR(VLOOKUP(Actions!I35,Lijsten!$AR$53:$AS$56,2,FALSE()),"")</f>
        <v/>
      </c>
      <c r="J35" s="335" t="str">
        <f aca="false" t="array" ref="J35:J35">IF(B35="","",IFERROR(INDEX(Lijsten!$AX$9:$BQ$1421,MATCH(1,(Lijsten!$AX$9:$AX$1421=B35)*(Lijsten!$BG$9:$BG$1421="S"),0),10),IFERROR(INDEX(Lijsten!$AX$9:$BQ$1421,MATCH(1,(Lijsten!$AX$9:$AX$1421=B35)*(Lijsten!$BG$9:$BG$1421="M"),0),10),IFERROR(INDEX(Lijsten!$AX$9:$BQ$1421,MATCH(1,(Lijsten!$AX$9:$AX$1421=B35)*(Lijsten!$BG$9:$BG$1421="F"),0),10),IFERROR(INDEX(Lijsten!$AX$9:$BQ$1421,MATCH(1,(Lijsten!$AX$9:$AX$1421=B35)*(Lijsten!$BG$9:$BG$1421="edelgas"),0),10),"")))))</f>
        <v/>
      </c>
      <c r="K35" s="337" t="str">
        <f aca="false" t="array" ref="K35:K35">IF(J35="","",IF(J35="edelgas","n.v.t.",INDEX(Lijsten!$AX$9:$BQ$1421,MATCH(1,(Lijsten!$AX$9:$AX$1421=B35)*(Lijsten!$BG$9:$BG$1421=J35),0),13)))</f>
        <v/>
      </c>
      <c r="L35" s="337" t="str">
        <f aca="false">IF(OR(G35="",H35="",I35=""),"",(E35*K35))</f>
        <v/>
      </c>
      <c r="M35" s="341" t="str">
        <f aca="false">IF(OR(G35="",H35="",I35=""),"",0.02*10^(G35+H35+I35))</f>
        <v/>
      </c>
      <c r="N35" s="339" t="str">
        <f aca="false">IFERROR(M35/K35,"")</f>
        <v/>
      </c>
      <c r="O35" s="340" t="str">
        <f aca="false">IF(OR(G35="",H35="",I35=""),"",IF(D35="Proefdierruimte",(F35/40)*(L35/M35),""))</f>
        <v/>
      </c>
      <c r="P35" s="337" t="str">
        <f aca="false">IF(OR(G35="",H35="",I35=""),"",IF(D35="Bergplaats",(F35/40)*(L35/M35),""))</f>
        <v/>
      </c>
      <c r="Q35" s="337" t="str">
        <f aca="false">IF(OR(G35="",H35="",I35=""),"",IF(D35="B-lab",(F35/40)*(L35/M35),""))</f>
        <v/>
      </c>
      <c r="R35" s="337" t="str">
        <f aca="false">IF(OR(H35="",I35="",J35=""),"",IF(E35="RA-afval",(G35/40)*(M35/N35),""))</f>
        <v/>
      </c>
      <c r="S35" s="337" t="str">
        <f aca="false">IF(OR(I35="",J35="",K35=""),"",IF(F35="Overig",(H35/40)*(N35/O35),""))</f>
        <v/>
      </c>
    </row>
    <row r="36" s="42" customFormat="true" ht="13.5" hidden="false" customHeight="true" outlineLevel="0" collapsed="false">
      <c r="A36" s="335" t="n">
        <f aca="false">IF(Actions!A36="","",Actions!A36)</f>
        <v>16</v>
      </c>
      <c r="B36" s="335" t="str">
        <f aca="false">IF(Actions!B36="","",Actions!B36)</f>
        <v/>
      </c>
      <c r="C36" s="335" t="str">
        <f aca="false">IF(Actions!E36="","",Actions!E36)</f>
        <v/>
      </c>
      <c r="D36" s="335" t="str">
        <f aca="false">IF(Actions!F36="","",Actions!F36)</f>
        <v/>
      </c>
      <c r="E36" s="335" t="str">
        <f aca="false">IF(Actions!J36="","",Actions!J36*10^6)</f>
        <v/>
      </c>
      <c r="F36" s="335" t="str">
        <f aca="false">IF(D36="","",IF(((Actions!K36*Actions!L36/60)/50)&gt;40,40,(Actions!K36*Actions!L36/60)/50))</f>
        <v/>
      </c>
      <c r="G36" s="335" t="str">
        <f aca="false">IFERROR(VLOOKUP(Actions!H36,Lijsten!$AS$11:$AT$42,2,FALSE()),"")</f>
        <v/>
      </c>
      <c r="H36" s="335" t="str">
        <f aca="false">IF(Actions!$F36="B-lab",3,IF(Actions!$F36="C-lab",2,IF(Actions!$F36="D-lab",1,IF(OR(Actions!$F36="Nevenruimte",Actions!$F36="Overig"),0,""))))</f>
        <v/>
      </c>
      <c r="I36" s="335" t="str">
        <f aca="false">IFERROR(VLOOKUP(Actions!I36,Lijsten!$AR$53:$AS$56,2,FALSE()),"")</f>
        <v/>
      </c>
      <c r="J36" s="335" t="str">
        <f aca="false" t="array" ref="J36:J36">IF(B36="","",IFERROR(INDEX(Lijsten!$AX$9:$BQ$1421,MATCH(1,(Lijsten!$AX$9:$AX$1421=B36)*(Lijsten!$BG$9:$BG$1421="S"),0),10),IFERROR(INDEX(Lijsten!$AX$9:$BQ$1421,MATCH(1,(Lijsten!$AX$9:$AX$1421=B36)*(Lijsten!$BG$9:$BG$1421="M"),0),10),IFERROR(INDEX(Lijsten!$AX$9:$BQ$1421,MATCH(1,(Lijsten!$AX$9:$AX$1421=B36)*(Lijsten!$BG$9:$BG$1421="F"),0),10),IFERROR(INDEX(Lijsten!$AX$9:$BQ$1421,MATCH(1,(Lijsten!$AX$9:$AX$1421=B36)*(Lijsten!$BG$9:$BG$1421="edelgas"),0),10),"")))))</f>
        <v/>
      </c>
      <c r="K36" s="337" t="str">
        <f aca="false" t="array" ref="K36:K36">IF(J36="","",IF(J36="edelgas","n.v.t.",INDEX(Lijsten!$AX$9:$BQ$1421,MATCH(1,(Lijsten!$AX$9:$AX$1421=B36)*(Lijsten!$BG$9:$BG$1421=J36),0),13)))</f>
        <v/>
      </c>
      <c r="L36" s="337" t="str">
        <f aca="false">IF(OR(G36="",H36="",I36=""),"",(E36*K36))</f>
        <v/>
      </c>
      <c r="M36" s="341" t="str">
        <f aca="false">IF(OR(G36="",H36="",I36=""),"",0.02*10^(G36+H36+I36))</f>
        <v/>
      </c>
      <c r="N36" s="339" t="str">
        <f aca="false">IFERROR(M36/K36,"")</f>
        <v/>
      </c>
      <c r="O36" s="340" t="str">
        <f aca="false">IF(OR(G36="",H36="",I36=""),"",IF(D36="Proefdierruimte",(F36/40)*(L36/M36),""))</f>
        <v/>
      </c>
      <c r="P36" s="337" t="str">
        <f aca="false">IF(OR(G36="",H36="",I36=""),"",IF(D36="Bergplaats",(F36/40)*(L36/M36),""))</f>
        <v/>
      </c>
      <c r="Q36" s="337" t="str">
        <f aca="false">IF(OR(G36="",H36="",I36=""),"",IF(D36="B-lab",(F36/40)*(L36/M36),""))</f>
        <v/>
      </c>
      <c r="R36" s="337" t="str">
        <f aca="false">IF(OR(H36="",I36="",J36=""),"",IF(E36="RA-afval",(G36/40)*(M36/N36),""))</f>
        <v/>
      </c>
      <c r="S36" s="337" t="str">
        <f aca="false">IF(OR(I36="",J36="",K36=""),"",IF(F36="Overig",(H36/40)*(N36/O36),""))</f>
        <v/>
      </c>
    </row>
    <row r="37" s="42" customFormat="true" ht="13.5" hidden="false" customHeight="true" outlineLevel="0" collapsed="false">
      <c r="A37" s="335" t="n">
        <f aca="false">IF(Actions!A37="","",Actions!A37)</f>
        <v>17</v>
      </c>
      <c r="B37" s="335" t="str">
        <f aca="false">IF(Actions!B37="","",Actions!B37)</f>
        <v/>
      </c>
      <c r="C37" s="335" t="str">
        <f aca="false">IF(Actions!E37="","",Actions!E37)</f>
        <v/>
      </c>
      <c r="D37" s="335" t="str">
        <f aca="false">IF(Actions!F37="","",Actions!F37)</f>
        <v/>
      </c>
      <c r="E37" s="335" t="str">
        <f aca="false">IF(Actions!J37="","",Actions!J37*10^6)</f>
        <v/>
      </c>
      <c r="F37" s="335" t="str">
        <f aca="false">IF(D37="","",IF(((Actions!K37*Actions!L37/60)/50)&gt;40,40,(Actions!K37*Actions!L37/60)/50))</f>
        <v/>
      </c>
      <c r="G37" s="335" t="str">
        <f aca="false">IFERROR(VLOOKUP(Actions!H37,Lijsten!$AS$11:$AT$42,2,FALSE()),"")</f>
        <v/>
      </c>
      <c r="H37" s="335" t="str">
        <f aca="false">IF(Actions!$F37="B-lab",3,IF(Actions!$F37="C-lab",2,IF(Actions!$F37="D-lab",1,IF(OR(Actions!$F37="Nevenruimte",Actions!$F37="Overig"),0,""))))</f>
        <v/>
      </c>
      <c r="I37" s="335" t="str">
        <f aca="false">IFERROR(VLOOKUP(Actions!I37,Lijsten!$AR$53:$AS$56,2,FALSE()),"")</f>
        <v/>
      </c>
      <c r="J37" s="335" t="str">
        <f aca="false" t="array" ref="J37:J37">IF(B37="","",IFERROR(INDEX(Lijsten!$AX$9:$BQ$1421,MATCH(1,(Lijsten!$AX$9:$AX$1421=B37)*(Lijsten!$BG$9:$BG$1421="S"),0),10),IFERROR(INDEX(Lijsten!$AX$9:$BQ$1421,MATCH(1,(Lijsten!$AX$9:$AX$1421=B37)*(Lijsten!$BG$9:$BG$1421="M"),0),10),IFERROR(INDEX(Lijsten!$AX$9:$BQ$1421,MATCH(1,(Lijsten!$AX$9:$AX$1421=B37)*(Lijsten!$BG$9:$BG$1421="F"),0),10),IFERROR(INDEX(Lijsten!$AX$9:$BQ$1421,MATCH(1,(Lijsten!$AX$9:$AX$1421=B37)*(Lijsten!$BG$9:$BG$1421="edelgas"),0),10),"")))))</f>
        <v/>
      </c>
      <c r="K37" s="337" t="str">
        <f aca="false" t="array" ref="K37:K37">IF(J37="","",IF(J37="edelgas","n.v.t.",INDEX(Lijsten!$AX$9:$BQ$1421,MATCH(1,(Lijsten!$AX$9:$AX$1421=B37)*(Lijsten!$BG$9:$BG$1421=J37),0),13)))</f>
        <v/>
      </c>
      <c r="L37" s="337" t="str">
        <f aca="false">IF(OR(G37="",H37="",I37=""),"",(E37*K37))</f>
        <v/>
      </c>
      <c r="M37" s="341" t="str">
        <f aca="false">IF(OR(G37="",H37="",I37=""),"",0.02*10^(G37+H37+I37))</f>
        <v/>
      </c>
      <c r="N37" s="339" t="str">
        <f aca="false">IFERROR(M37/K37,"")</f>
        <v/>
      </c>
      <c r="O37" s="340" t="str">
        <f aca="false">IF(OR(G37="",H37="",I37=""),"",IF(D37="Proefdierruimte",(F37/40)*(L37/M37),""))</f>
        <v/>
      </c>
      <c r="P37" s="337" t="str">
        <f aca="false">IF(OR(G37="",H37="",I37=""),"",IF(D37="Bergplaats",(F37/40)*(L37/M37),""))</f>
        <v/>
      </c>
      <c r="Q37" s="337" t="str">
        <f aca="false">IF(OR(G37="",H37="",I37=""),"",IF(D37="B-lab",(F37/40)*(L37/M37),""))</f>
        <v/>
      </c>
      <c r="R37" s="337" t="str">
        <f aca="false">IF(OR(H37="",I37="",J37=""),"",IF(E37="RA-afval",(G37/40)*(M37/N37),""))</f>
        <v/>
      </c>
      <c r="S37" s="337" t="str">
        <f aca="false">IF(OR(I37="",J37="",K37=""),"",IF(F37="Overig",(H37/40)*(N37/O37),""))</f>
        <v/>
      </c>
    </row>
    <row r="38" s="42" customFormat="true" ht="13.5" hidden="false" customHeight="true" outlineLevel="0" collapsed="false">
      <c r="A38" s="335" t="n">
        <f aca="false">IF(Actions!A38="","",Actions!A38)</f>
        <v>18</v>
      </c>
      <c r="B38" s="335" t="str">
        <f aca="false">IF(Actions!B38="","",Actions!B38)</f>
        <v/>
      </c>
      <c r="C38" s="335" t="str">
        <f aca="false">IF(Actions!E38="","",Actions!E38)</f>
        <v/>
      </c>
      <c r="D38" s="335" t="str">
        <f aca="false">IF(Actions!F38="","",Actions!F38)</f>
        <v/>
      </c>
      <c r="E38" s="335" t="str">
        <f aca="false">IF(Actions!J38="","",Actions!J38*10^6)</f>
        <v/>
      </c>
      <c r="F38" s="335" t="str">
        <f aca="false">IF(D38="","",IF(((Actions!K38*Actions!L38/60)/50)&gt;40,40,(Actions!K38*Actions!L38/60)/50))</f>
        <v/>
      </c>
      <c r="G38" s="335" t="str">
        <f aca="false">IFERROR(VLOOKUP(Actions!H38,Lijsten!$AS$11:$AT$42,2,FALSE()),"")</f>
        <v/>
      </c>
      <c r="H38" s="335" t="str">
        <f aca="false">IF(Actions!$F38="B-lab",3,IF(Actions!$F38="C-lab",2,IF(Actions!$F38="D-lab",1,IF(OR(Actions!$F38="Nevenruimte",Actions!$F38="Overig"),0,""))))</f>
        <v/>
      </c>
      <c r="I38" s="335" t="str">
        <f aca="false">IFERROR(VLOOKUP(Actions!I38,Lijsten!$AR$53:$AS$56,2,FALSE()),"")</f>
        <v/>
      </c>
      <c r="J38" s="335" t="str">
        <f aca="false" t="array" ref="J38:J38">IF(B38="","",IFERROR(INDEX(Lijsten!$AX$9:$BQ$1421,MATCH(1,(Lijsten!$AX$9:$AX$1421=B38)*(Lijsten!$BG$9:$BG$1421="S"),0),10),IFERROR(INDEX(Lijsten!$AX$9:$BQ$1421,MATCH(1,(Lijsten!$AX$9:$AX$1421=B38)*(Lijsten!$BG$9:$BG$1421="M"),0),10),IFERROR(INDEX(Lijsten!$AX$9:$BQ$1421,MATCH(1,(Lijsten!$AX$9:$AX$1421=B38)*(Lijsten!$BG$9:$BG$1421="F"),0),10),IFERROR(INDEX(Lijsten!$AX$9:$BQ$1421,MATCH(1,(Lijsten!$AX$9:$AX$1421=B38)*(Lijsten!$BG$9:$BG$1421="edelgas"),0),10),"")))))</f>
        <v/>
      </c>
      <c r="K38" s="337" t="str">
        <f aca="false" t="array" ref="K38:K38">IF(J38="","",IF(J38="edelgas","n.v.t.",INDEX(Lijsten!$AX$9:$BQ$1421,MATCH(1,(Lijsten!$AX$9:$AX$1421=B38)*(Lijsten!$BG$9:$BG$1421=J38),0),13)))</f>
        <v/>
      </c>
      <c r="L38" s="337" t="str">
        <f aca="false">IF(OR(G38="",H38="",I38=""),"",(E38*K38))</f>
        <v/>
      </c>
      <c r="M38" s="341" t="str">
        <f aca="false">IF(OR(G38="",H38="",I38=""),"",0.02*10^(G38+H38+I38))</f>
        <v/>
      </c>
      <c r="N38" s="339" t="str">
        <f aca="false">IFERROR(M38/K38,"")</f>
        <v/>
      </c>
      <c r="O38" s="340" t="str">
        <f aca="false">IF(OR(G38="",H38="",I38=""),"",IF(D38="Proefdierruimte",(F38/40)*(L38/M38),""))</f>
        <v/>
      </c>
      <c r="P38" s="337" t="str">
        <f aca="false">IF(OR(G38="",H38="",I38=""),"",IF(D38="Bergplaats",(F38/40)*(L38/M38),""))</f>
        <v/>
      </c>
      <c r="Q38" s="337" t="str">
        <f aca="false">IF(OR(G38="",H38="",I38=""),"",IF(D38="B-lab",(F38/40)*(L38/M38),""))</f>
        <v/>
      </c>
      <c r="R38" s="337" t="str">
        <f aca="false">IF(OR(H38="",I38="",J38=""),"",IF(E38="RA-afval",(G38/40)*(M38/N38),""))</f>
        <v/>
      </c>
      <c r="S38" s="337" t="str">
        <f aca="false">IF(OR(I38="",J38="",K38=""),"",IF(F38="Overig",(H38/40)*(N38/O38),""))</f>
        <v/>
      </c>
    </row>
    <row r="39" s="42" customFormat="true" ht="13.5" hidden="false" customHeight="true" outlineLevel="0" collapsed="false">
      <c r="A39" s="335" t="n">
        <f aca="false">IF(Actions!A39="","",Actions!A39)</f>
        <v>19</v>
      </c>
      <c r="B39" s="335" t="str">
        <f aca="false">IF(Actions!B39="","",Actions!B39)</f>
        <v/>
      </c>
      <c r="C39" s="335" t="str">
        <f aca="false">IF(Actions!E39="","",Actions!E39)</f>
        <v/>
      </c>
      <c r="D39" s="335" t="str">
        <f aca="false">IF(Actions!F39="","",Actions!F39)</f>
        <v/>
      </c>
      <c r="E39" s="335" t="str">
        <f aca="false">IF(Actions!J39="","",Actions!J39*10^6)</f>
        <v/>
      </c>
      <c r="F39" s="335" t="str">
        <f aca="false">IF(D39="","",IF(((Actions!K39*Actions!L39/60)/50)&gt;40,40,(Actions!K39*Actions!L39/60)/50))</f>
        <v/>
      </c>
      <c r="G39" s="335" t="str">
        <f aca="false">IFERROR(VLOOKUP(Actions!H39,Lijsten!$AS$11:$AT$42,2,FALSE()),"")</f>
        <v/>
      </c>
      <c r="H39" s="335" t="str">
        <f aca="false">IF(Actions!$F39="B-lab",3,IF(Actions!$F39="C-lab",2,IF(Actions!$F39="D-lab",1,IF(OR(Actions!$F39="Nevenruimte",Actions!$F39="Overig"),0,""))))</f>
        <v/>
      </c>
      <c r="I39" s="335" t="str">
        <f aca="false">IFERROR(VLOOKUP(Actions!I39,Lijsten!$AR$53:$AS$56,2,FALSE()),"")</f>
        <v/>
      </c>
      <c r="J39" s="335" t="str">
        <f aca="false" t="array" ref="J39:J39">IF(B39="","",IFERROR(INDEX(Lijsten!$AX$9:$BQ$1421,MATCH(1,(Lijsten!$AX$9:$AX$1421=B39)*(Lijsten!$BG$9:$BG$1421="S"),0),10),IFERROR(INDEX(Lijsten!$AX$9:$BQ$1421,MATCH(1,(Lijsten!$AX$9:$AX$1421=B39)*(Lijsten!$BG$9:$BG$1421="M"),0),10),IFERROR(INDEX(Lijsten!$AX$9:$BQ$1421,MATCH(1,(Lijsten!$AX$9:$AX$1421=B39)*(Lijsten!$BG$9:$BG$1421="F"),0),10),IFERROR(INDEX(Lijsten!$AX$9:$BQ$1421,MATCH(1,(Lijsten!$AX$9:$AX$1421=B39)*(Lijsten!$BG$9:$BG$1421="edelgas"),0),10),"")))))</f>
        <v/>
      </c>
      <c r="K39" s="337" t="str">
        <f aca="false" t="array" ref="K39:K39">IF(J39="","",IF(J39="edelgas","n.v.t.",INDEX(Lijsten!$AX$9:$BQ$1421,MATCH(1,(Lijsten!$AX$9:$AX$1421=B39)*(Lijsten!$BG$9:$BG$1421=J39),0),13)))</f>
        <v/>
      </c>
      <c r="L39" s="337" t="str">
        <f aca="false">IF(OR(G39="",H39="",I39=""),"",(E39*K39))</f>
        <v/>
      </c>
      <c r="M39" s="341" t="str">
        <f aca="false">IF(OR(G39="",H39="",I39=""),"",0.02*10^(G39+H39+I39))</f>
        <v/>
      </c>
      <c r="N39" s="339" t="str">
        <f aca="false">IFERROR(M39/K39,"")</f>
        <v/>
      </c>
      <c r="O39" s="340" t="str">
        <f aca="false">IF(OR(G39="",H39="",I39=""),"",IF(D39="Proefdierruimte",(F39/40)*(L39/M39),""))</f>
        <v/>
      </c>
      <c r="P39" s="337" t="str">
        <f aca="false">IF(OR(G39="",H39="",I39=""),"",IF(D39="Bergplaats",(F39/40)*(L39/M39),""))</f>
        <v/>
      </c>
      <c r="Q39" s="337" t="str">
        <f aca="false">IF(OR(G39="",H39="",I39=""),"",IF(D39="B-lab",(F39/40)*(L39/M39),""))</f>
        <v/>
      </c>
      <c r="R39" s="337" t="str">
        <f aca="false">IF(OR(H39="",I39="",J39=""),"",IF(E39="RA-afval",(G39/40)*(M39/N39),""))</f>
        <v/>
      </c>
      <c r="S39" s="337" t="str">
        <f aca="false">IF(OR(I39="",J39="",K39=""),"",IF(F39="Overig",(H39/40)*(N39/O39),""))</f>
        <v/>
      </c>
    </row>
    <row r="40" s="42" customFormat="true" ht="13.5" hidden="false" customHeight="true" outlineLevel="0" collapsed="false">
      <c r="A40" s="335" t="n">
        <f aca="false">IF(Actions!A40="","",Actions!A40)</f>
        <v>20</v>
      </c>
      <c r="B40" s="335" t="str">
        <f aca="false">IF(Actions!B40="","",Actions!B40)</f>
        <v/>
      </c>
      <c r="C40" s="335" t="str">
        <f aca="false">IF(Actions!E40="","",Actions!E40)</f>
        <v/>
      </c>
      <c r="D40" s="335" t="str">
        <f aca="false">IF(Actions!F40="","",Actions!F40)</f>
        <v/>
      </c>
      <c r="E40" s="335" t="str">
        <f aca="false">IF(Actions!J40="","",Actions!J40*10^6)</f>
        <v/>
      </c>
      <c r="F40" s="335" t="str">
        <f aca="false">IF(D40="","",IF(((Actions!K40*Actions!L40/60)/50)&gt;40,40,(Actions!K40*Actions!L40/60)/50))</f>
        <v/>
      </c>
      <c r="G40" s="335" t="str">
        <f aca="false">IFERROR(VLOOKUP(Actions!H40,Lijsten!$AS$11:$AT$42,2,FALSE()),"")</f>
        <v/>
      </c>
      <c r="H40" s="335" t="str">
        <f aca="false">IF(Actions!$F40="B-lab",3,IF(Actions!$F40="C-lab",2,IF(Actions!$F40="D-lab",1,IF(OR(Actions!$F40="Nevenruimte",Actions!$F40="Overig"),0,""))))</f>
        <v/>
      </c>
      <c r="I40" s="335" t="str">
        <f aca="false">IFERROR(VLOOKUP(Actions!I40,Lijsten!$AR$53:$AS$56,2,FALSE()),"")</f>
        <v/>
      </c>
      <c r="J40" s="335" t="str">
        <f aca="false" t="array" ref="J40:J40">IF(B40="","",IFERROR(INDEX(Lijsten!$AX$9:$BQ$1421,MATCH(1,(Lijsten!$AX$9:$AX$1421=B40)*(Lijsten!$BG$9:$BG$1421="S"),0),10),IFERROR(INDEX(Lijsten!$AX$9:$BQ$1421,MATCH(1,(Lijsten!$AX$9:$AX$1421=B40)*(Lijsten!$BG$9:$BG$1421="M"),0),10),IFERROR(INDEX(Lijsten!$AX$9:$BQ$1421,MATCH(1,(Lijsten!$AX$9:$AX$1421=B40)*(Lijsten!$BG$9:$BG$1421="F"),0),10),IFERROR(INDEX(Lijsten!$AX$9:$BQ$1421,MATCH(1,(Lijsten!$AX$9:$AX$1421=B40)*(Lijsten!$BG$9:$BG$1421="edelgas"),0),10),"")))))</f>
        <v/>
      </c>
      <c r="K40" s="337" t="str">
        <f aca="false" t="array" ref="K40:K40">IF(J40="","",IF(J40="edelgas","n.v.t.",INDEX(Lijsten!$AX$9:$BQ$1421,MATCH(1,(Lijsten!$AX$9:$AX$1421=B40)*(Lijsten!$BG$9:$BG$1421=J40),0),13)))</f>
        <v/>
      </c>
      <c r="L40" s="337" t="str">
        <f aca="false">IF(OR(G40="",H40="",I40=""),"",(E40*K40))</f>
        <v/>
      </c>
      <c r="M40" s="341" t="str">
        <f aca="false">IF(OR(G40="",H40="",I40=""),"",0.02*10^(G40+H40+I40))</f>
        <v/>
      </c>
      <c r="N40" s="339" t="str">
        <f aca="false">IFERROR(M40/K40,"")</f>
        <v/>
      </c>
      <c r="O40" s="340" t="str">
        <f aca="false">IF(OR(G40="",H40="",I40=""),"",IF(D40="Proefdierruimte",(F40/40)*(L40/M40),""))</f>
        <v/>
      </c>
      <c r="P40" s="337" t="str">
        <f aca="false">IF(OR(G40="",H40="",I40=""),"",IF(D40="Bergplaats",(F40/40)*(L40/M40),""))</f>
        <v/>
      </c>
      <c r="Q40" s="337" t="str">
        <f aca="false">IF(OR(G40="",H40="",I40=""),"",IF(D40="B-lab",(F40/40)*(L40/M40),""))</f>
        <v/>
      </c>
      <c r="R40" s="337" t="str">
        <f aca="false">IF(OR(H40="",I40="",J40=""),"",IF(E40="RA-afval",(G40/40)*(M40/N40),""))</f>
        <v/>
      </c>
      <c r="S40" s="337" t="str">
        <f aca="false">IF(OR(I40="",J40="",K40=""),"",IF(F40="Overig",(H40/40)*(N40/O40),""))</f>
        <v/>
      </c>
    </row>
    <row r="41" s="42" customFormat="true" ht="13.5" hidden="false" customHeight="true" outlineLevel="0" collapsed="false">
      <c r="A41" s="335" t="n">
        <f aca="false">IF(Actions!A41="","",Actions!A41)</f>
        <v>21</v>
      </c>
      <c r="B41" s="335" t="str">
        <f aca="false">IF(Actions!B41="","",Actions!B41)</f>
        <v/>
      </c>
      <c r="C41" s="335" t="str">
        <f aca="false">IF(Actions!E41="","",Actions!E41)</f>
        <v/>
      </c>
      <c r="D41" s="335" t="str">
        <f aca="false">IF(Actions!F41="","",Actions!F41)</f>
        <v/>
      </c>
      <c r="E41" s="335" t="str">
        <f aca="false">IF(Actions!J41="","",Actions!J41*10^6)</f>
        <v/>
      </c>
      <c r="F41" s="335" t="str">
        <f aca="false">IF(D41="","",IF(((Actions!K41*Actions!L41/60)/50)&gt;40,40,(Actions!K41*Actions!L41/60)/50))</f>
        <v/>
      </c>
      <c r="G41" s="335" t="str">
        <f aca="false">IFERROR(VLOOKUP(Actions!H41,Lijsten!$AS$11:$AT$42,2,FALSE()),"")</f>
        <v/>
      </c>
      <c r="H41" s="335" t="str">
        <f aca="false">IF(Actions!$F41="B-lab",3,IF(Actions!$F41="C-lab",2,IF(Actions!$F41="D-lab",1,IF(OR(Actions!$F41="Nevenruimte",Actions!$F41="Overig"),0,""))))</f>
        <v/>
      </c>
      <c r="I41" s="335" t="str">
        <f aca="false">IFERROR(VLOOKUP(Actions!I41,Lijsten!$AR$53:$AS$56,2,FALSE()),"")</f>
        <v/>
      </c>
      <c r="J41" s="335" t="str">
        <f aca="false" t="array" ref="J41:J41">IF(B41="","",IFERROR(INDEX(Lijsten!$AX$9:$BQ$1421,MATCH(1,(Lijsten!$AX$9:$AX$1421=B41)*(Lijsten!$BG$9:$BG$1421="S"),0),10),IFERROR(INDEX(Lijsten!$AX$9:$BQ$1421,MATCH(1,(Lijsten!$AX$9:$AX$1421=B41)*(Lijsten!$BG$9:$BG$1421="M"),0),10),IFERROR(INDEX(Lijsten!$AX$9:$BQ$1421,MATCH(1,(Lijsten!$AX$9:$AX$1421=B41)*(Lijsten!$BG$9:$BG$1421="F"),0),10),IFERROR(INDEX(Lijsten!$AX$9:$BQ$1421,MATCH(1,(Lijsten!$AX$9:$AX$1421=B41)*(Lijsten!$BG$9:$BG$1421="edelgas"),0),10),"")))))</f>
        <v/>
      </c>
      <c r="K41" s="337" t="str">
        <f aca="false" t="array" ref="K41:K41">IF(J41="","",IF(J41="edelgas","n.v.t.",INDEX(Lijsten!$AX$9:$BQ$1421,MATCH(1,(Lijsten!$AX$9:$AX$1421=B41)*(Lijsten!$BG$9:$BG$1421=J41),0),13)))</f>
        <v/>
      </c>
      <c r="L41" s="337" t="str">
        <f aca="false">IF(OR(G41="",H41="",I41=""),"",(E41*K41))</f>
        <v/>
      </c>
      <c r="M41" s="341" t="str">
        <f aca="false">IF(OR(G41="",H41="",I41=""),"",0.02*10^(G41+H41+I41))</f>
        <v/>
      </c>
      <c r="N41" s="339" t="str">
        <f aca="false">IFERROR(M41/K41,"")</f>
        <v/>
      </c>
      <c r="O41" s="340" t="str">
        <f aca="false">IF(OR(G41="",H41="",I41=""),"",IF(D41="Proefdierruimte",(F41/40)*(L41/M41),""))</f>
        <v/>
      </c>
      <c r="P41" s="337" t="str">
        <f aca="false">IF(OR(G41="",H41="",I41=""),"",IF(D41="Bergplaats",(F41/40)*(L41/M41),""))</f>
        <v/>
      </c>
      <c r="Q41" s="337" t="str">
        <f aca="false">IF(OR(G41="",H41="",I41=""),"",IF(D41="B-lab",(F41/40)*(L41/M41),""))</f>
        <v/>
      </c>
      <c r="R41" s="337" t="str">
        <f aca="false">IF(OR(H41="",I41="",J41=""),"",IF(E41="RA-afval",(G41/40)*(M41/N41),""))</f>
        <v/>
      </c>
      <c r="S41" s="337" t="str">
        <f aca="false">IF(OR(I41="",J41="",K41=""),"",IF(F41="Overig",(H41/40)*(N41/O41),""))</f>
        <v/>
      </c>
    </row>
    <row r="42" s="42" customFormat="true" ht="13.5" hidden="false" customHeight="true" outlineLevel="0" collapsed="false">
      <c r="A42" s="335" t="n">
        <f aca="false">IF(Actions!A42="","",Actions!A42)</f>
        <v>22</v>
      </c>
      <c r="B42" s="335" t="str">
        <f aca="false">IF(Actions!B42="","",Actions!B42)</f>
        <v/>
      </c>
      <c r="C42" s="335" t="str">
        <f aca="false">IF(Actions!E42="","",Actions!E42)</f>
        <v/>
      </c>
      <c r="D42" s="335" t="str">
        <f aca="false">IF(Actions!F42="","",Actions!F42)</f>
        <v/>
      </c>
      <c r="E42" s="335" t="str">
        <f aca="false">IF(Actions!J42="","",Actions!J42*10^6)</f>
        <v/>
      </c>
      <c r="F42" s="335" t="str">
        <f aca="false">IF(D42="","",IF(((Actions!K42*Actions!L42/60)/50)&gt;40,40,(Actions!K42*Actions!L42/60)/50))</f>
        <v/>
      </c>
      <c r="G42" s="335" t="str">
        <f aca="false">IFERROR(VLOOKUP(Actions!H42,Lijsten!$AS$11:$AT$42,2,FALSE()),"")</f>
        <v/>
      </c>
      <c r="H42" s="335" t="str">
        <f aca="false">IF(Actions!$F42="B-lab",3,IF(Actions!$F42="C-lab",2,IF(Actions!$F42="D-lab",1,IF(OR(Actions!$F42="Nevenruimte",Actions!$F42="Overig"),0,""))))</f>
        <v/>
      </c>
      <c r="I42" s="335" t="str">
        <f aca="false">IFERROR(VLOOKUP(Actions!I42,Lijsten!$AR$53:$AS$56,2,FALSE()),"")</f>
        <v/>
      </c>
      <c r="J42" s="335" t="str">
        <f aca="false" t="array" ref="J42:J42">IF(B42="","",IFERROR(INDEX(Lijsten!$AX$9:$BQ$1421,MATCH(1,(Lijsten!$AX$9:$AX$1421=B42)*(Lijsten!$BG$9:$BG$1421="S"),0),10),IFERROR(INDEX(Lijsten!$AX$9:$BQ$1421,MATCH(1,(Lijsten!$AX$9:$AX$1421=B42)*(Lijsten!$BG$9:$BG$1421="M"),0),10),IFERROR(INDEX(Lijsten!$AX$9:$BQ$1421,MATCH(1,(Lijsten!$AX$9:$AX$1421=B42)*(Lijsten!$BG$9:$BG$1421="F"),0),10),IFERROR(INDEX(Lijsten!$AX$9:$BQ$1421,MATCH(1,(Lijsten!$AX$9:$AX$1421=B42)*(Lijsten!$BG$9:$BG$1421="edelgas"),0),10),"")))))</f>
        <v/>
      </c>
      <c r="K42" s="337" t="str">
        <f aca="false" t="array" ref="K42:K42">IF(J42="","",IF(J42="edelgas","n.v.t.",INDEX(Lijsten!$AX$9:$BQ$1421,MATCH(1,(Lijsten!$AX$9:$AX$1421=B42)*(Lijsten!$BG$9:$BG$1421=J42),0),13)))</f>
        <v/>
      </c>
      <c r="L42" s="337" t="str">
        <f aca="false">IF(OR(G42="",H42="",I42=""),"",(E42*K42))</f>
        <v/>
      </c>
      <c r="M42" s="341" t="str">
        <f aca="false">IF(OR(G42="",H42="",I42=""),"",0.02*10^(G42+H42+I42))</f>
        <v/>
      </c>
      <c r="N42" s="339" t="str">
        <f aca="false">IFERROR(M42/K42,"")</f>
        <v/>
      </c>
      <c r="O42" s="340" t="str">
        <f aca="false">IF(OR(G42="",H42="",I42=""),"",IF(D42="Proefdierruimte",(F42/40)*(L42/M42),""))</f>
        <v/>
      </c>
      <c r="P42" s="337" t="str">
        <f aca="false">IF(OR(G42="",H42="",I42=""),"",IF(D42="Bergplaats",(F42/40)*(L42/M42),""))</f>
        <v/>
      </c>
      <c r="Q42" s="337" t="str">
        <f aca="false">IF(OR(G42="",H42="",I42=""),"",IF(D42="B-lab",(F42/40)*(L42/M42),""))</f>
        <v/>
      </c>
      <c r="R42" s="337" t="str">
        <f aca="false">IF(OR(H42="",I42="",J42=""),"",IF(E42="RA-afval",(G42/40)*(M42/N42),""))</f>
        <v/>
      </c>
      <c r="S42" s="337" t="str">
        <f aca="false">IF(OR(I42="",J42="",K42=""),"",IF(F42="Overig",(H42/40)*(N42/O42),""))</f>
        <v/>
      </c>
    </row>
    <row r="43" s="42" customFormat="true" ht="13.5" hidden="false" customHeight="true" outlineLevel="0" collapsed="false">
      <c r="A43" s="335" t="n">
        <f aca="false">IF(Actions!A43="","",Actions!A43)</f>
        <v>23</v>
      </c>
      <c r="B43" s="335" t="str">
        <f aca="false">IF(Actions!B43="","",Actions!B43)</f>
        <v/>
      </c>
      <c r="C43" s="335" t="str">
        <f aca="false">IF(Actions!E43="","",Actions!E43)</f>
        <v/>
      </c>
      <c r="D43" s="335" t="str">
        <f aca="false">IF(Actions!F43="","",Actions!F43)</f>
        <v/>
      </c>
      <c r="E43" s="335" t="str">
        <f aca="false">IF(Actions!J43="","",Actions!J43*10^6)</f>
        <v/>
      </c>
      <c r="F43" s="335" t="str">
        <f aca="false">IF(D43="","",IF(((Actions!K43*Actions!L43/60)/50)&gt;40,40,(Actions!K43*Actions!L43/60)/50))</f>
        <v/>
      </c>
      <c r="G43" s="335" t="str">
        <f aca="false">IFERROR(VLOOKUP(Actions!H43,Lijsten!$AS$11:$AT$42,2,FALSE()),"")</f>
        <v/>
      </c>
      <c r="H43" s="335" t="str">
        <f aca="false">IF(Actions!$F43="B-lab",3,IF(Actions!$F43="C-lab",2,IF(Actions!$F43="D-lab",1,IF(OR(Actions!$F43="Nevenruimte",Actions!$F43="Overig"),0,""))))</f>
        <v/>
      </c>
      <c r="I43" s="335" t="str">
        <f aca="false">IFERROR(VLOOKUP(Actions!I43,Lijsten!$AR$53:$AS$56,2,FALSE()),"")</f>
        <v/>
      </c>
      <c r="J43" s="335" t="str">
        <f aca="false" t="array" ref="J43:J43">IF(B43="","",IFERROR(INDEX(Lijsten!$AX$9:$BQ$1421,MATCH(1,(Lijsten!$AX$9:$AX$1421=B43)*(Lijsten!$BG$9:$BG$1421="S"),0),10),IFERROR(INDEX(Lijsten!$AX$9:$BQ$1421,MATCH(1,(Lijsten!$AX$9:$AX$1421=B43)*(Lijsten!$BG$9:$BG$1421="M"),0),10),IFERROR(INDEX(Lijsten!$AX$9:$BQ$1421,MATCH(1,(Lijsten!$AX$9:$AX$1421=B43)*(Lijsten!$BG$9:$BG$1421="F"),0),10),IFERROR(INDEX(Lijsten!$AX$9:$BQ$1421,MATCH(1,(Lijsten!$AX$9:$AX$1421=B43)*(Lijsten!$BG$9:$BG$1421="edelgas"),0),10),"")))))</f>
        <v/>
      </c>
      <c r="K43" s="337" t="str">
        <f aca="false" t="array" ref="K43:K43">IF(J43="","",IF(J43="edelgas","n.v.t.",INDEX(Lijsten!$AX$9:$BQ$1421,MATCH(1,(Lijsten!$AX$9:$AX$1421=B43)*(Lijsten!$BG$9:$BG$1421=J43),0),13)))</f>
        <v/>
      </c>
      <c r="L43" s="337" t="str">
        <f aca="false">IF(OR(G43="",H43="",I43=""),"",(E43*K43))</f>
        <v/>
      </c>
      <c r="M43" s="341" t="str">
        <f aca="false">IF(OR(G43="",H43="",I43=""),"",0.02*10^(G43+H43+I43))</f>
        <v/>
      </c>
      <c r="N43" s="339" t="str">
        <f aca="false">IFERROR(M43/K43,"")</f>
        <v/>
      </c>
      <c r="O43" s="340" t="str">
        <f aca="false">IF(OR(G43="",H43="",I43=""),"",IF(D43="Proefdierruimte",(F43/40)*(L43/M43),""))</f>
        <v/>
      </c>
      <c r="P43" s="337" t="str">
        <f aca="false">IF(OR(G43="",H43="",I43=""),"",IF(D43="Bergplaats",(F43/40)*(L43/M43),""))</f>
        <v/>
      </c>
      <c r="Q43" s="337" t="str">
        <f aca="false">IF(OR(G43="",H43="",I43=""),"",IF(D43="B-lab",(F43/40)*(L43/M43),""))</f>
        <v/>
      </c>
      <c r="R43" s="337" t="str">
        <f aca="false">IF(OR(H43="",I43="",J43=""),"",IF(E43="RA-afval",(G43/40)*(M43/N43),""))</f>
        <v/>
      </c>
      <c r="S43" s="337" t="str">
        <f aca="false">IF(OR(I43="",J43="",K43=""),"",IF(F43="Overig",(H43/40)*(N43/O43),""))</f>
        <v/>
      </c>
    </row>
    <row r="44" s="42" customFormat="true" ht="13.5" hidden="false" customHeight="true" outlineLevel="0" collapsed="false">
      <c r="A44" s="335" t="n">
        <f aca="false">IF(Actions!A44="","",Actions!A44)</f>
        <v>24</v>
      </c>
      <c r="B44" s="335" t="str">
        <f aca="false">IF(Actions!B44="","",Actions!B44)</f>
        <v/>
      </c>
      <c r="C44" s="335" t="str">
        <f aca="false">IF(Actions!E44="","",Actions!E44)</f>
        <v/>
      </c>
      <c r="D44" s="335" t="str">
        <f aca="false">IF(Actions!F44="","",Actions!F44)</f>
        <v/>
      </c>
      <c r="E44" s="335" t="str">
        <f aca="false">IF(Actions!J44="","",Actions!J44*10^6)</f>
        <v/>
      </c>
      <c r="F44" s="335" t="str">
        <f aca="false">IF(D44="","",IF(((Actions!K44*Actions!L44/60)/50)&gt;40,40,(Actions!K44*Actions!L44/60)/50))</f>
        <v/>
      </c>
      <c r="G44" s="335" t="str">
        <f aca="false">IFERROR(VLOOKUP(Actions!H44,Lijsten!$AS$11:$AT$42,2,FALSE()),"")</f>
        <v/>
      </c>
      <c r="H44" s="335" t="str">
        <f aca="false">IF(Actions!$F44="B-lab",3,IF(Actions!$F44="C-lab",2,IF(Actions!$F44="D-lab",1,IF(OR(Actions!$F44="Nevenruimte",Actions!$F44="Overig"),0,""))))</f>
        <v/>
      </c>
      <c r="I44" s="335" t="str">
        <f aca="false">IFERROR(VLOOKUP(Actions!I44,Lijsten!$AR$53:$AS$56,2,FALSE()),"")</f>
        <v/>
      </c>
      <c r="J44" s="335" t="str">
        <f aca="false" t="array" ref="J44:J44">IF(B44="","",IFERROR(INDEX(Lijsten!$AX$9:$BQ$1421,MATCH(1,(Lijsten!$AX$9:$AX$1421=B44)*(Lijsten!$BG$9:$BG$1421="S"),0),10),IFERROR(INDEX(Lijsten!$AX$9:$BQ$1421,MATCH(1,(Lijsten!$AX$9:$AX$1421=B44)*(Lijsten!$BG$9:$BG$1421="M"),0),10),IFERROR(INDEX(Lijsten!$AX$9:$BQ$1421,MATCH(1,(Lijsten!$AX$9:$AX$1421=B44)*(Lijsten!$BG$9:$BG$1421="F"),0),10),IFERROR(INDEX(Lijsten!$AX$9:$BQ$1421,MATCH(1,(Lijsten!$AX$9:$AX$1421=B44)*(Lijsten!$BG$9:$BG$1421="edelgas"),0),10),"")))))</f>
        <v/>
      </c>
      <c r="K44" s="337" t="str">
        <f aca="false" t="array" ref="K44:K44">IF(J44="","",IF(J44="edelgas","n.v.t.",INDEX(Lijsten!$AX$9:$BQ$1421,MATCH(1,(Lijsten!$AX$9:$AX$1421=B44)*(Lijsten!$BG$9:$BG$1421=J44),0),13)))</f>
        <v/>
      </c>
      <c r="L44" s="337" t="str">
        <f aca="false">IF(OR(G44="",H44="",I44=""),"",(E44*K44))</f>
        <v/>
      </c>
      <c r="M44" s="341" t="str">
        <f aca="false">IF(OR(G44="",H44="",I44=""),"",0.02*10^(G44+H44+I44))</f>
        <v/>
      </c>
      <c r="N44" s="339" t="str">
        <f aca="false">IFERROR(M44/K44,"")</f>
        <v/>
      </c>
      <c r="O44" s="340" t="str">
        <f aca="false">IF(OR(G44="",H44="",I44=""),"",IF(D44="Proefdierruimte",(F44/40)*(L44/M44),""))</f>
        <v/>
      </c>
      <c r="P44" s="337" t="str">
        <f aca="false">IF(OR(G44="",H44="",I44=""),"",IF(D44="Bergplaats",(F44/40)*(L44/M44),""))</f>
        <v/>
      </c>
      <c r="Q44" s="337" t="str">
        <f aca="false">IF(OR(G44="",H44="",I44=""),"",IF(D44="B-lab",(F44/40)*(L44/M44),""))</f>
        <v/>
      </c>
      <c r="R44" s="337" t="str">
        <f aca="false">IF(OR(H44="",I44="",J44=""),"",IF(E44="RA-afval",(G44/40)*(M44/N44),""))</f>
        <v/>
      </c>
      <c r="S44" s="337" t="str">
        <f aca="false">IF(OR(I44="",J44="",K44=""),"",IF(F44="Overig",(H44/40)*(N44/O44),""))</f>
        <v/>
      </c>
    </row>
    <row r="45" s="42" customFormat="true" ht="13.5" hidden="false" customHeight="true" outlineLevel="0" collapsed="false">
      <c r="A45" s="335" t="n">
        <f aca="false">IF(Actions!A45="","",Actions!A45)</f>
        <v>25</v>
      </c>
      <c r="B45" s="335" t="str">
        <f aca="false">IF(Actions!B45="","",Actions!B45)</f>
        <v/>
      </c>
      <c r="C45" s="335" t="str">
        <f aca="false">IF(Actions!E45="","",Actions!E45)</f>
        <v/>
      </c>
      <c r="D45" s="335" t="str">
        <f aca="false">IF(Actions!F45="","",Actions!F45)</f>
        <v/>
      </c>
      <c r="E45" s="335" t="str">
        <f aca="false">IF(Actions!J45="","",Actions!J45*10^6)</f>
        <v/>
      </c>
      <c r="F45" s="335" t="str">
        <f aca="false">IF(D45="","",IF(((Actions!K45*Actions!L45/60)/50)&gt;40,40,(Actions!K45*Actions!L45/60)/50))</f>
        <v/>
      </c>
      <c r="G45" s="335" t="str">
        <f aca="false">IFERROR(VLOOKUP(Actions!H45,Lijsten!$AS$11:$AT$42,2,FALSE()),"")</f>
        <v/>
      </c>
      <c r="H45" s="335" t="str">
        <f aca="false">IF(Actions!$F45="B-lab",3,IF(Actions!$F45="C-lab",2,IF(Actions!$F45="D-lab",1,IF(OR(Actions!$F45="Nevenruimte",Actions!$F45="Overig"),0,""))))</f>
        <v/>
      </c>
      <c r="I45" s="335" t="str">
        <f aca="false">IFERROR(VLOOKUP(Actions!I45,Lijsten!$AR$53:$AS$56,2,FALSE()),"")</f>
        <v/>
      </c>
      <c r="J45" s="335" t="str">
        <f aca="false" t="array" ref="J45:J45">IF(B45="","",IFERROR(INDEX(Lijsten!$AX$9:$BQ$1421,MATCH(1,(Lijsten!$AX$9:$AX$1421=B45)*(Lijsten!$BG$9:$BG$1421="S"),0),10),IFERROR(INDEX(Lijsten!$AX$9:$BQ$1421,MATCH(1,(Lijsten!$AX$9:$AX$1421=B45)*(Lijsten!$BG$9:$BG$1421="M"),0),10),IFERROR(INDEX(Lijsten!$AX$9:$BQ$1421,MATCH(1,(Lijsten!$AX$9:$AX$1421=B45)*(Lijsten!$BG$9:$BG$1421="F"),0),10),IFERROR(INDEX(Lijsten!$AX$9:$BQ$1421,MATCH(1,(Lijsten!$AX$9:$AX$1421=B45)*(Lijsten!$BG$9:$BG$1421="edelgas"),0),10),"")))))</f>
        <v/>
      </c>
      <c r="K45" s="337" t="str">
        <f aca="false" t="array" ref="K45:K45">IF(J45="","",IF(J45="edelgas","n.v.t.",INDEX(Lijsten!$AX$9:$BQ$1421,MATCH(1,(Lijsten!$AX$9:$AX$1421=B45)*(Lijsten!$BG$9:$BG$1421=J45),0),13)))</f>
        <v/>
      </c>
      <c r="L45" s="337" t="str">
        <f aca="false">IF(OR(G45="",H45="",I45=""),"",(E45*K45))</f>
        <v/>
      </c>
      <c r="M45" s="341" t="str">
        <f aca="false">IF(OR(G45="",H45="",I45=""),"",0.02*10^(G45+H45+I45))</f>
        <v/>
      </c>
      <c r="N45" s="339" t="str">
        <f aca="false">IFERROR(M45/K45,"")</f>
        <v/>
      </c>
      <c r="O45" s="340" t="str">
        <f aca="false">IF(OR(G45="",H45="",I45=""),"",IF(D45="Proefdierruimte",(F45/40)*(L45/M45),""))</f>
        <v/>
      </c>
      <c r="P45" s="337" t="str">
        <f aca="false">IF(OR(G45="",H45="",I45=""),"",IF(D45="Bergplaats",(F45/40)*(L45/M45),""))</f>
        <v/>
      </c>
      <c r="Q45" s="337" t="str">
        <f aca="false">IF(OR(G45="",H45="",I45=""),"",IF(D45="B-lab",(F45/40)*(L45/M45),""))</f>
        <v/>
      </c>
      <c r="R45" s="337" t="str">
        <f aca="false">IF(OR(H45="",I45="",J45=""),"",IF(E45="RA-afval",(G45/40)*(M45/N45),""))</f>
        <v/>
      </c>
      <c r="S45" s="337" t="str">
        <f aca="false">IF(OR(I45="",J45="",K45=""),"",IF(F45="Overig",(H45/40)*(N45/O45),""))</f>
        <v/>
      </c>
    </row>
    <row r="46" s="42" customFormat="true" ht="13.5" hidden="false" customHeight="true" outlineLevel="0" collapsed="false">
      <c r="A46" s="335" t="n">
        <f aca="false">IF(Actions!A46="","",Actions!A46)</f>
        <v>26</v>
      </c>
      <c r="B46" s="335" t="str">
        <f aca="false">IF(Actions!B46="","",Actions!B46)</f>
        <v/>
      </c>
      <c r="C46" s="335" t="str">
        <f aca="false">IF(Actions!E46="","",Actions!E46)</f>
        <v/>
      </c>
      <c r="D46" s="335" t="str">
        <f aca="false">IF(Actions!F46="","",Actions!F46)</f>
        <v/>
      </c>
      <c r="E46" s="335" t="str">
        <f aca="false">IF(Actions!J46="","",Actions!J46*10^6)</f>
        <v/>
      </c>
      <c r="F46" s="335" t="str">
        <f aca="false">IF(D46="","",IF(((Actions!K46*Actions!L46/60)/50)&gt;40,40,(Actions!K46*Actions!L46/60)/50))</f>
        <v/>
      </c>
      <c r="G46" s="335" t="str">
        <f aca="false">IFERROR(VLOOKUP(Actions!H46,Lijsten!$AS$11:$AT$42,2,FALSE()),"")</f>
        <v/>
      </c>
      <c r="H46" s="335" t="str">
        <f aca="false">IF(Actions!$F46="B-lab",3,IF(Actions!$F46="C-lab",2,IF(Actions!$F46="D-lab",1,IF(OR(Actions!$F46="Nevenruimte",Actions!$F46="Overig"),0,""))))</f>
        <v/>
      </c>
      <c r="I46" s="335" t="str">
        <f aca="false">IFERROR(VLOOKUP(Actions!I46,Lijsten!$AR$53:$AS$56,2,FALSE()),"")</f>
        <v/>
      </c>
      <c r="J46" s="335" t="str">
        <f aca="false" t="array" ref="J46:J46">IF(B46="","",IFERROR(INDEX(Lijsten!$AX$9:$BQ$1421,MATCH(1,(Lijsten!$AX$9:$AX$1421=B46)*(Lijsten!$BG$9:$BG$1421="S"),0),10),IFERROR(INDEX(Lijsten!$AX$9:$BQ$1421,MATCH(1,(Lijsten!$AX$9:$AX$1421=B46)*(Lijsten!$BG$9:$BG$1421="M"),0),10),IFERROR(INDEX(Lijsten!$AX$9:$BQ$1421,MATCH(1,(Lijsten!$AX$9:$AX$1421=B46)*(Lijsten!$BG$9:$BG$1421="F"),0),10),IFERROR(INDEX(Lijsten!$AX$9:$BQ$1421,MATCH(1,(Lijsten!$AX$9:$AX$1421=B46)*(Lijsten!$BG$9:$BG$1421="edelgas"),0),10),"")))))</f>
        <v/>
      </c>
      <c r="K46" s="337" t="str">
        <f aca="false" t="array" ref="K46:K46">IF(J46="","",IF(J46="edelgas","n.v.t.",INDEX(Lijsten!$AX$9:$BQ$1421,MATCH(1,(Lijsten!$AX$9:$AX$1421=B46)*(Lijsten!$BG$9:$BG$1421=J46),0),13)))</f>
        <v/>
      </c>
      <c r="L46" s="337" t="str">
        <f aca="false">IF(OR(G46="",H46="",I46=""),"",(E46*K46))</f>
        <v/>
      </c>
      <c r="M46" s="341" t="str">
        <f aca="false">IF(OR(G46="",H46="",I46=""),"",0.02*10^(G46+H46+I46))</f>
        <v/>
      </c>
      <c r="N46" s="339" t="str">
        <f aca="false">IFERROR(M46/K46,"")</f>
        <v/>
      </c>
      <c r="O46" s="340" t="str">
        <f aca="false">IF(OR(G46="",H46="",I46=""),"",IF(D46="Proefdierruimte",(F46/40)*(L46/M46),""))</f>
        <v/>
      </c>
      <c r="P46" s="337" t="str">
        <f aca="false">IF(OR(G46="",H46="",I46=""),"",IF(D46="Bergplaats",(F46/40)*(L46/M46),""))</f>
        <v/>
      </c>
      <c r="Q46" s="337" t="str">
        <f aca="false">IF(OR(G46="",H46="",I46=""),"",IF(D46="B-lab",(F46/40)*(L46/M46),""))</f>
        <v/>
      </c>
      <c r="R46" s="337" t="str">
        <f aca="false">IF(OR(H46="",I46="",J46=""),"",IF(E46="RA-afval",(G46/40)*(M46/N46),""))</f>
        <v/>
      </c>
      <c r="S46" s="337" t="str">
        <f aca="false">IF(OR(I46="",J46="",K46=""),"",IF(F46="Overig",(H46/40)*(N46/O46),""))</f>
        <v/>
      </c>
    </row>
    <row r="47" s="42" customFormat="true" ht="13.5" hidden="false" customHeight="true" outlineLevel="0" collapsed="false">
      <c r="A47" s="335" t="n">
        <f aca="false">IF(Actions!A47="","",Actions!A47)</f>
        <v>27</v>
      </c>
      <c r="B47" s="335" t="str">
        <f aca="false">IF(Actions!B47="","",Actions!B47)</f>
        <v/>
      </c>
      <c r="C47" s="335" t="str">
        <f aca="false">IF(Actions!E47="","",Actions!E47)</f>
        <v/>
      </c>
      <c r="D47" s="335" t="str">
        <f aca="false">IF(Actions!F47="","",Actions!F47)</f>
        <v/>
      </c>
      <c r="E47" s="335" t="str">
        <f aca="false">IF(Actions!J47="","",Actions!J47*10^6)</f>
        <v/>
      </c>
      <c r="F47" s="335" t="str">
        <f aca="false">IF(D47="","",IF(((Actions!K47*Actions!L47/60)/50)&gt;40,40,(Actions!K47*Actions!L47/60)/50))</f>
        <v/>
      </c>
      <c r="G47" s="335" t="str">
        <f aca="false">IFERROR(VLOOKUP(Actions!H47,Lijsten!$AS$11:$AT$42,2,FALSE()),"")</f>
        <v/>
      </c>
      <c r="H47" s="335" t="str">
        <f aca="false">IF(Actions!$F47="B-lab",3,IF(Actions!$F47="C-lab",2,IF(Actions!$F47="D-lab",1,IF(OR(Actions!$F47="Nevenruimte",Actions!$F47="Overig"),0,""))))</f>
        <v/>
      </c>
      <c r="I47" s="335" t="str">
        <f aca="false">IFERROR(VLOOKUP(Actions!I47,Lijsten!$AR$53:$AS$56,2,FALSE()),"")</f>
        <v/>
      </c>
      <c r="J47" s="335" t="str">
        <f aca="false" t="array" ref="J47:J47">IF(B47="","",IFERROR(INDEX(Lijsten!$AX$9:$BQ$1421,MATCH(1,(Lijsten!$AX$9:$AX$1421=B47)*(Lijsten!$BG$9:$BG$1421="S"),0),10),IFERROR(INDEX(Lijsten!$AX$9:$BQ$1421,MATCH(1,(Lijsten!$AX$9:$AX$1421=B47)*(Lijsten!$BG$9:$BG$1421="M"),0),10),IFERROR(INDEX(Lijsten!$AX$9:$BQ$1421,MATCH(1,(Lijsten!$AX$9:$AX$1421=B47)*(Lijsten!$BG$9:$BG$1421="F"),0),10),IFERROR(INDEX(Lijsten!$AX$9:$BQ$1421,MATCH(1,(Lijsten!$AX$9:$AX$1421=B47)*(Lijsten!$BG$9:$BG$1421="edelgas"),0),10),"")))))</f>
        <v/>
      </c>
      <c r="K47" s="337" t="str">
        <f aca="false" t="array" ref="K47:K47">IF(J47="","",IF(J47="edelgas","n.v.t.",INDEX(Lijsten!$AX$9:$BQ$1421,MATCH(1,(Lijsten!$AX$9:$AX$1421=B47)*(Lijsten!$BG$9:$BG$1421=J47),0),13)))</f>
        <v/>
      </c>
      <c r="L47" s="337" t="str">
        <f aca="false">IF(OR(G47="",H47="",I47=""),"",(E47*K47))</f>
        <v/>
      </c>
      <c r="M47" s="341" t="str">
        <f aca="false">IF(OR(G47="",H47="",I47=""),"",0.02*10^(G47+H47+I47))</f>
        <v/>
      </c>
      <c r="N47" s="339" t="str">
        <f aca="false">IFERROR(M47/K47,"")</f>
        <v/>
      </c>
      <c r="O47" s="340" t="str">
        <f aca="false">IF(OR(G47="",H47="",I47=""),"",IF(D47="Proefdierruimte",(F47/40)*(L47/M47),""))</f>
        <v/>
      </c>
      <c r="P47" s="337" t="str">
        <f aca="false">IF(OR(G47="",H47="",I47=""),"",IF(D47="Bergplaats",(F47/40)*(L47/M47),""))</f>
        <v/>
      </c>
      <c r="Q47" s="337" t="str">
        <f aca="false">IF(OR(G47="",H47="",I47=""),"",IF(D47="B-lab",(F47/40)*(L47/M47),""))</f>
        <v/>
      </c>
      <c r="R47" s="337" t="str">
        <f aca="false">IF(OR(H47="",I47="",J47=""),"",IF(E47="RA-afval",(G47/40)*(M47/N47),""))</f>
        <v/>
      </c>
      <c r="S47" s="337" t="str">
        <f aca="false">IF(OR(I47="",J47="",K47=""),"",IF(F47="Overig",(H47/40)*(N47/O47),""))</f>
        <v/>
      </c>
    </row>
    <row r="48" s="42" customFormat="true" ht="13.5" hidden="false" customHeight="true" outlineLevel="0" collapsed="false">
      <c r="A48" s="335" t="n">
        <f aca="false">IF(Actions!A48="","",Actions!A48)</f>
        <v>28</v>
      </c>
      <c r="B48" s="335" t="str">
        <f aca="false">IF(Actions!B48="","",Actions!B48)</f>
        <v/>
      </c>
      <c r="C48" s="335" t="str">
        <f aca="false">IF(Actions!E48="","",Actions!E48)</f>
        <v/>
      </c>
      <c r="D48" s="335" t="str">
        <f aca="false">IF(Actions!F48="","",Actions!F48)</f>
        <v/>
      </c>
      <c r="E48" s="335" t="str">
        <f aca="false">IF(Actions!J48="","",Actions!J48*10^6)</f>
        <v/>
      </c>
      <c r="F48" s="335" t="str">
        <f aca="false">IF(D48="","",IF(((Actions!K48*Actions!L48/60)/50)&gt;40,40,(Actions!K48*Actions!L48/60)/50))</f>
        <v/>
      </c>
      <c r="G48" s="335" t="str">
        <f aca="false">IFERROR(VLOOKUP(Actions!H48,Lijsten!$AS$11:$AT$42,2,FALSE()),"")</f>
        <v/>
      </c>
      <c r="H48" s="335" t="str">
        <f aca="false">IF(Actions!$F48="B-lab",3,IF(Actions!$F48="C-lab",2,IF(Actions!$F48="D-lab",1,IF(OR(Actions!$F48="Nevenruimte",Actions!$F48="Overig"),0,""))))</f>
        <v/>
      </c>
      <c r="I48" s="335" t="str">
        <f aca="false">IFERROR(VLOOKUP(Actions!I48,Lijsten!$AR$53:$AS$56,2,FALSE()),"")</f>
        <v/>
      </c>
      <c r="J48" s="335" t="str">
        <f aca="false" t="array" ref="J48:J48">IF(B48="","",IFERROR(INDEX(Lijsten!$AX$9:$BQ$1421,MATCH(1,(Lijsten!$AX$9:$AX$1421=B48)*(Lijsten!$BG$9:$BG$1421="S"),0),10),IFERROR(INDEX(Lijsten!$AX$9:$BQ$1421,MATCH(1,(Lijsten!$AX$9:$AX$1421=B48)*(Lijsten!$BG$9:$BG$1421="M"),0),10),IFERROR(INDEX(Lijsten!$AX$9:$BQ$1421,MATCH(1,(Lijsten!$AX$9:$AX$1421=B48)*(Lijsten!$BG$9:$BG$1421="F"),0),10),IFERROR(INDEX(Lijsten!$AX$9:$BQ$1421,MATCH(1,(Lijsten!$AX$9:$AX$1421=B48)*(Lijsten!$BG$9:$BG$1421="edelgas"),0),10),"")))))</f>
        <v/>
      </c>
      <c r="K48" s="337" t="str">
        <f aca="false" t="array" ref="K48:K48">IF(J48="","",IF(J48="edelgas","n.v.t.",INDEX(Lijsten!$AX$9:$BQ$1421,MATCH(1,(Lijsten!$AX$9:$AX$1421=B48)*(Lijsten!$BG$9:$BG$1421=J48),0),13)))</f>
        <v/>
      </c>
      <c r="L48" s="337" t="str">
        <f aca="false">IF(OR(G48="",H48="",I48=""),"",(E48*K48))</f>
        <v/>
      </c>
      <c r="M48" s="341" t="str">
        <f aca="false">IF(OR(G48="",H48="",I48=""),"",0.02*10^(G48+H48+I48))</f>
        <v/>
      </c>
      <c r="N48" s="339" t="str">
        <f aca="false">IFERROR(M48/K48,"")</f>
        <v/>
      </c>
      <c r="O48" s="340" t="str">
        <f aca="false">IF(OR(G48="",H48="",I48=""),"",IF(D48="Proefdierruimte",(F48/40)*(L48/M48),""))</f>
        <v/>
      </c>
      <c r="P48" s="337" t="str">
        <f aca="false">IF(OR(G48="",H48="",I48=""),"",IF(D48="Bergplaats",(F48/40)*(L48/M48),""))</f>
        <v/>
      </c>
      <c r="Q48" s="337" t="str">
        <f aca="false">IF(OR(G48="",H48="",I48=""),"",IF(D48="B-lab",(F48/40)*(L48/M48),""))</f>
        <v/>
      </c>
      <c r="R48" s="337" t="str">
        <f aca="false">IF(OR(H48="",I48="",J48=""),"",IF(E48="RA-afval",(G48/40)*(M48/N48),""))</f>
        <v/>
      </c>
      <c r="S48" s="337" t="str">
        <f aca="false">IF(OR(I48="",J48="",K48=""),"",IF(F48="Overig",(H48/40)*(N48/O48),""))</f>
        <v/>
      </c>
    </row>
    <row r="49" s="42" customFormat="true" ht="13.5" hidden="false" customHeight="true" outlineLevel="0" collapsed="false">
      <c r="A49" s="335" t="n">
        <f aca="false">IF(Actions!A49="","",Actions!A49)</f>
        <v>29</v>
      </c>
      <c r="B49" s="335" t="str">
        <f aca="false">IF(Actions!B49="","",Actions!B49)</f>
        <v/>
      </c>
      <c r="C49" s="335" t="str">
        <f aca="false">IF(Actions!E49="","",Actions!E49)</f>
        <v/>
      </c>
      <c r="D49" s="335" t="str">
        <f aca="false">IF(Actions!F49="","",Actions!F49)</f>
        <v/>
      </c>
      <c r="E49" s="335" t="str">
        <f aca="false">IF(Actions!J49="","",Actions!J49*10^6)</f>
        <v/>
      </c>
      <c r="F49" s="335" t="str">
        <f aca="false">IF(D49="","",IF(((Actions!K49*Actions!L49/60)/50)&gt;40,40,(Actions!K49*Actions!L49/60)/50))</f>
        <v/>
      </c>
      <c r="G49" s="335" t="str">
        <f aca="false">IFERROR(VLOOKUP(Actions!H49,Lijsten!$AS$11:$AT$42,2,FALSE()),"")</f>
        <v/>
      </c>
      <c r="H49" s="335" t="str">
        <f aca="false">IF(Actions!$F49="B-lab",3,IF(Actions!$F49="C-lab",2,IF(Actions!$F49="D-lab",1,IF(OR(Actions!$F49="Nevenruimte",Actions!$F49="Overig"),0,""))))</f>
        <v/>
      </c>
      <c r="I49" s="335" t="str">
        <f aca="false">IFERROR(VLOOKUP(Actions!I49,Lijsten!$AR$53:$AS$56,2,FALSE()),"")</f>
        <v/>
      </c>
      <c r="J49" s="335" t="str">
        <f aca="false" t="array" ref="J49:J49">IF(B49="","",IFERROR(INDEX(Lijsten!$AX$9:$BQ$1421,MATCH(1,(Lijsten!$AX$9:$AX$1421=B49)*(Lijsten!$BG$9:$BG$1421="S"),0),10),IFERROR(INDEX(Lijsten!$AX$9:$BQ$1421,MATCH(1,(Lijsten!$AX$9:$AX$1421=B49)*(Lijsten!$BG$9:$BG$1421="M"),0),10),IFERROR(INDEX(Lijsten!$AX$9:$BQ$1421,MATCH(1,(Lijsten!$AX$9:$AX$1421=B49)*(Lijsten!$BG$9:$BG$1421="F"),0),10),IFERROR(INDEX(Lijsten!$AX$9:$BQ$1421,MATCH(1,(Lijsten!$AX$9:$AX$1421=B49)*(Lijsten!$BG$9:$BG$1421="edelgas"),0),10),"")))))</f>
        <v/>
      </c>
      <c r="K49" s="337" t="str">
        <f aca="false" t="array" ref="K49:K49">IF(J49="","",IF(J49="edelgas","n.v.t.",INDEX(Lijsten!$AX$9:$BQ$1421,MATCH(1,(Lijsten!$AX$9:$AX$1421=B49)*(Lijsten!$BG$9:$BG$1421=J49),0),13)))</f>
        <v/>
      </c>
      <c r="L49" s="337" t="str">
        <f aca="false">IF(OR(G49="",H49="",I49=""),"",(E49*K49))</f>
        <v/>
      </c>
      <c r="M49" s="341" t="str">
        <f aca="false">IF(OR(G49="",H49="",I49=""),"",0.02*10^(G49+H49+I49))</f>
        <v/>
      </c>
      <c r="N49" s="339" t="str">
        <f aca="false">IFERROR(M49/K49,"")</f>
        <v/>
      </c>
      <c r="O49" s="340" t="str">
        <f aca="false">IF(OR(G49="",H49="",I49=""),"",IF(D49="Proefdierruimte",(F49/40)*(L49/M49),""))</f>
        <v/>
      </c>
      <c r="P49" s="337" t="str">
        <f aca="false">IF(OR(G49="",H49="",I49=""),"",IF(D49="Bergplaats",(F49/40)*(L49/M49),""))</f>
        <v/>
      </c>
      <c r="Q49" s="337" t="str">
        <f aca="false">IF(OR(G49="",H49="",I49=""),"",IF(D49="B-lab",(F49/40)*(L49/M49),""))</f>
        <v/>
      </c>
      <c r="R49" s="337" t="str">
        <f aca="false">IF(OR(H49="",I49="",J49=""),"",IF(E49="RA-afval",(G49/40)*(M49/N49),""))</f>
        <v/>
      </c>
      <c r="S49" s="337" t="str">
        <f aca="false">IF(OR(I49="",J49="",K49=""),"",IF(F49="Overig",(H49/40)*(N49/O49),""))</f>
        <v/>
      </c>
    </row>
    <row r="50" s="42" customFormat="true" ht="13.5" hidden="false" customHeight="true" outlineLevel="0" collapsed="false">
      <c r="A50" s="335" t="n">
        <f aca="false">IF(Actions!A50="","",Actions!A50)</f>
        <v>30</v>
      </c>
      <c r="B50" s="335" t="str">
        <f aca="false">IF(Actions!B50="","",Actions!B50)</f>
        <v/>
      </c>
      <c r="C50" s="335" t="str">
        <f aca="false">IF(Actions!E50="","",Actions!E50)</f>
        <v/>
      </c>
      <c r="D50" s="335" t="str">
        <f aca="false">IF(Actions!F50="","",Actions!F50)</f>
        <v/>
      </c>
      <c r="E50" s="335" t="str">
        <f aca="false">IF(Actions!J50="","",Actions!J50*10^6)</f>
        <v/>
      </c>
      <c r="F50" s="335" t="str">
        <f aca="false">IF(D50="","",IF(((Actions!K50*Actions!L50/60)/50)&gt;40,40,(Actions!K50*Actions!L50/60)/50))</f>
        <v/>
      </c>
      <c r="G50" s="335" t="str">
        <f aca="false">IFERROR(VLOOKUP(Actions!H50,Lijsten!$AS$11:$AT$42,2,FALSE()),"")</f>
        <v/>
      </c>
      <c r="H50" s="335" t="str">
        <f aca="false">IF(Actions!$F50="B-lab",3,IF(Actions!$F50="C-lab",2,IF(Actions!$F50="D-lab",1,IF(OR(Actions!$F50="Nevenruimte",Actions!$F50="Overig"),0,""))))</f>
        <v/>
      </c>
      <c r="I50" s="335" t="str">
        <f aca="false">IFERROR(VLOOKUP(Actions!I50,Lijsten!$AR$53:$AS$56,2,FALSE()),"")</f>
        <v/>
      </c>
      <c r="J50" s="335" t="str">
        <f aca="false" t="array" ref="J50:J50">IF(B50="","",IFERROR(INDEX(Lijsten!$AX$9:$BQ$1421,MATCH(1,(Lijsten!$AX$9:$AX$1421=B50)*(Lijsten!$BG$9:$BG$1421="S"),0),10),IFERROR(INDEX(Lijsten!$AX$9:$BQ$1421,MATCH(1,(Lijsten!$AX$9:$AX$1421=B50)*(Lijsten!$BG$9:$BG$1421="M"),0),10),IFERROR(INDEX(Lijsten!$AX$9:$BQ$1421,MATCH(1,(Lijsten!$AX$9:$AX$1421=B50)*(Lijsten!$BG$9:$BG$1421="F"),0),10),IFERROR(INDEX(Lijsten!$AX$9:$BQ$1421,MATCH(1,(Lijsten!$AX$9:$AX$1421=B50)*(Lijsten!$BG$9:$BG$1421="edelgas"),0),10),"")))))</f>
        <v/>
      </c>
      <c r="K50" s="337" t="str">
        <f aca="false" t="array" ref="K50:K50">IF(J50="","",IF(J50="edelgas","n.v.t.",INDEX(Lijsten!$AX$9:$BQ$1421,MATCH(1,(Lijsten!$AX$9:$AX$1421=B50)*(Lijsten!$BG$9:$BG$1421=J50),0),13)))</f>
        <v/>
      </c>
      <c r="L50" s="337" t="str">
        <f aca="false">IF(OR(G50="",H50="",I50=""),"",(E50*K50))</f>
        <v/>
      </c>
      <c r="M50" s="341" t="str">
        <f aca="false">IF(OR(G50="",H50="",I50=""),"",0.02*10^(G50+H50+I50))</f>
        <v/>
      </c>
      <c r="N50" s="339" t="str">
        <f aca="false">IFERROR(M50/K50,"")</f>
        <v/>
      </c>
      <c r="O50" s="340" t="str">
        <f aca="false">IF(OR(G50="",H50="",I50=""),"",IF(D50="Proefdierruimte",(F50/40)*(L50/M50),""))</f>
        <v/>
      </c>
      <c r="P50" s="337" t="str">
        <f aca="false">IF(OR(G50="",H50="",I50=""),"",IF(D50="Bergplaats",(F50/40)*(L50/M50),""))</f>
        <v/>
      </c>
      <c r="Q50" s="337" t="str">
        <f aca="false">IF(OR(G50="",H50="",I50=""),"",IF(D50="B-lab",(F50/40)*(L50/M50),""))</f>
        <v/>
      </c>
      <c r="R50" s="337" t="str">
        <f aca="false">IF(OR(H50="",I50="",J50=""),"",IF(E50="RA-afval",(G50/40)*(M50/N50),""))</f>
        <v/>
      </c>
      <c r="S50" s="337" t="str">
        <f aca="false">IF(OR(I50="",J50="",K50=""),"",IF(F50="Overig",(H50/40)*(N50/O50),""))</f>
        <v/>
      </c>
    </row>
  </sheetData>
  <sheetProtection sheet="true" selectLockedCells="true" selectUnlockedCells="true"/>
  <mergeCells count="1">
    <mergeCell ref="P17:Q17"/>
  </mergeCells>
  <conditionalFormatting sqref="A20:A50 A20:A50">
    <cfRule type="expression" priority="2" aboveAverage="0" equalAverage="0" bottom="0" percent="0" rank="0" text="" dxfId="4">
      <formula>AND(#ref!="",#ref!&lt;&gt;"")</formula>
    </cfRule>
  </conditionalFormatting>
  <dataValidations count="15">
    <dataValidation allowBlank="true" errorStyle="stop" operator="between" prompt="Geen invloed op berekeningen.&#10;Weergegeven voor overzicht.&#10;&#10;De waarde wordt opgezocht op het tabblad 'Handelingen'." promptTitle="Omschrijving van de handeling" showDropDown="false" showErrorMessage="true" showInputMessage="true" sqref="C18" type="none">
      <formula1>0</formula1>
      <formula2>0</formula2>
    </dataValidation>
    <dataValidation allowBlank="true" errorStyle="information" operator="between" prompt="Gebruikt om meest beperkende inhalatieklasse en e(50)inh op te zoeken op het tabblad 'Lijsten'.&#10;&#10;De waarde wordt opgezocht op het tabblad 'Handelingen'." promptTitle="Nuclide" showDropDown="false" showErrorMessage="true" showInputMessage="true" sqref="B18" type="none">
      <formula1>0</formula1>
      <formula2>0</formula2>
    </dataValidation>
    <dataValidation allowBlank="true" errorStyle="stop" operator="between" prompt="Geen invloed op berekeningen. &#10;Weergegeven voor overzicht.&#10;&#10;De waarde wordt opgezocht op het tabblad 'Handelingen'." promptTitle="Nummer van de handeling" showDropDown="false" showErrorMessage="true" showInputMessage="true" sqref="A18" type="none">
      <formula1>0</formula1>
      <formula2>0</formula2>
    </dataValidation>
    <dataValidation allowBlank="true" errorStyle="stop" operator="between" prompt="Gebruikt bij berekening van de belastingsfactoren van de laboratoriumruimtes.&#10;&#10;De waarde wordt opgezocht op het tabblad 'Handelingen'." promptTitle="De activiteit (MBq)" showDropDown="false" showErrorMessage="true" showInputMessage="true" sqref="E18" type="none">
      <formula1>0</formula1>
      <formula2>0</formula2>
    </dataValidation>
    <dataValidation allowBlank="true" errorStyle="stop" operator="between" prompt="Gebruikt bij berekening van de belastingsfactoren van de ruimtes.&#10;&#10;De waarde wordt opgezocht op het tabblad 'Handelingen' en omgerekend naar de juiste eenheden." promptTitle="Tijdsduur (min)" showDropDown="false" showErrorMessage="true" showInputMessage="true" sqref="F18" type="none">
      <formula1>0</formula1>
      <formula2>0</formula2>
    </dataValidation>
    <dataValidation allowBlank="true" errorStyle="stop" operator="between" prompt="Gebruikt bij de berekening Xmax (maximaal te hanteren aantal Re's) bij de deelhandeling.&#10;&#10;De waarde wordt opgezocht op basis van de ingevulde waarde in de kolom 'Bewerking' op het tabblad 'Handelingen'." promptTitle="De verspreidingsparameter p" showDropDown="false" showErrorMessage="true" showInputMessage="true" sqref="G18" type="none">
      <formula1>0</formula1>
      <formula2>0</formula2>
    </dataValidation>
    <dataValidation allowBlank="true" errorStyle="stop" operator="between" prompt="Gebruikt bij de berekening Xmax (maximaal te hanteren aantal Re's) bij de deelhandeling.&#10;&#10;De waarde wordt opgezocht op basis van de kolom 'Classificatie laboratorium' op het tabblad 'Handelingen'." promptTitle="De laboratorium parameter q" showDropDown="false" showErrorMessage="true" showInputMessage="true" sqref="H18" type="none">
      <formula1>0</formula1>
      <formula2>0</formula2>
    </dataValidation>
    <dataValidation allowBlank="true" errorStyle="stop" operator="between" prompt="voor algemene uitleg over dit tabblad." promptTitle="Klik op het plusje links" showDropDown="false" showErrorMessage="true" showInputMessage="true" sqref="A3" type="none">
      <formula1>0</formula1>
      <formula2>0</formula2>
    </dataValidation>
    <dataValidation allowBlank="true" errorStyle="stop" operator="between" prompt="Gebruikt bij de berekening Xmax (maximaal te hanteren aantal Re's) bij de deelhandeling.&#10;&#10;De waarde wordt opgezocht op basis van de kolom 'Type ventilatie' op het tabblad 'Handelingen'." promptTitle="De ventilatieparameter r" showDropDown="false" showErrorMessage="true" showInputMessage="true" sqref="I18" type="none">
      <formula1>0</formula1>
      <formula2>0</formula2>
    </dataValidation>
    <dataValidation allowBlank="true" errorStyle="stop" operator="between" prompt="Deze waarde wordt gebruikt om de e(50)inh mee op te zoeken op het tabblad 'Lijsten'.&#10;&#10;Hier wordt de meest beperkende inhalatieklasse ingevuld die bij het nuclide hoort, door deze te zoeken op het tabblad 'Lijsten'." promptTitle="De inhalatieklasse" showDropDown="false" showErrorMessage="true" showInputMessage="true" sqref="J18" type="none">
      <formula1>0</formula1>
      <formula2>0</formula2>
    </dataValidation>
    <dataValidation allowBlank="true" errorStyle="stop" operator="between" prompt="Deze waarde wordt gebruikt om de belastingsfactor mee te berekenen.&#10;&#10;Hier wordt de meest beperkende e(50)inh weergegeven voor het betreffende nuclide, door deze op te zoeken op het tabblad 'Lijsten'." promptTitle="e(50)inh" showDropDown="false" showErrorMessage="true" showInputMessage="true" sqref="K18:L18" type="none">
      <formula1>0</formula1>
      <formula2>0</formula2>
    </dataValidation>
    <dataValidation allowBlank="true" errorStyle="stop" operator="between" prompt="Gebruikt bij berekening belastingsfactoren laboratoriumruimts&#10;&#10;Berekend met de p-,q- en r-waarden." promptTitle="Maximaal te hanteren aantal Re's" showDropDown="false" showErrorMessage="true" showInputMessage="true" sqref="M18" type="none">
      <formula1>0</formula1>
      <formula2>0</formula2>
    </dataValidation>
    <dataValidation allowBlank="true" errorStyle="stop" operator="between" prompt="Als de waarde van een deelhandeling in kolom P en Q leeg is of gelijk is aan 0, dan worden de handelingen niet in een laboratorium uitgevoerd en is de deelhandeling niet relevant voor dit tabblad." promptTitle="Wel of niet in labruimte" showDropDown="false" showErrorMessage="true" showInputMessage="true" sqref="A8" type="none">
      <formula1>0</formula1>
      <formula2>0</formula2>
    </dataValidation>
    <dataValidation allowBlank="true" errorStyle="stop" operator="between" prompt="Geen invloed op berekeningen.&#10;Weergegeven voor overzicht.&#10;&#10;Berekend door Xmax te delen door e(50)inh." promptTitle="Maximaal te hanteren activiteit" showDropDown="false" showErrorMessage="true" showInputMessage="true" sqref="N18:S18" type="none">
      <formula1>0</formula1>
      <formula2>0</formula2>
    </dataValidation>
    <dataValidation allowBlank="true" errorStyle="stop" operator="between" prompt="Kies in deze kolom de fase van het onderzoek" promptTitle="Fysiche toestand" showDropDown="false" showErrorMessage="true" showInputMessage="true" sqref="D18" type="none">
      <formula1>0</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3" id="{27C05E53-4E90-40F9-9187-A4F380B673FC}">
            <xm:f>actions!#ref!="Titel"</xm:f>
            <x14:dxf>
              <fill>
                <patternFill>
                  <bgColor rgb="FFFF0000"/>
                </patternFill>
              </fill>
            </x14:dxf>
          </x14:cfRule>
          <x14:cfRule type="expression" priority="4" id="{908A8368-9640-41AB-B11E-48894518EE14}">
            <xm:f>AND(actions!#ref!&lt;&gt;"Titel",Actions!$G20&lt;&gt;"D-lab",Actions!$G20&lt;&gt;"C-lab",Actions!$G20&lt;&gt;"B-lab")</xm:f>
            <x14:dxf>
              <fill>
                <patternFill>
                  <bgColor rgb="FFFF0000"/>
                </patternFill>
              </fill>
            </x14:dxf>
          </x14:cfRule>
          <xm:sqref>A20:S50</xm:sqref>
        </x14:conditionalFormatting>
        <x14:conditionalFormatting xmlns:xm="http://schemas.microsoft.com/office/excel/2006/main">
          <x14:cfRule type="expression" priority="5" id="{F7D9D0AA-1CB5-406A-978D-DC248DFBEF78}">
            <xm:f>AND(actions!#ref!&lt;&gt;"Titel",Actions!$G28&lt;&gt;"D-lab",Actions!$G28&lt;&gt;"C-lab",Actions!$G28&lt;&gt;"B-lab")</xm:f>
            <x14:dxf>
              <font>
                <b val="1"/>
                <i val="0"/>
                <color rgb="FF000000"/>
              </font>
              <fill>
                <patternFill>
                  <bgColor theme="3" tint="0.3999"/>
                </patternFill>
              </fill>
            </x14:dxf>
          </x14:cfRule>
          <xm:sqref>A29:S38 A43:S50 H40:H47</xm:sqref>
        </x14:conditionalFormatting>
        <x14:conditionalFormatting xmlns:xm="http://schemas.microsoft.com/office/excel/2006/main">
          <x14:cfRule type="expression" priority="6" id="{C03598CF-AC1C-4765-A627-D5611D275946}">
            <xm:f>AND(actions!#ref!&lt;&gt;"Titel",actions!#ref!&lt;&gt;"D-lab",actions!#ref!&lt;&gt;"C-lab",actions!#ref!&lt;&gt;"B-lab")</xm:f>
            <x14:dxf>
              <font>
                <b val="1"/>
                <i val="0"/>
                <color rgb="FF000000"/>
              </font>
              <fill>
                <patternFill>
                  <bgColor theme="3" tint="0.3999"/>
                </patternFill>
              </fill>
            </x14:dxf>
          </x14:cfRule>
          <xm:sqref>A28:S28 H31 H34 H39 H50 A42:S42 H45</xm:sqref>
        </x14:conditionalFormatting>
        <x14:conditionalFormatting xmlns:xm="http://schemas.microsoft.com/office/excel/2006/main">
          <x14:cfRule type="expression" priority="7" id="{886E942E-A73F-45AD-AAFA-1BA4314B8F40}">
            <xm:f>AND(actions!#ref!&lt;&gt;"Titel",Actions!$G38&lt;&gt;"D-lab",Actions!$G38&lt;&gt;"C-lab",Actions!$G38&lt;&gt;"B-lab")</xm:f>
            <x14:dxf>
              <fill>
                <patternFill>
                  <bgColor rgb="FFFF0000"/>
                </patternFill>
              </fill>
            </x14:dxf>
          </x14:cfRule>
          <xm:sqref>A40:S50</xm:sqref>
        </x14:conditionalFormatting>
        <x14:conditionalFormatting xmlns:xm="http://schemas.microsoft.com/office/excel/2006/main">
          <x14:cfRule type="expression" priority="8" id="{F5E9C350-7EF5-4C90-BCE0-1612977A30F0}">
            <xm:f>AND(actions!#ref!&lt;&gt;"Titel",actions!#ref!&lt;&gt;"D-lab",actions!#ref!&lt;&gt;"C-lab",actions!#ref!&lt;&gt;"B-lab")</xm:f>
            <x14:dxf>
              <font>
                <b val="1"/>
                <i val="0"/>
                <color rgb="FF000000"/>
              </font>
              <fill>
                <patternFill>
                  <bgColor theme="3" tint="0.3999"/>
                </patternFill>
              </fill>
            </x14:dxf>
          </x14:cfRule>
          <xm:sqref>A39:S39</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50"/>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2" ySplit="20" topLeftCell="C21" activePane="bottomRight" state="frozen"/>
      <selection pane="topLeft" activeCell="A1" activeCellId="0" sqref="A1"/>
      <selection pane="topRight" activeCell="C1" activeCellId="0" sqref="C1"/>
      <selection pane="bottomLeft" activeCell="A21" activeCellId="0" sqref="A21"/>
      <selection pane="bottomRight" activeCell="K21" activeCellId="0" sqref="K21"/>
    </sheetView>
  </sheetViews>
  <sheetFormatPr defaultColWidth="8.34375" defaultRowHeight="12.75" customHeight="true" zeroHeight="false" outlineLevelRow="1" outlineLevelCol="0"/>
  <cols>
    <col collapsed="false" customWidth="true" hidden="false" outlineLevel="0" max="1" min="1" style="0" width="15.29"/>
    <col collapsed="false" customWidth="true" hidden="false" outlineLevel="0" max="3" min="3" style="0" width="20.57"/>
    <col collapsed="false" customWidth="true" hidden="false" outlineLevel="0" max="4" min="4" style="342" width="10.42"/>
    <col collapsed="false" customWidth="true" hidden="false" outlineLevel="0" max="5" min="5" style="0" width="9.86"/>
    <col collapsed="false" customWidth="true" hidden="false" outlineLevel="0" max="6" min="6" style="0" width="18.57"/>
    <col collapsed="false" customWidth="true" hidden="false" outlineLevel="0" max="7" min="7" style="0" width="23"/>
    <col collapsed="false" customWidth="true" hidden="false" outlineLevel="0" max="8" min="8" style="0" width="15.85"/>
    <col collapsed="false" customWidth="true" hidden="false" outlineLevel="0" max="9" min="9" style="0" width="21.14"/>
    <col collapsed="false" customWidth="true" hidden="false" outlineLevel="0" max="10" min="10" style="0" width="23"/>
    <col collapsed="false" customWidth="true" hidden="false" outlineLevel="0" max="11" min="11" style="0" width="15"/>
    <col collapsed="false" customWidth="true" hidden="false" outlineLevel="0" max="13" min="12" style="0" width="23"/>
    <col collapsed="false" customWidth="true" hidden="true" outlineLevel="0" max="14" min="14" style="0" width="16.43"/>
    <col collapsed="false" customWidth="true" hidden="true" outlineLevel="0" max="15" min="15" style="0" width="9.86"/>
    <col collapsed="false" customWidth="true" hidden="false" outlineLevel="0" max="16" min="16" style="0" width="11.57"/>
    <col collapsed="false" customWidth="true" hidden="false" outlineLevel="0" max="17" min="17" style="0" width="14.14"/>
    <col collapsed="false" customWidth="true" hidden="true" outlineLevel="0" max="19" min="18" style="0" width="9.14"/>
    <col collapsed="false" customWidth="true" hidden="true" outlineLevel="0" max="20" min="20" style="0" width="20.14"/>
    <col collapsed="false" customWidth="true" hidden="true" outlineLevel="0" max="21" min="21" style="0" width="24.86"/>
    <col collapsed="false" customWidth="true" hidden="true" outlineLevel="0" max="23" min="22" style="0" width="20.14"/>
    <col collapsed="false" customWidth="true" hidden="false" outlineLevel="0" max="24" min="24" style="0" width="17.57"/>
    <col collapsed="false" customWidth="true" hidden="false" outlineLevel="0" max="25" min="25" style="343" width="21.57"/>
    <col collapsed="false" customWidth="true" hidden="false" outlineLevel="0" max="26" min="26" style="0" width="10.57"/>
    <col collapsed="false" customWidth="true" hidden="false" outlineLevel="0" max="28" min="27" style="0" width="24.86"/>
    <col collapsed="false" customWidth="true" hidden="false" outlineLevel="0" max="29" min="29" style="0" width="20.14"/>
    <col collapsed="false" customWidth="true" hidden="false" outlineLevel="0" max="30" min="30" style="343" width="10.14"/>
  </cols>
  <sheetData>
    <row r="1" customFormat="false" ht="17.35" hidden="false" customHeight="false" outlineLevel="0" collapsed="false">
      <c r="A1" s="312" t="s">
        <v>1022</v>
      </c>
      <c r="B1" s="342"/>
    </row>
    <row r="3" customFormat="false" ht="12.75" hidden="false" customHeight="false" outlineLevel="0" collapsed="false">
      <c r="A3" s="8" t="s">
        <v>1</v>
      </c>
    </row>
    <row r="4" customFormat="false" ht="12.75" hidden="true" customHeight="false" outlineLevel="1" collapsed="false">
      <c r="A4" s="314" t="s">
        <v>2</v>
      </c>
      <c r="B4" s="344"/>
      <c r="F4" s="42"/>
      <c r="G4" s="42"/>
      <c r="H4" s="42"/>
      <c r="N4" s="42"/>
      <c r="O4" s="345"/>
    </row>
    <row r="5" customFormat="false" ht="12.75" hidden="true" customHeight="true" outlineLevel="1" collapsed="false">
      <c r="A5" s="10" t="s">
        <v>2</v>
      </c>
      <c r="B5" s="344"/>
      <c r="F5" s="42"/>
      <c r="G5" s="42"/>
      <c r="H5" s="42"/>
      <c r="I5" s="346" t="s">
        <v>1023</v>
      </c>
      <c r="J5" s="346"/>
      <c r="K5" s="346"/>
      <c r="L5" s="346"/>
      <c r="M5" s="346"/>
      <c r="N5" s="347" t="s">
        <v>1024</v>
      </c>
      <c r="O5" s="348"/>
      <c r="P5" s="349"/>
      <c r="Q5" s="349"/>
      <c r="R5" s="119"/>
    </row>
    <row r="6" customFormat="false" ht="12.75" hidden="true" customHeight="true" outlineLevel="1" collapsed="false">
      <c r="A6" s="316" t="s">
        <v>2</v>
      </c>
      <c r="B6" s="344"/>
      <c r="E6" s="42"/>
      <c r="F6" s="42"/>
      <c r="G6" s="42"/>
      <c r="H6" s="42"/>
      <c r="I6" s="346"/>
      <c r="J6" s="346"/>
      <c r="K6" s="346"/>
      <c r="L6" s="346"/>
      <c r="M6" s="346"/>
      <c r="N6" s="350"/>
      <c r="O6" s="351"/>
      <c r="P6" s="352"/>
      <c r="Q6" s="352"/>
      <c r="R6" s="119"/>
    </row>
    <row r="7" customFormat="false" ht="12.75" hidden="true" customHeight="true" outlineLevel="1" collapsed="false">
      <c r="A7" s="317" t="s">
        <v>2</v>
      </c>
      <c r="B7" s="344"/>
      <c r="E7" s="42"/>
      <c r="F7" s="42"/>
      <c r="G7" s="42"/>
      <c r="H7" s="42"/>
      <c r="I7" s="346"/>
      <c r="J7" s="346"/>
      <c r="K7" s="346"/>
      <c r="L7" s="346"/>
      <c r="M7" s="346"/>
      <c r="N7" s="353" t="s">
        <v>1025</v>
      </c>
      <c r="O7" s="353"/>
      <c r="P7" s="353"/>
      <c r="Q7" s="353"/>
      <c r="R7" s="119"/>
    </row>
    <row r="8" customFormat="false" ht="12.75" hidden="true" customHeight="false" outlineLevel="1" collapsed="false">
      <c r="A8" s="318" t="s">
        <v>2</v>
      </c>
      <c r="E8" s="42"/>
      <c r="F8" s="42"/>
      <c r="G8" s="42"/>
      <c r="H8" s="42"/>
      <c r="I8" s="350"/>
      <c r="J8" s="352"/>
      <c r="K8" s="352"/>
      <c r="L8" s="352"/>
      <c r="M8" s="354"/>
      <c r="N8" s="353"/>
      <c r="O8" s="353"/>
      <c r="P8" s="353"/>
      <c r="Q8" s="353"/>
      <c r="R8" s="119"/>
    </row>
    <row r="9" customFormat="false" ht="12.75" hidden="true" customHeight="true" outlineLevel="1" collapsed="false">
      <c r="A9" s="319" t="s">
        <v>2</v>
      </c>
      <c r="E9" s="42"/>
      <c r="F9" s="42"/>
      <c r="G9" s="42"/>
      <c r="H9" s="42"/>
      <c r="I9" s="355" t="s">
        <v>1026</v>
      </c>
      <c r="J9" s="355"/>
      <c r="K9" s="355"/>
      <c r="L9" s="355"/>
      <c r="M9" s="355"/>
      <c r="N9" s="350"/>
      <c r="O9" s="351"/>
      <c r="P9" s="352"/>
      <c r="Q9" s="352"/>
      <c r="R9" s="119"/>
    </row>
    <row r="10" customFormat="false" ht="12.75" hidden="true" customHeight="true" outlineLevel="1" collapsed="false">
      <c r="A10" s="356" t="s">
        <v>2</v>
      </c>
      <c r="E10" s="42"/>
      <c r="F10" s="42"/>
      <c r="G10" s="42"/>
      <c r="H10" s="42"/>
      <c r="I10" s="357" t="s">
        <v>1027</v>
      </c>
      <c r="J10" s="357"/>
      <c r="K10" s="357"/>
      <c r="L10" s="357"/>
      <c r="M10" s="357"/>
      <c r="N10" s="350" t="s">
        <v>1028</v>
      </c>
      <c r="O10" s="351"/>
      <c r="P10" s="352"/>
      <c r="Q10" s="352"/>
      <c r="R10" s="119"/>
    </row>
    <row r="11" customFormat="false" ht="12.75" hidden="true" customHeight="false" outlineLevel="1" collapsed="false">
      <c r="A11" s="53"/>
      <c r="G11" s="358"/>
      <c r="H11" s="358"/>
      <c r="I11" s="357"/>
      <c r="J11" s="357"/>
      <c r="K11" s="357"/>
      <c r="L11" s="357"/>
      <c r="M11" s="357"/>
      <c r="N11" s="350" t="s">
        <v>1029</v>
      </c>
      <c r="O11" s="352"/>
      <c r="P11" s="352"/>
      <c r="Q11" s="352"/>
      <c r="R11" s="119"/>
    </row>
    <row r="12" customFormat="false" ht="12.75" hidden="true" customHeight="true" outlineLevel="1" collapsed="false">
      <c r="A12" s="359"/>
      <c r="B12" s="91"/>
      <c r="C12" s="91"/>
      <c r="D12" s="91"/>
      <c r="E12" s="91"/>
      <c r="G12" s="358"/>
      <c r="H12" s="358"/>
      <c r="I12" s="350"/>
      <c r="J12" s="352"/>
      <c r="K12" s="352"/>
      <c r="L12" s="352"/>
      <c r="M12" s="354"/>
      <c r="N12" s="360" t="s">
        <v>1030</v>
      </c>
      <c r="O12" s="360"/>
      <c r="P12" s="360"/>
      <c r="Q12" s="360"/>
      <c r="R12" s="119"/>
    </row>
    <row r="13" customFormat="false" ht="12.75" hidden="true" customHeight="true" outlineLevel="1" collapsed="false">
      <c r="A13" s="361" t="s">
        <v>1031</v>
      </c>
      <c r="B13" s="91"/>
      <c r="C13" s="91"/>
      <c r="D13" s="91"/>
      <c r="E13" s="91"/>
      <c r="G13" s="358"/>
      <c r="H13" s="358"/>
      <c r="I13" s="362" t="s">
        <v>1032</v>
      </c>
      <c r="J13" s="362"/>
      <c r="K13" s="362"/>
      <c r="L13" s="362"/>
      <c r="M13" s="362"/>
      <c r="N13" s="360"/>
      <c r="O13" s="360"/>
      <c r="P13" s="360"/>
      <c r="Q13" s="360"/>
      <c r="R13" s="119"/>
    </row>
    <row r="14" customFormat="false" ht="12.75" hidden="true" customHeight="true" outlineLevel="1" collapsed="false">
      <c r="A14" s="363" t="s">
        <v>1033</v>
      </c>
      <c r="G14" s="358"/>
      <c r="H14" s="358"/>
      <c r="I14" s="364" t="s">
        <v>1034</v>
      </c>
      <c r="J14" s="364"/>
      <c r="K14" s="364"/>
      <c r="L14" s="364"/>
      <c r="M14" s="364"/>
      <c r="N14" s="365"/>
      <c r="O14" s="366"/>
      <c r="P14" s="366"/>
      <c r="Q14" s="366"/>
      <c r="R14" s="119"/>
    </row>
    <row r="15" customFormat="false" ht="12.75" hidden="true" customHeight="true" outlineLevel="1" collapsed="false">
      <c r="A15" s="367" t="s">
        <v>1035</v>
      </c>
      <c r="B15" s="368" t="n">
        <v>0.25</v>
      </c>
      <c r="G15" s="369"/>
      <c r="H15" s="358"/>
      <c r="I15" s="364"/>
      <c r="J15" s="364"/>
      <c r="K15" s="364"/>
      <c r="L15" s="364"/>
      <c r="M15" s="364"/>
      <c r="N15" s="370" t="s">
        <v>1036</v>
      </c>
      <c r="O15" s="370"/>
      <c r="P15" s="370"/>
      <c r="Q15" s="370"/>
      <c r="R15" s="119"/>
    </row>
    <row r="16" customFormat="false" ht="13.5" hidden="true" customHeight="true" outlineLevel="1" collapsed="false">
      <c r="A16" s="367" t="s">
        <v>1037</v>
      </c>
      <c r="B16" s="368" t="n">
        <v>25</v>
      </c>
      <c r="H16" s="358"/>
      <c r="I16" s="364"/>
      <c r="J16" s="364"/>
      <c r="K16" s="364"/>
      <c r="L16" s="364"/>
      <c r="M16" s="364"/>
      <c r="N16" s="370"/>
      <c r="O16" s="370"/>
      <c r="P16" s="370"/>
      <c r="Q16" s="370"/>
      <c r="R16" s="119"/>
    </row>
    <row r="17" s="42" customFormat="true" ht="12.75" hidden="false" customHeight="false" outlineLevel="0" collapsed="false">
      <c r="A17" s="53"/>
      <c r="C17" s="121"/>
      <c r="D17" s="121"/>
      <c r="E17" s="121"/>
      <c r="F17" s="121"/>
      <c r="H17" s="371" t="s">
        <v>1038</v>
      </c>
      <c r="I17" s="371"/>
      <c r="J17" s="371"/>
      <c r="K17" s="371"/>
      <c r="L17" s="371"/>
      <c r="M17" s="371"/>
      <c r="N17" s="372" t="s">
        <v>985</v>
      </c>
      <c r="O17" s="372"/>
      <c r="P17" s="373" t="s">
        <v>1039</v>
      </c>
      <c r="Q17" s="373"/>
      <c r="R17" s="373"/>
      <c r="S17" s="373"/>
      <c r="T17" s="373"/>
      <c r="U17" s="373"/>
      <c r="V17" s="373"/>
      <c r="W17" s="373"/>
      <c r="X17" s="373"/>
      <c r="Y17" s="373"/>
      <c r="Z17" s="373"/>
      <c r="AA17" s="373"/>
      <c r="AB17" s="373"/>
      <c r="AC17" s="373"/>
      <c r="AD17" s="374"/>
    </row>
    <row r="18" s="328" customFormat="true" ht="47.25" hidden="false" customHeight="true" outlineLevel="0" collapsed="false">
      <c r="A18" s="323" t="s">
        <v>1001</v>
      </c>
      <c r="B18" s="323" t="s">
        <v>8</v>
      </c>
      <c r="C18" s="323" t="s">
        <v>89</v>
      </c>
      <c r="D18" s="325" t="s">
        <v>16</v>
      </c>
      <c r="E18" s="325" t="s">
        <v>1004</v>
      </c>
      <c r="F18" s="325" t="s">
        <v>1040</v>
      </c>
      <c r="G18" s="375" t="s">
        <v>1041</v>
      </c>
      <c r="H18" s="376" t="s">
        <v>1042</v>
      </c>
      <c r="I18" s="377" t="s">
        <v>1043</v>
      </c>
      <c r="J18" s="377" t="s">
        <v>1044</v>
      </c>
      <c r="K18" s="377" t="s">
        <v>1045</v>
      </c>
      <c r="L18" s="377" t="s">
        <v>1046</v>
      </c>
      <c r="M18" s="377" t="s">
        <v>1047</v>
      </c>
      <c r="N18" s="378" t="s">
        <v>1048</v>
      </c>
      <c r="O18" s="379" t="s">
        <v>1049</v>
      </c>
      <c r="P18" s="378" t="s">
        <v>1048</v>
      </c>
      <c r="Q18" s="379" t="s">
        <v>1049</v>
      </c>
      <c r="R18" s="380" t="s">
        <v>1050</v>
      </c>
      <c r="S18" s="381" t="n">
        <f aca="false">SUM(S19:W19)</f>
        <v>0</v>
      </c>
      <c r="T18" s="382"/>
      <c r="U18" s="382"/>
      <c r="V18" s="382"/>
      <c r="W18" s="382"/>
      <c r="X18" s="380" t="s">
        <v>1050</v>
      </c>
      <c r="Y18" s="381"/>
      <c r="Z18" s="383"/>
      <c r="AA18" s="383"/>
      <c r="AB18" s="383"/>
      <c r="AC18" s="382"/>
      <c r="AD18" s="384"/>
    </row>
    <row r="19" s="42" customFormat="true" ht="13.8" hidden="false" customHeight="false" outlineLevel="0" collapsed="false">
      <c r="A19" s="329"/>
      <c r="B19" s="329"/>
      <c r="C19" s="329"/>
      <c r="D19" s="329" t="s">
        <v>26</v>
      </c>
      <c r="E19" s="34" t="s">
        <v>1051</v>
      </c>
      <c r="F19" s="34" t="s">
        <v>1052</v>
      </c>
      <c r="G19" s="385" t="s">
        <v>1053</v>
      </c>
      <c r="H19" s="37" t="s">
        <v>31</v>
      </c>
      <c r="I19" s="386"/>
      <c r="J19" s="386" t="s">
        <v>29</v>
      </c>
      <c r="K19" s="386" t="s">
        <v>29</v>
      </c>
      <c r="L19" s="386" t="s">
        <v>1054</v>
      </c>
      <c r="M19" s="386"/>
      <c r="N19" s="387" t="s">
        <v>1055</v>
      </c>
      <c r="O19" s="388" t="s">
        <v>1056</v>
      </c>
      <c r="P19" s="389" t="s">
        <v>1055</v>
      </c>
      <c r="Q19" s="388" t="s">
        <v>1056</v>
      </c>
      <c r="R19" s="390" t="s">
        <v>1057</v>
      </c>
      <c r="S19" s="391" t="n">
        <f aca="false">SUM(S29:S50)</f>
        <v>0</v>
      </c>
      <c r="T19" s="391" t="n">
        <f aca="false">SUM(T29:T50)</f>
        <v>0</v>
      </c>
      <c r="U19" s="391" t="n">
        <f aca="false">SUM(U29:U50)</f>
        <v>0</v>
      </c>
      <c r="V19" s="391" t="n">
        <f aca="false">SUM(V29:V50)</f>
        <v>0</v>
      </c>
      <c r="W19" s="391" t="n">
        <f aca="false">SUM(W29:W50)</f>
        <v>0</v>
      </c>
      <c r="X19" s="390" t="s">
        <v>1057</v>
      </c>
      <c r="Y19" s="391" t="n">
        <f aca="false">SUM(Y21:Y50)</f>
        <v>698.583333333333</v>
      </c>
      <c r="Z19" s="391" t="n">
        <f aca="false">SUM(Z21:Z50)</f>
        <v>0</v>
      </c>
      <c r="AA19" s="391" t="n">
        <f aca="false">SUM(AA21:AA50)</f>
        <v>0</v>
      </c>
      <c r="AB19" s="391" t="n">
        <f aca="false">SUM(AB21:AB50)</f>
        <v>0</v>
      </c>
      <c r="AC19" s="391" t="n">
        <f aca="false">SUM(AC21:AC50)</f>
        <v>1770.66666666667</v>
      </c>
      <c r="AD19" s="374"/>
    </row>
    <row r="20" s="42" customFormat="true" ht="12.75" hidden="false" customHeight="false" outlineLevel="0" collapsed="false">
      <c r="A20" s="35" t="str">
        <f aca="false">IF(Actions!A20="","",Actions!A20)</f>
        <v/>
      </c>
      <c r="B20" s="35" t="str">
        <f aca="false">IF(Actions!B20="","",Actions!B20)</f>
        <v/>
      </c>
      <c r="C20" s="34" t="str">
        <f aca="false">IF(Actions!C20="","",Actions!C20)</f>
        <v/>
      </c>
      <c r="D20" s="35" t="str">
        <f aca="false">IF(Actions!J20="","",Actions!J20)</f>
        <v/>
      </c>
      <c r="E20" s="35" t="str">
        <f aca="false">IF(Actions!K20="","",Actions!K20)</f>
        <v/>
      </c>
      <c r="F20" s="35" t="str">
        <f aca="false">IF(Actions!L20="","",Actions!L20)</f>
        <v/>
      </c>
      <c r="G20" s="392" t="str">
        <f aca="false">IF(B20="","",IF(VLOOKUP(B20,Lijsten!$AX$9:$BN$1421,5,FALSE())=0,IFERROR(VLOOKUP(B20,Lijsten!$AX$9:$BN$1421,17,FALSE()),""),IFERROR(VLOOKUP(B20,Lijsten!$AX$9:$BN$1421,5,FALSE()),"")))</f>
        <v/>
      </c>
      <c r="H20" s="392" t="str">
        <f aca="false">IF(Actions!O20="","",Actions!O20)</f>
        <v/>
      </c>
      <c r="I20" s="392" t="n">
        <f aca="false">Actions!M20</f>
        <v>0</v>
      </c>
      <c r="J20" s="392" t="n">
        <f aca="false">Actions!N20</f>
        <v>0</v>
      </c>
      <c r="K20" s="392" t="str">
        <f aca="false">IF(OR(I20="lead",I20="lead glass"),VLOOKUP(B20,Lijsten!$AX$9:$BQ$1421,19,FALSE()),IF(I20="tungsten",VLOOKUP(B20,Lijsten!$AX$9:$BQ$1421,20,FALSE()),""))</f>
        <v/>
      </c>
      <c r="L20" s="392" t="str">
        <f aca="false">IFERROR(J20/K20,"")</f>
        <v/>
      </c>
      <c r="M20" s="393" t="str">
        <f aca="false">IFERROR(2^-(L20),"")</f>
        <v/>
      </c>
      <c r="N20" s="394" t="str">
        <f aca="false">IFERROR(IF(C20="Titel","",IF(G20=VLOOKUP(B20,Lijsten!$AX$9:$BN$1421,5,FALSE())*100,IF(#REF!="",IFERROR((D20*G20*1)*(10/H20)^2/1000,""),IFERROR((D20*G20*#REF!)*(10/H20)^2/1000,"")),IF(AND(G20=VLOOKUP(B20,Lijsten!$AX$9:$BN$1421,17,FALSE()),#REF!="Perspex-lead combi"),0,IF(AND(G20=VLOOKUP(B20,Lijsten!$AX$9:$BN$1421,17,FALSE()),#REF!&lt;&gt;"Geen"),"evt. remstraling",IF(G20=VLOOKUP(B20,Lijsten!$AX$9:$BN$1421,17,FALSE()),D20*G20*(10/H20)^2/1000,""))))),"")</f>
        <v/>
      </c>
      <c r="O20" s="395" t="str">
        <f aca="false">IFERROR(N20*((E20*F20)/60),"")</f>
        <v/>
      </c>
      <c r="P20" s="394"/>
      <c r="Q20" s="395" t="str">
        <f aca="false">IFERROR(P20*((E20*F20)/60),"")</f>
        <v/>
      </c>
      <c r="R20" s="396"/>
      <c r="S20" s="397" t="s">
        <v>46</v>
      </c>
      <c r="T20" s="397" t="s">
        <v>33</v>
      </c>
      <c r="U20" s="398" t="s">
        <v>128</v>
      </c>
      <c r="V20" s="397" t="s">
        <v>122</v>
      </c>
      <c r="W20" s="397" t="s">
        <v>54</v>
      </c>
      <c r="X20" s="396"/>
      <c r="Y20" s="397" t="s">
        <v>46</v>
      </c>
      <c r="Z20" s="397" t="s">
        <v>33</v>
      </c>
      <c r="AA20" s="397" t="s">
        <v>128</v>
      </c>
      <c r="AB20" s="397" t="s">
        <v>122</v>
      </c>
      <c r="AC20" s="397" t="s">
        <v>54</v>
      </c>
      <c r="AD20" s="374"/>
    </row>
    <row r="21" s="42" customFormat="true" ht="12.75" hidden="false" customHeight="false" outlineLevel="0" collapsed="false">
      <c r="A21" s="399" t="n">
        <f aca="false">IF(Actions!A21="","",Actions!A21)</f>
        <v>1</v>
      </c>
      <c r="B21" s="399" t="str">
        <f aca="false">IF(Actions!B21="","",Actions!B21)</f>
        <v>F-18</v>
      </c>
      <c r="C21" s="335" t="str">
        <f aca="false">IF(Actions!C21="","",Actions!C21)</f>
        <v>Other</v>
      </c>
      <c r="D21" s="400" t="n">
        <f aca="false">IF(Actions!J21="","",Actions!J21)</f>
        <v>50</v>
      </c>
      <c r="E21" s="400" t="n">
        <f aca="false">IF(Actions!K21="","",Actions!K21)</f>
        <v>0.166666666666667</v>
      </c>
      <c r="F21" s="400" t="n">
        <f aca="false">IF(Actions!L21="","",Actions!L21)</f>
        <v>80</v>
      </c>
      <c r="G21" s="401" t="n">
        <f aca="false">IF(B21="","",IF(VLOOKUP(B21,Lijsten!$AX$9:$BN$1421,5,FALSE())=0,IFERROR(VLOOKUP(B21,Lijsten!$AX$9:$BN$1421,17,FALSE()),""),IFERROR(VLOOKUP(B21,Lijsten!$AX$9:$BN$1421,5,FALSE()),"")))</f>
        <v>0.166</v>
      </c>
      <c r="H21" s="401" t="n">
        <f aca="false">IF(Actions!O21="","",Actions!O21/100)</f>
        <v>0</v>
      </c>
      <c r="I21" s="402" t="str">
        <f aca="false">Actions!M21</f>
        <v>None</v>
      </c>
      <c r="J21" s="402" t="n">
        <f aca="false">Actions!N21</f>
        <v>0</v>
      </c>
      <c r="K21" s="402" t="str">
        <f aca="false">IF(OR(I21="lead",I21="lead glass"),VLOOKUP(B21,Lijsten!$AX$9:$BQ$1420,19,FALSE()),IF(I21="tungsten",VLOOKUP(B21,Lijsten!$AX$9:$BQ$1420,20,FALSE()),""))</f>
        <v/>
      </c>
      <c r="L21" s="402" t="str">
        <f aca="false">IFERROR(J21/K21,"")</f>
        <v/>
      </c>
      <c r="M21" s="403" t="str">
        <f aca="false">IFERROR(2^-(L21),"")</f>
        <v/>
      </c>
      <c r="N21" s="404" t="e">
        <f aca="false">IF(H21="","",IF(G21="","",D21*G21*(1/H21)^2))</f>
        <v>#DIV/0!</v>
      </c>
      <c r="O21" s="405" t="str">
        <f aca="false">IFERROR(N21*((E21*F21)/60),"")</f>
        <v/>
      </c>
      <c r="P21" s="404" t="e">
        <f aca="false">D21*G21*(1/H21)^2</f>
        <v>#DIV/0!</v>
      </c>
      <c r="Q21" s="405" t="str">
        <f aca="false">IFERROR(P21*((E21*F21)/60),"")</f>
        <v/>
      </c>
      <c r="R21" s="406"/>
      <c r="S21" s="407" t="str">
        <f aca="false">IF(C21="Animal research",O21,"")</f>
        <v/>
      </c>
      <c r="T21" s="407" t="str">
        <f aca="false">IF(C21="Other",O21,"")</f>
        <v/>
      </c>
      <c r="U21" s="407" t="str">
        <f aca="false">IF(C21="Cleaning up waste",O21,"")</f>
        <v/>
      </c>
      <c r="V21" s="407" t="str">
        <f aca="false">IF(C21="Storage",O21,"")</f>
        <v/>
      </c>
      <c r="W21" s="407" t="str">
        <f aca="false">IF(C21="Transport",O21,"")</f>
        <v/>
      </c>
      <c r="X21" s="406"/>
      <c r="Y21" s="408" t="str">
        <f aca="false">IF(C21="Animal research",Q21,"")</f>
        <v/>
      </c>
      <c r="Z21" s="407" t="str">
        <f aca="false">IF(C21="Other",Q21,"")</f>
        <v/>
      </c>
      <c r="AA21" s="407" t="str">
        <f aca="false">IF(C21="Cleaning up waste",Q21,"")</f>
        <v/>
      </c>
      <c r="AB21" s="407" t="str">
        <f aca="false">IF(C21="Storage",Q21,"")</f>
        <v/>
      </c>
      <c r="AC21" s="407" t="str">
        <f aca="false">IF(C21="Transport",Q21,"")</f>
        <v/>
      </c>
      <c r="AD21" s="374"/>
    </row>
    <row r="22" s="42" customFormat="true" ht="12.75" hidden="false" customHeight="false" outlineLevel="0" collapsed="false">
      <c r="A22" s="399" t="n">
        <f aca="false">IF(Actions!A22="","",Actions!A22)</f>
        <v>2</v>
      </c>
      <c r="B22" s="399" t="str">
        <f aca="false">IF(Actions!B22="","",Actions!B22)</f>
        <v>F-18</v>
      </c>
      <c r="C22" s="335" t="str">
        <f aca="false">IF(Actions!C22="","",Actions!C22)</f>
        <v>Other</v>
      </c>
      <c r="D22" s="400" t="n">
        <f aca="false">IF(Actions!J22="","",Actions!J22)</f>
        <v>5</v>
      </c>
      <c r="E22" s="400" t="n">
        <f aca="false">IF(Actions!K22="","",Actions!K22)</f>
        <v>1</v>
      </c>
      <c r="F22" s="400" t="n">
        <f aca="false">IF(Actions!L22="","",Actions!L22)</f>
        <v>80</v>
      </c>
      <c r="G22" s="401" t="n">
        <f aca="false">IF(B22="","",IF(VLOOKUP(B22,Lijsten!$AX$9:$BN$1421,5,FALSE())=0,IFERROR(VLOOKUP(B22,Lijsten!$AX$9:$BN$1421,17,FALSE()),""),IFERROR(VLOOKUP(B22,Lijsten!$AX$9:$BN$1421,5,FALSE()),"")))</f>
        <v>0.166</v>
      </c>
      <c r="H22" s="401" t="n">
        <f aca="false">IF(Actions!O22="","",Actions!O22/100)</f>
        <v>0</v>
      </c>
      <c r="I22" s="402" t="str">
        <f aca="false">Actions!M22</f>
        <v>None</v>
      </c>
      <c r="J22" s="402" t="n">
        <f aca="false">Actions!N22</f>
        <v>0</v>
      </c>
      <c r="K22" s="402" t="str">
        <f aca="false">IF(OR(I22="lead",I22="lead glass"),VLOOKUP(B22,Lijsten!$AX$9:$BQ$1420,19,FALSE()),IF(I22="tungsten",VLOOKUP(B22,Lijsten!$AX$9:$BQ$1420,20,FALSE()),""))</f>
        <v/>
      </c>
      <c r="L22" s="402" t="str">
        <f aca="false">IFERROR(J22/K22,"")</f>
        <v/>
      </c>
      <c r="M22" s="403" t="str">
        <f aca="false">IFERROR(2^-(L22),"")</f>
        <v/>
      </c>
      <c r="N22" s="404" t="e">
        <f aca="false">IF(H22="","",IF(G22="","",D22*G22*(1/H22)^2))</f>
        <v>#DIV/0!</v>
      </c>
      <c r="O22" s="405" t="str">
        <f aca="false">IFERROR(N22*((E22*F22)/60),"")</f>
        <v/>
      </c>
      <c r="P22" s="404" t="e">
        <f aca="false">D22*G22*(1/H22)^2</f>
        <v>#DIV/0!</v>
      </c>
      <c r="Q22" s="405" t="str">
        <f aca="false">IFERROR(P22*((E22*F22)/60),"")</f>
        <v/>
      </c>
      <c r="R22" s="406"/>
      <c r="S22" s="407" t="str">
        <f aca="false">IF(C22="Animal research",O22,"")</f>
        <v/>
      </c>
      <c r="T22" s="407" t="str">
        <f aca="false">IF(C22="Other",O22,"")</f>
        <v/>
      </c>
      <c r="U22" s="407" t="str">
        <f aca="false">IF(C22="Cleaning up waste",O22,"")</f>
        <v/>
      </c>
      <c r="V22" s="407" t="str">
        <f aca="false">IF(C22="Storage",O22,"")</f>
        <v/>
      </c>
      <c r="W22" s="407" t="str">
        <f aca="false">IF(C22="Transport",O22,"")</f>
        <v/>
      </c>
      <c r="X22" s="406"/>
      <c r="Y22" s="408" t="str">
        <f aca="false">IF(C22="Animal research",Q22,"")</f>
        <v/>
      </c>
      <c r="Z22" s="407" t="str">
        <f aca="false">IF(C22="Other",Q22,"")</f>
        <v/>
      </c>
      <c r="AA22" s="407" t="str">
        <f aca="false">IF(C22="Cleaning up waste",Q22,"")</f>
        <v/>
      </c>
      <c r="AB22" s="407" t="str">
        <f aca="false">IF(C22="Storage",Q22,"")</f>
        <v/>
      </c>
      <c r="AC22" s="407" t="str">
        <f aca="false">IF(C22="Transport",Q22,"")</f>
        <v/>
      </c>
      <c r="AD22" s="374"/>
    </row>
    <row r="23" s="42" customFormat="true" ht="12.75" hidden="false" customHeight="false" outlineLevel="0" collapsed="false">
      <c r="A23" s="399" t="n">
        <f aca="false">IF(Actions!A23="","",Actions!A23)</f>
        <v>3</v>
      </c>
      <c r="B23" s="399" t="str">
        <f aca="false">IF(Actions!B23="","",Actions!B23)</f>
        <v>F-18</v>
      </c>
      <c r="C23" s="335" t="str">
        <f aca="false">IF(Actions!C23="","",Actions!C23)</f>
        <v>Other</v>
      </c>
      <c r="D23" s="400" t="n">
        <f aca="false">IF(Actions!J23="","",Actions!J23)</f>
        <v>5</v>
      </c>
      <c r="E23" s="400" t="n">
        <f aca="false">IF(Actions!K23="","",Actions!K23)</f>
        <v>1.5</v>
      </c>
      <c r="F23" s="400" t="n">
        <f aca="false">IF(Actions!L23="","",Actions!L23)</f>
        <v>80</v>
      </c>
      <c r="G23" s="401" t="n">
        <f aca="false">IF(B23="","",IF(VLOOKUP(B23,Lijsten!$AX$9:$BN$1421,5,FALSE())=0,IFERROR(VLOOKUP(B23,Lijsten!$AX$9:$BN$1421,17,FALSE()),""),IFERROR(VLOOKUP(B23,Lijsten!$AX$9:$BN$1421,5,FALSE()),"")))</f>
        <v>0.166</v>
      </c>
      <c r="H23" s="401" t="n">
        <f aca="false">IF(Actions!O23="","",Actions!O23/100)</f>
        <v>0</v>
      </c>
      <c r="I23" s="402" t="str">
        <f aca="false">Actions!M23</f>
        <v>Lead</v>
      </c>
      <c r="J23" s="409" t="n">
        <f aca="false">Actions!N23</f>
        <v>2</v>
      </c>
      <c r="K23" s="401" t="n">
        <f aca="false">IF(OR(I23="lead",I23="lead glass"),VLOOKUP(B23,Lijsten!$AX$9:$BQ$1420,19,FALSE()),IF(I23="tungsten",VLOOKUP(B23,Lijsten!$AX$9:$BQ$1420,20,FALSE()),""))</f>
        <v>5</v>
      </c>
      <c r="L23" s="401" t="n">
        <f aca="false">IFERROR(J23/K23,"")</f>
        <v>0.4</v>
      </c>
      <c r="M23" s="403" t="n">
        <f aca="false">IFERROR(2^-(L23),"")</f>
        <v>0.757858283255199</v>
      </c>
      <c r="N23" s="404" t="e">
        <f aca="false">IF(H23="","",IF(G23="","",D23*G23*(1/H23)^2))</f>
        <v>#DIV/0!</v>
      </c>
      <c r="O23" s="405" t="str">
        <f aca="false">IFERROR(N23*((E23*F23)/60),"")</f>
        <v/>
      </c>
      <c r="P23" s="404" t="e">
        <f aca="false">D23*G23*(1/H23)^2</f>
        <v>#DIV/0!</v>
      </c>
      <c r="Q23" s="405" t="str">
        <f aca="false">IFERROR(P23*((E23*F23)/60),"")</f>
        <v/>
      </c>
      <c r="R23" s="406"/>
      <c r="S23" s="407" t="str">
        <f aca="false">IF(C23="Animal research",O23,"")</f>
        <v/>
      </c>
      <c r="T23" s="407" t="str">
        <f aca="false">IF(C23="Other",O23,"")</f>
        <v/>
      </c>
      <c r="U23" s="407" t="str">
        <f aca="false">IF(C23="Cleaning up waste",O23,"")</f>
        <v/>
      </c>
      <c r="V23" s="407" t="str">
        <f aca="false">IF(C23="Storage",O23,"")</f>
        <v/>
      </c>
      <c r="W23" s="407" t="str">
        <f aca="false">IF(C23="Transport",O23,"")</f>
        <v/>
      </c>
      <c r="X23" s="406"/>
      <c r="Y23" s="408" t="str">
        <f aca="false">IF(C23="Animal research",Q23,"")</f>
        <v/>
      </c>
      <c r="Z23" s="407" t="str">
        <f aca="false">IF(C23="Other",Q23,"")</f>
        <v/>
      </c>
      <c r="AA23" s="407" t="str">
        <f aca="false">IF(C23="Cleaning up waste",Q23,"")</f>
        <v/>
      </c>
      <c r="AB23" s="407" t="str">
        <f aca="false">IF(C23="Storage",Q23,"")</f>
        <v/>
      </c>
      <c r="AC23" s="407" t="str">
        <f aca="false">IF(C23="Transport",Q23,"")</f>
        <v/>
      </c>
      <c r="AD23" s="374"/>
    </row>
    <row r="24" s="42" customFormat="true" ht="12.75" hidden="false" customHeight="false" outlineLevel="0" collapsed="false">
      <c r="A24" s="399" t="n">
        <f aca="false">IF(Actions!A24="","",Actions!A24)</f>
        <v>4</v>
      </c>
      <c r="B24" s="399" t="str">
        <f aca="false">IF(Actions!B24="","",Actions!B24)</f>
        <v>F-18</v>
      </c>
      <c r="C24" s="335" t="str">
        <f aca="false">IF(Actions!C24="","",Actions!C24)</f>
        <v>Animal research</v>
      </c>
      <c r="D24" s="400" t="n">
        <f aca="false">IF(Actions!J24="","",Actions!J24)</f>
        <v>5</v>
      </c>
      <c r="E24" s="400" t="n">
        <f aca="false">IF(Actions!K24="","",Actions!K24)</f>
        <v>0.5</v>
      </c>
      <c r="F24" s="400" t="n">
        <f aca="false">IF(Actions!L24="","",Actions!L24)</f>
        <v>80</v>
      </c>
      <c r="G24" s="401" t="n">
        <f aca="false">IF(B24="","",IF(VLOOKUP(B24,Lijsten!$AX$9:$BN$1421,5,FALSE())=0,IFERROR(VLOOKUP(B24,Lijsten!$AX$9:$BN$1421,17,FALSE()),""),IFERROR(VLOOKUP(B24,Lijsten!$AX$9:$BN$1421,5,FALSE()),"")))</f>
        <v>0.166</v>
      </c>
      <c r="H24" s="401" t="n">
        <f aca="false">IF(Actions!O24="","",Actions!O24/100)</f>
        <v>0.05</v>
      </c>
      <c r="I24" s="402" t="str">
        <f aca="false">Actions!M24</f>
        <v>Lead</v>
      </c>
      <c r="J24" s="409" t="n">
        <f aca="false">Actions!N24</f>
        <v>2</v>
      </c>
      <c r="K24" s="401" t="n">
        <f aca="false">IF(OR(I24="lead",I24="lead glass"),VLOOKUP(B24,Lijsten!$AX$9:$BQ$1420,19,FALSE()),IF(I24="tungsten",VLOOKUP(B24,Lijsten!$AX$9:$BQ$1420,20,FALSE()),""))</f>
        <v>5</v>
      </c>
      <c r="L24" s="401" t="n">
        <f aca="false">IFERROR(J24/K24,"")</f>
        <v>0.4</v>
      </c>
      <c r="M24" s="403" t="n">
        <f aca="false">IFERROR(2^-(L24),"")</f>
        <v>0.757858283255199</v>
      </c>
      <c r="N24" s="404" t="n">
        <f aca="false">IF(H24="","",IF(G24="","",D24*G24*(1/H24)^2))</f>
        <v>332</v>
      </c>
      <c r="O24" s="405" t="n">
        <f aca="false">IFERROR(N24*((E24*F24)/60),"")</f>
        <v>221.333333333333</v>
      </c>
      <c r="P24" s="404" t="n">
        <f aca="false">D24*G24*(1/H24)^2</f>
        <v>332</v>
      </c>
      <c r="Q24" s="405" t="n">
        <f aca="false">IFERROR(P24*((E24*F24)/60),"")</f>
        <v>221.333333333333</v>
      </c>
      <c r="R24" s="406"/>
      <c r="S24" s="407" t="n">
        <f aca="false">IF(C24="Animal research",O24,"")</f>
        <v>221.333333333333</v>
      </c>
      <c r="T24" s="407" t="str">
        <f aca="false">IF(C24="Other",O24,"")</f>
        <v/>
      </c>
      <c r="U24" s="407" t="str">
        <f aca="false">IF(C24="Cleaning up waste",O24,"")</f>
        <v/>
      </c>
      <c r="V24" s="407" t="str">
        <f aca="false">IF(C24="Storage",O24,"")</f>
        <v/>
      </c>
      <c r="W24" s="407" t="str">
        <f aca="false">IF(C24="Transport",O24,"")</f>
        <v/>
      </c>
      <c r="X24" s="406"/>
      <c r="Y24" s="408" t="n">
        <f aca="false">IF(C24="Animal research",Q24,"")</f>
        <v>221.333333333333</v>
      </c>
      <c r="Z24" s="407" t="str">
        <f aca="false">IF(C24="Other",Q24,"")</f>
        <v/>
      </c>
      <c r="AA24" s="407" t="str">
        <f aca="false">IF(C24="Cleaning up waste",Q24,"")</f>
        <v/>
      </c>
      <c r="AB24" s="407" t="str">
        <f aca="false">IF(C24="Storage",Q24,"")</f>
        <v/>
      </c>
      <c r="AC24" s="407" t="str">
        <f aca="false">IF(C24="Transport",Q24,"")</f>
        <v/>
      </c>
      <c r="AD24" s="374"/>
    </row>
    <row r="25" s="42" customFormat="true" ht="12.75" hidden="false" customHeight="false" outlineLevel="0" collapsed="false">
      <c r="A25" s="399" t="n">
        <f aca="false">IF(Actions!A25="","",Actions!A25)</f>
        <v>5</v>
      </c>
      <c r="B25" s="399" t="str">
        <f aca="false">IF(Actions!B25="","",Actions!B25)</f>
        <v>F-18</v>
      </c>
      <c r="C25" s="335" t="str">
        <f aca="false">IF(Actions!C25="","",Actions!C25)</f>
        <v>Animal research</v>
      </c>
      <c r="D25" s="400" t="n">
        <f aca="false">IF(Actions!J25="","",Actions!J25)</f>
        <v>5</v>
      </c>
      <c r="E25" s="400" t="n">
        <f aca="false">IF(Actions!K25="","",Actions!K25)</f>
        <v>45</v>
      </c>
      <c r="F25" s="400" t="n">
        <f aca="false">IF(Actions!L25="","",Actions!L25)</f>
        <v>80</v>
      </c>
      <c r="G25" s="401" t="n">
        <f aca="false">IF(B25="","",IF(VLOOKUP(B25,Lijsten!$AX$9:$BN$1421,5,FALSE())=0,IFERROR(VLOOKUP(B25,Lijsten!$AX$9:$BN$1421,17,FALSE()),""),IFERROR(VLOOKUP(B25,Lijsten!$AX$9:$BN$1421,5,FALSE()),"")))</f>
        <v>0.166</v>
      </c>
      <c r="H25" s="401" t="n">
        <f aca="false">IF(Actions!O25="","",Actions!O25/100)</f>
        <v>2</v>
      </c>
      <c r="I25" s="402" t="str">
        <f aca="false">Actions!M25</f>
        <v>Lead</v>
      </c>
      <c r="J25" s="409" t="n">
        <f aca="false">Actions!N25</f>
        <v>20</v>
      </c>
      <c r="K25" s="401" t="n">
        <f aca="false">IF(OR(I25="lead",I25="lead glass"),VLOOKUP(B25,Lijsten!$AX$9:$BQ$1420,19,FALSE()),IF(I25="tungsten",VLOOKUP(B25,Lijsten!$AX$9:$BQ$1420,20,FALSE()),""))</f>
        <v>5</v>
      </c>
      <c r="L25" s="401" t="n">
        <f aca="false">IFERROR(J25/K25,"")</f>
        <v>4</v>
      </c>
      <c r="M25" s="403" t="n">
        <f aca="false">IFERROR(2^-(L25),"")</f>
        <v>0.0625</v>
      </c>
      <c r="N25" s="404" t="n">
        <f aca="false">IF(H25="","",IF(G25="","",D25*G25*(1/H25)^2))</f>
        <v>0.2075</v>
      </c>
      <c r="O25" s="405" t="n">
        <f aca="false">IFERROR(N25*((E25*F25)/60),"")</f>
        <v>12.45</v>
      </c>
      <c r="P25" s="404" t="n">
        <f aca="false">D25*G25*(1/H25)^2</f>
        <v>0.2075</v>
      </c>
      <c r="Q25" s="405" t="n">
        <f aca="false">IFERROR(P25*((E25*F25)/60),"")</f>
        <v>12.45</v>
      </c>
      <c r="R25" s="406"/>
      <c r="S25" s="407" t="n">
        <f aca="false">IF(C25="Animal research",O25,"")</f>
        <v>12.45</v>
      </c>
      <c r="T25" s="407" t="str">
        <f aca="false">IF(C25="Other",O25,"")</f>
        <v/>
      </c>
      <c r="U25" s="407" t="str">
        <f aca="false">IF(C25="Cleaning up waste",O25,"")</f>
        <v/>
      </c>
      <c r="V25" s="407" t="str">
        <f aca="false">IF(C25="Storage",O25,"")</f>
        <v/>
      </c>
      <c r="W25" s="407" t="str">
        <f aca="false">IF(C25="Transport",O25,"")</f>
        <v/>
      </c>
      <c r="X25" s="406"/>
      <c r="Y25" s="408" t="n">
        <f aca="false">IF(C25="Animal research",Q25,"")</f>
        <v>12.45</v>
      </c>
      <c r="Z25" s="407" t="str">
        <f aca="false">IF(C25="Other",Q25,"")</f>
        <v/>
      </c>
      <c r="AA25" s="407" t="str">
        <f aca="false">IF(C25="Cleaning up waste",Q25,"")</f>
        <v/>
      </c>
      <c r="AB25" s="407" t="str">
        <f aca="false">IF(C25="Storage",Q25,"")</f>
        <v/>
      </c>
      <c r="AC25" s="407" t="str">
        <f aca="false">IF(C25="Transport",Q25,"")</f>
        <v/>
      </c>
      <c r="AD25" s="374"/>
    </row>
    <row r="26" s="42" customFormat="true" ht="12.75" hidden="false" customHeight="false" outlineLevel="0" collapsed="false">
      <c r="A26" s="399" t="n">
        <f aca="false">IF(Actions!A26="","",Actions!A26)</f>
        <v>6</v>
      </c>
      <c r="B26" s="399" t="str">
        <f aca="false">IF(Actions!B26="","",Actions!B26)</f>
        <v>F-18</v>
      </c>
      <c r="C26" s="335" t="str">
        <f aca="false">IF(Actions!C26="","",Actions!C26)</f>
        <v>Animal research</v>
      </c>
      <c r="D26" s="400" t="n">
        <f aca="false">IF(Actions!J26="","",Actions!J26)</f>
        <v>5</v>
      </c>
      <c r="E26" s="400" t="n">
        <f aca="false">IF(Actions!K26="","",Actions!K26)</f>
        <v>20</v>
      </c>
      <c r="F26" s="400" t="n">
        <f aca="false">IF(Actions!L26="","",Actions!L26)</f>
        <v>80</v>
      </c>
      <c r="G26" s="401" t="n">
        <f aca="false">IF(B26="","",IF(VLOOKUP(B26,Lijsten!$AX$9:$BN$1421,5,FALSE())=0,IFERROR(VLOOKUP(B26,Lijsten!$AX$9:$BN$1421,17,FALSE()),""),IFERROR(VLOOKUP(B26,Lijsten!$AX$9:$BN$1421,5,FALSE()),"")))</f>
        <v>0.166</v>
      </c>
      <c r="H26" s="401" t="n">
        <f aca="false">IF(Actions!O26="","",Actions!O26/100)</f>
        <v>1</v>
      </c>
      <c r="I26" s="402" t="str">
        <f aca="false">Actions!M26</f>
        <v>Lead</v>
      </c>
      <c r="J26" s="409" t="n">
        <f aca="false">Actions!N26</f>
        <v>50</v>
      </c>
      <c r="K26" s="401" t="n">
        <f aca="false">IF(OR(I26="lead",I26="lead glass"),VLOOKUP(B26,Lijsten!$AX$9:$BQ$1420,19,FALSE()),IF(I26="tungsten",VLOOKUP(B26,Lijsten!$AX$9:$BQ$1420,20,FALSE()),""))</f>
        <v>5</v>
      </c>
      <c r="L26" s="401" t="n">
        <f aca="false">IFERROR(J26/K26,"")</f>
        <v>10</v>
      </c>
      <c r="M26" s="403" t="n">
        <f aca="false">IFERROR(2^-(L26),"")</f>
        <v>0.0009765625</v>
      </c>
      <c r="N26" s="404" t="n">
        <f aca="false">IF(H26="","",IF(G26="","",D26*G26*(1/H26)^2))</f>
        <v>0.83</v>
      </c>
      <c r="O26" s="405" t="n">
        <f aca="false">IFERROR(N26*((E26*F26)/60),"")</f>
        <v>22.1333333333333</v>
      </c>
      <c r="P26" s="404" t="n">
        <f aca="false">D26*G26*(1/H26)^2</f>
        <v>0.83</v>
      </c>
      <c r="Q26" s="405" t="n">
        <f aca="false">IFERROR(P26*((E26*F26)/60),"")</f>
        <v>22.1333333333333</v>
      </c>
      <c r="R26" s="406"/>
      <c r="S26" s="407" t="n">
        <f aca="false">IF(C26="Animal research",O26,"")</f>
        <v>22.1333333333333</v>
      </c>
      <c r="T26" s="407" t="str">
        <f aca="false">IF(C26="Other",O26,"")</f>
        <v/>
      </c>
      <c r="U26" s="407" t="str">
        <f aca="false">IF(C26="Cleaning up waste",O26,"")</f>
        <v/>
      </c>
      <c r="V26" s="407" t="str">
        <f aca="false">IF(C26="Storage",O26,"")</f>
        <v/>
      </c>
      <c r="W26" s="407" t="str">
        <f aca="false">IF(C26="Transport",O26,"")</f>
        <v/>
      </c>
      <c r="X26" s="406"/>
      <c r="Y26" s="408" t="n">
        <f aca="false">IF(C26="Animal research",Q26,"")</f>
        <v>22.1333333333333</v>
      </c>
      <c r="Z26" s="407" t="str">
        <f aca="false">IF(C26="Other",Q26,"")</f>
        <v/>
      </c>
      <c r="AA26" s="407" t="str">
        <f aca="false">IF(C26="Cleaning up waste",Q26,"")</f>
        <v/>
      </c>
      <c r="AB26" s="407" t="str">
        <f aca="false">IF(C26="Storage",Q26,"")</f>
        <v/>
      </c>
      <c r="AC26" s="407" t="str">
        <f aca="false">IF(C26="Transport",Q26,"")</f>
        <v/>
      </c>
      <c r="AD26" s="374"/>
    </row>
    <row r="27" s="42" customFormat="true" ht="12.75" hidden="false" customHeight="false" outlineLevel="0" collapsed="false">
      <c r="A27" s="399" t="n">
        <f aca="false">IF(Actions!A27="","",Actions!A27)</f>
        <v>7</v>
      </c>
      <c r="B27" s="399" t="str">
        <f aca="false">IF(Actions!B27="","",Actions!B27)</f>
        <v>F-18</v>
      </c>
      <c r="C27" s="335" t="str">
        <f aca="false">IF(Actions!C27="","",Actions!C27)</f>
        <v>Transport</v>
      </c>
      <c r="D27" s="400" t="n">
        <f aca="false">IF(Actions!J27="","",Actions!J27)</f>
        <v>5</v>
      </c>
      <c r="E27" s="400" t="n">
        <f aca="false">IF(Actions!K27="","",Actions!K27)</f>
        <v>2</v>
      </c>
      <c r="F27" s="400" t="n">
        <f aca="false">IF(Actions!L27="","",Actions!L27)</f>
        <v>160</v>
      </c>
      <c r="G27" s="401" t="n">
        <f aca="false">IF(B27="","",IF(VLOOKUP(B27,Lijsten!$AX$9:$BN$1421,5,FALSE())=0,IFERROR(VLOOKUP(B27,Lijsten!$AX$9:$BN$1421,17,FALSE()),""),IFERROR(VLOOKUP(B27,Lijsten!$AX$9:$BN$1421,5,FALSE()),"")))</f>
        <v>0.166</v>
      </c>
      <c r="H27" s="401" t="n">
        <f aca="false">IF(Actions!O27="","",Actions!O27/100)</f>
        <v>0.05</v>
      </c>
      <c r="I27" s="402" t="str">
        <f aca="false">Actions!M27</f>
        <v>None</v>
      </c>
      <c r="J27" s="402" t="n">
        <f aca="false">Actions!N27</f>
        <v>0</v>
      </c>
      <c r="K27" s="402" t="str">
        <f aca="false">IF(OR(I27="lead",I27="lead glass"),VLOOKUP(B27,Lijsten!$AX$9:$BQ$1420,19,FALSE()),IF(I27="tungsten",VLOOKUP(B27,Lijsten!$AX$9:$BQ$1420,20,FALSE()),""))</f>
        <v/>
      </c>
      <c r="L27" s="402" t="str">
        <f aca="false">IFERROR(J27/K27,"")</f>
        <v/>
      </c>
      <c r="M27" s="403" t="str">
        <f aca="false">IFERROR(2^-(L27),"")</f>
        <v/>
      </c>
      <c r="N27" s="404" t="n">
        <f aca="false">IF(H27="","",IF(G27="","",D27*G27*(1/H27)^2))</f>
        <v>332</v>
      </c>
      <c r="O27" s="405" t="n">
        <f aca="false">IFERROR(N27*((E27*F27)/60),"")</f>
        <v>1770.66666666667</v>
      </c>
      <c r="P27" s="404" t="n">
        <f aca="false">D27*G27*(1/H27)^2</f>
        <v>332</v>
      </c>
      <c r="Q27" s="405" t="n">
        <f aca="false">IFERROR(P27*((E27*F27)/60),"")</f>
        <v>1770.66666666667</v>
      </c>
      <c r="R27" s="406"/>
      <c r="S27" s="407" t="str">
        <f aca="false">IF(C27="Animal research",O27,"")</f>
        <v/>
      </c>
      <c r="T27" s="407" t="str">
        <f aca="false">IF(C27="Other",O27,"")</f>
        <v/>
      </c>
      <c r="U27" s="407" t="str">
        <f aca="false">IF(C27="Cleaning up waste",O27,"")</f>
        <v/>
      </c>
      <c r="V27" s="407" t="str">
        <f aca="false">IF(C27="Storage",O27,"")</f>
        <v/>
      </c>
      <c r="W27" s="407" t="n">
        <f aca="false">IF(C27="Transport",O27,"")</f>
        <v>1770.66666666667</v>
      </c>
      <c r="X27" s="406"/>
      <c r="Y27" s="408" t="str">
        <f aca="false">IF(C27="Animal research",Q27,"")</f>
        <v/>
      </c>
      <c r="Z27" s="407" t="str">
        <f aca="false">IF(C27="Other",Q27,"")</f>
        <v/>
      </c>
      <c r="AA27" s="407" t="str">
        <f aca="false">IF(C27="Cleaning up waste",Q27,"")</f>
        <v/>
      </c>
      <c r="AB27" s="407" t="str">
        <f aca="false">IF(C27="Storage",Q27,"")</f>
        <v/>
      </c>
      <c r="AC27" s="407" t="n">
        <f aca="false">IF(C27="Transport",Q27,"")</f>
        <v>1770.66666666667</v>
      </c>
      <c r="AD27" s="374"/>
    </row>
    <row r="28" s="42" customFormat="true" ht="12.75" hidden="false" customHeight="false" outlineLevel="0" collapsed="false">
      <c r="A28" s="399" t="n">
        <f aca="false">IF(Actions!A28="","",Actions!A28)</f>
        <v>8</v>
      </c>
      <c r="B28" s="399" t="str">
        <f aca="false">IF(Actions!B28="","",Actions!B28)</f>
        <v>F-18</v>
      </c>
      <c r="C28" s="335" t="str">
        <f aca="false">IF(Actions!C28="","",Actions!C28)</f>
        <v>Animal research</v>
      </c>
      <c r="D28" s="400" t="n">
        <f aca="false">IF(Actions!J28="","",Actions!J28)</f>
        <v>5</v>
      </c>
      <c r="E28" s="400" t="n">
        <f aca="false">IF(Actions!K28="","",Actions!K28)</f>
        <v>1</v>
      </c>
      <c r="F28" s="400" t="n">
        <f aca="false">IF(Actions!L28="","",Actions!L28)</f>
        <v>80</v>
      </c>
      <c r="G28" s="401" t="n">
        <f aca="false">IF(B28="","",IF(VLOOKUP(B28,Lijsten!$AX$9:$BN$1421,5,FALSE())=0,IFERROR(VLOOKUP(B28,Lijsten!$AX$9:$BN$1421,17,FALSE()),""),IFERROR(VLOOKUP(B28,Lijsten!$AX$9:$BN$1421,5,FALSE()),"")))</f>
        <v>0.166</v>
      </c>
      <c r="H28" s="401" t="n">
        <f aca="false">IF(Actions!O28="","",Actions!O28/100)</f>
        <v>0.05</v>
      </c>
      <c r="I28" s="402" t="str">
        <f aca="false">Actions!M28</f>
        <v>None</v>
      </c>
      <c r="J28" s="402" t="n">
        <f aca="false">Actions!N28</f>
        <v>0</v>
      </c>
      <c r="K28" s="402" t="str">
        <f aca="false">IF(OR(I28="lead",I28="lead glass"),VLOOKUP(B28,Lijsten!$AX$9:$BQ$1420,19,FALSE()),IF(I28="tungsten",VLOOKUP(B28,Lijsten!$AX$9:$BQ$1420,20,FALSE()),""))</f>
        <v/>
      </c>
      <c r="L28" s="402" t="str">
        <f aca="false">IFERROR(J28/K28,"")</f>
        <v/>
      </c>
      <c r="M28" s="403" t="str">
        <f aca="false">IFERROR(2^-(L28),"")</f>
        <v/>
      </c>
      <c r="N28" s="404" t="n">
        <f aca="false">IF(H28="","",IF(G28="","",D28*G28*(1/H28)^2))</f>
        <v>332</v>
      </c>
      <c r="O28" s="405" t="n">
        <f aca="false">IFERROR(N28*((E28*F28)/60),"")</f>
        <v>442.666666666667</v>
      </c>
      <c r="P28" s="404" t="n">
        <f aca="false">D28*G28*(1/H28)^2</f>
        <v>332</v>
      </c>
      <c r="Q28" s="405" t="n">
        <f aca="false">IFERROR(P28*((E28*F28)/60),"")</f>
        <v>442.666666666667</v>
      </c>
      <c r="R28" s="406"/>
      <c r="S28" s="407" t="n">
        <f aca="false">IF(C28="Animal research",O28,"")</f>
        <v>442.666666666667</v>
      </c>
      <c r="T28" s="407" t="str">
        <f aca="false">IF(C28="Other",O28,"")</f>
        <v/>
      </c>
      <c r="U28" s="407" t="str">
        <f aca="false">IF(C28="Cleaning up waste",O28,"")</f>
        <v/>
      </c>
      <c r="V28" s="407" t="str">
        <f aca="false">IF(C28="Storage",O28,"")</f>
        <v/>
      </c>
      <c r="W28" s="407" t="str">
        <f aca="false">IF(C28="Transport",O28,"")</f>
        <v/>
      </c>
      <c r="X28" s="406"/>
      <c r="Y28" s="408" t="n">
        <f aca="false">IF(C28="Animal research",Q28,"")</f>
        <v>442.666666666667</v>
      </c>
      <c r="Z28" s="407" t="str">
        <f aca="false">IF(C28="Other",Q28,"")</f>
        <v/>
      </c>
      <c r="AA28" s="407" t="str">
        <f aca="false">IF(C28="Cleaning up waste",Q28,"")</f>
        <v/>
      </c>
      <c r="AB28" s="407" t="str">
        <f aca="false">IF(C28="Storage",Q28,"")</f>
        <v/>
      </c>
      <c r="AC28" s="407" t="str">
        <f aca="false">IF(C28="Transport",Q28,"")</f>
        <v/>
      </c>
      <c r="AD28" s="374"/>
    </row>
    <row r="29" s="42" customFormat="true" ht="12.75" hidden="false" customHeight="false" outlineLevel="0" collapsed="false">
      <c r="A29" s="399" t="n">
        <f aca="false">IF(Actions!A29="","",Actions!A29)</f>
        <v>9</v>
      </c>
      <c r="B29" s="399" t="str">
        <f aca="false">IF(Actions!B29="","",Actions!B29)</f>
        <v>F-18</v>
      </c>
      <c r="C29" s="335" t="str">
        <f aca="false">IF(Actions!C29="","",Actions!C29)</f>
        <v>Animal research</v>
      </c>
      <c r="D29" s="400" t="n">
        <f aca="false">IF(Actions!J29="","",Actions!J29)</f>
        <v>5</v>
      </c>
      <c r="E29" s="399" t="str">
        <f aca="false">IF(Actions!K29="","",Actions!K29)</f>
        <v/>
      </c>
      <c r="F29" s="399" t="str">
        <f aca="false">IF(Actions!L29="","",Actions!L29)</f>
        <v/>
      </c>
      <c r="G29" s="401" t="n">
        <f aca="false">IF(B29="","",IF(VLOOKUP(B29,Lijsten!$AX$9:$BN$1421,5,FALSE())=0,IFERROR(VLOOKUP(B29,Lijsten!$AX$9:$BN$1421,17,FALSE()),""),IFERROR(VLOOKUP(B29,Lijsten!$AX$9:$BN$1421,5,FALSE()),"")))</f>
        <v>0.166</v>
      </c>
      <c r="H29" s="402" t="str">
        <f aca="false">IF(Actions!O29="","",Actions!O29/100)</f>
        <v/>
      </c>
      <c r="I29" s="402" t="n">
        <f aca="false">Actions!M29</f>
        <v>0</v>
      </c>
      <c r="J29" s="402" t="n">
        <f aca="false">Actions!N29</f>
        <v>0</v>
      </c>
      <c r="K29" s="402" t="str">
        <f aca="false">IF(OR(I29="lead",I29="lead glass"),VLOOKUP(B29,Lijsten!$AX$9:$BQ$1420,19,FALSE()),IF(I29="tungsten",VLOOKUP(B29,Lijsten!$AX$9:$BQ$1420,20,FALSE()),""))</f>
        <v/>
      </c>
      <c r="L29" s="402" t="str">
        <f aca="false">IFERROR(J29/K29,"")</f>
        <v/>
      </c>
      <c r="M29" s="403" t="str">
        <f aca="false">IFERROR(2^-(L29),"")</f>
        <v/>
      </c>
      <c r="N29" s="404" t="str">
        <f aca="false">IF(H29="","",IF(G29="","",D29*G29*(1/H29)^2))</f>
        <v/>
      </c>
      <c r="O29" s="405" t="str">
        <f aca="false">IFERROR(N29*((E29*F29)/60),"")</f>
        <v/>
      </c>
      <c r="P29" s="404" t="e">
        <f aca="false">D29*G29*(1/H29)^2</f>
        <v>#VALUE!</v>
      </c>
      <c r="Q29" s="405" t="str">
        <f aca="false">IFERROR(P29*((E29*F29)/60),"")</f>
        <v/>
      </c>
      <c r="R29" s="406"/>
      <c r="S29" s="407" t="str">
        <f aca="false">IF(C29="Animal research",O29,"")</f>
        <v/>
      </c>
      <c r="T29" s="407" t="str">
        <f aca="false">IF(C29="Other",O29,"")</f>
        <v/>
      </c>
      <c r="U29" s="407" t="str">
        <f aca="false">IF(C29="Cleaning up waste",O29,"")</f>
        <v/>
      </c>
      <c r="V29" s="407" t="str">
        <f aca="false">IF(C29="Storage",O29,"")</f>
        <v/>
      </c>
      <c r="W29" s="407" t="str">
        <f aca="false">IF(C29="Transport",O29,"")</f>
        <v/>
      </c>
      <c r="X29" s="406"/>
      <c r="Y29" s="408" t="str">
        <f aca="false">IF(C29="Animal research",Q29,"")</f>
        <v/>
      </c>
      <c r="Z29" s="407" t="str">
        <f aca="false">IF(C29="Other",Q29,"")</f>
        <v/>
      </c>
      <c r="AA29" s="407" t="str">
        <f aca="false">IF(C29="Cleaning up waste",Q29,"")</f>
        <v/>
      </c>
      <c r="AB29" s="407" t="str">
        <f aca="false">IF(C29="Storage",Q29,"")</f>
        <v/>
      </c>
      <c r="AC29" s="407" t="str">
        <f aca="false">IF(C29="Transport",Q29,"")</f>
        <v/>
      </c>
      <c r="AD29" s="374"/>
    </row>
    <row r="30" s="42" customFormat="true" ht="12.75" hidden="false" customHeight="false" outlineLevel="0" collapsed="false">
      <c r="A30" s="399" t="n">
        <f aca="false">IF(Actions!A30="","",Actions!A30)</f>
        <v>10</v>
      </c>
      <c r="B30" s="399" t="str">
        <f aca="false">IF(Actions!B30="","",Actions!B30)</f>
        <v/>
      </c>
      <c r="C30" s="335" t="str">
        <f aca="false">IF(Actions!C30="","",Actions!C30)</f>
        <v/>
      </c>
      <c r="D30" s="399" t="str">
        <f aca="false">IF(Actions!J30="","",Actions!J30)</f>
        <v/>
      </c>
      <c r="E30" s="399" t="str">
        <f aca="false">IF(Actions!K30="","",Actions!K30)</f>
        <v/>
      </c>
      <c r="F30" s="399" t="str">
        <f aca="false">IF(Actions!L30="","",Actions!L30)</f>
        <v/>
      </c>
      <c r="G30" s="402" t="str">
        <f aca="false">IF(B30="","",IF(VLOOKUP(B30,Lijsten!$AX$9:$BN$1421,5,FALSE())=0,IFERROR(VLOOKUP(B30,Lijsten!$AX$9:$BN$1421,17,FALSE()),""),IFERROR(VLOOKUP(B30,Lijsten!$AX$9:$BN$1421,5,FALSE()),"")))</f>
        <v/>
      </c>
      <c r="H30" s="402" t="str">
        <f aca="false">IF(Actions!O30="","",Actions!O30/100)</f>
        <v/>
      </c>
      <c r="I30" s="402" t="n">
        <f aca="false">Actions!M30</f>
        <v>0</v>
      </c>
      <c r="J30" s="402" t="n">
        <f aca="false">Actions!N30</f>
        <v>0</v>
      </c>
      <c r="K30" s="402" t="str">
        <f aca="false">IF(OR(I30="lead",I30="lead glass"),VLOOKUP(B30,Lijsten!$AX$9:$BQ$1420,19,FALSE()),IF(I30="tungsten",VLOOKUP(B30,Lijsten!$AX$9:$BQ$1420,20,FALSE()),""))</f>
        <v/>
      </c>
      <c r="L30" s="402" t="str">
        <f aca="false">IFERROR(J30/K30,"")</f>
        <v/>
      </c>
      <c r="M30" s="403" t="str">
        <f aca="false">IFERROR(2^-(L30),"")</f>
        <v/>
      </c>
      <c r="N30" s="404" t="str">
        <f aca="false">IF(H30="","",IF(G30="","",D30*G30*(1/H30)^2))</f>
        <v/>
      </c>
      <c r="O30" s="405" t="str">
        <f aca="false">IFERROR(N30*((E30*F30)/60),"")</f>
        <v/>
      </c>
      <c r="P30" s="404" t="e">
        <f aca="false">D30*G30*(1/H30)^2</f>
        <v>#VALUE!</v>
      </c>
      <c r="Q30" s="405" t="str">
        <f aca="false">IFERROR(P30*((E30*F30)/60),"")</f>
        <v/>
      </c>
      <c r="R30" s="406"/>
      <c r="S30" s="407" t="str">
        <f aca="false">IF(C30="Animal research",O30,"")</f>
        <v/>
      </c>
      <c r="T30" s="407" t="str">
        <f aca="false">IF(C30="Other",O30,"")</f>
        <v/>
      </c>
      <c r="U30" s="407" t="str">
        <f aca="false">IF(C30="Cleaning up waste",O30,"")</f>
        <v/>
      </c>
      <c r="V30" s="407" t="str">
        <f aca="false">IF(C30="Storage",O30,"")</f>
        <v/>
      </c>
      <c r="W30" s="407" t="str">
        <f aca="false">IF(C30="Transport",O30,"")</f>
        <v/>
      </c>
      <c r="X30" s="406"/>
      <c r="Y30" s="408" t="str">
        <f aca="false">IF(C30="Animal research",Q30,"")</f>
        <v/>
      </c>
      <c r="Z30" s="407" t="str">
        <f aca="false">IF(C30="Other",Q30,"")</f>
        <v/>
      </c>
      <c r="AA30" s="407" t="str">
        <f aca="false">IF(C30="Cleaning up waste",Q30,"")</f>
        <v/>
      </c>
      <c r="AB30" s="407" t="str">
        <f aca="false">IF(C30="Storage",Q30,"")</f>
        <v/>
      </c>
      <c r="AC30" s="407" t="str">
        <f aca="false">IF(C30="Transport",Q30,"")</f>
        <v/>
      </c>
      <c r="AD30" s="374"/>
      <c r="AF30" s="345"/>
    </row>
    <row r="31" s="42" customFormat="true" ht="12.75" hidden="false" customHeight="false" outlineLevel="0" collapsed="false">
      <c r="A31" s="399" t="n">
        <f aca="false">IF(Actions!A31="","",Actions!A31)</f>
        <v>11</v>
      </c>
      <c r="B31" s="399" t="str">
        <f aca="false">IF(Actions!B31="","",Actions!B31)</f>
        <v/>
      </c>
      <c r="C31" s="335" t="str">
        <f aca="false">IF(Actions!C31="","",Actions!C31)</f>
        <v/>
      </c>
      <c r="D31" s="399" t="str">
        <f aca="false">IF(Actions!J31="","",Actions!J31)</f>
        <v/>
      </c>
      <c r="E31" s="399" t="str">
        <f aca="false">IF(Actions!K31="","",Actions!K31)</f>
        <v/>
      </c>
      <c r="F31" s="399" t="str">
        <f aca="false">IF(Actions!L31="","",Actions!L31)</f>
        <v/>
      </c>
      <c r="G31" s="402" t="str">
        <f aca="false">IF(B31="","",IF(VLOOKUP(B31,Lijsten!$AX$9:$BN$1421,5,FALSE())=0,IFERROR(VLOOKUP(B31,Lijsten!$AX$9:$BN$1421,17,FALSE()),""),IFERROR(VLOOKUP(B31,Lijsten!$AX$9:$BN$1421,5,FALSE()),"")))</f>
        <v/>
      </c>
      <c r="H31" s="402" t="str">
        <f aca="false">IF(Actions!O31="","",Actions!O31/100)</f>
        <v/>
      </c>
      <c r="I31" s="402" t="n">
        <f aca="false">Actions!M31</f>
        <v>0</v>
      </c>
      <c r="J31" s="402" t="n">
        <f aca="false">Actions!N31</f>
        <v>0</v>
      </c>
      <c r="K31" s="402" t="str">
        <f aca="false">IF(OR(I31="lead",I31="lead glass"),VLOOKUP(B31,Lijsten!$AX$9:$BQ$1420,19,FALSE()),IF(I31="tungsten",VLOOKUP(B31,Lijsten!$AX$9:$BQ$1420,20,FALSE()),""))</f>
        <v/>
      </c>
      <c r="L31" s="402" t="str">
        <f aca="false">IFERROR(J31/K31,"")</f>
        <v/>
      </c>
      <c r="M31" s="403" t="str">
        <f aca="false">IFERROR(2^-(L31),"")</f>
        <v/>
      </c>
      <c r="N31" s="404" t="str">
        <f aca="false">IF(H31="","",IF(G31="","",D31*G31*(1/H31)^2))</f>
        <v/>
      </c>
      <c r="O31" s="405" t="str">
        <f aca="false">IFERROR(N31*((E31*F31)/60),"")</f>
        <v/>
      </c>
      <c r="P31" s="404" t="e">
        <f aca="false">D31*G31*(1/H31)^2</f>
        <v>#VALUE!</v>
      </c>
      <c r="Q31" s="405" t="str">
        <f aca="false">IFERROR(P31*((E31*F31)/60),"")</f>
        <v/>
      </c>
      <c r="R31" s="406"/>
      <c r="S31" s="407" t="str">
        <f aca="false">IF(C31="Animal research",O31,"")</f>
        <v/>
      </c>
      <c r="T31" s="407" t="str">
        <f aca="false">IF(C31="Other",O31,"")</f>
        <v/>
      </c>
      <c r="U31" s="407" t="str">
        <f aca="false">IF(C31="Cleaning up waste",O31,"")</f>
        <v/>
      </c>
      <c r="V31" s="407" t="str">
        <f aca="false">IF(C31="Storage",O31,"")</f>
        <v/>
      </c>
      <c r="W31" s="407" t="str">
        <f aca="false">IF(C31="Transport",O31,"")</f>
        <v/>
      </c>
      <c r="X31" s="406"/>
      <c r="Y31" s="408" t="str">
        <f aca="false">IF(C31="Animal research",Q31,"")</f>
        <v/>
      </c>
      <c r="Z31" s="407" t="str">
        <f aca="false">IF(C31="Other",Q31,"")</f>
        <v/>
      </c>
      <c r="AA31" s="407" t="str">
        <f aca="false">IF(C31="Cleaning up waste",Q31,"")</f>
        <v/>
      </c>
      <c r="AB31" s="407" t="str">
        <f aca="false">IF(C31="Storage",Q31,"")</f>
        <v/>
      </c>
      <c r="AC31" s="407" t="str">
        <f aca="false">IF(C31="Transport",Q31,"")</f>
        <v/>
      </c>
      <c r="AD31" s="374"/>
    </row>
    <row r="32" s="42" customFormat="true" ht="12.75" hidden="false" customHeight="false" outlineLevel="0" collapsed="false">
      <c r="A32" s="399" t="n">
        <f aca="false">IF(Actions!A32="","",Actions!A32)</f>
        <v>12</v>
      </c>
      <c r="B32" s="399" t="str">
        <f aca="false">IF(Actions!B32="","",Actions!B32)</f>
        <v/>
      </c>
      <c r="C32" s="335" t="str">
        <f aca="false">IF(Actions!C32="","",Actions!C32)</f>
        <v/>
      </c>
      <c r="D32" s="399" t="str">
        <f aca="false">IF(Actions!J32="","",Actions!J32)</f>
        <v/>
      </c>
      <c r="E32" s="399" t="str">
        <f aca="false">IF(Actions!K32="","",Actions!K32)</f>
        <v/>
      </c>
      <c r="F32" s="399" t="str">
        <f aca="false">IF(Actions!L32="","",Actions!L32)</f>
        <v/>
      </c>
      <c r="G32" s="402" t="str">
        <f aca="false">IF(B32="","",IF(VLOOKUP(B32,Lijsten!$AX$9:$BN$1421,5,FALSE())=0,IFERROR(VLOOKUP(B32,Lijsten!$AX$9:$BN$1421,17,FALSE()),""),IFERROR(VLOOKUP(B32,Lijsten!$AX$9:$BN$1421,5,FALSE()),"")))</f>
        <v/>
      </c>
      <c r="H32" s="402" t="str">
        <f aca="false">IF(Actions!O32="","",Actions!O32/100)</f>
        <v/>
      </c>
      <c r="I32" s="402" t="n">
        <f aca="false">Actions!M32</f>
        <v>0</v>
      </c>
      <c r="J32" s="402" t="n">
        <f aca="false">Actions!N32</f>
        <v>0</v>
      </c>
      <c r="K32" s="402" t="str">
        <f aca="false">IF(OR(I32="lead",I32="lead glass"),VLOOKUP(B32,Lijsten!$AX$9:$BQ$1420,19,FALSE()),IF(I32="tungsten",VLOOKUP(B32,Lijsten!$AX$9:$BQ$1420,20,FALSE()),""))</f>
        <v/>
      </c>
      <c r="L32" s="402" t="str">
        <f aca="false">IFERROR(J32/K32,"")</f>
        <v/>
      </c>
      <c r="M32" s="403" t="str">
        <f aca="false">IFERROR(2^-(L32),"")</f>
        <v/>
      </c>
      <c r="N32" s="404" t="str">
        <f aca="false">IF(H32="","",IF(G32="","",D32*G32*(1/H32)^2))</f>
        <v/>
      </c>
      <c r="O32" s="405" t="str">
        <f aca="false">IFERROR(N32*((E32*F32)/60),"")</f>
        <v/>
      </c>
      <c r="P32" s="404" t="e">
        <f aca="false">D32*G32*(1/H32)^2</f>
        <v>#VALUE!</v>
      </c>
      <c r="Q32" s="405" t="str">
        <f aca="false">IFERROR(P32*((E32*F32)/60),"")</f>
        <v/>
      </c>
      <c r="R32" s="406"/>
      <c r="S32" s="407" t="str">
        <f aca="false">IF(C32="Animal research",O32,"")</f>
        <v/>
      </c>
      <c r="T32" s="407" t="str">
        <f aca="false">IF(C32="Other",O32,"")</f>
        <v/>
      </c>
      <c r="U32" s="407" t="str">
        <f aca="false">IF(C32="Cleaning up waste",O32,"")</f>
        <v/>
      </c>
      <c r="V32" s="407" t="str">
        <f aca="false">IF(C32="Storage",O32,"")</f>
        <v/>
      </c>
      <c r="W32" s="407" t="str">
        <f aca="false">IF(C32="Transport",O32,"")</f>
        <v/>
      </c>
      <c r="X32" s="406"/>
      <c r="Y32" s="408" t="str">
        <f aca="false">IF(C32="Animal research",Q32,"")</f>
        <v/>
      </c>
      <c r="Z32" s="407" t="str">
        <f aca="false">IF(C32="Other",Q32,"")</f>
        <v/>
      </c>
      <c r="AA32" s="407" t="str">
        <f aca="false">IF(C32="Cleaning up waste",Q32,"")</f>
        <v/>
      </c>
      <c r="AB32" s="407" t="str">
        <f aca="false">IF(C32="Storage",Q32,"")</f>
        <v/>
      </c>
      <c r="AC32" s="407" t="str">
        <f aca="false">IF(C32="Transport",Q32,"")</f>
        <v/>
      </c>
      <c r="AD32" s="374"/>
    </row>
    <row r="33" s="42" customFormat="true" ht="12.75" hidden="false" customHeight="false" outlineLevel="0" collapsed="false">
      <c r="A33" s="399" t="n">
        <f aca="false">IF(Actions!A33="","",Actions!A33)</f>
        <v>13</v>
      </c>
      <c r="B33" s="399" t="str">
        <f aca="false">IF(Actions!B33="","",Actions!B33)</f>
        <v/>
      </c>
      <c r="C33" s="335" t="str">
        <f aca="false">IF(Actions!C33="","",Actions!C33)</f>
        <v/>
      </c>
      <c r="D33" s="399" t="str">
        <f aca="false">IF(Actions!J33="","",Actions!J33)</f>
        <v/>
      </c>
      <c r="E33" s="399" t="str">
        <f aca="false">IF(Actions!K33="","",Actions!K33)</f>
        <v/>
      </c>
      <c r="F33" s="399" t="str">
        <f aca="false">IF(Actions!L33="","",Actions!L33)</f>
        <v/>
      </c>
      <c r="G33" s="402" t="str">
        <f aca="false">IF(B33="","",IF(VLOOKUP(B33,Lijsten!$AX$9:$BN$1421,5,FALSE())=0,IFERROR(VLOOKUP(B33,Lijsten!$AX$9:$BN$1421,17,FALSE()),""),IFERROR(VLOOKUP(B33,Lijsten!$AX$9:$BN$1421,5,FALSE()),"")))</f>
        <v/>
      </c>
      <c r="H33" s="402" t="str">
        <f aca="false">IF(Actions!O33="","",Actions!O33/100)</f>
        <v/>
      </c>
      <c r="I33" s="402" t="n">
        <f aca="false">Actions!M33</f>
        <v>0</v>
      </c>
      <c r="J33" s="402" t="n">
        <f aca="false">Actions!N33</f>
        <v>0</v>
      </c>
      <c r="K33" s="402" t="str">
        <f aca="false">IF(OR(I33="lead",I33="lead glass"),VLOOKUP(B33,Lijsten!$AX$9:$BQ$1420,19,FALSE()),IF(I33="tungsten",VLOOKUP(B33,Lijsten!$AX$9:$BQ$1420,20,FALSE()),""))</f>
        <v/>
      </c>
      <c r="L33" s="402" t="str">
        <f aca="false">IFERROR(J33/K33,"")</f>
        <v/>
      </c>
      <c r="M33" s="403" t="str">
        <f aca="false">IFERROR(2^-(L33),"")</f>
        <v/>
      </c>
      <c r="N33" s="404" t="str">
        <f aca="false">IF(H33="","",IF(G33="","",D33*G33*(1/H33)^2))</f>
        <v/>
      </c>
      <c r="O33" s="405" t="str">
        <f aca="false">IFERROR(N33*((E33*F33)/60),"")</f>
        <v/>
      </c>
      <c r="P33" s="404" t="e">
        <f aca="false">D33*G33*(1/H33)^2</f>
        <v>#VALUE!</v>
      </c>
      <c r="Q33" s="405" t="str">
        <f aca="false">IFERROR(P33*((E33*F33)/60),"")</f>
        <v/>
      </c>
      <c r="R33" s="406"/>
      <c r="S33" s="407" t="str">
        <f aca="false">IF(C33="Animal research",O33,"")</f>
        <v/>
      </c>
      <c r="T33" s="407" t="str">
        <f aca="false">IF(C33="Other",O33,"")</f>
        <v/>
      </c>
      <c r="U33" s="407" t="str">
        <f aca="false">IF(C33="Cleaning up waste",O33,"")</f>
        <v/>
      </c>
      <c r="V33" s="407" t="str">
        <f aca="false">IF(C33="Storage",O33,"")</f>
        <v/>
      </c>
      <c r="W33" s="407" t="str">
        <f aca="false">IF(C33="Transport",O33,"")</f>
        <v/>
      </c>
      <c r="X33" s="406"/>
      <c r="Y33" s="408" t="str">
        <f aca="false">IF(C33="Animal research",Q33,"")</f>
        <v/>
      </c>
      <c r="Z33" s="407" t="str">
        <f aca="false">IF(C33="Other",Q33,"")</f>
        <v/>
      </c>
      <c r="AA33" s="407" t="str">
        <f aca="false">IF(C33="Cleaning up waste",Q33,"")</f>
        <v/>
      </c>
      <c r="AB33" s="407" t="str">
        <f aca="false">IF(C33="Storage",Q33,"")</f>
        <v/>
      </c>
      <c r="AC33" s="407" t="str">
        <f aca="false">IF(C33="Transport",Q33,"")</f>
        <v/>
      </c>
      <c r="AD33" s="374"/>
    </row>
    <row r="34" s="42" customFormat="true" ht="12.75" hidden="false" customHeight="false" outlineLevel="0" collapsed="false">
      <c r="A34" s="399" t="n">
        <f aca="false">IF(Actions!A34="","",Actions!A34)</f>
        <v>14</v>
      </c>
      <c r="B34" s="399" t="str">
        <f aca="false">IF(Actions!B34="","",Actions!B34)</f>
        <v/>
      </c>
      <c r="C34" s="335" t="str">
        <f aca="false">IF(Actions!C34="","",Actions!C34)</f>
        <v/>
      </c>
      <c r="D34" s="399" t="str">
        <f aca="false">IF(Actions!J34="","",Actions!J34)</f>
        <v/>
      </c>
      <c r="E34" s="399" t="str">
        <f aca="false">IF(Actions!K34="","",Actions!K34)</f>
        <v/>
      </c>
      <c r="F34" s="399" t="str">
        <f aca="false">IF(Actions!L34="","",Actions!L34)</f>
        <v/>
      </c>
      <c r="G34" s="402" t="str">
        <f aca="false">IF(B34="","",IF(VLOOKUP(B34,Lijsten!$AX$9:$BN$1421,5,FALSE())=0,IFERROR(VLOOKUP(B34,Lijsten!$AX$9:$BN$1421,17,FALSE()),""),IFERROR(VLOOKUP(B34,Lijsten!$AX$9:$BN$1421,5,FALSE()),"")))</f>
        <v/>
      </c>
      <c r="H34" s="402" t="str">
        <f aca="false">IF(Actions!O34="","",Actions!O34/100)</f>
        <v/>
      </c>
      <c r="I34" s="402" t="n">
        <f aca="false">Actions!M34</f>
        <v>0</v>
      </c>
      <c r="J34" s="402" t="n">
        <f aca="false">Actions!N34</f>
        <v>0</v>
      </c>
      <c r="K34" s="402" t="str">
        <f aca="false">IF(OR(I34="lead",I34="lead glass"),VLOOKUP(B34,Lijsten!$AX$9:$BQ$1420,19,FALSE()),IF(I34="tungsten",VLOOKUP(B34,Lijsten!$AX$9:$BQ$1420,20,FALSE()),""))</f>
        <v/>
      </c>
      <c r="L34" s="402" t="str">
        <f aca="false">IFERROR(J34/K34,"")</f>
        <v/>
      </c>
      <c r="M34" s="403" t="str">
        <f aca="false">IFERROR(2^-(L34),"")</f>
        <v/>
      </c>
      <c r="N34" s="404" t="str">
        <f aca="false">IF(H34="","",IF(G34="","",D34*G34*(1/H34)^2))</f>
        <v/>
      </c>
      <c r="O34" s="405" t="str">
        <f aca="false">IFERROR(N34*((E34*F34)/60),"")</f>
        <v/>
      </c>
      <c r="P34" s="404" t="e">
        <f aca="false">D34*G34*(1/H34)^2</f>
        <v>#VALUE!</v>
      </c>
      <c r="Q34" s="405" t="str">
        <f aca="false">IFERROR(P34*((E34*F34)/60),"")</f>
        <v/>
      </c>
      <c r="R34" s="406"/>
      <c r="S34" s="407" t="str">
        <f aca="false">IF(C34="Animal research",O34,"")</f>
        <v/>
      </c>
      <c r="T34" s="407" t="str">
        <f aca="false">IF(C34="Other",O34,"")</f>
        <v/>
      </c>
      <c r="U34" s="407" t="str">
        <f aca="false">IF(C34="Cleaning up waste",O34,"")</f>
        <v/>
      </c>
      <c r="V34" s="407" t="str">
        <f aca="false">IF(C34="Storage",O34,"")</f>
        <v/>
      </c>
      <c r="W34" s="407" t="str">
        <f aca="false">IF(C34="Transport",O34,"")</f>
        <v/>
      </c>
      <c r="X34" s="406"/>
      <c r="Y34" s="408" t="str">
        <f aca="false">IF(C34="Animal research",Q34,"")</f>
        <v/>
      </c>
      <c r="Z34" s="407" t="str">
        <f aca="false">IF(C34="Other",Q34,"")</f>
        <v/>
      </c>
      <c r="AA34" s="407" t="str">
        <f aca="false">IF(C34="Cleaning up waste",Q34,"")</f>
        <v/>
      </c>
      <c r="AB34" s="407" t="str">
        <f aca="false">IF(C34="Storage",Q34,"")</f>
        <v/>
      </c>
      <c r="AC34" s="407" t="str">
        <f aca="false">IF(C34="Transport",Q34,"")</f>
        <v/>
      </c>
      <c r="AD34" s="374"/>
    </row>
    <row r="35" s="42" customFormat="true" ht="12.75" hidden="false" customHeight="false" outlineLevel="0" collapsed="false">
      <c r="A35" s="399" t="n">
        <f aca="false">IF(Actions!A35="","",Actions!A35)</f>
        <v>15</v>
      </c>
      <c r="B35" s="399" t="str">
        <f aca="false">IF(Actions!B35="","",Actions!B35)</f>
        <v/>
      </c>
      <c r="C35" s="335" t="str">
        <f aca="false">IF(Actions!C35="","",Actions!C35)</f>
        <v/>
      </c>
      <c r="D35" s="399" t="str">
        <f aca="false">IF(Actions!J35="","",Actions!J35)</f>
        <v/>
      </c>
      <c r="E35" s="399" t="str">
        <f aca="false">IF(Actions!K35="","",Actions!K35)</f>
        <v/>
      </c>
      <c r="F35" s="399" t="str">
        <f aca="false">IF(Actions!L35="","",Actions!L35)</f>
        <v/>
      </c>
      <c r="G35" s="402" t="str">
        <f aca="false">IF(B35="","",IF(VLOOKUP(B35,Lijsten!$AX$9:$BN$1421,5,FALSE())=0,IFERROR(VLOOKUP(B35,Lijsten!$AX$9:$BN$1421,17,FALSE()),""),IFERROR(VLOOKUP(B35,Lijsten!$AX$9:$BN$1421,5,FALSE()),"")))</f>
        <v/>
      </c>
      <c r="H35" s="402" t="str">
        <f aca="false">IF(Actions!O35="","",Actions!O35/100)</f>
        <v/>
      </c>
      <c r="I35" s="402" t="n">
        <f aca="false">Actions!M35</f>
        <v>0</v>
      </c>
      <c r="J35" s="402" t="n">
        <f aca="false">Actions!N35</f>
        <v>0</v>
      </c>
      <c r="K35" s="402" t="str">
        <f aca="false">IF(OR(I35="lead",I35="lead glass"),VLOOKUP(B35,Lijsten!$AX$9:$BQ$1420,19,FALSE()),IF(I35="tungsten",VLOOKUP(B35,Lijsten!$AX$9:$BQ$1420,20,FALSE()),""))</f>
        <v/>
      </c>
      <c r="L35" s="402" t="str">
        <f aca="false">IFERROR(J35/K35,"")</f>
        <v/>
      </c>
      <c r="M35" s="403" t="str">
        <f aca="false">IFERROR(2^-(L35),"")</f>
        <v/>
      </c>
      <c r="N35" s="404" t="str">
        <f aca="false">IF(H35="","",IF(G35="","",D35*G35*(1/H35)^2))</f>
        <v/>
      </c>
      <c r="O35" s="405" t="str">
        <f aca="false">IFERROR(N35*((E35*F35)/60),"")</f>
        <v/>
      </c>
      <c r="P35" s="404" t="e">
        <f aca="false">D35*G35*(1/H35)^2</f>
        <v>#VALUE!</v>
      </c>
      <c r="Q35" s="405" t="str">
        <f aca="false">IFERROR(P35*((E35*F35)/60),"")</f>
        <v/>
      </c>
      <c r="R35" s="406"/>
      <c r="S35" s="407" t="str">
        <f aca="false">IF(C35="Animal research",O35,"")</f>
        <v/>
      </c>
      <c r="T35" s="407" t="str">
        <f aca="false">IF(C35="Other",O35,"")</f>
        <v/>
      </c>
      <c r="U35" s="407" t="str">
        <f aca="false">IF(C35="Cleaning up waste",O35,"")</f>
        <v/>
      </c>
      <c r="V35" s="407" t="str">
        <f aca="false">IF(C35="Storage",O35,"")</f>
        <v/>
      </c>
      <c r="W35" s="407" t="str">
        <f aca="false">IF(C35="Transport",O35,"")</f>
        <v/>
      </c>
      <c r="X35" s="406"/>
      <c r="Y35" s="408" t="str">
        <f aca="false">IF(C35="Animal research",Q35,"")</f>
        <v/>
      </c>
      <c r="Z35" s="407" t="str">
        <f aca="false">IF(C35="Other",Q35,"")</f>
        <v/>
      </c>
      <c r="AA35" s="407" t="str">
        <f aca="false">IF(C35="Cleaning up waste",Q35,"")</f>
        <v/>
      </c>
      <c r="AB35" s="407" t="str">
        <f aca="false">IF(C35="Storage",Q35,"")</f>
        <v/>
      </c>
      <c r="AC35" s="407" t="str">
        <f aca="false">IF(C35="Transport",Q35,"")</f>
        <v/>
      </c>
      <c r="AD35" s="374"/>
    </row>
    <row r="36" s="42" customFormat="true" ht="12.75" hidden="false" customHeight="false" outlineLevel="0" collapsed="false">
      <c r="A36" s="399" t="n">
        <f aca="false">IF(Actions!A36="","",Actions!A36)</f>
        <v>16</v>
      </c>
      <c r="B36" s="399" t="str">
        <f aca="false">IF(Actions!B36="","",Actions!B36)</f>
        <v/>
      </c>
      <c r="C36" s="335" t="str">
        <f aca="false">IF(Actions!C36="","",Actions!C36)</f>
        <v/>
      </c>
      <c r="D36" s="399" t="str">
        <f aca="false">IF(Actions!J36="","",Actions!J36)</f>
        <v/>
      </c>
      <c r="E36" s="399" t="str">
        <f aca="false">IF(Actions!K36="","",Actions!K36)</f>
        <v/>
      </c>
      <c r="F36" s="399" t="str">
        <f aca="false">IF(Actions!L36="","",Actions!L36)</f>
        <v/>
      </c>
      <c r="G36" s="402" t="str">
        <f aca="false">IF(B36="","",IF(VLOOKUP(B36,Lijsten!$AX$9:$BN$1421,5,FALSE())=0,IFERROR(VLOOKUP(B36,Lijsten!$AX$9:$BN$1421,17,FALSE()),""),IFERROR(VLOOKUP(B36,Lijsten!$AX$9:$BN$1421,5,FALSE()),"")))</f>
        <v/>
      </c>
      <c r="H36" s="402" t="str">
        <f aca="false">IF(Actions!O36="","",Actions!O36/100)</f>
        <v/>
      </c>
      <c r="I36" s="402" t="n">
        <f aca="false">Actions!M36</f>
        <v>0</v>
      </c>
      <c r="J36" s="402" t="n">
        <f aca="false">Actions!N36</f>
        <v>0</v>
      </c>
      <c r="K36" s="402" t="str">
        <f aca="false">IF(OR(I36="lead",I36="lead glass"),VLOOKUP(B36,Lijsten!$AX$9:$BQ$1420,19,FALSE()),IF(I36="tungsten",VLOOKUP(B36,Lijsten!$AX$9:$BQ$1420,20,FALSE()),""))</f>
        <v/>
      </c>
      <c r="L36" s="402" t="str">
        <f aca="false">IFERROR(J36/K36,"")</f>
        <v/>
      </c>
      <c r="M36" s="403" t="str">
        <f aca="false">IFERROR(2^-(L36),"")</f>
        <v/>
      </c>
      <c r="N36" s="404" t="str">
        <f aca="false">IF(H36="","",IF(G36="","",D36*G36*(1/H36)^2))</f>
        <v/>
      </c>
      <c r="O36" s="405" t="str">
        <f aca="false">IFERROR(N36*((E36*F36)/60),"")</f>
        <v/>
      </c>
      <c r="P36" s="404" t="e">
        <f aca="false">D36*G36*(1/H36)^2</f>
        <v>#VALUE!</v>
      </c>
      <c r="Q36" s="405" t="str">
        <f aca="false">IFERROR(P36*((E36*F36)/60),"")</f>
        <v/>
      </c>
      <c r="R36" s="406"/>
      <c r="S36" s="407" t="str">
        <f aca="false">IF(C36="Animal research",O36,"")</f>
        <v/>
      </c>
      <c r="T36" s="407" t="str">
        <f aca="false">IF(C36="Other",O36,"")</f>
        <v/>
      </c>
      <c r="U36" s="407" t="str">
        <f aca="false">IF(C36="Cleaning up waste",O36,"")</f>
        <v/>
      </c>
      <c r="V36" s="407" t="str">
        <f aca="false">IF(C36="Storage",O36,"")</f>
        <v/>
      </c>
      <c r="W36" s="407" t="str">
        <f aca="false">IF(C36="Transport",O36,"")</f>
        <v/>
      </c>
      <c r="X36" s="406"/>
      <c r="Y36" s="408" t="str">
        <f aca="false">IF(C36="Animal research",Q36,"")</f>
        <v/>
      </c>
      <c r="Z36" s="407" t="str">
        <f aca="false">IF(C36="Other",Q36,"")</f>
        <v/>
      </c>
      <c r="AA36" s="407" t="str">
        <f aca="false">IF(C36="Cleaning up waste",Q36,"")</f>
        <v/>
      </c>
      <c r="AB36" s="407" t="str">
        <f aca="false">IF(C36="Storage",Q36,"")</f>
        <v/>
      </c>
      <c r="AC36" s="407" t="str">
        <f aca="false">IF(C36="Transport",Q36,"")</f>
        <v/>
      </c>
      <c r="AD36" s="374"/>
    </row>
    <row r="37" s="42" customFormat="true" ht="12.75" hidden="false" customHeight="false" outlineLevel="0" collapsed="false">
      <c r="A37" s="399" t="n">
        <f aca="false">IF(Actions!A37="","",Actions!A37)</f>
        <v>17</v>
      </c>
      <c r="B37" s="399" t="str">
        <f aca="false">IF(Actions!B37="","",Actions!B37)</f>
        <v/>
      </c>
      <c r="C37" s="335" t="str">
        <f aca="false">IF(Actions!C37="","",Actions!C37)</f>
        <v/>
      </c>
      <c r="D37" s="399" t="str">
        <f aca="false">IF(Actions!J37="","",Actions!J37)</f>
        <v/>
      </c>
      <c r="E37" s="399" t="str">
        <f aca="false">IF(Actions!K37="","",Actions!K37)</f>
        <v/>
      </c>
      <c r="F37" s="399" t="str">
        <f aca="false">IF(Actions!L37="","",Actions!L37)</f>
        <v/>
      </c>
      <c r="G37" s="402" t="str">
        <f aca="false">IF(B37="","",IF(VLOOKUP(B37,Lijsten!$AX$9:$BN$1421,5,FALSE())=0,IFERROR(VLOOKUP(B37,Lijsten!$AX$9:$BN$1421,17,FALSE()),""),IFERROR(VLOOKUP(B37,Lijsten!$AX$9:$BN$1421,5,FALSE()),"")))</f>
        <v/>
      </c>
      <c r="H37" s="402" t="str">
        <f aca="false">IF(Actions!O37="","",Actions!O37/100)</f>
        <v/>
      </c>
      <c r="I37" s="402" t="n">
        <f aca="false">Actions!M37</f>
        <v>0</v>
      </c>
      <c r="J37" s="402" t="n">
        <f aca="false">Actions!N37</f>
        <v>0</v>
      </c>
      <c r="K37" s="402" t="str">
        <f aca="false">IF(OR(I37="lead",I37="lead glass"),VLOOKUP(B37,Lijsten!$AX$9:$BQ$1420,19,FALSE()),IF(I37="tungsten",VLOOKUP(B37,Lijsten!$AX$9:$BQ$1420,20,FALSE()),""))</f>
        <v/>
      </c>
      <c r="L37" s="402" t="str">
        <f aca="false">IFERROR(J37/K37,"")</f>
        <v/>
      </c>
      <c r="M37" s="403" t="str">
        <f aca="false">IFERROR(2^-(L37),"")</f>
        <v/>
      </c>
      <c r="N37" s="404" t="str">
        <f aca="false">IF(H37="","",IF(G37="","",D37*G37*(1/H37)^2))</f>
        <v/>
      </c>
      <c r="O37" s="405" t="str">
        <f aca="false">IFERROR(N37*((E37*F37)/60),"")</f>
        <v/>
      </c>
      <c r="P37" s="404" t="e">
        <f aca="false">D37*G37*(1/H37)^2</f>
        <v>#VALUE!</v>
      </c>
      <c r="Q37" s="405" t="str">
        <f aca="false">IFERROR(P37*((E37*F37)/60),"")</f>
        <v/>
      </c>
      <c r="R37" s="406"/>
      <c r="S37" s="407" t="str">
        <f aca="false">IF(C37="Animal research",O37,"")</f>
        <v/>
      </c>
      <c r="T37" s="407" t="str">
        <f aca="false">IF(C37="Other",O37,"")</f>
        <v/>
      </c>
      <c r="U37" s="407" t="str">
        <f aca="false">IF(C37="Cleaning up waste",O37,"")</f>
        <v/>
      </c>
      <c r="V37" s="407" t="str">
        <f aca="false">IF(C37="Storage",O37,"")</f>
        <v/>
      </c>
      <c r="W37" s="407" t="str">
        <f aca="false">IF(C37="Transport",O37,"")</f>
        <v/>
      </c>
      <c r="X37" s="406"/>
      <c r="Y37" s="408" t="str">
        <f aca="false">IF(C37="Animal research",Q37,"")</f>
        <v/>
      </c>
      <c r="Z37" s="407" t="str">
        <f aca="false">IF(C37="Other",Q37,"")</f>
        <v/>
      </c>
      <c r="AA37" s="407" t="str">
        <f aca="false">IF(C37="Cleaning up waste",Q37,"")</f>
        <v/>
      </c>
      <c r="AB37" s="407" t="str">
        <f aca="false">IF(C37="Storage",Q37,"")</f>
        <v/>
      </c>
      <c r="AC37" s="407" t="str">
        <f aca="false">IF(C37="Transport",Q37,"")</f>
        <v/>
      </c>
      <c r="AD37" s="374"/>
    </row>
    <row r="38" s="42" customFormat="true" ht="12.75" hidden="false" customHeight="false" outlineLevel="0" collapsed="false">
      <c r="A38" s="399" t="n">
        <f aca="false">IF(Actions!A38="","",Actions!A38)</f>
        <v>18</v>
      </c>
      <c r="B38" s="399" t="str">
        <f aca="false">IF(Actions!B38="","",Actions!B38)</f>
        <v/>
      </c>
      <c r="C38" s="335" t="str">
        <f aca="false">IF(Actions!C38="","",Actions!C38)</f>
        <v/>
      </c>
      <c r="D38" s="399" t="str">
        <f aca="false">IF(Actions!J38="","",Actions!J38)</f>
        <v/>
      </c>
      <c r="E38" s="399" t="str">
        <f aca="false">IF(Actions!K38="","",Actions!K38)</f>
        <v/>
      </c>
      <c r="F38" s="399" t="str">
        <f aca="false">IF(Actions!L38="","",Actions!L38)</f>
        <v/>
      </c>
      <c r="G38" s="402" t="str">
        <f aca="false">IF(B38="","",IF(VLOOKUP(B38,Lijsten!$AX$9:$BN$1421,5,FALSE())=0,IFERROR(VLOOKUP(B38,Lijsten!$AX$9:$BN$1421,17,FALSE()),""),IFERROR(VLOOKUP(B38,Lijsten!$AX$9:$BN$1421,5,FALSE()),"")))</f>
        <v/>
      </c>
      <c r="H38" s="402" t="str">
        <f aca="false">IF(Actions!O38="","",Actions!O38/100)</f>
        <v/>
      </c>
      <c r="I38" s="402" t="n">
        <f aca="false">Actions!M38</f>
        <v>0</v>
      </c>
      <c r="J38" s="402" t="n">
        <f aca="false">Actions!N38</f>
        <v>0</v>
      </c>
      <c r="K38" s="402" t="str">
        <f aca="false">IF(OR(I38="lead",I38="lead glass"),VLOOKUP(B38,Lijsten!$AX$9:$BQ$1420,19,FALSE()),IF(I38="tungsten",VLOOKUP(B38,Lijsten!$AX$9:$BQ$1420,20,FALSE()),""))</f>
        <v/>
      </c>
      <c r="L38" s="402" t="str">
        <f aca="false">IFERROR(J38/K38,"")</f>
        <v/>
      </c>
      <c r="M38" s="403" t="str">
        <f aca="false">IFERROR(2^-(L38),"")</f>
        <v/>
      </c>
      <c r="N38" s="404" t="str">
        <f aca="false">IF(H38="","",IF(G38="","",D38*G38*(1/H38)^2))</f>
        <v/>
      </c>
      <c r="O38" s="405" t="str">
        <f aca="false">IFERROR(N38*((E38*F38)/60),"")</f>
        <v/>
      </c>
      <c r="P38" s="404" t="e">
        <f aca="false">D38*G38*(1/H38)^2</f>
        <v>#VALUE!</v>
      </c>
      <c r="Q38" s="405" t="str">
        <f aca="false">IFERROR(P38*((E38*F38)/60),"")</f>
        <v/>
      </c>
      <c r="R38" s="406"/>
      <c r="S38" s="407" t="str">
        <f aca="false">IF(C38="Animal research",O38,"")</f>
        <v/>
      </c>
      <c r="T38" s="407" t="str">
        <f aca="false">IF(C38="Other",O38,"")</f>
        <v/>
      </c>
      <c r="U38" s="407" t="str">
        <f aca="false">IF(C38="Cleaning up waste",O38,"")</f>
        <v/>
      </c>
      <c r="V38" s="407" t="str">
        <f aca="false">IF(C38="Storage",O38,"")</f>
        <v/>
      </c>
      <c r="W38" s="407" t="str">
        <f aca="false">IF(C38="Transport",O38,"")</f>
        <v/>
      </c>
      <c r="X38" s="406"/>
      <c r="Y38" s="408" t="str">
        <f aca="false">IF(C38="Animal research",Q38,"")</f>
        <v/>
      </c>
      <c r="Z38" s="407" t="str">
        <f aca="false">IF(C38="Other",Q38,"")</f>
        <v/>
      </c>
      <c r="AA38" s="407" t="str">
        <f aca="false">IF(C38="Cleaning up waste",Q38,"")</f>
        <v/>
      </c>
      <c r="AB38" s="407" t="str">
        <f aca="false">IF(C38="Storage",Q38,"")</f>
        <v/>
      </c>
      <c r="AC38" s="407" t="str">
        <f aca="false">IF(C38="Transport",Q38,"")</f>
        <v/>
      </c>
      <c r="AD38" s="374"/>
    </row>
    <row r="39" s="42" customFormat="true" ht="12.75" hidden="false" customHeight="false" outlineLevel="0" collapsed="false">
      <c r="A39" s="399" t="n">
        <f aca="false">IF(Actions!A39="","",Actions!A39)</f>
        <v>19</v>
      </c>
      <c r="B39" s="399" t="str">
        <f aca="false">IF(Actions!B39="","",Actions!B39)</f>
        <v/>
      </c>
      <c r="C39" s="335" t="str">
        <f aca="false">IF(Actions!C39="","",Actions!C39)</f>
        <v/>
      </c>
      <c r="D39" s="399" t="str">
        <f aca="false">IF(Actions!J39="","",Actions!J39)</f>
        <v/>
      </c>
      <c r="E39" s="399" t="str">
        <f aca="false">IF(Actions!K39="","",Actions!K39)</f>
        <v/>
      </c>
      <c r="F39" s="399" t="str">
        <f aca="false">IF(Actions!L39="","",Actions!L39)</f>
        <v/>
      </c>
      <c r="G39" s="402" t="str">
        <f aca="false">IF(B39="","",IF(VLOOKUP(B39,Lijsten!$AX$9:$BN$1421,5,FALSE())=0,IFERROR(VLOOKUP(B39,Lijsten!$AX$9:$BN$1421,17,FALSE()),""),IFERROR(VLOOKUP(B39,Lijsten!$AX$9:$BN$1421,5,FALSE()),"")))</f>
        <v/>
      </c>
      <c r="H39" s="402" t="str">
        <f aca="false">IF(Actions!O39="","",Actions!O39/100)</f>
        <v/>
      </c>
      <c r="I39" s="402" t="n">
        <f aca="false">Actions!M39</f>
        <v>0</v>
      </c>
      <c r="J39" s="402" t="n">
        <f aca="false">Actions!N39</f>
        <v>0</v>
      </c>
      <c r="K39" s="402" t="str">
        <f aca="false">IF(OR(I39="lead",I39="lead glass"),VLOOKUP(B39,Lijsten!$AX$9:$BQ$1420,19,FALSE()),IF(I39="tungsten",VLOOKUP(B39,Lijsten!$AX$9:$BQ$1420,20,FALSE()),""))</f>
        <v/>
      </c>
      <c r="L39" s="402" t="str">
        <f aca="false">IFERROR(J39/K39,"")</f>
        <v/>
      </c>
      <c r="M39" s="403" t="str">
        <f aca="false">IFERROR(2^-(L39),"")</f>
        <v/>
      </c>
      <c r="N39" s="404" t="str">
        <f aca="false">IF(H39="","",IF(G39="","",D39*G39*(1/H39)^2))</f>
        <v/>
      </c>
      <c r="O39" s="405" t="str">
        <f aca="false">IFERROR(N39*((E39*F39)/60),"")</f>
        <v/>
      </c>
      <c r="P39" s="404" t="e">
        <f aca="false">D39*G39*(1/H39)^2</f>
        <v>#VALUE!</v>
      </c>
      <c r="Q39" s="405" t="str">
        <f aca="false">IFERROR(P39*((E39*F39)/60),"")</f>
        <v/>
      </c>
      <c r="R39" s="406"/>
      <c r="S39" s="407" t="str">
        <f aca="false">IF(C39="Animal research",O39,"")</f>
        <v/>
      </c>
      <c r="T39" s="407" t="str">
        <f aca="false">IF(C39="Other",O39,"")</f>
        <v/>
      </c>
      <c r="U39" s="407" t="str">
        <f aca="false">IF(C39="Cleaning up waste",O39,"")</f>
        <v/>
      </c>
      <c r="V39" s="407" t="str">
        <f aca="false">IF(C39="Storage",O39,"")</f>
        <v/>
      </c>
      <c r="W39" s="407" t="str">
        <f aca="false">IF(C39="Transport",O39,"")</f>
        <v/>
      </c>
      <c r="X39" s="406"/>
      <c r="Y39" s="408" t="str">
        <f aca="false">IF(C39="Animal research",Q39,"")</f>
        <v/>
      </c>
      <c r="Z39" s="407" t="str">
        <f aca="false">IF(C39="Other",Q39,"")</f>
        <v/>
      </c>
      <c r="AA39" s="407" t="str">
        <f aca="false">IF(C39="Cleaning up waste",Q39,"")</f>
        <v/>
      </c>
      <c r="AB39" s="407" t="str">
        <f aca="false">IF(C39="Storage",Q39,"")</f>
        <v/>
      </c>
      <c r="AC39" s="407" t="str">
        <f aca="false">IF(C39="Transport",Q39,"")</f>
        <v/>
      </c>
      <c r="AD39" s="374"/>
    </row>
    <row r="40" s="42" customFormat="true" ht="12.75" hidden="false" customHeight="false" outlineLevel="0" collapsed="false">
      <c r="A40" s="399" t="n">
        <f aca="false">IF(Actions!A40="","",Actions!A40)</f>
        <v>20</v>
      </c>
      <c r="B40" s="399" t="str">
        <f aca="false">IF(Actions!B40="","",Actions!B40)</f>
        <v/>
      </c>
      <c r="C40" s="335" t="str">
        <f aca="false">IF(Actions!C40="","",Actions!C40)</f>
        <v/>
      </c>
      <c r="D40" s="399" t="str">
        <f aca="false">IF(Actions!J40="","",Actions!J40)</f>
        <v/>
      </c>
      <c r="E40" s="399" t="str">
        <f aca="false">IF(Actions!K40="","",Actions!K40)</f>
        <v/>
      </c>
      <c r="F40" s="399" t="str">
        <f aca="false">IF(Actions!L40="","",Actions!L40)</f>
        <v/>
      </c>
      <c r="G40" s="402" t="str">
        <f aca="false">IF(B40="","",IF(VLOOKUP(B40,Lijsten!$AX$9:$BN$1421,5,FALSE())=0,IFERROR(VLOOKUP(B40,Lijsten!$AX$9:$BN$1421,17,FALSE()),""),IFERROR(VLOOKUP(B40,Lijsten!$AX$9:$BN$1421,5,FALSE()),"")))</f>
        <v/>
      </c>
      <c r="H40" s="402" t="str">
        <f aca="false">IF(Actions!O40="","",Actions!O40/100)</f>
        <v/>
      </c>
      <c r="I40" s="402" t="n">
        <f aca="false">Actions!M40</f>
        <v>0</v>
      </c>
      <c r="J40" s="402" t="n">
        <f aca="false">Actions!N40</f>
        <v>0</v>
      </c>
      <c r="K40" s="402" t="str">
        <f aca="false">IF(OR(I40="lead",I40="lead glass"),VLOOKUP(B40,Lijsten!$AX$9:$BQ$1420,19,FALSE()),IF(I40="tungsten",VLOOKUP(B40,Lijsten!$AX$9:$BQ$1420,20,FALSE()),""))</f>
        <v/>
      </c>
      <c r="L40" s="402" t="str">
        <f aca="false">IFERROR(J40/K40,"")</f>
        <v/>
      </c>
      <c r="M40" s="403" t="str">
        <f aca="false">IFERROR(2^-(L40),"")</f>
        <v/>
      </c>
      <c r="N40" s="404" t="str">
        <f aca="false">IF(H40="","",IF(G40="","",D40*G40*(1/H40)^2))</f>
        <v/>
      </c>
      <c r="O40" s="405" t="str">
        <f aca="false">IFERROR(N40*((E40*F40)/60),"")</f>
        <v/>
      </c>
      <c r="P40" s="404" t="e">
        <f aca="false">D40*G40*(1/H40)^2</f>
        <v>#VALUE!</v>
      </c>
      <c r="Q40" s="405" t="str">
        <f aca="false">IFERROR(P40*((E40*F40)/60),"")</f>
        <v/>
      </c>
      <c r="R40" s="406"/>
      <c r="S40" s="407" t="str">
        <f aca="false">IF(C40="Animal research",O40,"")</f>
        <v/>
      </c>
      <c r="T40" s="407" t="str">
        <f aca="false">IF(C40="Other",O40,"")</f>
        <v/>
      </c>
      <c r="U40" s="407" t="str">
        <f aca="false">IF(C40="Cleaning up waste",O40,"")</f>
        <v/>
      </c>
      <c r="V40" s="407" t="str">
        <f aca="false">IF(C40="Storage",O40,"")</f>
        <v/>
      </c>
      <c r="W40" s="407" t="str">
        <f aca="false">IF(C40="Transport",O40,"")</f>
        <v/>
      </c>
      <c r="X40" s="406"/>
      <c r="Y40" s="408" t="str">
        <f aca="false">IF(C40="Animal research",Q40,"")</f>
        <v/>
      </c>
      <c r="Z40" s="407" t="str">
        <f aca="false">IF(C40="Other",Q40,"")</f>
        <v/>
      </c>
      <c r="AA40" s="407" t="str">
        <f aca="false">IF(C40="Cleaning up waste",Q40,"")</f>
        <v/>
      </c>
      <c r="AB40" s="407" t="str">
        <f aca="false">IF(C40="Storage",Q40,"")</f>
        <v/>
      </c>
      <c r="AC40" s="407" t="str">
        <f aca="false">IF(C40="Transport",Q40,"")</f>
        <v/>
      </c>
      <c r="AD40" s="374"/>
    </row>
    <row r="41" s="42" customFormat="true" ht="12.75" hidden="false" customHeight="false" outlineLevel="0" collapsed="false">
      <c r="A41" s="399" t="n">
        <f aca="false">IF(Actions!A41="","",Actions!A41)</f>
        <v>21</v>
      </c>
      <c r="B41" s="399" t="str">
        <f aca="false">IF(Actions!B41="","",Actions!B41)</f>
        <v/>
      </c>
      <c r="C41" s="335" t="str">
        <f aca="false">IF(Actions!C41="","",Actions!C41)</f>
        <v/>
      </c>
      <c r="D41" s="399" t="str">
        <f aca="false">IF(Actions!J41="","",Actions!J41)</f>
        <v/>
      </c>
      <c r="E41" s="399" t="str">
        <f aca="false">IF(Actions!K41="","",Actions!K41)</f>
        <v/>
      </c>
      <c r="F41" s="399" t="str">
        <f aca="false">IF(Actions!L41="","",Actions!L41)</f>
        <v/>
      </c>
      <c r="G41" s="402" t="str">
        <f aca="false">IF(B41="","",IF(VLOOKUP(B41,Lijsten!$AX$9:$BN$1421,5,FALSE())=0,IFERROR(VLOOKUP(B41,Lijsten!$AX$9:$BN$1421,17,FALSE()),""),IFERROR(VLOOKUP(B41,Lijsten!$AX$9:$BN$1421,5,FALSE()),"")))</f>
        <v/>
      </c>
      <c r="H41" s="402" t="str">
        <f aca="false">IF(Actions!O41="","",Actions!O41/100)</f>
        <v/>
      </c>
      <c r="I41" s="402" t="n">
        <f aca="false">Actions!M41</f>
        <v>0</v>
      </c>
      <c r="J41" s="402" t="n">
        <f aca="false">Actions!N41</f>
        <v>0</v>
      </c>
      <c r="K41" s="402" t="str">
        <f aca="false">IF(OR(I41="lead",I41="lead glass"),VLOOKUP(B41,Lijsten!$AX$9:$BQ$1420,19,FALSE()),IF(I41="tungsten",VLOOKUP(B41,Lijsten!$AX$9:$BQ$1420,20,FALSE()),""))</f>
        <v/>
      </c>
      <c r="L41" s="402" t="str">
        <f aca="false">IFERROR(J41/K41,"")</f>
        <v/>
      </c>
      <c r="M41" s="403" t="str">
        <f aca="false">IFERROR(2^-(L41),"")</f>
        <v/>
      </c>
      <c r="N41" s="404" t="str">
        <f aca="false">IF(H41="","",IF(G41="","",D41*G41*(1/H41)^2))</f>
        <v/>
      </c>
      <c r="O41" s="405" t="str">
        <f aca="false">IFERROR(N41*((E41*F41)/60),"")</f>
        <v/>
      </c>
      <c r="P41" s="404" t="e">
        <f aca="false">D41*G41*(1/H41)^2</f>
        <v>#VALUE!</v>
      </c>
      <c r="Q41" s="405" t="str">
        <f aca="false">IFERROR(P41*((E41*F41)/60),"")</f>
        <v/>
      </c>
      <c r="R41" s="406"/>
      <c r="S41" s="407" t="str">
        <f aca="false">IF(C41="Animal research",O41,"")</f>
        <v/>
      </c>
      <c r="T41" s="407" t="str">
        <f aca="false">IF(C41="Other",O41,"")</f>
        <v/>
      </c>
      <c r="U41" s="407" t="str">
        <f aca="false">IF(C41="Cleaning up waste",O41,"")</f>
        <v/>
      </c>
      <c r="V41" s="407" t="str">
        <f aca="false">IF(C41="Storage",O41,"")</f>
        <v/>
      </c>
      <c r="W41" s="407" t="str">
        <f aca="false">IF(C41="Transport",O41,"")</f>
        <v/>
      </c>
      <c r="X41" s="406"/>
      <c r="Y41" s="408" t="str">
        <f aca="false">IF(C41="Animal research",Q41,"")</f>
        <v/>
      </c>
      <c r="Z41" s="407" t="str">
        <f aca="false">IF(C41="Other",Q41,"")</f>
        <v/>
      </c>
      <c r="AA41" s="407" t="str">
        <f aca="false">IF(C41="Cleaning up waste",Q41,"")</f>
        <v/>
      </c>
      <c r="AB41" s="407" t="str">
        <f aca="false">IF(C41="Storage",Q41,"")</f>
        <v/>
      </c>
      <c r="AC41" s="407" t="str">
        <f aca="false">IF(C41="Transport",Q41,"")</f>
        <v/>
      </c>
      <c r="AD41" s="374"/>
    </row>
    <row r="42" s="42" customFormat="true" ht="12.75" hidden="false" customHeight="false" outlineLevel="0" collapsed="false">
      <c r="A42" s="399" t="n">
        <f aca="false">IF(Actions!A42="","",Actions!A42)</f>
        <v>22</v>
      </c>
      <c r="B42" s="399" t="str">
        <f aca="false">IF(Actions!B42="","",Actions!B42)</f>
        <v/>
      </c>
      <c r="C42" s="335" t="str">
        <f aca="false">IF(Actions!C42="","",Actions!C42)</f>
        <v/>
      </c>
      <c r="D42" s="399" t="str">
        <f aca="false">IF(Actions!J42="","",Actions!J42)</f>
        <v/>
      </c>
      <c r="E42" s="399" t="str">
        <f aca="false">IF(Actions!K42="","",Actions!K42)</f>
        <v/>
      </c>
      <c r="F42" s="399" t="str">
        <f aca="false">IF(Actions!L42="","",Actions!L42)</f>
        <v/>
      </c>
      <c r="G42" s="402" t="str">
        <f aca="false">IF(B42="","",IF(VLOOKUP(B42,Lijsten!$AX$9:$BN$1421,5,FALSE())=0,IFERROR(VLOOKUP(B42,Lijsten!$AX$9:$BN$1421,17,FALSE()),""),IFERROR(VLOOKUP(B42,Lijsten!$AX$9:$BN$1421,5,FALSE()),"")))</f>
        <v/>
      </c>
      <c r="H42" s="402" t="str">
        <f aca="false">IF(Actions!O42="","",Actions!O42/100)</f>
        <v/>
      </c>
      <c r="I42" s="402" t="n">
        <f aca="false">Actions!M42</f>
        <v>0</v>
      </c>
      <c r="J42" s="402" t="n">
        <f aca="false">Actions!N42</f>
        <v>0</v>
      </c>
      <c r="K42" s="402" t="str">
        <f aca="false">IF(OR(I42="lead",I42="lead glass"),VLOOKUP(B42,Lijsten!$AX$9:$BQ$1420,19,FALSE()),IF(I42="tungsten",VLOOKUP(B42,Lijsten!$AX$9:$BQ$1420,20,FALSE()),""))</f>
        <v/>
      </c>
      <c r="L42" s="402" t="str">
        <f aca="false">IFERROR(J42/K42,"")</f>
        <v/>
      </c>
      <c r="M42" s="403" t="str">
        <f aca="false">IFERROR(2^-(L42),"")</f>
        <v/>
      </c>
      <c r="N42" s="404" t="str">
        <f aca="false">IF(H42="","",IF(G42="","",D42*G42*(1/H42)^2))</f>
        <v/>
      </c>
      <c r="O42" s="405" t="str">
        <f aca="false">IFERROR(N42*((E42*F42)/60),"")</f>
        <v/>
      </c>
      <c r="P42" s="404" t="e">
        <f aca="false">D42*G42*(1/H42)^2</f>
        <v>#VALUE!</v>
      </c>
      <c r="Q42" s="405" t="str">
        <f aca="false">IFERROR(P42*((E42*F42)/60),"")</f>
        <v/>
      </c>
      <c r="R42" s="406"/>
      <c r="S42" s="407" t="str">
        <f aca="false">IF(C42="Animal research",O42,"")</f>
        <v/>
      </c>
      <c r="T42" s="407" t="str">
        <f aca="false">IF(C42="Other",O42,"")</f>
        <v/>
      </c>
      <c r="U42" s="407" t="str">
        <f aca="false">IF(C42="Cleaning up waste",O42,"")</f>
        <v/>
      </c>
      <c r="V42" s="407" t="str">
        <f aca="false">IF(C42="Storage",O42,"")</f>
        <v/>
      </c>
      <c r="W42" s="407" t="str">
        <f aca="false">IF(C42="Transport",O42,"")</f>
        <v/>
      </c>
      <c r="X42" s="406"/>
      <c r="Y42" s="408" t="str">
        <f aca="false">IF(C42="Animal research",Q42,"")</f>
        <v/>
      </c>
      <c r="Z42" s="407" t="str">
        <f aca="false">IF(C42="Other",Q42,"")</f>
        <v/>
      </c>
      <c r="AA42" s="407" t="str">
        <f aca="false">IF(C42="Cleaning up waste",Q42,"")</f>
        <v/>
      </c>
      <c r="AB42" s="407" t="str">
        <f aca="false">IF(C42="Storage",Q42,"")</f>
        <v/>
      </c>
      <c r="AC42" s="407" t="str">
        <f aca="false">IF(C42="Transport",Q42,"")</f>
        <v/>
      </c>
      <c r="AD42" s="374"/>
    </row>
    <row r="43" s="42" customFormat="true" ht="12.75" hidden="false" customHeight="false" outlineLevel="0" collapsed="false">
      <c r="A43" s="399" t="n">
        <f aca="false">IF(Actions!A43="","",Actions!A43)</f>
        <v>23</v>
      </c>
      <c r="B43" s="399" t="str">
        <f aca="false">IF(Actions!B43="","",Actions!B43)</f>
        <v/>
      </c>
      <c r="C43" s="335" t="str">
        <f aca="false">IF(Actions!C43="","",Actions!C43)</f>
        <v/>
      </c>
      <c r="D43" s="399" t="str">
        <f aca="false">IF(Actions!J43="","",Actions!J43)</f>
        <v/>
      </c>
      <c r="E43" s="399" t="str">
        <f aca="false">IF(Actions!K43="","",Actions!K43)</f>
        <v/>
      </c>
      <c r="F43" s="399" t="str">
        <f aca="false">IF(Actions!L43="","",Actions!L43)</f>
        <v/>
      </c>
      <c r="G43" s="402" t="str">
        <f aca="false">IF(B43="","",IF(VLOOKUP(B43,Lijsten!$AX$9:$BN$1421,5,FALSE())=0,IFERROR(VLOOKUP(B43,Lijsten!$AX$9:$BN$1421,17,FALSE()),""),IFERROR(VLOOKUP(B43,Lijsten!$AX$9:$BN$1421,5,FALSE()),"")))</f>
        <v/>
      </c>
      <c r="H43" s="402" t="str">
        <f aca="false">IF(Actions!O43="","",Actions!O43/100)</f>
        <v/>
      </c>
      <c r="I43" s="402" t="n">
        <f aca="false">Actions!M43</f>
        <v>0</v>
      </c>
      <c r="J43" s="402" t="n">
        <f aca="false">Actions!N43</f>
        <v>0</v>
      </c>
      <c r="K43" s="402" t="str">
        <f aca="false">IF(OR(I43="lead",I43="lead glass"),VLOOKUP(B43,Lijsten!$AX$9:$BQ$1420,19,FALSE()),IF(I43="tungsten",VLOOKUP(B43,Lijsten!$AX$9:$BQ$1420,20,FALSE()),""))</f>
        <v/>
      </c>
      <c r="L43" s="402" t="str">
        <f aca="false">IFERROR(J43/K43,"")</f>
        <v/>
      </c>
      <c r="M43" s="403" t="str">
        <f aca="false">IFERROR(2^-(L43),"")</f>
        <v/>
      </c>
      <c r="N43" s="404" t="str">
        <f aca="false">IF(H43="","",IF(G43="","",D43*G43*(1/H43)^2))</f>
        <v/>
      </c>
      <c r="O43" s="405" t="str">
        <f aca="false">IFERROR(N43*((E43*F43)/60),"")</f>
        <v/>
      </c>
      <c r="P43" s="404" t="e">
        <f aca="false">D43*G43*(1/H43)^2</f>
        <v>#VALUE!</v>
      </c>
      <c r="Q43" s="405" t="str">
        <f aca="false">IFERROR(P43*((E43*F43)/60),"")</f>
        <v/>
      </c>
      <c r="R43" s="406"/>
      <c r="S43" s="407" t="str">
        <f aca="false">IF(C43="Animal research",O43,"")</f>
        <v/>
      </c>
      <c r="T43" s="407" t="str">
        <f aca="false">IF(C43="Other",O43,"")</f>
        <v/>
      </c>
      <c r="U43" s="407" t="str">
        <f aca="false">IF(C43="Cleaning up waste",O43,"")</f>
        <v/>
      </c>
      <c r="V43" s="407" t="str">
        <f aca="false">IF(C43="Storage",O43,"")</f>
        <v/>
      </c>
      <c r="W43" s="407" t="str">
        <f aca="false">IF(C43="Transport",O43,"")</f>
        <v/>
      </c>
      <c r="X43" s="406"/>
      <c r="Y43" s="408" t="str">
        <f aca="false">IF(C43="Animal research",Q43,"")</f>
        <v/>
      </c>
      <c r="Z43" s="407" t="str">
        <f aca="false">IF(C43="Other",Q43,"")</f>
        <v/>
      </c>
      <c r="AA43" s="407" t="str">
        <f aca="false">IF(C43="Cleaning up waste",Q43,"")</f>
        <v/>
      </c>
      <c r="AB43" s="407" t="str">
        <f aca="false">IF(C43="Storage",Q43,"")</f>
        <v/>
      </c>
      <c r="AC43" s="407" t="str">
        <f aca="false">IF(C43="Transport",Q43,"")</f>
        <v/>
      </c>
      <c r="AD43" s="374"/>
    </row>
    <row r="44" s="42" customFormat="true" ht="12.75" hidden="false" customHeight="false" outlineLevel="0" collapsed="false">
      <c r="A44" s="399" t="n">
        <f aca="false">IF(Actions!A44="","",Actions!A44)</f>
        <v>24</v>
      </c>
      <c r="B44" s="399" t="str">
        <f aca="false">IF(Actions!B44="","",Actions!B44)</f>
        <v/>
      </c>
      <c r="C44" s="335" t="str">
        <f aca="false">IF(Actions!C44="","",Actions!C44)</f>
        <v/>
      </c>
      <c r="D44" s="399" t="str">
        <f aca="false">IF(Actions!J44="","",Actions!J44)</f>
        <v/>
      </c>
      <c r="E44" s="399" t="str">
        <f aca="false">IF(Actions!K44="","",Actions!K44)</f>
        <v/>
      </c>
      <c r="F44" s="399" t="str">
        <f aca="false">IF(Actions!L44="","",Actions!L44)</f>
        <v/>
      </c>
      <c r="G44" s="402" t="str">
        <f aca="false">IF(B44="","",IF(VLOOKUP(B44,Lijsten!$AX$9:$BN$1421,5,FALSE())=0,IFERROR(VLOOKUP(B44,Lijsten!$AX$9:$BN$1421,17,FALSE()),""),IFERROR(VLOOKUP(B44,Lijsten!$AX$9:$BN$1421,5,FALSE()),"")))</f>
        <v/>
      </c>
      <c r="H44" s="402" t="str">
        <f aca="false">IF(Actions!O44="","",Actions!O44/100)</f>
        <v/>
      </c>
      <c r="I44" s="402" t="n">
        <f aca="false">Actions!M44</f>
        <v>0</v>
      </c>
      <c r="J44" s="402" t="n">
        <f aca="false">Actions!N44</f>
        <v>0</v>
      </c>
      <c r="K44" s="402" t="str">
        <f aca="false">IF(OR(I44="lead",I44="lead glass"),VLOOKUP(B44,Lijsten!$AX$9:$BQ$1420,19,FALSE()),IF(I44="tungsten",VLOOKUP(B44,Lijsten!$AX$9:$BQ$1420,20,FALSE()),""))</f>
        <v/>
      </c>
      <c r="L44" s="402" t="str">
        <f aca="false">IFERROR(J44/K44,"")</f>
        <v/>
      </c>
      <c r="M44" s="403" t="str">
        <f aca="false">IFERROR(2^-(L44),"")</f>
        <v/>
      </c>
      <c r="N44" s="404" t="str">
        <f aca="false">IF(H44="","",IF(G44="","",D44*G44*(1/H44)^2))</f>
        <v/>
      </c>
      <c r="O44" s="405" t="str">
        <f aca="false">IFERROR(N44*((E44*F44)/60),"")</f>
        <v/>
      </c>
      <c r="P44" s="404" t="e">
        <f aca="false">D44*G44*(1/H44)^2</f>
        <v>#VALUE!</v>
      </c>
      <c r="Q44" s="405" t="str">
        <f aca="false">IFERROR(P44*((E44*F44)/60),"")</f>
        <v/>
      </c>
      <c r="R44" s="406"/>
      <c r="S44" s="407" t="str">
        <f aca="false">IF(C44="Animal research",O44,"")</f>
        <v/>
      </c>
      <c r="T44" s="407" t="str">
        <f aca="false">IF(C44="Other",O44,"")</f>
        <v/>
      </c>
      <c r="U44" s="407" t="str">
        <f aca="false">IF(C44="Cleaning up waste",O44,"")</f>
        <v/>
      </c>
      <c r="V44" s="407" t="str">
        <f aca="false">IF(C44="Storage",O44,"")</f>
        <v/>
      </c>
      <c r="W44" s="407" t="str">
        <f aca="false">IF(C44="Transport",O44,"")</f>
        <v/>
      </c>
      <c r="X44" s="406"/>
      <c r="Y44" s="408" t="str">
        <f aca="false">IF(C44="Animal research",Q44,"")</f>
        <v/>
      </c>
      <c r="Z44" s="407" t="str">
        <f aca="false">IF(C44="Other",Q44,"")</f>
        <v/>
      </c>
      <c r="AA44" s="407" t="str">
        <f aca="false">IF(C44="Cleaning up waste",Q44,"")</f>
        <v/>
      </c>
      <c r="AB44" s="407" t="str">
        <f aca="false">IF(C44="Storage",Q44,"")</f>
        <v/>
      </c>
      <c r="AC44" s="407" t="str">
        <f aca="false">IF(C44="Transport",Q44,"")</f>
        <v/>
      </c>
      <c r="AD44" s="374"/>
    </row>
    <row r="45" s="42" customFormat="true" ht="12.75" hidden="false" customHeight="false" outlineLevel="0" collapsed="false">
      <c r="A45" s="399" t="n">
        <f aca="false">IF(Actions!A45="","",Actions!A45)</f>
        <v>25</v>
      </c>
      <c r="B45" s="399" t="str">
        <f aca="false">IF(Actions!B45="","",Actions!B45)</f>
        <v/>
      </c>
      <c r="C45" s="335" t="str">
        <f aca="false">IF(Actions!C45="","",Actions!C45)</f>
        <v/>
      </c>
      <c r="D45" s="399" t="str">
        <f aca="false">IF(Actions!J45="","",Actions!J45)</f>
        <v/>
      </c>
      <c r="E45" s="399" t="str">
        <f aca="false">IF(Actions!K45="","",Actions!K45)</f>
        <v/>
      </c>
      <c r="F45" s="399" t="str">
        <f aca="false">IF(Actions!L45="","",Actions!L45)</f>
        <v/>
      </c>
      <c r="G45" s="402" t="str">
        <f aca="false">IF(B45="","",IF(VLOOKUP(B45,Lijsten!$AX$9:$BN$1421,5,FALSE())=0,IFERROR(VLOOKUP(B45,Lijsten!$AX$9:$BN$1421,17,FALSE()),""),IFERROR(VLOOKUP(B45,Lijsten!$AX$9:$BN$1421,5,FALSE()),"")))</f>
        <v/>
      </c>
      <c r="H45" s="402" t="str">
        <f aca="false">IF(Actions!O45="","",Actions!O45/100)</f>
        <v/>
      </c>
      <c r="I45" s="402" t="n">
        <f aca="false">Actions!M45</f>
        <v>0</v>
      </c>
      <c r="J45" s="402" t="n">
        <f aca="false">Actions!N45</f>
        <v>0</v>
      </c>
      <c r="K45" s="402" t="str">
        <f aca="false">IF(OR(I45="lead",I45="lead glass"),VLOOKUP(B45,Lijsten!$AX$9:$BQ$1420,19,FALSE()),IF(I45="tungsten",VLOOKUP(B45,Lijsten!$AX$9:$BQ$1420,20,FALSE()),""))</f>
        <v/>
      </c>
      <c r="L45" s="402" t="str">
        <f aca="false">IFERROR(J45/K45,"")</f>
        <v/>
      </c>
      <c r="M45" s="403" t="str">
        <f aca="false">IFERROR(2^-(L45),"")</f>
        <v/>
      </c>
      <c r="N45" s="404" t="str">
        <f aca="false">IF(H45="","",IF(G45="","",D45*G45*(1/H45)^2))</f>
        <v/>
      </c>
      <c r="O45" s="405" t="str">
        <f aca="false">IFERROR(N45*((E45*F45)/60),"")</f>
        <v/>
      </c>
      <c r="P45" s="404" t="e">
        <f aca="false">D45*G45*(1/H45)^2</f>
        <v>#VALUE!</v>
      </c>
      <c r="Q45" s="405" t="str">
        <f aca="false">IFERROR(P45*((E45*F45)/60),"")</f>
        <v/>
      </c>
      <c r="R45" s="406"/>
      <c r="S45" s="407" t="str">
        <f aca="false">IF(C45="Animal research",O45,"")</f>
        <v/>
      </c>
      <c r="T45" s="407" t="str">
        <f aca="false">IF(C45="Other",O45,"")</f>
        <v/>
      </c>
      <c r="U45" s="407" t="str">
        <f aca="false">IF(C45="Cleaning up waste",O45,"")</f>
        <v/>
      </c>
      <c r="V45" s="407" t="str">
        <f aca="false">IF(C45="Storage",O45,"")</f>
        <v/>
      </c>
      <c r="W45" s="407" t="str">
        <f aca="false">IF(C45="Transport",O45,"")</f>
        <v/>
      </c>
      <c r="X45" s="406"/>
      <c r="Y45" s="408" t="str">
        <f aca="false">IF(C45="Animal research",Q45,"")</f>
        <v/>
      </c>
      <c r="Z45" s="407" t="str">
        <f aca="false">IF(C45="Other",Q45,"")</f>
        <v/>
      </c>
      <c r="AA45" s="407" t="str">
        <f aca="false">IF(C45="Cleaning up waste",Q45,"")</f>
        <v/>
      </c>
      <c r="AB45" s="407" t="str">
        <f aca="false">IF(C45="Storage",Q45,"")</f>
        <v/>
      </c>
      <c r="AC45" s="407" t="str">
        <f aca="false">IF(C45="Transport",Q45,"")</f>
        <v/>
      </c>
      <c r="AD45" s="374"/>
    </row>
    <row r="46" s="42" customFormat="true" ht="12.75" hidden="false" customHeight="false" outlineLevel="0" collapsed="false">
      <c r="A46" s="399" t="n">
        <f aca="false">IF(Actions!A46="","",Actions!A46)</f>
        <v>26</v>
      </c>
      <c r="B46" s="399" t="str">
        <f aca="false">IF(Actions!B46="","",Actions!B46)</f>
        <v/>
      </c>
      <c r="C46" s="335" t="str">
        <f aca="false">IF(Actions!C46="","",Actions!C46)</f>
        <v/>
      </c>
      <c r="D46" s="399" t="str">
        <f aca="false">IF(Actions!J46="","",Actions!J46)</f>
        <v/>
      </c>
      <c r="E46" s="399" t="str">
        <f aca="false">IF(Actions!K46="","",Actions!K46)</f>
        <v/>
      </c>
      <c r="F46" s="399" t="str">
        <f aca="false">IF(Actions!L46="","",Actions!L46)</f>
        <v/>
      </c>
      <c r="G46" s="402" t="str">
        <f aca="false">IF(B46="","",IF(VLOOKUP(B46,Lijsten!$AX$9:$BN$1421,5,FALSE())=0,IFERROR(VLOOKUP(B46,Lijsten!$AX$9:$BN$1421,17,FALSE()),""),IFERROR(VLOOKUP(B46,Lijsten!$AX$9:$BN$1421,5,FALSE()),"")))</f>
        <v/>
      </c>
      <c r="H46" s="402" t="str">
        <f aca="false">IF(Actions!O46="","",Actions!O46/100)</f>
        <v/>
      </c>
      <c r="I46" s="402" t="n">
        <f aca="false">Actions!M46</f>
        <v>0</v>
      </c>
      <c r="J46" s="402" t="n">
        <f aca="false">Actions!N46</f>
        <v>0</v>
      </c>
      <c r="K46" s="402" t="str">
        <f aca="false">IF(OR(I46="lead",I46="lead glass"),VLOOKUP(B46,Lijsten!$AX$9:$BQ$1420,19,FALSE()),IF(I46="tungsten",VLOOKUP(B46,Lijsten!$AX$9:$BQ$1420,20,FALSE()),""))</f>
        <v/>
      </c>
      <c r="L46" s="402" t="str">
        <f aca="false">IFERROR(J46/K46,"")</f>
        <v/>
      </c>
      <c r="M46" s="403" t="str">
        <f aca="false">IFERROR(2^-(L46),"")</f>
        <v/>
      </c>
      <c r="N46" s="404" t="str">
        <f aca="false">IF(H46="","",IF(G46="","",D46*G46*(1/H46)^2))</f>
        <v/>
      </c>
      <c r="O46" s="405" t="str">
        <f aca="false">IFERROR(N46*((E46*F46)/60),"")</f>
        <v/>
      </c>
      <c r="P46" s="404" t="e">
        <f aca="false">D46*G46*(1/H46)^2</f>
        <v>#VALUE!</v>
      </c>
      <c r="Q46" s="405" t="str">
        <f aca="false">IFERROR(P46*((E46*F46)/60),"")</f>
        <v/>
      </c>
      <c r="R46" s="406"/>
      <c r="S46" s="407" t="str">
        <f aca="false">IF(C46="Animal research",O46,"")</f>
        <v/>
      </c>
      <c r="T46" s="407" t="str">
        <f aca="false">IF(C46="Other",O46,"")</f>
        <v/>
      </c>
      <c r="U46" s="407" t="str">
        <f aca="false">IF(C46="Cleaning up waste",O46,"")</f>
        <v/>
      </c>
      <c r="V46" s="407" t="str">
        <f aca="false">IF(C46="Storage",O46,"")</f>
        <v/>
      </c>
      <c r="W46" s="407" t="str">
        <f aca="false">IF(C46="Transport",O46,"")</f>
        <v/>
      </c>
      <c r="X46" s="406"/>
      <c r="Y46" s="408" t="str">
        <f aca="false">IF(C46="Animal research",Q46,"")</f>
        <v/>
      </c>
      <c r="Z46" s="407" t="str">
        <f aca="false">IF(C46="Other",Q46,"")</f>
        <v/>
      </c>
      <c r="AA46" s="407" t="str">
        <f aca="false">IF(C46="Cleaning up waste",Q46,"")</f>
        <v/>
      </c>
      <c r="AB46" s="407" t="str">
        <f aca="false">IF(C46="Storage",Q46,"")</f>
        <v/>
      </c>
      <c r="AC46" s="407" t="str">
        <f aca="false">IF(C46="Transport",Q46,"")</f>
        <v/>
      </c>
      <c r="AD46" s="374"/>
    </row>
    <row r="47" s="42" customFormat="true" ht="12.75" hidden="false" customHeight="false" outlineLevel="0" collapsed="false">
      <c r="A47" s="399" t="n">
        <f aca="false">IF(Actions!A47="","",Actions!A47)</f>
        <v>27</v>
      </c>
      <c r="B47" s="399" t="str">
        <f aca="false">IF(Actions!B47="","",Actions!B47)</f>
        <v/>
      </c>
      <c r="C47" s="335" t="str">
        <f aca="false">IF(Actions!C47="","",Actions!C47)</f>
        <v/>
      </c>
      <c r="D47" s="399" t="str">
        <f aca="false">IF(Actions!J47="","",Actions!J47)</f>
        <v/>
      </c>
      <c r="E47" s="399" t="str">
        <f aca="false">IF(Actions!K47="","",Actions!K47)</f>
        <v/>
      </c>
      <c r="F47" s="399" t="str">
        <f aca="false">IF(Actions!L47="","",Actions!L47)</f>
        <v/>
      </c>
      <c r="G47" s="402" t="str">
        <f aca="false">IF(B47="","",IF(VLOOKUP(B47,Lijsten!$AX$9:$BN$1421,5,FALSE())=0,IFERROR(VLOOKUP(B47,Lijsten!$AX$9:$BN$1421,17,FALSE()),""),IFERROR(VLOOKUP(B47,Lijsten!$AX$9:$BN$1421,5,FALSE()),"")))</f>
        <v/>
      </c>
      <c r="H47" s="402" t="str">
        <f aca="false">IF(Actions!O47="","",Actions!O47/100)</f>
        <v/>
      </c>
      <c r="I47" s="402" t="n">
        <f aca="false">Actions!M47</f>
        <v>0</v>
      </c>
      <c r="J47" s="402" t="n">
        <f aca="false">Actions!N47</f>
        <v>0</v>
      </c>
      <c r="K47" s="402" t="str">
        <f aca="false">IF(OR(I47="lead",I47="lead glass"),VLOOKUP(B47,Lijsten!$AX$9:$BQ$1420,19,FALSE()),IF(I47="tungsten",VLOOKUP(B47,Lijsten!$AX$9:$BQ$1420,20,FALSE()),""))</f>
        <v/>
      </c>
      <c r="L47" s="402" t="str">
        <f aca="false">IFERROR(J47/K47,"")</f>
        <v/>
      </c>
      <c r="M47" s="403" t="str">
        <f aca="false">IFERROR(2^-(L47),"")</f>
        <v/>
      </c>
      <c r="N47" s="404" t="str">
        <f aca="false">IF(H47="","",IF(G47="","",D47*G47*(1/H47)^2))</f>
        <v/>
      </c>
      <c r="O47" s="405" t="str">
        <f aca="false">IFERROR(N47*((E47*F47)/60),"")</f>
        <v/>
      </c>
      <c r="P47" s="404" t="e">
        <f aca="false">D47*G47*(1/H47)^2</f>
        <v>#VALUE!</v>
      </c>
      <c r="Q47" s="405" t="str">
        <f aca="false">IFERROR(P47*((E47*F47)/60),"")</f>
        <v/>
      </c>
      <c r="R47" s="406"/>
      <c r="S47" s="407" t="str">
        <f aca="false">IF(C47="Animal research",O47,"")</f>
        <v/>
      </c>
      <c r="T47" s="407" t="str">
        <f aca="false">IF(C47="Other",O47,"")</f>
        <v/>
      </c>
      <c r="U47" s="407" t="str">
        <f aca="false">IF(C47="Cleaning up waste",O47,"")</f>
        <v/>
      </c>
      <c r="V47" s="407" t="str">
        <f aca="false">IF(C47="Storage",O47,"")</f>
        <v/>
      </c>
      <c r="W47" s="407" t="str">
        <f aca="false">IF(C47="Transport",O47,"")</f>
        <v/>
      </c>
      <c r="X47" s="406"/>
      <c r="Y47" s="408" t="str">
        <f aca="false">IF(C47="Animal research",Q47,"")</f>
        <v/>
      </c>
      <c r="Z47" s="407" t="str">
        <f aca="false">IF(C47="Other",Q47,"")</f>
        <v/>
      </c>
      <c r="AA47" s="407" t="str">
        <f aca="false">IF(C47="Cleaning up waste",Q47,"")</f>
        <v/>
      </c>
      <c r="AB47" s="407" t="str">
        <f aca="false">IF(C47="Storage",Q47,"")</f>
        <v/>
      </c>
      <c r="AC47" s="407" t="str">
        <f aca="false">IF(C47="Transport",Q47,"")</f>
        <v/>
      </c>
      <c r="AD47" s="374"/>
    </row>
    <row r="48" s="42" customFormat="true" ht="12.75" hidden="false" customHeight="false" outlineLevel="0" collapsed="false">
      <c r="A48" s="399" t="n">
        <f aca="false">IF(Actions!A48="","",Actions!A48)</f>
        <v>28</v>
      </c>
      <c r="B48" s="399" t="str">
        <f aca="false">IF(Actions!B48="","",Actions!B48)</f>
        <v/>
      </c>
      <c r="C48" s="335" t="str">
        <f aca="false">IF(Actions!C48="","",Actions!C48)</f>
        <v/>
      </c>
      <c r="D48" s="399" t="str">
        <f aca="false">IF(Actions!J48="","",Actions!J48)</f>
        <v/>
      </c>
      <c r="E48" s="399" t="str">
        <f aca="false">IF(Actions!K48="","",Actions!K48)</f>
        <v/>
      </c>
      <c r="F48" s="399" t="str">
        <f aca="false">IF(Actions!L48="","",Actions!L48)</f>
        <v/>
      </c>
      <c r="G48" s="402" t="str">
        <f aca="false">IF(B48="","",IF(VLOOKUP(B48,Lijsten!$AX$9:$BN$1421,5,FALSE())=0,IFERROR(VLOOKUP(B48,Lijsten!$AX$9:$BN$1421,17,FALSE()),""),IFERROR(VLOOKUP(B48,Lijsten!$AX$9:$BN$1421,5,FALSE()),"")))</f>
        <v/>
      </c>
      <c r="H48" s="402" t="str">
        <f aca="false">IF(Actions!O48="","",Actions!O48/100)</f>
        <v/>
      </c>
      <c r="I48" s="402" t="n">
        <f aca="false">Actions!M48</f>
        <v>0</v>
      </c>
      <c r="J48" s="402" t="n">
        <f aca="false">Actions!N48</f>
        <v>0</v>
      </c>
      <c r="K48" s="402" t="str">
        <f aca="false">IF(OR(I48="lead",I48="lead glass"),VLOOKUP(B48,Lijsten!$AX$9:$BQ$1420,19,FALSE()),IF(I48="tungsten",VLOOKUP(B48,Lijsten!$AX$9:$BQ$1420,20,FALSE()),""))</f>
        <v/>
      </c>
      <c r="L48" s="402" t="str">
        <f aca="false">IFERROR(J48/K48,"")</f>
        <v/>
      </c>
      <c r="M48" s="403" t="str">
        <f aca="false">IFERROR(2^-(L48),"")</f>
        <v/>
      </c>
      <c r="N48" s="404" t="str">
        <f aca="false">IF(H48="","",IF(G48="","",D48*G48*(1/H48)^2))</f>
        <v/>
      </c>
      <c r="O48" s="405" t="str">
        <f aca="false">IFERROR(N48*((E48*F48)/60),"")</f>
        <v/>
      </c>
      <c r="P48" s="404" t="e">
        <f aca="false">D48*G48*(1/H48)^2</f>
        <v>#VALUE!</v>
      </c>
      <c r="Q48" s="405" t="str">
        <f aca="false">IFERROR(P48*((E48*F48)/60),"")</f>
        <v/>
      </c>
      <c r="R48" s="406"/>
      <c r="S48" s="407" t="str">
        <f aca="false">IF(C48="Animal research",O48,"")</f>
        <v/>
      </c>
      <c r="T48" s="407" t="str">
        <f aca="false">IF(C48="Other",O48,"")</f>
        <v/>
      </c>
      <c r="U48" s="407" t="str">
        <f aca="false">IF(C48="Cleaning up waste",O48,"")</f>
        <v/>
      </c>
      <c r="V48" s="407" t="str">
        <f aca="false">IF(C48="Storage",O48,"")</f>
        <v/>
      </c>
      <c r="W48" s="407" t="str">
        <f aca="false">IF(C48="Transport",O48,"")</f>
        <v/>
      </c>
      <c r="X48" s="406"/>
      <c r="Y48" s="408" t="str">
        <f aca="false">IF(C48="Animal research",Q48,"")</f>
        <v/>
      </c>
      <c r="Z48" s="407" t="str">
        <f aca="false">IF(C48="Other",Q48,"")</f>
        <v/>
      </c>
      <c r="AA48" s="407" t="str">
        <f aca="false">IF(C48="Cleaning up waste",Q48,"")</f>
        <v/>
      </c>
      <c r="AB48" s="407" t="str">
        <f aca="false">IF(C48="Storage",Q48,"")</f>
        <v/>
      </c>
      <c r="AC48" s="407" t="str">
        <f aca="false">IF(C48="Transport",Q48,"")</f>
        <v/>
      </c>
      <c r="AD48" s="374"/>
    </row>
    <row r="49" s="42" customFormat="true" ht="12.75" hidden="false" customHeight="false" outlineLevel="0" collapsed="false">
      <c r="A49" s="399" t="n">
        <f aca="false">IF(Actions!A49="","",Actions!A49)</f>
        <v>29</v>
      </c>
      <c r="B49" s="399" t="str">
        <f aca="false">IF(Actions!B49="","",Actions!B49)</f>
        <v/>
      </c>
      <c r="C49" s="335" t="str">
        <f aca="false">IF(Actions!C49="","",Actions!C49)</f>
        <v/>
      </c>
      <c r="D49" s="399" t="str">
        <f aca="false">IF(Actions!J49="","",Actions!J49)</f>
        <v/>
      </c>
      <c r="E49" s="399" t="str">
        <f aca="false">IF(Actions!K49="","",Actions!K49)</f>
        <v/>
      </c>
      <c r="F49" s="399" t="str">
        <f aca="false">IF(Actions!L49="","",Actions!L49)</f>
        <v/>
      </c>
      <c r="G49" s="402" t="str">
        <f aca="false">IF(B49="","",IF(VLOOKUP(B49,Lijsten!$AX$9:$BN$1421,5,FALSE())=0,IFERROR(VLOOKUP(B49,Lijsten!$AX$9:$BN$1421,17,FALSE()),""),IFERROR(VLOOKUP(B49,Lijsten!$AX$9:$BN$1421,5,FALSE()),"")))</f>
        <v/>
      </c>
      <c r="H49" s="402" t="str">
        <f aca="false">IF(Actions!O49="","",Actions!O49/100)</f>
        <v/>
      </c>
      <c r="I49" s="402" t="n">
        <f aca="false">Actions!M49</f>
        <v>0</v>
      </c>
      <c r="J49" s="402" t="n">
        <f aca="false">Actions!N49</f>
        <v>0</v>
      </c>
      <c r="K49" s="402" t="str">
        <f aca="false">IF(OR(I49="lead",I49="lead glass"),VLOOKUP(B49,Lijsten!$AX$9:$BQ$1420,19,FALSE()),IF(I49="tungsten",VLOOKUP(B49,Lijsten!$AX$9:$BQ$1420,20,FALSE()),""))</f>
        <v/>
      </c>
      <c r="L49" s="402" t="str">
        <f aca="false">IFERROR(J49/K49,"")</f>
        <v/>
      </c>
      <c r="M49" s="403" t="str">
        <f aca="false">IFERROR(2^-(L49),"")</f>
        <v/>
      </c>
      <c r="N49" s="404" t="str">
        <f aca="false">IF(H49="","",IF(G49="","",D49*G49*(1/H49)^2))</f>
        <v/>
      </c>
      <c r="O49" s="405" t="str">
        <f aca="false">IFERROR(N49*((E49*F49)/60),"")</f>
        <v/>
      </c>
      <c r="P49" s="404" t="e">
        <f aca="false">D49*G49*(1/H49)^2</f>
        <v>#VALUE!</v>
      </c>
      <c r="Q49" s="405" t="str">
        <f aca="false">IFERROR(P49*((E49*F49)/60),"")</f>
        <v/>
      </c>
      <c r="R49" s="406"/>
      <c r="S49" s="407" t="str">
        <f aca="false">IF(C49="Animal research",O49,"")</f>
        <v/>
      </c>
      <c r="T49" s="407" t="str">
        <f aca="false">IF(C49="Other",O49,"")</f>
        <v/>
      </c>
      <c r="U49" s="407" t="str">
        <f aca="false">IF(C49="Cleaning up waste",O49,"")</f>
        <v/>
      </c>
      <c r="V49" s="407" t="str">
        <f aca="false">IF(C49="Storage",O49,"")</f>
        <v/>
      </c>
      <c r="W49" s="407" t="str">
        <f aca="false">IF(C49="Transport",O49,"")</f>
        <v/>
      </c>
      <c r="X49" s="406"/>
      <c r="Y49" s="408" t="str">
        <f aca="false">IF(C49="Animal research",Q49,"")</f>
        <v/>
      </c>
      <c r="Z49" s="407" t="str">
        <f aca="false">IF(C49="Other",Q49,"")</f>
        <v/>
      </c>
      <c r="AA49" s="407" t="str">
        <f aca="false">IF(C49="Cleaning up waste",Q49,"")</f>
        <v/>
      </c>
      <c r="AB49" s="407" t="str">
        <f aca="false">IF(C49="Storage",Q49,"")</f>
        <v/>
      </c>
      <c r="AC49" s="407" t="str">
        <f aca="false">IF(C49="Transport",Q49,"")</f>
        <v/>
      </c>
      <c r="AD49" s="374"/>
    </row>
    <row r="50" s="42" customFormat="true" ht="12.75" hidden="false" customHeight="false" outlineLevel="0" collapsed="false">
      <c r="A50" s="399" t="n">
        <f aca="false">IF(Actions!A50="","",Actions!A50)</f>
        <v>30</v>
      </c>
      <c r="B50" s="399" t="str">
        <f aca="false">IF(Actions!B50="","",Actions!B50)</f>
        <v/>
      </c>
      <c r="C50" s="335" t="str">
        <f aca="false">IF(Actions!C50="","",Actions!C50)</f>
        <v/>
      </c>
      <c r="D50" s="399" t="str">
        <f aca="false">IF(Actions!J50="","",Actions!J50)</f>
        <v/>
      </c>
      <c r="E50" s="399" t="str">
        <f aca="false">IF(Actions!K50="","",Actions!K50)</f>
        <v/>
      </c>
      <c r="F50" s="399" t="str">
        <f aca="false">IF(Actions!L50="","",Actions!L50)</f>
        <v/>
      </c>
      <c r="G50" s="402" t="str">
        <f aca="false">IF(B50="","",IF(VLOOKUP(B50,Lijsten!$AX$9:$BN$1421,5,FALSE())=0,IFERROR(VLOOKUP(B50,Lijsten!$AX$9:$BN$1421,17,FALSE()),""),IFERROR(VLOOKUP(B50,Lijsten!$AX$9:$BN$1421,5,FALSE()),"")))</f>
        <v/>
      </c>
      <c r="H50" s="402" t="str">
        <f aca="false">IF(Actions!O50="","",Actions!O50/100)</f>
        <v/>
      </c>
      <c r="I50" s="402" t="n">
        <f aca="false">Actions!M50</f>
        <v>0</v>
      </c>
      <c r="J50" s="402" t="n">
        <f aca="false">Actions!N50</f>
        <v>0</v>
      </c>
      <c r="K50" s="402" t="str">
        <f aca="false">IF(OR(I50="lead",I50="lead glass"),VLOOKUP(B50,Lijsten!$AX$9:$BQ$1420,19,FALSE()),IF(I50="tungsten",VLOOKUP(B50,Lijsten!$AX$9:$BQ$1420,20,FALSE()),""))</f>
        <v/>
      </c>
      <c r="L50" s="402" t="str">
        <f aca="false">IFERROR(J50/K50,"")</f>
        <v/>
      </c>
      <c r="M50" s="403" t="str">
        <f aca="false">IFERROR(2^-(L50),"")</f>
        <v/>
      </c>
      <c r="N50" s="404" t="str">
        <f aca="false">IF(H50="","",IF(G50="","",D50*G50*(1/H50)^2))</f>
        <v/>
      </c>
      <c r="O50" s="405" t="str">
        <f aca="false">IFERROR(N50*((E50*F50)/60),"")</f>
        <v/>
      </c>
      <c r="P50" s="404" t="e">
        <f aca="false">D50*G50*(1/H50)^2</f>
        <v>#VALUE!</v>
      </c>
      <c r="Q50" s="405" t="str">
        <f aca="false">IFERROR(P50*((E50*F50)/60),"")</f>
        <v/>
      </c>
      <c r="R50" s="406"/>
      <c r="S50" s="407" t="str">
        <f aca="false">IF(C50="Animal research",O50,"")</f>
        <v/>
      </c>
      <c r="T50" s="407" t="str">
        <f aca="false">IF(C50="Other",O50,"")</f>
        <v/>
      </c>
      <c r="U50" s="407" t="str">
        <f aca="false">IF(C50="Cleaning up waste",O50,"")</f>
        <v/>
      </c>
      <c r="V50" s="407" t="str">
        <f aca="false">IF(C50="Storage",O50,"")</f>
        <v/>
      </c>
      <c r="W50" s="407" t="str">
        <f aca="false">IF(C50="Transport",O50,"")</f>
        <v/>
      </c>
      <c r="X50" s="406"/>
      <c r="Y50" s="408" t="str">
        <f aca="false">IF(C50="Animal research",Q50,"")</f>
        <v/>
      </c>
      <c r="Z50" s="407" t="str">
        <f aca="false">IF(C50="Other",Q50,"")</f>
        <v/>
      </c>
      <c r="AA50" s="407" t="str">
        <f aca="false">IF(C50="Cleaning up waste",Q50,"")</f>
        <v/>
      </c>
      <c r="AB50" s="407" t="str">
        <f aca="false">IF(C50="Storage",Q50,"")</f>
        <v/>
      </c>
      <c r="AC50" s="407" t="str">
        <f aca="false">IF(C50="Transport",Q50,"")</f>
        <v/>
      </c>
      <c r="AD50" s="374"/>
    </row>
  </sheetData>
  <sheetProtection sheet="true" selectLockedCells="true" selectUnlockedCells="true"/>
  <mergeCells count="11">
    <mergeCell ref="I5:M7"/>
    <mergeCell ref="N7:Q8"/>
    <mergeCell ref="I9:M9"/>
    <mergeCell ref="I10:M11"/>
    <mergeCell ref="N12:Q13"/>
    <mergeCell ref="I13:M13"/>
    <mergeCell ref="I14:M16"/>
    <mergeCell ref="N15:Q16"/>
    <mergeCell ref="H17:M17"/>
    <mergeCell ref="N17:O17"/>
    <mergeCell ref="P17:AC17"/>
  </mergeCells>
  <dataValidations count="11">
    <dataValidation allowBlank="true" errorStyle="stop" operator="between" prompt="voor algemene uitleg over dit tabblad." promptTitle="Klik op het plusje links" showDropDown="false" showErrorMessage="true" showInputMessage="true" sqref="A3" type="none">
      <formula1>0</formula1>
      <formula2>0</formula2>
    </dataValidation>
    <dataValidation allowBlank="true" errorStyle="stop" operator="between" prompt="Signalering voor equivalent dosistempo. Uit RIAS-NG. Geen dosislimiet, maar bedoeld om aandacht te vestigen op relatief hoge dosistempi bij handelingen." promptTitle="Signaleringsdosis 1" showDropDown="false" showErrorMessage="true" showInputMessage="true" sqref="B15" type="none">
      <formula1>0</formula1>
      <formula2>0</formula2>
    </dataValidation>
    <dataValidation allowBlank="true" errorStyle="stop" operator="between" prompt="Signalering voor equivalente jaardosis. Uit RIAS-NG. Geen dosislimiet, maar bedoeld om aandacht te vestigen op relatief hoge jaardosis bij handelingen." promptTitle="Signaleringsdosis 2" showDropDown="false" showErrorMessage="true" showInputMessage="true" sqref="B16" type="none">
      <formula1>0</formula1>
      <formula2>0</formula2>
    </dataValidation>
    <dataValidation allowBlank="true" errorStyle="stop" operator="between" prompt="Gebruikt bij berekening van de jaardosis.&#10;&#10;De waarde wordt opgezocht op het tabblad 'Handelingen'." promptTitle="Tijdsduur (min)" showDropDown="false" showErrorMessage="true" showInputMessage="true" sqref="E18" type="none">
      <formula1>0</formula1>
      <formula2>0</formula2>
    </dataValidation>
    <dataValidation allowBlank="true" errorStyle="stop" operator="between" prompt="Gebruikt bij berekening van het dosistempo.&#10;&#10;De waarde wordt opgezocht op het tabblad 'Handelingen'." promptTitle="De activiteit (MBq)" showDropDown="false" showErrorMessage="true" showInputMessage="true" sqref="D18" type="none">
      <formula1>0</formula1>
      <formula2>0</formula2>
    </dataValidation>
    <dataValidation allowBlank="true" errorStyle="stop" operator="between" prompt="Geen invloed op berekeningen. &#10;Weergegeven voor overzicht.&#10;&#10;De waarde wordt opgezocht op het tabblad 'Handelingen'." promptTitle="Nummer van de handeling" showDropDown="false" showErrorMessage="true" showInputMessage="true" sqref="A18" type="none">
      <formula1>0</formula1>
      <formula2>0</formula2>
    </dataValidation>
    <dataValidation allowBlank="true" errorStyle="information" operator="between" prompt="Gebruikt om de juiste bronconstante en halveringsdikte op te zoeken op het tabblad 'Lijsten'.&#10;&#10;De waarde wordt opgezocht op het tabblad 'Handelingen'." promptTitle="Nuclide" showDropDown="false" showErrorMessage="true" showInputMessage="true" sqref="B18" type="none">
      <formula1>0</formula1>
      <formula2>0</formula2>
    </dataValidation>
    <dataValidation allowBlank="true" errorStyle="stop" operator="between" prompt="Hier is de bronconstante h(10) gebruikt (op 10 cm afstand). &#10;&#10;Bèta- en laag energetische fotonenstraling (&lt;50 keV) worden door vial, spuit(omhulling) of andere afscherming tegengehouden.&#10;&#10;Indien h(10) niet beschikbaar, h(0,07), want blijkbaar bèta-straler" promptTitle="Bronconstante" showDropDown="false" showErrorMessage="true" showInputMessage="true" sqref="G18" type="none">
      <formula1>0</formula1>
      <formula2>0</formula2>
    </dataValidation>
    <dataValidation allowBlank="true" errorStyle="stop" operator="between" prompt="Basis voor voorwaardelijke opmaak (witte regels) en voor dosisberekeningen. (de 'tekst' in deze kolom is in formules voor berekenen van dosis verwerkt)&#10;&#10;De waarde wordt opgezocht op het tabblad 'Handelingen'." promptTitle="Fase onderzoek" showDropDown="false" showErrorMessage="true" showInputMessage="true" sqref="C18" type="none">
      <formula1>0</formula1>
      <formula2>0</formula2>
    </dataValidation>
    <dataValidation allowBlank="true" errorStyle="stop" operator="between" prompt="Vul in deze kolom de afstand in tussen de bron en de handen bij het uitvoeren van de deelhandeling.&#10;&#10;Gebruik de eenheid cm." promptTitle="Afstand bron handen" showDropDown="false" showErrorMessage="true" showInputMessage="true" sqref="H18" type="none">
      <formula1>0</formula1>
      <formula2>0</formula2>
    </dataValidation>
    <dataValidation allowBlank="true" errorStyle="stop" operator="between" prompt="Hier worden de afscherming van bron en PBM bij elkaar opgeteld. &#10;&#10;Bij een combinatie van Wolfraam en Lood, wordt ervoor gekozen om de diktes bij elkaar op te tellen alsof alle afscherming lood is." promptTitle="Totale afscherming" showDropDown="false" showErrorMessage="true" showInputMessage="true" sqref="H17" type="none">
      <formula1>0</formula1>
      <formula2>0</formula2>
    </dataValidation>
  </dataValidations>
  <printOptions headings="false" gridLines="true" gridLinesSet="true" horizontalCentered="false" verticalCentered="false"/>
  <pageMargins left="0.590277777777778" right="0.590277777777778" top="0.984027777777778" bottom="0.984027777777778" header="0.511811023622047" footer="0.511811023622047"/>
  <pageSetup paperSize="9" scale="62" fitToWidth="1" fitToHeight="1" pageOrder="downThenOver" orientation="landscape"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2" id="{80837ED8-2AFD-40FF-9EE1-99DDB13484F8}">
            <xm:f>IF(#REF!&lt;&gt;"edelgas",AND($N20="",OR(actions!#ref!="Bereiding",actions!#ref!="Elutievial",actions!#ref!="Spuit optrekken")),FALSE())</xm:f>
            <x14:dxf>
              <fill>
                <patternFill>
                  <bgColor rgb="FFFF0000"/>
                </patternFill>
              </fill>
            </x14:dxf>
          </x14:cfRule>
          <xm:sqref>A20:A50 N20:Q50</xm:sqref>
        </x14:conditionalFormatting>
        <x14:conditionalFormatting xmlns:xm="http://schemas.microsoft.com/office/excel/2006/main">
          <x14:cfRule type="expression" priority="3" id="{5EFBA027-1FB4-4019-BEDD-4F901068D330}">
            <xm:f>actions!#ref!="Titel"</xm:f>
            <x14:dxf>
              <fill>
                <patternFill>
                  <bgColor rgb="FFFF0000"/>
                </patternFill>
              </fill>
            </x14:dxf>
          </x14:cfRule>
          <xm:sqref>A21:A50 G21:G50 K21:Q50</xm:sqref>
        </x14:conditionalFormatting>
        <x14:conditionalFormatting xmlns:xm="http://schemas.microsoft.com/office/excel/2006/main">
          <x14:cfRule type="expression" priority="4" id="{30AA82B7-BC50-4423-B554-EA1B8041DA3B}">
            <xm:f>actions!#ref!="Titel"</xm:f>
            <x14:dxf>
              <font>
                <b val="1"/>
                <i val="0"/>
                <color rgb="FF000000"/>
              </font>
              <fill>
                <patternFill>
                  <bgColor theme="3" tint="0.3999"/>
                </patternFill>
              </fill>
            </x14:dxf>
          </x14:cfRule>
          <xm:sqref>G20:Q20 H21:J50 A20:F50</xm:sqref>
        </x14:conditionalFormatting>
      </x14:conditionalFormatting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50"/>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pane xSplit="2" ySplit="19" topLeftCell="C20" activePane="bottomRight" state="frozen"/>
      <selection pane="topLeft" activeCell="A1" activeCellId="0" sqref="A1"/>
      <selection pane="topRight" activeCell="C1" activeCellId="0" sqref="C1"/>
      <selection pane="bottomLeft" activeCell="A20" activeCellId="0" sqref="A20"/>
      <selection pane="bottomRight" activeCell="J33" activeCellId="0" sqref="J33"/>
    </sheetView>
  </sheetViews>
  <sheetFormatPr defaultColWidth="17.5703125" defaultRowHeight="12.75" customHeight="true" zeroHeight="false" outlineLevelRow="1" outlineLevelCol="0"/>
  <cols>
    <col collapsed="false" customWidth="true" hidden="false" outlineLevel="0" max="1" min="1" style="0" width="17.29"/>
    <col collapsed="false" customWidth="true" hidden="false" outlineLevel="0" max="2" min="2" style="0" width="8.42"/>
    <col collapsed="false" customWidth="false" hidden="false" outlineLevel="0" max="6" min="4" style="342" width="17.57"/>
    <col collapsed="false" customWidth="true" hidden="false" outlineLevel="0" max="7" min="7" style="0" width="20.85"/>
    <col collapsed="false" customWidth="false" hidden="true" outlineLevel="0" max="15" min="14" style="0" width="17.57"/>
    <col collapsed="false" customWidth="false" hidden="false" outlineLevel="0" max="17" min="17" style="410" width="17.57"/>
    <col collapsed="false" customWidth="false" hidden="true" outlineLevel="0" max="19" min="18" style="0" width="17.57"/>
    <col collapsed="false" customWidth="true" hidden="true" outlineLevel="0" max="20" min="20" style="0" width="20.14"/>
    <col collapsed="false" customWidth="true" hidden="true" outlineLevel="0" max="21" min="21" style="0" width="24.86"/>
    <col collapsed="false" customWidth="true" hidden="true" outlineLevel="0" max="23" min="22" style="0" width="20.14"/>
    <col collapsed="false" customWidth="true" hidden="false" outlineLevel="0" max="25" min="25" style="0" width="21.57"/>
    <col collapsed="false" customWidth="true" hidden="false" outlineLevel="0" max="26" min="26" style="0" width="20.14"/>
    <col collapsed="false" customWidth="true" hidden="false" outlineLevel="0" max="27" min="27" style="0" width="27.71"/>
    <col collapsed="false" customWidth="true" hidden="false" outlineLevel="0" max="28" min="28" style="0" width="20.14"/>
    <col collapsed="false" customWidth="true" hidden="false" outlineLevel="0" max="29" min="29" style="0" width="27.71"/>
  </cols>
  <sheetData>
    <row r="1" customFormat="false" ht="17.35" hidden="false" customHeight="false" outlineLevel="0" collapsed="false">
      <c r="A1" s="312" t="s">
        <v>1058</v>
      </c>
      <c r="B1" s="342"/>
      <c r="E1" s="411"/>
    </row>
    <row r="2" customFormat="false" ht="12.75" hidden="false" customHeight="false" outlineLevel="0" collapsed="false">
      <c r="C2" s="2"/>
      <c r="E2" s="412"/>
    </row>
    <row r="3" customFormat="false" ht="12.75" hidden="false" customHeight="false" outlineLevel="0" collapsed="false">
      <c r="A3" s="8" t="s">
        <v>1</v>
      </c>
      <c r="E3" s="413"/>
    </row>
    <row r="4" customFormat="false" ht="13.5" hidden="true" customHeight="true" outlineLevel="1" collapsed="false">
      <c r="A4" s="314" t="s">
        <v>2</v>
      </c>
      <c r="H4" s="42"/>
      <c r="I4" s="42"/>
      <c r="J4" s="42"/>
      <c r="K4" s="42"/>
      <c r="L4" s="42"/>
      <c r="M4" s="42"/>
      <c r="N4" s="42"/>
      <c r="O4" s="42"/>
      <c r="P4" s="42"/>
      <c r="Q4" s="345"/>
    </row>
    <row r="5" customFormat="false" ht="13.5" hidden="true" customHeight="true" outlineLevel="1" collapsed="false">
      <c r="A5" s="10" t="s">
        <v>2</v>
      </c>
      <c r="E5" s="413"/>
      <c r="I5" s="346" t="s">
        <v>1023</v>
      </c>
      <c r="J5" s="346"/>
      <c r="K5" s="346"/>
      <c r="L5" s="346"/>
      <c r="M5" s="346"/>
      <c r="R5" s="119"/>
    </row>
    <row r="6" customFormat="false" ht="13.5" hidden="true" customHeight="true" outlineLevel="1" collapsed="false">
      <c r="A6" s="316" t="s">
        <v>2</v>
      </c>
      <c r="E6" s="413"/>
      <c r="I6" s="346"/>
      <c r="J6" s="346"/>
      <c r="K6" s="346"/>
      <c r="L6" s="346"/>
      <c r="M6" s="346"/>
      <c r="R6" s="119"/>
    </row>
    <row r="7" customFormat="false" ht="13.5" hidden="true" customHeight="true" outlineLevel="1" collapsed="false">
      <c r="A7" s="317" t="s">
        <v>2</v>
      </c>
      <c r="E7" s="413"/>
      <c r="G7" s="414" t="s">
        <v>1059</v>
      </c>
      <c r="I7" s="346"/>
      <c r="J7" s="346"/>
      <c r="K7" s="346"/>
      <c r="L7" s="346"/>
      <c r="M7" s="346"/>
      <c r="R7" s="119"/>
    </row>
    <row r="8" customFormat="false" ht="12.75" hidden="true" customHeight="true" outlineLevel="1" collapsed="false">
      <c r="A8" s="318" t="s">
        <v>2</v>
      </c>
      <c r="E8" s="1"/>
      <c r="G8" s="415" t="s">
        <v>1060</v>
      </c>
      <c r="I8" s="350"/>
      <c r="J8" s="352"/>
      <c r="K8" s="352"/>
      <c r="L8" s="352"/>
      <c r="M8" s="354"/>
      <c r="R8" s="119"/>
    </row>
    <row r="9" customFormat="false" ht="13.5" hidden="true" customHeight="true" outlineLevel="1" collapsed="false">
      <c r="A9" s="319" t="s">
        <v>2</v>
      </c>
      <c r="E9" s="413"/>
      <c r="G9" s="415"/>
      <c r="I9" s="355" t="s">
        <v>1026</v>
      </c>
      <c r="J9" s="355"/>
      <c r="K9" s="355"/>
      <c r="L9" s="355"/>
      <c r="M9" s="355"/>
      <c r="R9" s="119"/>
    </row>
    <row r="10" customFormat="false" ht="13.5" hidden="true" customHeight="true" outlineLevel="1" collapsed="false">
      <c r="A10" s="356" t="s">
        <v>2</v>
      </c>
      <c r="E10" s="413"/>
      <c r="G10" s="415"/>
      <c r="I10" s="357" t="s">
        <v>1027</v>
      </c>
      <c r="J10" s="357"/>
      <c r="K10" s="357"/>
      <c r="L10" s="357"/>
      <c r="M10" s="357"/>
      <c r="R10" s="119"/>
    </row>
    <row r="11" customFormat="false" ht="13.5" hidden="true" customHeight="true" outlineLevel="1" collapsed="false">
      <c r="E11" s="413"/>
      <c r="G11" s="415"/>
      <c r="I11" s="357"/>
      <c r="J11" s="357"/>
      <c r="K11" s="357"/>
      <c r="L11" s="357"/>
      <c r="M11" s="357"/>
      <c r="R11" s="119"/>
    </row>
    <row r="12" customFormat="false" ht="12.75" hidden="true" customHeight="true" outlineLevel="1" collapsed="false">
      <c r="A12" s="359"/>
      <c r="B12" s="91"/>
      <c r="C12" s="91"/>
      <c r="D12" s="91"/>
      <c r="E12" s="91"/>
      <c r="G12" s="415"/>
      <c r="I12" s="350"/>
      <c r="J12" s="352"/>
      <c r="K12" s="352"/>
      <c r="L12" s="352"/>
      <c r="M12" s="354"/>
      <c r="O12" s="410"/>
      <c r="R12" s="119"/>
    </row>
    <row r="13" customFormat="false" ht="13.5" hidden="true" customHeight="true" outlineLevel="1" collapsed="false">
      <c r="A13" s="361" t="s">
        <v>1061</v>
      </c>
      <c r="B13" s="91"/>
      <c r="C13" s="91"/>
      <c r="D13" s="91"/>
      <c r="E13" s="91"/>
      <c r="G13" s="415"/>
      <c r="I13" s="362" t="s">
        <v>1032</v>
      </c>
      <c r="J13" s="362"/>
      <c r="K13" s="362"/>
      <c r="L13" s="362"/>
      <c r="M13" s="362"/>
      <c r="N13" s="2"/>
      <c r="R13" s="119"/>
    </row>
    <row r="14" customFormat="false" ht="13.5" hidden="true" customHeight="true" outlineLevel="1" collapsed="false">
      <c r="A14" s="21"/>
      <c r="B14" s="42"/>
      <c r="E14" s="413"/>
      <c r="G14" s="415"/>
      <c r="I14" s="364" t="s">
        <v>1034</v>
      </c>
      <c r="J14" s="364"/>
      <c r="K14" s="364"/>
      <c r="L14" s="364"/>
      <c r="M14" s="364"/>
      <c r="R14" s="119"/>
    </row>
    <row r="15" customFormat="false" ht="13.5" hidden="true" customHeight="true" outlineLevel="1" collapsed="false">
      <c r="A15" s="367" t="s">
        <v>1035</v>
      </c>
      <c r="B15" s="416" t="n">
        <v>10</v>
      </c>
      <c r="E15" s="413"/>
      <c r="G15" s="417"/>
      <c r="I15" s="364"/>
      <c r="J15" s="364"/>
      <c r="K15" s="364"/>
      <c r="L15" s="364"/>
      <c r="M15" s="364"/>
      <c r="R15" s="119"/>
    </row>
    <row r="16" customFormat="false" ht="13.5" hidden="true" customHeight="true" outlineLevel="1" collapsed="false">
      <c r="A16" s="367" t="s">
        <v>1037</v>
      </c>
      <c r="B16" s="416" t="n">
        <v>1000</v>
      </c>
      <c r="G16" s="418"/>
      <c r="I16" s="364"/>
      <c r="J16" s="364"/>
      <c r="K16" s="364"/>
      <c r="L16" s="364"/>
      <c r="M16" s="364"/>
      <c r="R16" s="119"/>
    </row>
    <row r="17" s="42" customFormat="true" ht="12.75" hidden="false" customHeight="false" outlineLevel="0" collapsed="false">
      <c r="C17" s="121"/>
      <c r="D17" s="121"/>
      <c r="E17" s="121"/>
      <c r="F17" s="121"/>
      <c r="G17" s="419"/>
      <c r="H17" s="371" t="s">
        <v>1038</v>
      </c>
      <c r="I17" s="371"/>
      <c r="J17" s="371"/>
      <c r="K17" s="371"/>
      <c r="L17" s="371"/>
      <c r="M17" s="371"/>
      <c r="N17" s="372" t="s">
        <v>985</v>
      </c>
      <c r="O17" s="372"/>
      <c r="P17" s="420" t="s">
        <v>1039</v>
      </c>
      <c r="Q17" s="420"/>
      <c r="R17" s="420"/>
      <c r="S17" s="420"/>
      <c r="T17" s="420"/>
      <c r="U17" s="420"/>
      <c r="V17" s="420"/>
      <c r="W17" s="420"/>
      <c r="X17" s="420"/>
      <c r="Y17" s="420"/>
      <c r="Z17" s="420"/>
      <c r="AA17" s="420"/>
      <c r="AB17" s="420"/>
      <c r="AC17" s="420"/>
    </row>
    <row r="18" s="42" customFormat="true" ht="45.75" hidden="false" customHeight="true" outlineLevel="0" collapsed="false">
      <c r="A18" s="323" t="s">
        <v>1001</v>
      </c>
      <c r="B18" s="323" t="s">
        <v>8</v>
      </c>
      <c r="C18" s="323" t="s">
        <v>89</v>
      </c>
      <c r="D18" s="325" t="s">
        <v>16</v>
      </c>
      <c r="E18" s="325" t="s">
        <v>1004</v>
      </c>
      <c r="F18" s="325" t="s">
        <v>1040</v>
      </c>
      <c r="G18" s="375" t="s">
        <v>1041</v>
      </c>
      <c r="H18" s="30" t="s">
        <v>1062</v>
      </c>
      <c r="I18" s="377" t="s">
        <v>1043</v>
      </c>
      <c r="J18" s="377" t="s">
        <v>1044</v>
      </c>
      <c r="K18" s="377" t="s">
        <v>1045</v>
      </c>
      <c r="L18" s="377" t="s">
        <v>1046</v>
      </c>
      <c r="M18" s="421" t="s">
        <v>1047</v>
      </c>
      <c r="N18" s="422" t="s">
        <v>1048</v>
      </c>
      <c r="O18" s="375" t="s">
        <v>1049</v>
      </c>
      <c r="P18" s="378" t="s">
        <v>1048</v>
      </c>
      <c r="Q18" s="379" t="s">
        <v>1049</v>
      </c>
      <c r="R18" s="380" t="s">
        <v>1050</v>
      </c>
      <c r="S18" s="381" t="n">
        <f aca="false">SUM(S19:V19)</f>
        <v>196.423086419753</v>
      </c>
      <c r="T18" s="382"/>
      <c r="U18" s="382"/>
      <c r="V18" s="382"/>
      <c r="W18" s="382"/>
      <c r="X18" s="380" t="s">
        <v>1050</v>
      </c>
      <c r="Y18" s="381" t="n">
        <f aca="false">SUM(Y19:AB19)</f>
        <v>196.423086419753</v>
      </c>
      <c r="Z18" s="382"/>
      <c r="AA18" s="396"/>
      <c r="AB18" s="382"/>
      <c r="AC18" s="396"/>
    </row>
    <row r="19" s="42" customFormat="true" ht="15.4" hidden="false" customHeight="false" outlineLevel="0" collapsed="false">
      <c r="A19" s="329"/>
      <c r="B19" s="329"/>
      <c r="C19" s="329"/>
      <c r="D19" s="329" t="s">
        <v>26</v>
      </c>
      <c r="E19" s="34" t="s">
        <v>1051</v>
      </c>
      <c r="F19" s="34" t="s">
        <v>1052</v>
      </c>
      <c r="G19" s="385" t="s">
        <v>1063</v>
      </c>
      <c r="H19" s="37" t="s">
        <v>31</v>
      </c>
      <c r="I19" s="386"/>
      <c r="J19" s="386" t="s">
        <v>29</v>
      </c>
      <c r="K19" s="386" t="s">
        <v>29</v>
      </c>
      <c r="L19" s="386" t="s">
        <v>1054</v>
      </c>
      <c r="M19" s="34"/>
      <c r="N19" s="387" t="s">
        <v>1055</v>
      </c>
      <c r="O19" s="388" t="s">
        <v>1056</v>
      </c>
      <c r="P19" s="389" t="s">
        <v>1055</v>
      </c>
      <c r="Q19" s="388" t="s">
        <v>1056</v>
      </c>
      <c r="R19" s="390" t="s">
        <v>1064</v>
      </c>
      <c r="S19" s="391" t="n">
        <f aca="false">SUM(S21:S50)</f>
        <v>108.361111111111</v>
      </c>
      <c r="T19" s="391" t="n">
        <f aca="false">SUM(T21:T50)</f>
        <v>88.061975308642</v>
      </c>
      <c r="U19" s="391" t="n">
        <f aca="false">SUM(U21:U50)</f>
        <v>0</v>
      </c>
      <c r="V19" s="391" t="n">
        <f aca="false">SUM(V21:V50)</f>
        <v>0</v>
      </c>
      <c r="W19" s="391" t="n">
        <f aca="false">SUM(W21:W50)</f>
        <v>196.740740740741</v>
      </c>
      <c r="X19" s="390" t="s">
        <v>1057</v>
      </c>
      <c r="Y19" s="391" t="n">
        <f aca="false">SUM(Y21:Y50)</f>
        <v>108.361111111111</v>
      </c>
      <c r="Z19" s="391" t="n">
        <f aca="false">SUM(Z21:Z50)</f>
        <v>88.061975308642</v>
      </c>
      <c r="AA19" s="391" t="n">
        <f aca="false">SUM(AA21:AA50)</f>
        <v>0</v>
      </c>
      <c r="AB19" s="391" t="n">
        <f aca="false">SUM(AB21:AB50)</f>
        <v>0</v>
      </c>
      <c r="AC19" s="391" t="n">
        <f aca="false">SUM(AC21:AC50)</f>
        <v>196.740740740741</v>
      </c>
    </row>
    <row r="20" s="42" customFormat="true" ht="12.75" hidden="false" customHeight="false" outlineLevel="0" collapsed="false">
      <c r="A20" s="35" t="str">
        <f aca="false">IF(Actions!A20="","",Actions!A20)</f>
        <v/>
      </c>
      <c r="B20" s="35" t="str">
        <f aca="false">IF(Actions!B20="","",Actions!B20)</f>
        <v/>
      </c>
      <c r="C20" s="34" t="str">
        <f aca="false">IF(Actions!C20="","",Actions!C20)</f>
        <v/>
      </c>
      <c r="D20" s="35" t="str">
        <f aca="false">IF(Actions!J20="","",Actions!J20)</f>
        <v/>
      </c>
      <c r="E20" s="35" t="str">
        <f aca="false">IF(Actions!K20="","",Actions!K20)</f>
        <v/>
      </c>
      <c r="F20" s="35" t="str">
        <f aca="false">IF(Actions!L20="","",Actions!L20)</f>
        <v/>
      </c>
      <c r="G20" s="423" t="str">
        <f aca="false">IFERROR(IF(C20="Bron in patiënt",IF(VLOOKUP(B20,Lijsten!$AX$9:$BU$1421,16,FALSE())="",VLOOKUP(B20,Lijsten!$AX$9:$BU$1421,5,FALSE()),VLOOKUP(B20,Lijsten!$AX$9:$BU$1421,16,FALSE())),VLOOKUP(B20,Lijsten!$AX$9:$BU$1421,5,FALSE())),"")</f>
        <v/>
      </c>
      <c r="H20" s="392" t="str">
        <f aca="false">IF(Actions!R20="","",Actions!R20)</f>
        <v/>
      </c>
      <c r="I20" s="392" t="n">
        <f aca="false">Actions!P20</f>
        <v>0</v>
      </c>
      <c r="J20" s="392" t="n">
        <f aca="false">Actions!Q20</f>
        <v>0</v>
      </c>
      <c r="K20" s="392" t="str">
        <f aca="false">IF(OR(I20="lead",I20="lead glass"),VLOOKUP(B20,Lijsten!$AX$9:$BQ$1421,19,FALSE()),IF(I20="tungsten",VLOOKUP(B20,Lijsten!$AX$9:$BQ$1421,20,FALSE()),""))</f>
        <v/>
      </c>
      <c r="L20" s="392" t="str">
        <f aca="false">IFERROR(J20/K20,"")</f>
        <v/>
      </c>
      <c r="M20" s="393" t="str">
        <f aca="false">IFERROR(2^-(L20),"")</f>
        <v/>
      </c>
      <c r="N20" s="424" t="e">
        <f aca="false">IF(#REF!="",IFERROR((D20*G20*1)/(H20^2),""),IFERROR((D20*G20*#REF!)/(H20^2),""))</f>
        <v>#REF!</v>
      </c>
      <c r="O20" s="395" t="str">
        <f aca="false">IFERROR(N20*((E20*F20)/60),"")</f>
        <v/>
      </c>
      <c r="P20" s="394" t="str">
        <f aca="false">IF(M20="",IFERROR((D20*G20*1)/(H20^2),""),IFERROR((D20*G20*M20)/(H20^2),""))</f>
        <v/>
      </c>
      <c r="Q20" s="395" t="str">
        <f aca="false">IFERROR(P20*((E20*F20)/60),"")</f>
        <v/>
      </c>
      <c r="R20" s="425"/>
      <c r="S20" s="397" t="s">
        <v>46</v>
      </c>
      <c r="T20" s="397" t="s">
        <v>33</v>
      </c>
      <c r="U20" s="397" t="s">
        <v>128</v>
      </c>
      <c r="V20" s="397" t="s">
        <v>122</v>
      </c>
      <c r="W20" s="426" t="s">
        <v>54</v>
      </c>
      <c r="X20" s="396"/>
      <c r="Y20" s="397" t="s">
        <v>46</v>
      </c>
      <c r="Z20" s="397" t="s">
        <v>33</v>
      </c>
      <c r="AA20" s="398" t="s">
        <v>128</v>
      </c>
      <c r="AB20" s="397" t="s">
        <v>122</v>
      </c>
      <c r="AC20" s="426" t="s">
        <v>54</v>
      </c>
    </row>
    <row r="21" s="42" customFormat="true" ht="12.75" hidden="false" customHeight="false" outlineLevel="0" collapsed="false">
      <c r="A21" s="399" t="n">
        <f aca="false">IF(Actions!A21="","",Actions!A21)</f>
        <v>1</v>
      </c>
      <c r="B21" s="399" t="str">
        <f aca="false">IF(Actions!B21="","",Actions!B21)</f>
        <v>F-18</v>
      </c>
      <c r="C21" s="335" t="str">
        <f aca="false">IF(Actions!C21="","",Actions!C21)</f>
        <v>Other</v>
      </c>
      <c r="D21" s="400" t="n">
        <f aca="false">IF(Actions!J21="","",Actions!J21)</f>
        <v>50</v>
      </c>
      <c r="E21" s="400" t="n">
        <f aca="false">IF(Actions!K21="","",Actions!K21)</f>
        <v>0.166666666666667</v>
      </c>
      <c r="F21" s="400" t="n">
        <f aca="false">IF(Actions!L21="","",Actions!L21)</f>
        <v>80</v>
      </c>
      <c r="G21" s="427" t="n">
        <f aca="false">IFERROR(IF(C21="Bron in patiënt",IF(VLOOKUP(B21,Lijsten!$AX$9:$BU$1421,16,FALSE())="",VLOOKUP(B21,Lijsten!$AX$9:$BU$1421,5,FALSE()),VLOOKUP(B21,Lijsten!$AX$9:$BU$1421,16,FALSE())),VLOOKUP(B21,Lijsten!$AX$9:$BU$1421,5,FALSE())),"")</f>
        <v>0.166</v>
      </c>
      <c r="H21" s="401" t="n">
        <f aca="false">IF(Actions!R21="","",Actions!R21)</f>
        <v>0.15</v>
      </c>
      <c r="I21" s="402" t="str">
        <f aca="false">Actions!P21</f>
        <v>None</v>
      </c>
      <c r="J21" s="402" t="n">
        <f aca="false">Actions!Q21</f>
        <v>0</v>
      </c>
      <c r="K21" s="402" t="str">
        <f aca="false">IF(OR(I21="lead",I21="lead glass"),VLOOKUP(B21,Lijsten!$AX$9:$BQ$1420,19,FALSE()),IF(I21="tungsten",VLOOKUP(B21,Lijsten!$AX$9:$BQ$1420,20,FALSE()),""))</f>
        <v/>
      </c>
      <c r="L21" s="402" t="str">
        <f aca="false">IFERROR(J21/K21,"")</f>
        <v/>
      </c>
      <c r="M21" s="403" t="str">
        <f aca="false">IFERROR(2^-(L21),"")</f>
        <v/>
      </c>
      <c r="N21" s="404" t="n">
        <f aca="false">IF(C21="","",IF(H21="","",IF(G21="","",D21*G21*(1/H21)^2)))</f>
        <v>368.888888888889</v>
      </c>
      <c r="O21" s="405" t="n">
        <f aca="false">IFERROR(N21*((E21*F21)/60),"")</f>
        <v>81.9753086419753</v>
      </c>
      <c r="P21" s="404" t="n">
        <f aca="false">D21*G21*(1/H21)^2</f>
        <v>368.888888888889</v>
      </c>
      <c r="Q21" s="405" t="n">
        <f aca="false">IFERROR(P21*((E21*F21)/60),"")</f>
        <v>81.9753086419753</v>
      </c>
      <c r="R21" s="406"/>
      <c r="S21" s="407" t="str">
        <f aca="false">IF(C21="Animal research",O21,"")</f>
        <v/>
      </c>
      <c r="T21" s="407" t="n">
        <f aca="false">IF(C21="Other",O21,"")</f>
        <v>81.9753086419753</v>
      </c>
      <c r="U21" s="407" t="str">
        <f aca="false">IF(C21="Cleaning up waste",O21,"")</f>
        <v/>
      </c>
      <c r="V21" s="407" t="str">
        <f aca="false">IF(C21="Storage",O21,"")</f>
        <v/>
      </c>
      <c r="W21" s="407" t="str">
        <f aca="false">IF(C21="Transport",O21,"")</f>
        <v/>
      </c>
      <c r="X21" s="406"/>
      <c r="Y21" s="407" t="str">
        <f aca="false">IF(C21="Animal research",Q21,"")</f>
        <v/>
      </c>
      <c r="Z21" s="407" t="n">
        <f aca="false">IF(C21="Other",Q21,"")</f>
        <v>81.9753086419753</v>
      </c>
      <c r="AA21" s="407" t="str">
        <f aca="false">IF(C21="Cleaning up waste",Q21,"")</f>
        <v/>
      </c>
      <c r="AB21" s="407" t="str">
        <f aca="false">IF(C21="Storage",Q21,"")</f>
        <v/>
      </c>
      <c r="AC21" s="407" t="str">
        <f aca="false">IF(C21="Transport",Q21,"")</f>
        <v/>
      </c>
    </row>
    <row r="22" s="42" customFormat="true" ht="12.75" hidden="false" customHeight="false" outlineLevel="0" collapsed="false">
      <c r="A22" s="399" t="n">
        <f aca="false">IF(Actions!A22="","",Actions!A22)</f>
        <v>2</v>
      </c>
      <c r="B22" s="399" t="str">
        <f aca="false">IF(Actions!B22="","",Actions!B22)</f>
        <v>F-18</v>
      </c>
      <c r="C22" s="335" t="str">
        <f aca="false">IF(Actions!C22="","",Actions!C22)</f>
        <v>Other</v>
      </c>
      <c r="D22" s="400" t="n">
        <f aca="false">IF(Actions!J22="","",Actions!J22)</f>
        <v>5</v>
      </c>
      <c r="E22" s="400" t="n">
        <f aca="false">IF(Actions!K22="","",Actions!K22)</f>
        <v>1</v>
      </c>
      <c r="F22" s="400" t="n">
        <f aca="false">IF(Actions!L22="","",Actions!L22)</f>
        <v>80</v>
      </c>
      <c r="G22" s="427" t="n">
        <f aca="false">IFERROR(IF(C22="Bron in patiënt",IF(VLOOKUP(B22,Lijsten!$AX$9:$BU$1421,16,FALSE())="",VLOOKUP(B22,Lijsten!$AX$9:$BU$1421,5,FALSE()),VLOOKUP(B22,Lijsten!$AX$9:$BU$1421,16,FALSE())),VLOOKUP(B22,Lijsten!$AX$9:$BU$1421,5,FALSE())),"")</f>
        <v>0.166</v>
      </c>
      <c r="H22" s="401" t="n">
        <f aca="false">IF(Actions!R22="","",Actions!R22)</f>
        <v>0.5</v>
      </c>
      <c r="I22" s="402" t="str">
        <f aca="false">Actions!P22</f>
        <v>Lead</v>
      </c>
      <c r="J22" s="409" t="n">
        <f aca="false">Actions!Q22</f>
        <v>50</v>
      </c>
      <c r="K22" s="401" t="n">
        <f aca="false">IF(OR(I22="lead",I22="lead glass"),VLOOKUP(B22,Lijsten!$AX$9:$BQ$1420,19,FALSE()),IF(I22="tungsten",VLOOKUP(B22,Lijsten!$AX$9:$BQ$1420,20,FALSE()),""))</f>
        <v>5</v>
      </c>
      <c r="L22" s="401" t="n">
        <f aca="false">IFERROR(J22/K22,"")</f>
        <v>10</v>
      </c>
      <c r="M22" s="403" t="n">
        <f aca="false">IFERROR(2^-(L22),"")</f>
        <v>0.0009765625</v>
      </c>
      <c r="N22" s="404" t="n">
        <f aca="false">IF(C22="","",IF(H22="","",IF(G22="","",D22*G22*(1/H22)^2)))</f>
        <v>3.32</v>
      </c>
      <c r="O22" s="405" t="n">
        <f aca="false">IFERROR(N22*((E22*F22)/60),"")</f>
        <v>4.42666666666667</v>
      </c>
      <c r="P22" s="404" t="n">
        <f aca="false">D22*G22*(1/H22)^2</f>
        <v>3.32</v>
      </c>
      <c r="Q22" s="405" t="n">
        <f aca="false">IFERROR(P22*((E22*F22)/60),"")</f>
        <v>4.42666666666667</v>
      </c>
      <c r="R22" s="406"/>
      <c r="S22" s="407" t="str">
        <f aca="false">IF(C22="Animal research",O22,"")</f>
        <v/>
      </c>
      <c r="T22" s="407" t="n">
        <f aca="false">IF(C22="Other",O22,"")</f>
        <v>4.42666666666667</v>
      </c>
      <c r="U22" s="407" t="str">
        <f aca="false">IF(C22="Cleaning up waste",O22,"")</f>
        <v/>
      </c>
      <c r="V22" s="407" t="str">
        <f aca="false">IF(C22="Storage",O22,"")</f>
        <v/>
      </c>
      <c r="W22" s="407" t="str">
        <f aca="false">IF(C22="Transport",O22,"")</f>
        <v/>
      </c>
      <c r="X22" s="406"/>
      <c r="Y22" s="407" t="str">
        <f aca="false">IF(C22="Animal research",Q22,"")</f>
        <v/>
      </c>
      <c r="Z22" s="407" t="n">
        <f aca="false">IF(C22="Other",Q22,"")</f>
        <v>4.42666666666667</v>
      </c>
      <c r="AA22" s="407" t="str">
        <f aca="false">IF(C22="Cleaning up waste",Q22,"")</f>
        <v/>
      </c>
      <c r="AB22" s="407" t="str">
        <f aca="false">IF(C22="Storage",Q22,"")</f>
        <v/>
      </c>
      <c r="AC22" s="407" t="str">
        <f aca="false">IF(C22="Transport",Q22,"")</f>
        <v/>
      </c>
    </row>
    <row r="23" s="42" customFormat="true" ht="12.75" hidden="false" customHeight="false" outlineLevel="0" collapsed="false">
      <c r="A23" s="399" t="n">
        <f aca="false">IF(Actions!A23="","",Actions!A23)</f>
        <v>3</v>
      </c>
      <c r="B23" s="399" t="str">
        <f aca="false">IF(Actions!B23="","",Actions!B23)</f>
        <v>F-18</v>
      </c>
      <c r="C23" s="335" t="str">
        <f aca="false">IF(Actions!C23="","",Actions!C23)</f>
        <v>Other</v>
      </c>
      <c r="D23" s="400" t="n">
        <f aca="false">IF(Actions!J23="","",Actions!J23)</f>
        <v>5</v>
      </c>
      <c r="E23" s="400" t="n">
        <f aca="false">IF(Actions!K23="","",Actions!K23)</f>
        <v>1.5</v>
      </c>
      <c r="F23" s="400" t="n">
        <f aca="false">IF(Actions!L23="","",Actions!L23)</f>
        <v>80</v>
      </c>
      <c r="G23" s="427" t="n">
        <f aca="false">IFERROR(IF(C23="Bron in patiënt",IF(VLOOKUP(B23,Lijsten!$AX$9:$BU$1421,16,FALSE())="",VLOOKUP(B23,Lijsten!$AX$9:$BU$1421,5,FALSE()),VLOOKUP(B23,Lijsten!$AX$9:$BU$1421,16,FALSE())),VLOOKUP(B23,Lijsten!$AX$9:$BU$1421,5,FALSE())),"")</f>
        <v>0.166</v>
      </c>
      <c r="H23" s="401" t="n">
        <f aca="false">IF(Actions!R23="","",Actions!R23)</f>
        <v>1</v>
      </c>
      <c r="I23" s="402" t="str">
        <f aca="false">Actions!P23</f>
        <v>Lead</v>
      </c>
      <c r="J23" s="409" t="n">
        <f aca="false">Actions!Q23</f>
        <v>2</v>
      </c>
      <c r="K23" s="401" t="n">
        <f aca="false">IF(OR(I23="lead",I23="lead glass"),VLOOKUP(B23,Lijsten!$AX$9:$BQ$1420,19,FALSE()),IF(I23="tungsten",VLOOKUP(B23,Lijsten!$AX$9:$BQ$1420,20,FALSE()),""))</f>
        <v>5</v>
      </c>
      <c r="L23" s="401" t="n">
        <f aca="false">IFERROR(J23/K23,"")</f>
        <v>0.4</v>
      </c>
      <c r="M23" s="403" t="n">
        <f aca="false">IFERROR(2^-(L23),"")</f>
        <v>0.757858283255199</v>
      </c>
      <c r="N23" s="404" t="n">
        <f aca="false">IF(C23="","",IF(H23="","",IF(G23="","",D23*G23*(1/H23)^2)))</f>
        <v>0.83</v>
      </c>
      <c r="O23" s="405" t="n">
        <f aca="false">IFERROR(N23*((E23*F23)/60),"")</f>
        <v>1.66</v>
      </c>
      <c r="P23" s="404" t="n">
        <f aca="false">D23*G23*(1/H23)^2</f>
        <v>0.83</v>
      </c>
      <c r="Q23" s="405" t="n">
        <f aca="false">IFERROR(P23*((E23*F23)/60),"")</f>
        <v>1.66</v>
      </c>
      <c r="R23" s="406"/>
      <c r="S23" s="407" t="str">
        <f aca="false">IF(C23="Animal research",O23,"")</f>
        <v/>
      </c>
      <c r="T23" s="407" t="n">
        <f aca="false">IF(C23="Other",O23,"")</f>
        <v>1.66</v>
      </c>
      <c r="U23" s="407" t="str">
        <f aca="false">IF(C23="Cleaning up waste",O23,"")</f>
        <v/>
      </c>
      <c r="V23" s="407" t="str">
        <f aca="false">IF(C23="Storage",O23,"")</f>
        <v/>
      </c>
      <c r="W23" s="407" t="str">
        <f aca="false">IF(C23="Transport",O23,"")</f>
        <v/>
      </c>
      <c r="X23" s="406"/>
      <c r="Y23" s="407" t="str">
        <f aca="false">IF(C23="Animal research",Q23,"")</f>
        <v/>
      </c>
      <c r="Z23" s="407" t="n">
        <f aca="false">IF(C23="Other",Q23,"")</f>
        <v>1.66</v>
      </c>
      <c r="AA23" s="407" t="str">
        <f aca="false">IF(C23="Cleaning up waste",Q23,"")</f>
        <v/>
      </c>
      <c r="AB23" s="407" t="str">
        <f aca="false">IF(C23="Storage",Q23,"")</f>
        <v/>
      </c>
      <c r="AC23" s="407" t="str">
        <f aca="false">IF(C23="Transport",Q23,"")</f>
        <v/>
      </c>
    </row>
    <row r="24" s="42" customFormat="true" ht="12.75" hidden="false" customHeight="false" outlineLevel="0" collapsed="false">
      <c r="A24" s="399" t="n">
        <f aca="false">IF(Actions!A24="","",Actions!A24)</f>
        <v>4</v>
      </c>
      <c r="B24" s="399" t="str">
        <f aca="false">IF(Actions!B24="","",Actions!B24)</f>
        <v>F-18</v>
      </c>
      <c r="C24" s="335" t="str">
        <f aca="false">IF(Actions!C24="","",Actions!C24)</f>
        <v>Animal research</v>
      </c>
      <c r="D24" s="400" t="n">
        <f aca="false">IF(Actions!J24="","",Actions!J24)</f>
        <v>5</v>
      </c>
      <c r="E24" s="400" t="n">
        <f aca="false">IF(Actions!K24="","",Actions!K24)</f>
        <v>0.5</v>
      </c>
      <c r="F24" s="400" t="n">
        <f aca="false">IF(Actions!L24="","",Actions!L24)</f>
        <v>80</v>
      </c>
      <c r="G24" s="427" t="n">
        <f aca="false">IFERROR(IF(C24="Bron in patiënt",IF(VLOOKUP(B24,Lijsten!$AX$9:$BU$1421,16,FALSE())="",VLOOKUP(B24,Lijsten!$AX$9:$BU$1421,5,FALSE()),VLOOKUP(B24,Lijsten!$AX$9:$BU$1421,16,FALSE())),VLOOKUP(B24,Lijsten!$AX$9:$BU$1421,5,FALSE())),"")</f>
        <v>0.166</v>
      </c>
      <c r="H24" s="401" t="n">
        <f aca="false">IF(Actions!R24="","",Actions!R24)</f>
        <v>0.15</v>
      </c>
      <c r="I24" s="402" t="str">
        <f aca="false">Actions!P24</f>
        <v>Lead</v>
      </c>
      <c r="J24" s="409" t="n">
        <f aca="false">Actions!Q24</f>
        <v>2</v>
      </c>
      <c r="K24" s="401" t="n">
        <f aca="false">IF(OR(I24="lead",I24="lead glass"),VLOOKUP(B24,Lijsten!$AX$9:$BQ$1420,19,FALSE()),IF(I24="tungsten",VLOOKUP(B24,Lijsten!$AX$9:$BQ$1420,20,FALSE()),""))</f>
        <v>5</v>
      </c>
      <c r="L24" s="401" t="n">
        <f aca="false">IFERROR(J24/K24,"")</f>
        <v>0.4</v>
      </c>
      <c r="M24" s="403" t="n">
        <f aca="false">IFERROR(2^-(L24),"")</f>
        <v>0.757858283255199</v>
      </c>
      <c r="N24" s="404" t="n">
        <f aca="false">IF(C24="","",IF(H24="","",IF(G24="","",D24*G24*(1/H24)^2)))</f>
        <v>36.8888888888889</v>
      </c>
      <c r="O24" s="405" t="n">
        <f aca="false">IFERROR(N24*((E24*F24)/60),"")</f>
        <v>24.5925925925926</v>
      </c>
      <c r="P24" s="404" t="n">
        <f aca="false">D24*G24*(1/H24)^2</f>
        <v>36.8888888888889</v>
      </c>
      <c r="Q24" s="405" t="n">
        <f aca="false">IFERROR(P24*((E24*F24)/60),"")</f>
        <v>24.5925925925926</v>
      </c>
      <c r="R24" s="406"/>
      <c r="S24" s="407" t="n">
        <f aca="false">IF(C24="Animal research",O24,"")</f>
        <v>24.5925925925926</v>
      </c>
      <c r="T24" s="407" t="str">
        <f aca="false">IF(C24="Other",O24,"")</f>
        <v/>
      </c>
      <c r="U24" s="407" t="str">
        <f aca="false">IF(C24="Cleaning up waste",O24,"")</f>
        <v/>
      </c>
      <c r="V24" s="407" t="str">
        <f aca="false">IF(C24="Storage",O24,"")</f>
        <v/>
      </c>
      <c r="W24" s="407" t="str">
        <f aca="false">IF(C24="Transport",O24,"")</f>
        <v/>
      </c>
      <c r="X24" s="406"/>
      <c r="Y24" s="407" t="n">
        <f aca="false">IF(C24="Animal research",Q24,"")</f>
        <v>24.5925925925926</v>
      </c>
      <c r="Z24" s="407" t="str">
        <f aca="false">IF(C24="Other",Q24,"")</f>
        <v/>
      </c>
      <c r="AA24" s="407" t="str">
        <f aca="false">IF(C24="Cleaning up waste",Q24,"")</f>
        <v/>
      </c>
      <c r="AB24" s="407" t="str">
        <f aca="false">IF(C24="Storage",Q24,"")</f>
        <v/>
      </c>
      <c r="AC24" s="407" t="str">
        <f aca="false">IF(C24="Transport",Q24,"")</f>
        <v/>
      </c>
    </row>
    <row r="25" s="42" customFormat="true" ht="12.75" hidden="false" customHeight="false" outlineLevel="0" collapsed="false">
      <c r="A25" s="399" t="n">
        <f aca="false">IF(Actions!A25="","",Actions!A25)</f>
        <v>5</v>
      </c>
      <c r="B25" s="399" t="str">
        <f aca="false">IF(Actions!B25="","",Actions!B25)</f>
        <v>F-18</v>
      </c>
      <c r="C25" s="335" t="str">
        <f aca="false">IF(Actions!C25="","",Actions!C25)</f>
        <v>Animal research</v>
      </c>
      <c r="D25" s="400" t="n">
        <f aca="false">IF(Actions!J25="","",Actions!J25)</f>
        <v>5</v>
      </c>
      <c r="E25" s="400" t="n">
        <f aca="false">IF(Actions!K25="","",Actions!K25)</f>
        <v>45</v>
      </c>
      <c r="F25" s="400" t="n">
        <f aca="false">IF(Actions!L25="","",Actions!L25)</f>
        <v>80</v>
      </c>
      <c r="G25" s="427" t="n">
        <f aca="false">IFERROR(IF(C25="Bron in patiënt",IF(VLOOKUP(B25,Lijsten!$AX$9:$BU$1421,16,FALSE())="",VLOOKUP(B25,Lijsten!$AX$9:$BU$1421,5,FALSE()),VLOOKUP(B25,Lijsten!$AX$9:$BU$1421,16,FALSE())),VLOOKUP(B25,Lijsten!$AX$9:$BU$1421,5,FALSE())),"")</f>
        <v>0.166</v>
      </c>
      <c r="H25" s="401" t="n">
        <f aca="false">IF(Actions!R25="","",Actions!R25)</f>
        <v>2</v>
      </c>
      <c r="I25" s="402" t="str">
        <f aca="false">Actions!P25</f>
        <v>Lead</v>
      </c>
      <c r="J25" s="409" t="n">
        <f aca="false">Actions!Q25</f>
        <v>20</v>
      </c>
      <c r="K25" s="401" t="n">
        <f aca="false">IF(OR(I25="lead",I25="lead glass"),VLOOKUP(B25,Lijsten!$AX$9:$BQ$1420,19,FALSE()),IF(I25="tungsten",VLOOKUP(B25,Lijsten!$AX$9:$BQ$1420,20,FALSE()),""))</f>
        <v>5</v>
      </c>
      <c r="L25" s="401" t="n">
        <f aca="false">IFERROR(J25/K25,"")</f>
        <v>4</v>
      </c>
      <c r="M25" s="403" t="n">
        <f aca="false">IFERROR(2^-(L25),"")</f>
        <v>0.0625</v>
      </c>
      <c r="N25" s="404" t="n">
        <f aca="false">IF(C25="","",IF(H25="","",IF(G25="","",D25*G25*(1/H25)^2)))</f>
        <v>0.2075</v>
      </c>
      <c r="O25" s="405" t="n">
        <f aca="false">IFERROR(N25*((E25*F25)/60),"")</f>
        <v>12.45</v>
      </c>
      <c r="P25" s="404" t="n">
        <f aca="false">D25*G25*(1/H25)^2</f>
        <v>0.2075</v>
      </c>
      <c r="Q25" s="405" t="n">
        <f aca="false">IFERROR(P25*((E25*F25)/60),"")</f>
        <v>12.45</v>
      </c>
      <c r="R25" s="406"/>
      <c r="S25" s="407" t="n">
        <f aca="false">IF(C25="Animal research",O25,"")</f>
        <v>12.45</v>
      </c>
      <c r="T25" s="407" t="str">
        <f aca="false">IF(C25="Other",O25,"")</f>
        <v/>
      </c>
      <c r="U25" s="407" t="str">
        <f aca="false">IF(C25="Cleaning up waste",O25,"")</f>
        <v/>
      </c>
      <c r="V25" s="407" t="str">
        <f aca="false">IF(C25="Storage",O25,"")</f>
        <v/>
      </c>
      <c r="W25" s="407" t="str">
        <f aca="false">IF(C25="Transport",O25,"")</f>
        <v/>
      </c>
      <c r="X25" s="406"/>
      <c r="Y25" s="407" t="n">
        <f aca="false">IF(C25="Animal research",Q25,"")</f>
        <v>12.45</v>
      </c>
      <c r="Z25" s="407" t="str">
        <f aca="false">IF(C25="Other",Q25,"")</f>
        <v/>
      </c>
      <c r="AA25" s="407" t="str">
        <f aca="false">IF(C25="Cleaning up waste",Q25,"")</f>
        <v/>
      </c>
      <c r="AB25" s="407" t="str">
        <f aca="false">IF(C25="Storage",Q25,"")</f>
        <v/>
      </c>
      <c r="AC25" s="407" t="str">
        <f aca="false">IF(C25="Transport",Q25,"")</f>
        <v/>
      </c>
    </row>
    <row r="26" s="42" customFormat="true" ht="12.75" hidden="false" customHeight="false" outlineLevel="0" collapsed="false">
      <c r="A26" s="399" t="n">
        <f aca="false">IF(Actions!A26="","",Actions!A26)</f>
        <v>6</v>
      </c>
      <c r="B26" s="399" t="str">
        <f aca="false">IF(Actions!B26="","",Actions!B26)</f>
        <v>F-18</v>
      </c>
      <c r="C26" s="335" t="str">
        <f aca="false">IF(Actions!C26="","",Actions!C26)</f>
        <v>Animal research</v>
      </c>
      <c r="D26" s="400" t="n">
        <f aca="false">IF(Actions!J26="","",Actions!J26)</f>
        <v>5</v>
      </c>
      <c r="E26" s="400" t="n">
        <f aca="false">IF(Actions!K26="","",Actions!K26)</f>
        <v>20</v>
      </c>
      <c r="F26" s="400" t="n">
        <f aca="false">IF(Actions!L26="","",Actions!L26)</f>
        <v>80</v>
      </c>
      <c r="G26" s="427" t="n">
        <f aca="false">IFERROR(IF(C26="Bron in patiënt",IF(VLOOKUP(B26,Lijsten!$AX$9:$BU$1421,16,FALSE())="",VLOOKUP(B26,Lijsten!$AX$9:$BU$1421,5,FALSE()),VLOOKUP(B26,Lijsten!$AX$9:$BU$1421,16,FALSE())),VLOOKUP(B26,Lijsten!$AX$9:$BU$1421,5,FALSE())),"")</f>
        <v>0.166</v>
      </c>
      <c r="H26" s="401" t="n">
        <f aca="false">IF(Actions!R26="","",Actions!R26)</f>
        <v>1</v>
      </c>
      <c r="I26" s="402" t="str">
        <f aca="false">Actions!P26</f>
        <v>Lead</v>
      </c>
      <c r="J26" s="409" t="n">
        <f aca="false">Actions!Q26</f>
        <v>50</v>
      </c>
      <c r="K26" s="401" t="n">
        <f aca="false">IF(OR(I26="lead",I26="lead glass"),VLOOKUP(B26,Lijsten!$AX$9:$BQ$1420,19,FALSE()),IF(I26="tungsten",VLOOKUP(B26,Lijsten!$AX$9:$BQ$1420,20,FALSE()),""))</f>
        <v>5</v>
      </c>
      <c r="L26" s="401" t="n">
        <f aca="false">IFERROR(J26/K26,"")</f>
        <v>10</v>
      </c>
      <c r="M26" s="403" t="n">
        <f aca="false">IFERROR(2^-(L26),"")</f>
        <v>0.0009765625</v>
      </c>
      <c r="N26" s="404" t="n">
        <f aca="false">IF(C26="","",IF(H26="","",IF(G26="","",D26*G26*(1/H26)^2)))</f>
        <v>0.83</v>
      </c>
      <c r="O26" s="405" t="n">
        <f aca="false">IFERROR(N26*((E26*F26)/60),"")</f>
        <v>22.1333333333333</v>
      </c>
      <c r="P26" s="404" t="n">
        <f aca="false">D26*G26*(1/H26)^2</f>
        <v>0.83</v>
      </c>
      <c r="Q26" s="405" t="n">
        <f aca="false">IFERROR(P26*((E26*F26)/60),"")</f>
        <v>22.1333333333333</v>
      </c>
      <c r="R26" s="406"/>
      <c r="S26" s="407" t="n">
        <f aca="false">IF(C26="Animal research",O26,"")</f>
        <v>22.1333333333333</v>
      </c>
      <c r="T26" s="407" t="str">
        <f aca="false">IF(C26="Other",O26,"")</f>
        <v/>
      </c>
      <c r="U26" s="407" t="str">
        <f aca="false">IF(C26="Cleaning up waste",O26,"")</f>
        <v/>
      </c>
      <c r="V26" s="407" t="str">
        <f aca="false">IF(C26="Storage",O26,"")</f>
        <v/>
      </c>
      <c r="W26" s="407" t="str">
        <f aca="false">IF(C26="Transport",O26,"")</f>
        <v/>
      </c>
      <c r="X26" s="406"/>
      <c r="Y26" s="407" t="n">
        <f aca="false">IF(C26="Animal research",Q26,"")</f>
        <v>22.1333333333333</v>
      </c>
      <c r="Z26" s="407" t="str">
        <f aca="false">IF(C26="Other",Q26,"")</f>
        <v/>
      </c>
      <c r="AA26" s="407" t="str">
        <f aca="false">IF(C26="Cleaning up waste",Q26,"")</f>
        <v/>
      </c>
      <c r="AB26" s="407" t="str">
        <f aca="false">IF(C26="Storage",Q26,"")</f>
        <v/>
      </c>
      <c r="AC26" s="407" t="str">
        <f aca="false">IF(C26="Transport",Q26,"")</f>
        <v/>
      </c>
    </row>
    <row r="27" s="42" customFormat="true" ht="12.75" hidden="false" customHeight="false" outlineLevel="0" collapsed="false">
      <c r="A27" s="399" t="n">
        <f aca="false">IF(Actions!A27="","",Actions!A27)</f>
        <v>7</v>
      </c>
      <c r="B27" s="399" t="str">
        <f aca="false">IF(Actions!B27="","",Actions!B27)</f>
        <v>F-18</v>
      </c>
      <c r="C27" s="335" t="str">
        <f aca="false">IF(Actions!C27="","",Actions!C27)</f>
        <v>Transport</v>
      </c>
      <c r="D27" s="400" t="n">
        <f aca="false">IF(Actions!J27="","",Actions!J27)</f>
        <v>5</v>
      </c>
      <c r="E27" s="400" t="n">
        <f aca="false">IF(Actions!K27="","",Actions!K27)</f>
        <v>2</v>
      </c>
      <c r="F27" s="400" t="n">
        <f aca="false">IF(Actions!L27="","",Actions!L27)</f>
        <v>160</v>
      </c>
      <c r="G27" s="427" t="n">
        <f aca="false">IFERROR(IF(C27="Bron in patiënt",IF(VLOOKUP(B27,Lijsten!$AX$9:$BU$1421,16,FALSE())="",VLOOKUP(B27,Lijsten!$AX$9:$BU$1421,5,FALSE()),VLOOKUP(B27,Lijsten!$AX$9:$BU$1421,16,FALSE())),VLOOKUP(B27,Lijsten!$AX$9:$BU$1421,5,FALSE())),"")</f>
        <v>0.166</v>
      </c>
      <c r="H27" s="401" t="n">
        <f aca="false">IF(Actions!R27="","",Actions!R27)</f>
        <v>0.15</v>
      </c>
      <c r="I27" s="402" t="str">
        <f aca="false">Actions!P27</f>
        <v>None</v>
      </c>
      <c r="J27" s="402" t="n">
        <f aca="false">Actions!Q27</f>
        <v>0</v>
      </c>
      <c r="K27" s="402" t="str">
        <f aca="false">IF(OR(I27="lead",I27="lead glass"),VLOOKUP(B27,Lijsten!$AX$9:$BQ$1420,19,FALSE()),IF(I27="tungsten",VLOOKUP(B27,Lijsten!$AX$9:$BQ$1420,20,FALSE()),""))</f>
        <v/>
      </c>
      <c r="L27" s="402" t="str">
        <f aca="false">IFERROR(J27/K27,"")</f>
        <v/>
      </c>
      <c r="M27" s="403" t="str">
        <f aca="false">IFERROR(2^-(L27),"")</f>
        <v/>
      </c>
      <c r="N27" s="404" t="n">
        <f aca="false">IF(C27="","",IF(H27="","",IF(G27="","",D27*G27*(1/H27)^2)))</f>
        <v>36.8888888888889</v>
      </c>
      <c r="O27" s="405" t="n">
        <f aca="false">IFERROR(N27*((E27*F27)/60),"")</f>
        <v>196.740740740741</v>
      </c>
      <c r="P27" s="404" t="n">
        <f aca="false">D27*G27*(1/H27)^2</f>
        <v>36.8888888888889</v>
      </c>
      <c r="Q27" s="405" t="n">
        <f aca="false">IFERROR(P27*((E27*F27)/60),"")</f>
        <v>196.740740740741</v>
      </c>
      <c r="R27" s="406"/>
      <c r="S27" s="407" t="str">
        <f aca="false">IF(C27="Animal research",O27,"")</f>
        <v/>
      </c>
      <c r="T27" s="407" t="str">
        <f aca="false">IF(C27="Other",O27,"")</f>
        <v/>
      </c>
      <c r="U27" s="407" t="str">
        <f aca="false">IF(C27="Cleaning up waste",O27,"")</f>
        <v/>
      </c>
      <c r="V27" s="407" t="str">
        <f aca="false">IF(C27="Storage",O27,"")</f>
        <v/>
      </c>
      <c r="W27" s="407" t="n">
        <f aca="false">IF(C27="Transport",O27,"")</f>
        <v>196.740740740741</v>
      </c>
      <c r="X27" s="406"/>
      <c r="Y27" s="407" t="str">
        <f aca="false">IF(C27="Animal research",Q27,"")</f>
        <v/>
      </c>
      <c r="Z27" s="407" t="str">
        <f aca="false">IF(C27="Other",Q27,"")</f>
        <v/>
      </c>
      <c r="AA27" s="407" t="str">
        <f aca="false">IF(C27="Cleaning up waste",Q27,"")</f>
        <v/>
      </c>
      <c r="AB27" s="407" t="str">
        <f aca="false">IF(C27="Storage",Q27,"")</f>
        <v/>
      </c>
      <c r="AC27" s="407" t="n">
        <f aca="false">IF(C27="Transport",Q27,"")</f>
        <v>196.740740740741</v>
      </c>
    </row>
    <row r="28" s="42" customFormat="true" ht="12.75" hidden="false" customHeight="false" outlineLevel="0" collapsed="false">
      <c r="A28" s="399" t="n">
        <f aca="false">IF(Actions!A28="","",Actions!A28)</f>
        <v>8</v>
      </c>
      <c r="B28" s="399" t="str">
        <f aca="false">IF(Actions!B28="","",Actions!B28)</f>
        <v>F-18</v>
      </c>
      <c r="C28" s="335" t="str">
        <f aca="false">IF(Actions!C28="","",Actions!C28)</f>
        <v>Animal research</v>
      </c>
      <c r="D28" s="400" t="n">
        <f aca="false">IF(Actions!J28="","",Actions!J28)</f>
        <v>5</v>
      </c>
      <c r="E28" s="400" t="n">
        <f aca="false">IF(Actions!K28="","",Actions!K28)</f>
        <v>1</v>
      </c>
      <c r="F28" s="400" t="n">
        <f aca="false">IF(Actions!L28="","",Actions!L28)</f>
        <v>80</v>
      </c>
      <c r="G28" s="427" t="n">
        <f aca="false">IFERROR(IF(C28="Bron in patiënt",IF(VLOOKUP(B28,Lijsten!$AX$9:$BU$1421,16,FALSE())="",VLOOKUP(B28,Lijsten!$AX$9:$BU$1421,5,FALSE()),VLOOKUP(B28,Lijsten!$AX$9:$BU$1421,16,FALSE())),VLOOKUP(B28,Lijsten!$AX$9:$BU$1421,5,FALSE())),"")</f>
        <v>0.166</v>
      </c>
      <c r="H28" s="401" t="n">
        <f aca="false">IF(Actions!R28="","",Actions!R28)</f>
        <v>0.15</v>
      </c>
      <c r="I28" s="402" t="str">
        <f aca="false">Actions!P28</f>
        <v>None</v>
      </c>
      <c r="J28" s="402" t="n">
        <f aca="false">Actions!Q28</f>
        <v>0</v>
      </c>
      <c r="K28" s="402" t="str">
        <f aca="false">IF(OR(I28="lead",I28="lead glass"),VLOOKUP(B28,Lijsten!$AX$9:$BQ$1420,19,FALSE()),IF(I28="tungsten",VLOOKUP(B28,Lijsten!$AX$9:$BQ$1420,20,FALSE()),""))</f>
        <v/>
      </c>
      <c r="L28" s="402" t="str">
        <f aca="false">IFERROR(J28/K28,"")</f>
        <v/>
      </c>
      <c r="M28" s="403" t="str">
        <f aca="false">IFERROR(2^-(L28),"")</f>
        <v/>
      </c>
      <c r="N28" s="404" t="n">
        <f aca="false">IF(C28="","",IF(H28="","",IF(G28="","",D28*G28*(1/H28)^2)))</f>
        <v>36.8888888888889</v>
      </c>
      <c r="O28" s="405" t="n">
        <f aca="false">IFERROR(N28*((E28*F28)/60),"")</f>
        <v>49.1851851851852</v>
      </c>
      <c r="P28" s="404" t="n">
        <f aca="false">D28*G28*(1/H28)^2</f>
        <v>36.8888888888889</v>
      </c>
      <c r="Q28" s="405" t="n">
        <f aca="false">IFERROR(P28*((E28*F28)/60),"")</f>
        <v>49.1851851851852</v>
      </c>
      <c r="R28" s="406"/>
      <c r="S28" s="407" t="n">
        <f aca="false">IF(C28="Animal research",O28,"")</f>
        <v>49.1851851851852</v>
      </c>
      <c r="T28" s="407" t="str">
        <f aca="false">IF(C28="Other",O28,"")</f>
        <v/>
      </c>
      <c r="U28" s="407" t="str">
        <f aca="false">IF(C28="Cleaning up waste",O28,"")</f>
        <v/>
      </c>
      <c r="V28" s="407" t="str">
        <f aca="false">IF(C28="Storage",O28,"")</f>
        <v/>
      </c>
      <c r="W28" s="407" t="str">
        <f aca="false">IF(C28="Transport",O28,"")</f>
        <v/>
      </c>
      <c r="X28" s="406"/>
      <c r="Y28" s="407" t="n">
        <f aca="false">IF(C28="Animal research",Q28,"")</f>
        <v>49.1851851851852</v>
      </c>
      <c r="Z28" s="407" t="str">
        <f aca="false">IF(C28="Other",Q28,"")</f>
        <v/>
      </c>
      <c r="AA28" s="407" t="str">
        <f aca="false">IF(C28="Cleaning up waste",Q28,"")</f>
        <v/>
      </c>
      <c r="AB28" s="407" t="str">
        <f aca="false">IF(C28="Storage",Q28,"")</f>
        <v/>
      </c>
      <c r="AC28" s="407" t="str">
        <f aca="false">IF(C28="Transport",Q28,"")</f>
        <v/>
      </c>
    </row>
    <row r="29" s="42" customFormat="true" ht="12.75" hidden="false" customHeight="false" outlineLevel="0" collapsed="false">
      <c r="A29" s="399" t="n">
        <f aca="false">IF(Actions!A29="","",Actions!A29)</f>
        <v>9</v>
      </c>
      <c r="B29" s="399" t="str">
        <f aca="false">IF(Actions!B29="","",Actions!B29)</f>
        <v>F-18</v>
      </c>
      <c r="C29" s="335" t="str">
        <f aca="false">IF(Actions!C29="","",Actions!C29)</f>
        <v>Animal research</v>
      </c>
      <c r="D29" s="400" t="n">
        <f aca="false">IF(Actions!J29="","",Actions!J29)</f>
        <v>5</v>
      </c>
      <c r="E29" s="399" t="str">
        <f aca="false">IF(Actions!K29="","",Actions!K29)</f>
        <v/>
      </c>
      <c r="F29" s="399" t="str">
        <f aca="false">IF(Actions!L29="","",Actions!L29)</f>
        <v/>
      </c>
      <c r="G29" s="427" t="n">
        <f aca="false">IFERROR(IF(C29="Bron in patiënt",IF(VLOOKUP(B29,Lijsten!$AX$9:$BU$1421,16,FALSE())="",VLOOKUP(B29,Lijsten!$AX$9:$BU$1421,5,FALSE()),VLOOKUP(B29,Lijsten!$AX$9:$BU$1421,16,FALSE())),VLOOKUP(B29,Lijsten!$AX$9:$BU$1421,5,FALSE())),"")</f>
        <v>0.166</v>
      </c>
      <c r="H29" s="402" t="str">
        <f aca="false">IF(Actions!R29="","",Actions!R29)</f>
        <v/>
      </c>
      <c r="I29" s="402" t="n">
        <f aca="false">Actions!P29</f>
        <v>0</v>
      </c>
      <c r="J29" s="402" t="n">
        <f aca="false">Actions!Q29</f>
        <v>0</v>
      </c>
      <c r="K29" s="402" t="str">
        <f aca="false">IF(OR(I29="lead",I29="lead glass"),VLOOKUP(B29,Lijsten!$AX$9:$BQ$1420,19,FALSE()),IF(I29="tungsten",VLOOKUP(B29,Lijsten!$AX$9:$BQ$1420,20,FALSE()),""))</f>
        <v/>
      </c>
      <c r="L29" s="402" t="str">
        <f aca="false">IFERROR(J29/K29,"")</f>
        <v/>
      </c>
      <c r="M29" s="403" t="str">
        <f aca="false">IFERROR(2^-(L29),"")</f>
        <v/>
      </c>
      <c r="N29" s="404" t="str">
        <f aca="false">IF(C29="","",IF(H29="","",IF(G29="","",D29*G29*(1/H29)^2)))</f>
        <v/>
      </c>
      <c r="O29" s="405" t="str">
        <f aca="false">IFERROR(N29*((E29*F29)/60),"")</f>
        <v/>
      </c>
      <c r="P29" s="404" t="e">
        <f aca="false">D29*G29*(1/H29)^2</f>
        <v>#VALUE!</v>
      </c>
      <c r="Q29" s="405" t="str">
        <f aca="false">IFERROR(P29*((E29*F29)/60),"")</f>
        <v/>
      </c>
      <c r="R29" s="406"/>
      <c r="S29" s="407" t="str">
        <f aca="false">IF(C29="Animal research",O29,"")</f>
        <v/>
      </c>
      <c r="T29" s="407" t="str">
        <f aca="false">IF(C29="Other",O29,"")</f>
        <v/>
      </c>
      <c r="U29" s="407" t="str">
        <f aca="false">IF(C29="Cleaning up waste",O29,"")</f>
        <v/>
      </c>
      <c r="V29" s="407" t="str">
        <f aca="false">IF(C29="Storage",O29,"")</f>
        <v/>
      </c>
      <c r="W29" s="407" t="str">
        <f aca="false">IF(C29="Transport",O29,"")</f>
        <v/>
      </c>
      <c r="X29" s="406"/>
      <c r="Y29" s="407" t="str">
        <f aca="false">IF(C29="Animal research",Q29,"")</f>
        <v/>
      </c>
      <c r="Z29" s="407" t="str">
        <f aca="false">IF(C29="Other",Q29,"")</f>
        <v/>
      </c>
      <c r="AA29" s="407" t="str">
        <f aca="false">IF(C29="Cleaning up waste",Q29,"")</f>
        <v/>
      </c>
      <c r="AB29" s="407" t="str">
        <f aca="false">IF(C29="Storage",Q29,"")</f>
        <v/>
      </c>
      <c r="AC29" s="407" t="str">
        <f aca="false">IF(C29="Transport",Q29,"")</f>
        <v/>
      </c>
    </row>
    <row r="30" s="42" customFormat="true" ht="12.75" hidden="false" customHeight="false" outlineLevel="0" collapsed="false">
      <c r="A30" s="399" t="n">
        <f aca="false">IF(Actions!A30="","",Actions!A30)</f>
        <v>10</v>
      </c>
      <c r="B30" s="399" t="str">
        <f aca="false">IF(Actions!B30="","",Actions!B30)</f>
        <v/>
      </c>
      <c r="C30" s="335" t="str">
        <f aca="false">IF(Actions!C30="","",Actions!C30)</f>
        <v/>
      </c>
      <c r="D30" s="399" t="str">
        <f aca="false">IF(Actions!J30="","",Actions!J30)</f>
        <v/>
      </c>
      <c r="E30" s="399" t="str">
        <f aca="false">IF(Actions!K30="","",Actions!K30)</f>
        <v/>
      </c>
      <c r="F30" s="399" t="str">
        <f aca="false">IF(Actions!L30="","",Actions!L30)</f>
        <v/>
      </c>
      <c r="G30" s="428" t="str">
        <f aca="false">IFERROR(IF(C30="Bron in patiënt",IF(VLOOKUP(B30,Lijsten!$AX$9:$BU$1421,16,FALSE())="",VLOOKUP(B30,Lijsten!$AX$9:$BU$1421,5,FALSE()),VLOOKUP(B30,Lijsten!$AX$9:$BU$1421,16,FALSE())),VLOOKUP(B30,Lijsten!$AX$9:$BU$1421,5,FALSE())),"")</f>
        <v/>
      </c>
      <c r="H30" s="402" t="str">
        <f aca="false">IF(Actions!R30="","",Actions!R30)</f>
        <v/>
      </c>
      <c r="I30" s="402" t="n">
        <f aca="false">Actions!P30</f>
        <v>0</v>
      </c>
      <c r="J30" s="402" t="n">
        <f aca="false">Actions!Q30</f>
        <v>0</v>
      </c>
      <c r="K30" s="402" t="str">
        <f aca="false">IF(OR(I30="lead",I30="lead glass"),VLOOKUP(B30,Lijsten!$AX$9:$BQ$1420,19,FALSE()),IF(I30="tungsten",VLOOKUP(B30,Lijsten!$AX$9:$BQ$1420,20,FALSE()),""))</f>
        <v/>
      </c>
      <c r="L30" s="402" t="str">
        <f aca="false">IFERROR(J30/K30,"")</f>
        <v/>
      </c>
      <c r="M30" s="403" t="str">
        <f aca="false">IFERROR(2^-(L30),"")</f>
        <v/>
      </c>
      <c r="N30" s="404" t="str">
        <f aca="false">IF(C30="","",IF(H30="","",IF(G30="","",D30*G30*(1/H30)^2)))</f>
        <v/>
      </c>
      <c r="O30" s="405" t="str">
        <f aca="false">IFERROR(N30*((E30*F30)/60),"")</f>
        <v/>
      </c>
      <c r="P30" s="404" t="e">
        <f aca="false">D30*G30*(1/H30)^2</f>
        <v>#VALUE!</v>
      </c>
      <c r="Q30" s="405" t="str">
        <f aca="false">IFERROR(P30*((E30*F30)/60),"")</f>
        <v/>
      </c>
      <c r="R30" s="406"/>
      <c r="S30" s="407" t="str">
        <f aca="false">IF(C30="Animal research",O30,"")</f>
        <v/>
      </c>
      <c r="T30" s="407" t="str">
        <f aca="false">IF(C30="Other",O30,"")</f>
        <v/>
      </c>
      <c r="U30" s="407" t="str">
        <f aca="false">IF(C30="Cleaning up waste",O30,"")</f>
        <v/>
      </c>
      <c r="V30" s="407" t="str">
        <f aca="false">IF(C30="Storage",O30,"")</f>
        <v/>
      </c>
      <c r="W30" s="407" t="str">
        <f aca="false">IF(C30="Transport",O30,"")</f>
        <v/>
      </c>
      <c r="X30" s="406"/>
      <c r="Y30" s="407" t="str">
        <f aca="false">IF(C30="Animal research",Q30,"")</f>
        <v/>
      </c>
      <c r="Z30" s="407" t="str">
        <f aca="false">IF(C30="Other",Q30,"")</f>
        <v/>
      </c>
      <c r="AA30" s="407" t="str">
        <f aca="false">IF(C30="Cleaning up waste",Q30,"")</f>
        <v/>
      </c>
      <c r="AB30" s="407" t="str">
        <f aca="false">IF(C30="Storage",Q30,"")</f>
        <v/>
      </c>
      <c r="AC30" s="407" t="str">
        <f aca="false">IF(C30="Transport",Q30,"")</f>
        <v/>
      </c>
    </row>
    <row r="31" s="42" customFormat="true" ht="12.75" hidden="false" customHeight="false" outlineLevel="0" collapsed="false">
      <c r="A31" s="399" t="n">
        <f aca="false">IF(Actions!A31="","",Actions!A31)</f>
        <v>11</v>
      </c>
      <c r="B31" s="399" t="str">
        <f aca="false">IF(Actions!B31="","",Actions!B31)</f>
        <v/>
      </c>
      <c r="C31" s="335" t="str">
        <f aca="false">IF(Actions!C31="","",Actions!C31)</f>
        <v/>
      </c>
      <c r="D31" s="399" t="str">
        <f aca="false">IF(Actions!J31="","",Actions!J31)</f>
        <v/>
      </c>
      <c r="E31" s="399" t="str">
        <f aca="false">IF(Actions!K31="","",Actions!K31)</f>
        <v/>
      </c>
      <c r="F31" s="399" t="str">
        <f aca="false">IF(Actions!L31="","",Actions!L31)</f>
        <v/>
      </c>
      <c r="G31" s="428" t="str">
        <f aca="false">IFERROR(IF(C31="Bron in patiënt",IF(VLOOKUP(B31,Lijsten!$AX$9:$BU$1421,16,FALSE())="",VLOOKUP(B31,Lijsten!$AX$9:$BU$1421,5,FALSE()),VLOOKUP(B31,Lijsten!$AX$9:$BU$1421,16,FALSE())),VLOOKUP(B31,Lijsten!$AX$9:$BU$1421,5,FALSE())),"")</f>
        <v/>
      </c>
      <c r="H31" s="402" t="str">
        <f aca="false">IF(Actions!R31="","",Actions!R31)</f>
        <v/>
      </c>
      <c r="I31" s="402" t="n">
        <f aca="false">Actions!P31</f>
        <v>0</v>
      </c>
      <c r="J31" s="402" t="n">
        <f aca="false">Actions!Q31</f>
        <v>0</v>
      </c>
      <c r="K31" s="402" t="str">
        <f aca="false">IF(OR(I31="lead",I31="lead glass"),VLOOKUP(B31,Lijsten!$AX$9:$BQ$1420,19,FALSE()),IF(I31="tungsten",VLOOKUP(B31,Lijsten!$AX$9:$BQ$1420,20,FALSE()),""))</f>
        <v/>
      </c>
      <c r="L31" s="402" t="str">
        <f aca="false">IFERROR(J31/K31,"")</f>
        <v/>
      </c>
      <c r="M31" s="403" t="str">
        <f aca="false">IFERROR(2^-(L31),"")</f>
        <v/>
      </c>
      <c r="N31" s="404" t="str">
        <f aca="false">IF(C31="","",IF(H31="","",IF(G31="","",D31*G31*(1/H31)^2)))</f>
        <v/>
      </c>
      <c r="O31" s="405" t="str">
        <f aca="false">IFERROR(N31*((E31*F31)/60),"")</f>
        <v/>
      </c>
      <c r="P31" s="404" t="e">
        <f aca="false">D31*G31*(1/H31)^2</f>
        <v>#VALUE!</v>
      </c>
      <c r="Q31" s="405" t="str">
        <f aca="false">IFERROR(P31*((E31*F31)/60),"")</f>
        <v/>
      </c>
      <c r="R31" s="406"/>
      <c r="S31" s="407" t="str">
        <f aca="false">IF(C31="Animal research",O31,"")</f>
        <v/>
      </c>
      <c r="T31" s="407" t="str">
        <f aca="false">IF(C31="Other",O31,"")</f>
        <v/>
      </c>
      <c r="U31" s="407" t="str">
        <f aca="false">IF(C31="Cleaning up waste",O31,"")</f>
        <v/>
      </c>
      <c r="V31" s="407" t="str">
        <f aca="false">IF(C31="Storage",O31,"")</f>
        <v/>
      </c>
      <c r="W31" s="407" t="str">
        <f aca="false">IF(C31="Transport",O31,"")</f>
        <v/>
      </c>
      <c r="X31" s="406"/>
      <c r="Y31" s="407" t="str">
        <f aca="false">IF(C31="Animal research",Q31,"")</f>
        <v/>
      </c>
      <c r="Z31" s="407" t="str">
        <f aca="false">IF(C31="Other",Q31,"")</f>
        <v/>
      </c>
      <c r="AA31" s="407" t="str">
        <f aca="false">IF(C31="Cleaning up waste",Q31,"")</f>
        <v/>
      </c>
      <c r="AB31" s="407" t="str">
        <f aca="false">IF(C31="Storage",Q31,"")</f>
        <v/>
      </c>
      <c r="AC31" s="407" t="str">
        <f aca="false">IF(C31="Transport",Q31,"")</f>
        <v/>
      </c>
    </row>
    <row r="32" s="42" customFormat="true" ht="12.75" hidden="false" customHeight="false" outlineLevel="0" collapsed="false">
      <c r="A32" s="399" t="n">
        <f aca="false">IF(Actions!A32="","",Actions!A32)</f>
        <v>12</v>
      </c>
      <c r="B32" s="399" t="str">
        <f aca="false">IF(Actions!B32="","",Actions!B32)</f>
        <v/>
      </c>
      <c r="C32" s="335" t="str">
        <f aca="false">IF(Actions!C32="","",Actions!C32)</f>
        <v/>
      </c>
      <c r="D32" s="399" t="str">
        <f aca="false">IF(Actions!J32="","",Actions!J32)</f>
        <v/>
      </c>
      <c r="E32" s="399" t="str">
        <f aca="false">IF(Actions!K32="","",Actions!K32)</f>
        <v/>
      </c>
      <c r="F32" s="399" t="str">
        <f aca="false">IF(Actions!L32="","",Actions!L32)</f>
        <v/>
      </c>
      <c r="G32" s="428" t="str">
        <f aca="false">IFERROR(IF(C32="Bron in patiënt",IF(VLOOKUP(B32,Lijsten!$AX$9:$BU$1421,16,FALSE())="",VLOOKUP(B32,Lijsten!$AX$9:$BU$1421,5,FALSE()),VLOOKUP(B32,Lijsten!$AX$9:$BU$1421,16,FALSE())),VLOOKUP(B32,Lijsten!$AX$9:$BU$1421,5,FALSE())),"")</f>
        <v/>
      </c>
      <c r="H32" s="402" t="str">
        <f aca="false">IF(Actions!R32="","",Actions!R32)</f>
        <v/>
      </c>
      <c r="I32" s="402" t="n">
        <f aca="false">Actions!P32</f>
        <v>0</v>
      </c>
      <c r="J32" s="402" t="n">
        <f aca="false">Actions!Q32</f>
        <v>0</v>
      </c>
      <c r="K32" s="402" t="str">
        <f aca="false">IF(OR(I32="lead",I32="lead glass"),VLOOKUP(B32,Lijsten!$AX$9:$BQ$1420,19,FALSE()),IF(I32="tungsten",VLOOKUP(B32,Lijsten!$AX$9:$BQ$1420,20,FALSE()),""))</f>
        <v/>
      </c>
      <c r="L32" s="402" t="str">
        <f aca="false">IFERROR(J32/K32,"")</f>
        <v/>
      </c>
      <c r="M32" s="403" t="str">
        <f aca="false">IFERROR(2^-(L32),"")</f>
        <v/>
      </c>
      <c r="N32" s="404" t="str">
        <f aca="false">IF(C32="","",IF(H32="","",IF(G32="","",D32*G32*(1/H32)^2)))</f>
        <v/>
      </c>
      <c r="O32" s="405" t="str">
        <f aca="false">IFERROR(N32*((E32*F32)/60),"")</f>
        <v/>
      </c>
      <c r="P32" s="404" t="e">
        <f aca="false">D32*G32*(1/H32)^2</f>
        <v>#VALUE!</v>
      </c>
      <c r="Q32" s="405" t="str">
        <f aca="false">IFERROR(P32*((E32*F32)/60),"")</f>
        <v/>
      </c>
      <c r="R32" s="406"/>
      <c r="S32" s="407" t="str">
        <f aca="false">IF(C32="Animal research",O32,"")</f>
        <v/>
      </c>
      <c r="T32" s="407" t="str">
        <f aca="false">IF(C32="Other",O32,"")</f>
        <v/>
      </c>
      <c r="U32" s="407" t="str">
        <f aca="false">IF(C32="Cleaning up waste",O32,"")</f>
        <v/>
      </c>
      <c r="V32" s="407" t="str">
        <f aca="false">IF(C32="Storage",O32,"")</f>
        <v/>
      </c>
      <c r="W32" s="407" t="str">
        <f aca="false">IF(C32="Transport",O32,"")</f>
        <v/>
      </c>
      <c r="X32" s="406"/>
      <c r="Y32" s="407" t="str">
        <f aca="false">IF(C32="Animal research",Q32,"")</f>
        <v/>
      </c>
      <c r="Z32" s="407" t="str">
        <f aca="false">IF(C32="Other",Q32,"")</f>
        <v/>
      </c>
      <c r="AA32" s="407" t="str">
        <f aca="false">IF(C32="Cleaning up waste",Q32,"")</f>
        <v/>
      </c>
      <c r="AB32" s="407" t="str">
        <f aca="false">IF(C32="Storage",Q32,"")</f>
        <v/>
      </c>
      <c r="AC32" s="407" t="str">
        <f aca="false">IF(C32="Transport",Q32,"")</f>
        <v/>
      </c>
    </row>
    <row r="33" s="42" customFormat="true" ht="12.75" hidden="false" customHeight="false" outlineLevel="0" collapsed="false">
      <c r="A33" s="399" t="n">
        <f aca="false">IF(Actions!A33="","",Actions!A33)</f>
        <v>13</v>
      </c>
      <c r="B33" s="399" t="str">
        <f aca="false">IF(Actions!B33="","",Actions!B33)</f>
        <v/>
      </c>
      <c r="C33" s="335" t="str">
        <f aca="false">IF(Actions!C33="","",Actions!C33)</f>
        <v/>
      </c>
      <c r="D33" s="399" t="str">
        <f aca="false">IF(Actions!J33="","",Actions!J33)</f>
        <v/>
      </c>
      <c r="E33" s="399" t="str">
        <f aca="false">IF(Actions!K33="","",Actions!K33)</f>
        <v/>
      </c>
      <c r="F33" s="399" t="str">
        <f aca="false">IF(Actions!L33="","",Actions!L33)</f>
        <v/>
      </c>
      <c r="G33" s="428" t="str">
        <f aca="false">IFERROR(IF(C33="Bron in patiënt",IF(VLOOKUP(B33,Lijsten!$AX$9:$BU$1421,16,FALSE())="",VLOOKUP(B33,Lijsten!$AX$9:$BU$1421,5,FALSE()),VLOOKUP(B33,Lijsten!$AX$9:$BU$1421,16,FALSE())),VLOOKUP(B33,Lijsten!$AX$9:$BU$1421,5,FALSE())),"")</f>
        <v/>
      </c>
      <c r="H33" s="402" t="str">
        <f aca="false">IF(Actions!R33="","",Actions!R33)</f>
        <v/>
      </c>
      <c r="I33" s="402" t="n">
        <f aca="false">Actions!P33</f>
        <v>0</v>
      </c>
      <c r="J33" s="402" t="n">
        <f aca="false">Actions!Q33</f>
        <v>0</v>
      </c>
      <c r="K33" s="402" t="str">
        <f aca="false">IF(OR(I33="lead",I33="lead glass"),VLOOKUP(B33,Lijsten!$AX$9:$BQ$1420,19,FALSE()),IF(I33="tungsten",VLOOKUP(B33,Lijsten!$AX$9:$BQ$1420,20,FALSE()),""))</f>
        <v/>
      </c>
      <c r="L33" s="402" t="str">
        <f aca="false">IFERROR(J33/K33,"")</f>
        <v/>
      </c>
      <c r="M33" s="403" t="str">
        <f aca="false">IFERROR(2^-(L33),"")</f>
        <v/>
      </c>
      <c r="N33" s="404" t="str">
        <f aca="false">IF(C33="","",IF(H33="","",IF(G33="","",D33*G33*(1/H33)^2)))</f>
        <v/>
      </c>
      <c r="O33" s="405" t="str">
        <f aca="false">IFERROR(N33*((E33*F33)/60),"")</f>
        <v/>
      </c>
      <c r="P33" s="404" t="e">
        <f aca="false">D33*G33*(1/H33)^2</f>
        <v>#VALUE!</v>
      </c>
      <c r="Q33" s="405" t="str">
        <f aca="false">IFERROR(P33*((E33*F33)/60),"")</f>
        <v/>
      </c>
      <c r="R33" s="406"/>
      <c r="S33" s="407" t="str">
        <f aca="false">IF(C33="Animal research",O33,"")</f>
        <v/>
      </c>
      <c r="T33" s="407" t="str">
        <f aca="false">IF(C33="Other",O33,"")</f>
        <v/>
      </c>
      <c r="U33" s="407" t="str">
        <f aca="false">IF(C33="Cleaning up waste",O33,"")</f>
        <v/>
      </c>
      <c r="V33" s="407" t="str">
        <f aca="false">IF(C33="Storage",O33,"")</f>
        <v/>
      </c>
      <c r="W33" s="407" t="str">
        <f aca="false">IF(C33="Transport",O33,"")</f>
        <v/>
      </c>
      <c r="X33" s="406"/>
      <c r="Y33" s="407" t="str">
        <f aca="false">IF(C33="Animal research",Q33,"")</f>
        <v/>
      </c>
      <c r="Z33" s="407" t="str">
        <f aca="false">IF(C33="Other",Q33,"")</f>
        <v/>
      </c>
      <c r="AA33" s="407" t="str">
        <f aca="false">IF(C33="Cleaning up waste",Q33,"")</f>
        <v/>
      </c>
      <c r="AB33" s="407" t="str">
        <f aca="false">IF(C33="Storage",Q33,"")</f>
        <v/>
      </c>
      <c r="AC33" s="407" t="str">
        <f aca="false">IF(C33="Transport",Q33,"")</f>
        <v/>
      </c>
    </row>
    <row r="34" s="42" customFormat="true" ht="12.75" hidden="false" customHeight="false" outlineLevel="0" collapsed="false">
      <c r="A34" s="399" t="n">
        <f aca="false">IF(Actions!A34="","",Actions!A34)</f>
        <v>14</v>
      </c>
      <c r="B34" s="399" t="str">
        <f aca="false">IF(Actions!B34="","",Actions!B34)</f>
        <v/>
      </c>
      <c r="C34" s="335" t="str">
        <f aca="false">IF(Actions!C34="","",Actions!C34)</f>
        <v/>
      </c>
      <c r="D34" s="399" t="str">
        <f aca="false">IF(Actions!J34="","",Actions!J34)</f>
        <v/>
      </c>
      <c r="E34" s="399" t="str">
        <f aca="false">IF(Actions!K34="","",Actions!K34)</f>
        <v/>
      </c>
      <c r="F34" s="399" t="str">
        <f aca="false">IF(Actions!L34="","",Actions!L34)</f>
        <v/>
      </c>
      <c r="G34" s="428" t="str">
        <f aca="false">IFERROR(IF(C34="Bron in patiënt",IF(VLOOKUP(B34,Lijsten!$AX$9:$BU$1421,16,FALSE())="",VLOOKUP(B34,Lijsten!$AX$9:$BU$1421,5,FALSE()),VLOOKUP(B34,Lijsten!$AX$9:$BU$1421,16,FALSE())),VLOOKUP(B34,Lijsten!$AX$9:$BU$1421,5,FALSE())),"")</f>
        <v/>
      </c>
      <c r="H34" s="402" t="str">
        <f aca="false">IF(Actions!R34="","",Actions!R34)</f>
        <v/>
      </c>
      <c r="I34" s="402" t="n">
        <f aca="false">Actions!P34</f>
        <v>0</v>
      </c>
      <c r="J34" s="402" t="n">
        <f aca="false">Actions!Q34</f>
        <v>0</v>
      </c>
      <c r="K34" s="402" t="str">
        <f aca="false">IF(OR(I34="lead",I34="lead glass"),VLOOKUP(B34,Lijsten!$AX$9:$BQ$1420,19,FALSE()),IF(I34="tungsten",VLOOKUP(B34,Lijsten!$AX$9:$BQ$1420,20,FALSE()),""))</f>
        <v/>
      </c>
      <c r="L34" s="402" t="str">
        <f aca="false">IFERROR(J34/K34,"")</f>
        <v/>
      </c>
      <c r="M34" s="403" t="str">
        <f aca="false">IFERROR(2^-(L34),"")</f>
        <v/>
      </c>
      <c r="N34" s="404" t="str">
        <f aca="false">IF(C34="","",IF(H34="","",IF(G34="","",D34*G34*(1/H34)^2)))</f>
        <v/>
      </c>
      <c r="O34" s="405" t="str">
        <f aca="false">IFERROR(N34*((E34*F34)/60),"")</f>
        <v/>
      </c>
      <c r="P34" s="404" t="e">
        <f aca="false">D34*G34*(1/H34)^2</f>
        <v>#VALUE!</v>
      </c>
      <c r="Q34" s="405" t="str">
        <f aca="false">IFERROR(P34*((E34*F34)/60),"")</f>
        <v/>
      </c>
      <c r="R34" s="406"/>
      <c r="S34" s="407" t="str">
        <f aca="false">IF(C34="Animal research",O34,"")</f>
        <v/>
      </c>
      <c r="T34" s="407" t="str">
        <f aca="false">IF(C34="Other",O34,"")</f>
        <v/>
      </c>
      <c r="U34" s="407" t="str">
        <f aca="false">IF(C34="Cleaning up waste",O34,"")</f>
        <v/>
      </c>
      <c r="V34" s="407" t="str">
        <f aca="false">IF(C34="Storage",O34,"")</f>
        <v/>
      </c>
      <c r="W34" s="407" t="str">
        <f aca="false">IF(C34="Transport",O34,"")</f>
        <v/>
      </c>
      <c r="X34" s="406"/>
      <c r="Y34" s="407" t="str">
        <f aca="false">IF(C34="Animal research",Q34,"")</f>
        <v/>
      </c>
      <c r="Z34" s="407" t="str">
        <f aca="false">IF(C34="Other",Q34,"")</f>
        <v/>
      </c>
      <c r="AA34" s="407" t="str">
        <f aca="false">IF(C34="Cleaning up waste",Q34,"")</f>
        <v/>
      </c>
      <c r="AB34" s="407" t="str">
        <f aca="false">IF(C34="Storage",Q34,"")</f>
        <v/>
      </c>
      <c r="AC34" s="407" t="str">
        <f aca="false">IF(C34="Transport",Q34,"")</f>
        <v/>
      </c>
    </row>
    <row r="35" s="42" customFormat="true" ht="12.75" hidden="false" customHeight="false" outlineLevel="0" collapsed="false">
      <c r="A35" s="399" t="n">
        <f aca="false">IF(Actions!A35="","",Actions!A35)</f>
        <v>15</v>
      </c>
      <c r="B35" s="399" t="str">
        <f aca="false">IF(Actions!B35="","",Actions!B35)</f>
        <v/>
      </c>
      <c r="C35" s="335" t="str">
        <f aca="false">IF(Actions!C35="","",Actions!C35)</f>
        <v/>
      </c>
      <c r="D35" s="399" t="str">
        <f aca="false">IF(Actions!J35="","",Actions!J35)</f>
        <v/>
      </c>
      <c r="E35" s="399" t="str">
        <f aca="false">IF(Actions!K35="","",Actions!K35)</f>
        <v/>
      </c>
      <c r="F35" s="399" t="str">
        <f aca="false">IF(Actions!L35="","",Actions!L35)</f>
        <v/>
      </c>
      <c r="G35" s="428" t="str">
        <f aca="false">IFERROR(IF(C35="Bron in patiënt",IF(VLOOKUP(B35,Lijsten!$AX$9:$BU$1421,16,FALSE())="",VLOOKUP(B35,Lijsten!$AX$9:$BU$1421,5,FALSE()),VLOOKUP(B35,Lijsten!$AX$9:$BU$1421,16,FALSE())),VLOOKUP(B35,Lijsten!$AX$9:$BU$1421,5,FALSE())),"")</f>
        <v/>
      </c>
      <c r="H35" s="402" t="str">
        <f aca="false">IF(Actions!R35="","",Actions!R35)</f>
        <v/>
      </c>
      <c r="I35" s="402" t="n">
        <f aca="false">Actions!P35</f>
        <v>0</v>
      </c>
      <c r="J35" s="402" t="n">
        <f aca="false">Actions!Q35</f>
        <v>0</v>
      </c>
      <c r="K35" s="402" t="str">
        <f aca="false">IF(OR(I35="lead",I35="lead glass"),VLOOKUP(B35,Lijsten!$AX$9:$BQ$1420,19,FALSE()),IF(I35="tungsten",VLOOKUP(B35,Lijsten!$AX$9:$BQ$1420,20,FALSE()),""))</f>
        <v/>
      </c>
      <c r="L35" s="402" t="str">
        <f aca="false">IFERROR(J35/K35,"")</f>
        <v/>
      </c>
      <c r="M35" s="403" t="str">
        <f aca="false">IFERROR(2^-(L35),"")</f>
        <v/>
      </c>
      <c r="N35" s="404" t="str">
        <f aca="false">IF(C35="","",IF(H35="","",IF(G35="","",D35*G35*(1/H35)^2)))</f>
        <v/>
      </c>
      <c r="O35" s="405" t="str">
        <f aca="false">IFERROR(N35*((E35*F35)/60),"")</f>
        <v/>
      </c>
      <c r="P35" s="404" t="e">
        <f aca="false">D35*G35*(1/H35)^2</f>
        <v>#VALUE!</v>
      </c>
      <c r="Q35" s="405" t="str">
        <f aca="false">IFERROR(P35*((E35*F35)/60),"")</f>
        <v/>
      </c>
      <c r="R35" s="406"/>
      <c r="S35" s="407" t="str">
        <f aca="false">IF(C35="Animal research",O35,"")</f>
        <v/>
      </c>
      <c r="T35" s="407" t="str">
        <f aca="false">IF(C35="Other",O35,"")</f>
        <v/>
      </c>
      <c r="U35" s="407" t="str">
        <f aca="false">IF(C35="Cleaning up waste",O35,"")</f>
        <v/>
      </c>
      <c r="V35" s="407" t="str">
        <f aca="false">IF(C35="Storage",O35,"")</f>
        <v/>
      </c>
      <c r="W35" s="407" t="str">
        <f aca="false">IF(C35="Transport",O35,"")</f>
        <v/>
      </c>
      <c r="X35" s="406"/>
      <c r="Y35" s="407" t="str">
        <f aca="false">IF(C35="Animal research",Q35,"")</f>
        <v/>
      </c>
      <c r="Z35" s="407" t="str">
        <f aca="false">IF(C35="Other",Q35,"")</f>
        <v/>
      </c>
      <c r="AA35" s="407" t="str">
        <f aca="false">IF(C35="Cleaning up waste",Q35,"")</f>
        <v/>
      </c>
      <c r="AB35" s="407" t="str">
        <f aca="false">IF(C35="Storage",Q35,"")</f>
        <v/>
      </c>
      <c r="AC35" s="407" t="str">
        <f aca="false">IF(C35="Transport",Q35,"")</f>
        <v/>
      </c>
    </row>
    <row r="36" s="42" customFormat="true" ht="12.75" hidden="false" customHeight="false" outlineLevel="0" collapsed="false">
      <c r="A36" s="399" t="n">
        <f aca="false">IF(Actions!A36="","",Actions!A36)</f>
        <v>16</v>
      </c>
      <c r="B36" s="399" t="str">
        <f aca="false">IF(Actions!B36="","",Actions!B36)</f>
        <v/>
      </c>
      <c r="C36" s="335" t="str">
        <f aca="false">IF(Actions!C36="","",Actions!C36)</f>
        <v/>
      </c>
      <c r="D36" s="399" t="str">
        <f aca="false">IF(Actions!J36="","",Actions!J36)</f>
        <v/>
      </c>
      <c r="E36" s="399" t="str">
        <f aca="false">IF(Actions!K36="","",Actions!K36)</f>
        <v/>
      </c>
      <c r="F36" s="399" t="str">
        <f aca="false">IF(Actions!L36="","",Actions!L36)</f>
        <v/>
      </c>
      <c r="G36" s="428" t="str">
        <f aca="false">IFERROR(IF(C36="Bron in patiënt",IF(VLOOKUP(B36,Lijsten!$AX$9:$BU$1421,16,FALSE())="",VLOOKUP(B36,Lijsten!$AX$9:$BU$1421,5,FALSE()),VLOOKUP(B36,Lijsten!$AX$9:$BU$1421,16,FALSE())),VLOOKUP(B36,Lijsten!$AX$9:$BU$1421,5,FALSE())),"")</f>
        <v/>
      </c>
      <c r="H36" s="402" t="str">
        <f aca="false">IF(Actions!R36="","",Actions!R36)</f>
        <v/>
      </c>
      <c r="I36" s="402" t="n">
        <f aca="false">Actions!P36</f>
        <v>0</v>
      </c>
      <c r="J36" s="402" t="n">
        <f aca="false">Actions!Q36</f>
        <v>0</v>
      </c>
      <c r="K36" s="402" t="str">
        <f aca="false">IF(OR(I36="lead",I36="lead glass"),VLOOKUP(B36,Lijsten!$AX$9:$BQ$1420,19,FALSE()),IF(I36="tungsten",VLOOKUP(B36,Lijsten!$AX$9:$BQ$1420,20,FALSE()),""))</f>
        <v/>
      </c>
      <c r="L36" s="402" t="str">
        <f aca="false">IFERROR(J36/K36,"")</f>
        <v/>
      </c>
      <c r="M36" s="403" t="str">
        <f aca="false">IFERROR(2^-(L36),"")</f>
        <v/>
      </c>
      <c r="N36" s="404" t="str">
        <f aca="false">IF(C36="","",IF(H36="","",IF(G36="","",D36*G36*(1/H36)^2)))</f>
        <v/>
      </c>
      <c r="O36" s="405" t="str">
        <f aca="false">IFERROR(N36*((E36*F36)/60),"")</f>
        <v/>
      </c>
      <c r="P36" s="404" t="e">
        <f aca="false">D36*G36*(1/H36)^2</f>
        <v>#VALUE!</v>
      </c>
      <c r="Q36" s="405" t="str">
        <f aca="false">IFERROR(P36*((E36*F36)/60),"")</f>
        <v/>
      </c>
      <c r="R36" s="406"/>
      <c r="S36" s="407" t="str">
        <f aca="false">IF(C36="Animal research",O36,"")</f>
        <v/>
      </c>
      <c r="T36" s="407" t="str">
        <f aca="false">IF(C36="Other",O36,"")</f>
        <v/>
      </c>
      <c r="U36" s="407" t="str">
        <f aca="false">IF(C36="Cleaning up waste",O36,"")</f>
        <v/>
      </c>
      <c r="V36" s="407" t="str">
        <f aca="false">IF(C36="Storage",O36,"")</f>
        <v/>
      </c>
      <c r="W36" s="407" t="str">
        <f aca="false">IF(C36="Transport",O36,"")</f>
        <v/>
      </c>
      <c r="X36" s="406"/>
      <c r="Y36" s="407" t="str">
        <f aca="false">IF(C36="Animal research",Q36,"")</f>
        <v/>
      </c>
      <c r="Z36" s="407" t="str">
        <f aca="false">IF(C36="Other",Q36,"")</f>
        <v/>
      </c>
      <c r="AA36" s="407" t="str">
        <f aca="false">IF(C36="Cleaning up waste",Q36,"")</f>
        <v/>
      </c>
      <c r="AB36" s="407" t="str">
        <f aca="false">IF(C36="Storage",Q36,"")</f>
        <v/>
      </c>
      <c r="AC36" s="407" t="str">
        <f aca="false">IF(C36="Transport",Q36,"")</f>
        <v/>
      </c>
    </row>
    <row r="37" s="42" customFormat="true" ht="12.75" hidden="false" customHeight="false" outlineLevel="0" collapsed="false">
      <c r="A37" s="399" t="n">
        <f aca="false">IF(Actions!A37="","",Actions!A37)</f>
        <v>17</v>
      </c>
      <c r="B37" s="399" t="str">
        <f aca="false">IF(Actions!B37="","",Actions!B37)</f>
        <v/>
      </c>
      <c r="C37" s="335" t="str">
        <f aca="false">IF(Actions!C37="","",Actions!C37)</f>
        <v/>
      </c>
      <c r="D37" s="399" t="str">
        <f aca="false">IF(Actions!J37="","",Actions!J37)</f>
        <v/>
      </c>
      <c r="E37" s="399" t="str">
        <f aca="false">IF(Actions!K37="","",Actions!K37)</f>
        <v/>
      </c>
      <c r="F37" s="399" t="str">
        <f aca="false">IF(Actions!L37="","",Actions!L37)</f>
        <v/>
      </c>
      <c r="G37" s="428" t="str">
        <f aca="false">IFERROR(IF(C37="Bron in patiënt",IF(VLOOKUP(B37,Lijsten!$AX$9:$BU$1421,16,FALSE())="",VLOOKUP(B37,Lijsten!$AX$9:$BU$1421,5,FALSE()),VLOOKUP(B37,Lijsten!$AX$9:$BU$1421,16,FALSE())),VLOOKUP(B37,Lijsten!$AX$9:$BU$1421,5,FALSE())),"")</f>
        <v/>
      </c>
      <c r="H37" s="402" t="str">
        <f aca="false">IF(Actions!R37="","",Actions!R37)</f>
        <v/>
      </c>
      <c r="I37" s="402" t="n">
        <f aca="false">Actions!P37</f>
        <v>0</v>
      </c>
      <c r="J37" s="402" t="n">
        <f aca="false">Actions!Q37</f>
        <v>0</v>
      </c>
      <c r="K37" s="402" t="str">
        <f aca="false">IF(OR(I37="lead",I37="lead glass"),VLOOKUP(B37,Lijsten!$AX$9:$BQ$1420,19,FALSE()),IF(I37="tungsten",VLOOKUP(B37,Lijsten!$AX$9:$BQ$1420,20,FALSE()),""))</f>
        <v/>
      </c>
      <c r="L37" s="402" t="str">
        <f aca="false">IFERROR(J37/K37,"")</f>
        <v/>
      </c>
      <c r="M37" s="403" t="str">
        <f aca="false">IFERROR(2^-(L37),"")</f>
        <v/>
      </c>
      <c r="N37" s="404" t="str">
        <f aca="false">IF(C37="","",IF(H37="","",IF(G37="","",D37*G37*(1/H37)^2)))</f>
        <v/>
      </c>
      <c r="O37" s="405" t="str">
        <f aca="false">IFERROR(N37*((E37*F37)/60),"")</f>
        <v/>
      </c>
      <c r="P37" s="404" t="e">
        <f aca="false">D37*G37*(1/H37)^2</f>
        <v>#VALUE!</v>
      </c>
      <c r="Q37" s="405" t="str">
        <f aca="false">IFERROR(P37*((E37*F37)/60),"")</f>
        <v/>
      </c>
      <c r="R37" s="406"/>
      <c r="S37" s="407" t="str">
        <f aca="false">IF(C37="Animal research",O37,"")</f>
        <v/>
      </c>
      <c r="T37" s="407" t="str">
        <f aca="false">IF(C37="Other",O37,"")</f>
        <v/>
      </c>
      <c r="U37" s="407" t="str">
        <f aca="false">IF(C37="Cleaning up waste",O37,"")</f>
        <v/>
      </c>
      <c r="V37" s="407" t="str">
        <f aca="false">IF(C37="Storage",O37,"")</f>
        <v/>
      </c>
      <c r="W37" s="407" t="str">
        <f aca="false">IF(C37="Transport",O37,"")</f>
        <v/>
      </c>
      <c r="X37" s="406"/>
      <c r="Y37" s="407" t="str">
        <f aca="false">IF(C37="Animal research",Q37,"")</f>
        <v/>
      </c>
      <c r="Z37" s="407" t="str">
        <f aca="false">IF(C37="Other",Q37,"")</f>
        <v/>
      </c>
      <c r="AA37" s="407" t="str">
        <f aca="false">IF(C37="Cleaning up waste",Q37,"")</f>
        <v/>
      </c>
      <c r="AB37" s="407" t="str">
        <f aca="false">IF(C37="Storage",Q37,"")</f>
        <v/>
      </c>
      <c r="AC37" s="407" t="str">
        <f aca="false">IF(C37="Transport",Q37,"")</f>
        <v/>
      </c>
    </row>
    <row r="38" s="42" customFormat="true" ht="12.75" hidden="false" customHeight="false" outlineLevel="0" collapsed="false">
      <c r="A38" s="399" t="n">
        <f aca="false">IF(Actions!A38="","",Actions!A38)</f>
        <v>18</v>
      </c>
      <c r="B38" s="399" t="str">
        <f aca="false">IF(Actions!B38="","",Actions!B38)</f>
        <v/>
      </c>
      <c r="C38" s="335" t="str">
        <f aca="false">IF(Actions!C38="","",Actions!C38)</f>
        <v/>
      </c>
      <c r="D38" s="399" t="str">
        <f aca="false">IF(Actions!J38="","",Actions!J38)</f>
        <v/>
      </c>
      <c r="E38" s="399" t="str">
        <f aca="false">IF(Actions!K38="","",Actions!K38)</f>
        <v/>
      </c>
      <c r="F38" s="399" t="str">
        <f aca="false">IF(Actions!L38="","",Actions!L38)</f>
        <v/>
      </c>
      <c r="G38" s="428" t="str">
        <f aca="false">IFERROR(IF(C38="Bron in patiënt",IF(VLOOKUP(B38,Lijsten!$AX$9:$BU$1421,16,FALSE())="",VLOOKUP(B38,Lijsten!$AX$9:$BU$1421,5,FALSE()),VLOOKUP(B38,Lijsten!$AX$9:$BU$1421,16,FALSE())),VLOOKUP(B38,Lijsten!$AX$9:$BU$1421,5,FALSE())),"")</f>
        <v/>
      </c>
      <c r="H38" s="402" t="str">
        <f aca="false">IF(Actions!R38="","",Actions!R38)</f>
        <v/>
      </c>
      <c r="I38" s="402" t="n">
        <f aca="false">Actions!P38</f>
        <v>0</v>
      </c>
      <c r="J38" s="402" t="n">
        <f aca="false">Actions!Q38</f>
        <v>0</v>
      </c>
      <c r="K38" s="402" t="str">
        <f aca="false">IF(OR(I38="lead",I38="lead glass"),VLOOKUP(B38,Lijsten!$AX$9:$BQ$1420,19,FALSE()),IF(I38="tungsten",VLOOKUP(B38,Lijsten!$AX$9:$BQ$1420,20,FALSE()),""))</f>
        <v/>
      </c>
      <c r="L38" s="402" t="str">
        <f aca="false">IFERROR(J38/K38,"")</f>
        <v/>
      </c>
      <c r="M38" s="403" t="str">
        <f aca="false">IFERROR(2^-(L38),"")</f>
        <v/>
      </c>
      <c r="N38" s="404" t="str">
        <f aca="false">IF(C38="","",IF(H38="","",IF(G38="","",D38*G38*(1/H38)^2)))</f>
        <v/>
      </c>
      <c r="O38" s="405" t="str">
        <f aca="false">IFERROR(N38*((E38*F38)/60),"")</f>
        <v/>
      </c>
      <c r="P38" s="404" t="e">
        <f aca="false">D38*G38*(1/H38)^2</f>
        <v>#VALUE!</v>
      </c>
      <c r="Q38" s="405" t="str">
        <f aca="false">IFERROR(P38*((E38*F38)/60),"")</f>
        <v/>
      </c>
      <c r="R38" s="406"/>
      <c r="S38" s="407" t="str">
        <f aca="false">IF(C38="Animal research",O38,"")</f>
        <v/>
      </c>
      <c r="T38" s="407" t="str">
        <f aca="false">IF(C38="Other",O38,"")</f>
        <v/>
      </c>
      <c r="U38" s="407" t="str">
        <f aca="false">IF(C38="Cleaning up waste",O38,"")</f>
        <v/>
      </c>
      <c r="V38" s="407" t="str">
        <f aca="false">IF(C38="Storage",O38,"")</f>
        <v/>
      </c>
      <c r="W38" s="407" t="str">
        <f aca="false">IF(C38="Transport",O38,"")</f>
        <v/>
      </c>
      <c r="X38" s="406"/>
      <c r="Y38" s="407" t="str">
        <f aca="false">IF(C38="Animal research",Q38,"")</f>
        <v/>
      </c>
      <c r="Z38" s="407" t="str">
        <f aca="false">IF(C38="Other",Q38,"")</f>
        <v/>
      </c>
      <c r="AA38" s="407" t="str">
        <f aca="false">IF(C38="Cleaning up waste",Q38,"")</f>
        <v/>
      </c>
      <c r="AB38" s="407" t="str">
        <f aca="false">IF(C38="Storage",Q38,"")</f>
        <v/>
      </c>
      <c r="AC38" s="407" t="str">
        <f aca="false">IF(C38="Transport",Q38,"")</f>
        <v/>
      </c>
    </row>
    <row r="39" s="42" customFormat="true" ht="12.75" hidden="false" customHeight="false" outlineLevel="0" collapsed="false">
      <c r="A39" s="399" t="n">
        <f aca="false">IF(Actions!A39="","",Actions!A39)</f>
        <v>19</v>
      </c>
      <c r="B39" s="399" t="str">
        <f aca="false">IF(Actions!B39="","",Actions!B39)</f>
        <v/>
      </c>
      <c r="C39" s="335" t="str">
        <f aca="false">IF(Actions!C39="","",Actions!C39)</f>
        <v/>
      </c>
      <c r="D39" s="399" t="str">
        <f aca="false">IF(Actions!J39="","",Actions!J39)</f>
        <v/>
      </c>
      <c r="E39" s="399" t="str">
        <f aca="false">IF(Actions!K39="","",Actions!K39)</f>
        <v/>
      </c>
      <c r="F39" s="399" t="str">
        <f aca="false">IF(Actions!L39="","",Actions!L39)</f>
        <v/>
      </c>
      <c r="G39" s="428" t="str">
        <f aca="false">IFERROR(IF(C39="Bron in patiënt",IF(VLOOKUP(B39,Lijsten!$AX$9:$BU$1421,16,FALSE())="",VLOOKUP(B39,Lijsten!$AX$9:$BU$1421,5,FALSE()),VLOOKUP(B39,Lijsten!$AX$9:$BU$1421,16,FALSE())),VLOOKUP(B39,Lijsten!$AX$9:$BU$1421,5,FALSE())),"")</f>
        <v/>
      </c>
      <c r="H39" s="402" t="str">
        <f aca="false">IF(Actions!R39="","",Actions!R39)</f>
        <v/>
      </c>
      <c r="I39" s="402" t="n">
        <f aca="false">Actions!P39</f>
        <v>0</v>
      </c>
      <c r="J39" s="402" t="n">
        <f aca="false">Actions!Q39</f>
        <v>0</v>
      </c>
      <c r="K39" s="402" t="str">
        <f aca="false">IF(OR(I39="lead",I39="lead glass"),VLOOKUP(B39,Lijsten!$AX$9:$BQ$1420,19,FALSE()),IF(I39="tungsten",VLOOKUP(B39,Lijsten!$AX$9:$BQ$1420,20,FALSE()),""))</f>
        <v/>
      </c>
      <c r="L39" s="402" t="str">
        <f aca="false">IFERROR(J39/K39,"")</f>
        <v/>
      </c>
      <c r="M39" s="403" t="str">
        <f aca="false">IFERROR(2^-(L39),"")</f>
        <v/>
      </c>
      <c r="N39" s="404" t="str">
        <f aca="false">IF(C39="","",IF(H39="","",IF(G39="","",D39*G39*(1/H39)^2)))</f>
        <v/>
      </c>
      <c r="O39" s="405" t="str">
        <f aca="false">IFERROR(N39*((E39*F39)/60),"")</f>
        <v/>
      </c>
      <c r="P39" s="404" t="e">
        <f aca="false">D39*G39*(1/H39)^2</f>
        <v>#VALUE!</v>
      </c>
      <c r="Q39" s="405" t="str">
        <f aca="false">IFERROR(P39*((E39*F39)/60),"")</f>
        <v/>
      </c>
      <c r="R39" s="406"/>
      <c r="S39" s="407" t="str">
        <f aca="false">IF(C39="Animal research",O39,"")</f>
        <v/>
      </c>
      <c r="T39" s="407" t="str">
        <f aca="false">IF(C39="Other",O39,"")</f>
        <v/>
      </c>
      <c r="U39" s="407" t="str">
        <f aca="false">IF(C39="Cleaning up waste",O39,"")</f>
        <v/>
      </c>
      <c r="V39" s="407" t="str">
        <f aca="false">IF(C39="Storage",O39,"")</f>
        <v/>
      </c>
      <c r="W39" s="407" t="str">
        <f aca="false">IF(C39="Transport",O39,"")</f>
        <v/>
      </c>
      <c r="X39" s="406"/>
      <c r="Y39" s="407" t="str">
        <f aca="false">IF(C39="Animal research",Q39,"")</f>
        <v/>
      </c>
      <c r="Z39" s="407" t="str">
        <f aca="false">IF(C39="Other",Q39,"")</f>
        <v/>
      </c>
      <c r="AA39" s="407" t="str">
        <f aca="false">IF(C39="Cleaning up waste",Q39,"")</f>
        <v/>
      </c>
      <c r="AB39" s="407" t="str">
        <f aca="false">IF(C39="Storage",Q39,"")</f>
        <v/>
      </c>
      <c r="AC39" s="407" t="str">
        <f aca="false">IF(C39="Transport",Q39,"")</f>
        <v/>
      </c>
    </row>
    <row r="40" s="42" customFormat="true" ht="12.75" hidden="false" customHeight="false" outlineLevel="0" collapsed="false">
      <c r="A40" s="399" t="n">
        <f aca="false">IF(Actions!A40="","",Actions!A40)</f>
        <v>20</v>
      </c>
      <c r="B40" s="399" t="str">
        <f aca="false">IF(Actions!B40="","",Actions!B40)</f>
        <v/>
      </c>
      <c r="C40" s="335" t="str">
        <f aca="false">IF(Actions!C40="","",Actions!C40)</f>
        <v/>
      </c>
      <c r="D40" s="399" t="str">
        <f aca="false">IF(Actions!J40="","",Actions!J40)</f>
        <v/>
      </c>
      <c r="E40" s="399" t="str">
        <f aca="false">IF(Actions!K40="","",Actions!K40)</f>
        <v/>
      </c>
      <c r="F40" s="399" t="str">
        <f aca="false">IF(Actions!L40="","",Actions!L40)</f>
        <v/>
      </c>
      <c r="G40" s="428" t="str">
        <f aca="false">IFERROR(IF(C40="Bron in patiënt",IF(VLOOKUP(B40,Lijsten!$AX$9:$BU$1421,16,FALSE())="",VLOOKUP(B40,Lijsten!$AX$9:$BU$1421,5,FALSE()),VLOOKUP(B40,Lijsten!$AX$9:$BU$1421,16,FALSE())),VLOOKUP(B40,Lijsten!$AX$9:$BU$1421,5,FALSE())),"")</f>
        <v/>
      </c>
      <c r="H40" s="402" t="str">
        <f aca="false">IF(Actions!R40="","",Actions!R40)</f>
        <v/>
      </c>
      <c r="I40" s="402" t="n">
        <f aca="false">Actions!P40</f>
        <v>0</v>
      </c>
      <c r="J40" s="402" t="n">
        <f aca="false">Actions!Q40</f>
        <v>0</v>
      </c>
      <c r="K40" s="402" t="str">
        <f aca="false">IF(OR(I40="lead",I40="lead glass"),VLOOKUP(B40,Lijsten!$AX$9:$BQ$1420,19,FALSE()),IF(I40="tungsten",VLOOKUP(B40,Lijsten!$AX$9:$BQ$1420,20,FALSE()),""))</f>
        <v/>
      </c>
      <c r="L40" s="402" t="str">
        <f aca="false">IFERROR(J40/K40,"")</f>
        <v/>
      </c>
      <c r="M40" s="403" t="str">
        <f aca="false">IFERROR(2^-(L40),"")</f>
        <v/>
      </c>
      <c r="N40" s="404" t="str">
        <f aca="false">IF(C40="","",IF(H40="","",IF(G40="","",D40*G40*(1/H40)^2)))</f>
        <v/>
      </c>
      <c r="O40" s="405" t="str">
        <f aca="false">IFERROR(N40*((E40*F40)/60),"")</f>
        <v/>
      </c>
      <c r="P40" s="404" t="e">
        <f aca="false">D40*G40*(1/H40)^2</f>
        <v>#VALUE!</v>
      </c>
      <c r="Q40" s="405" t="str">
        <f aca="false">IFERROR(P40*((E40*F40)/60),"")</f>
        <v/>
      </c>
      <c r="R40" s="406"/>
      <c r="S40" s="407" t="str">
        <f aca="false">IF(C40="Animal research",O40,"")</f>
        <v/>
      </c>
      <c r="T40" s="407" t="str">
        <f aca="false">IF(C40="Other",O40,"")</f>
        <v/>
      </c>
      <c r="U40" s="407" t="str">
        <f aca="false">IF(C40="Cleaning up waste",O40,"")</f>
        <v/>
      </c>
      <c r="V40" s="407" t="str">
        <f aca="false">IF(C40="Storage",O40,"")</f>
        <v/>
      </c>
      <c r="W40" s="407" t="str">
        <f aca="false">IF(C40="Transport",O40,"")</f>
        <v/>
      </c>
      <c r="X40" s="406"/>
      <c r="Y40" s="407" t="str">
        <f aca="false">IF(C40="Animal research",Q40,"")</f>
        <v/>
      </c>
      <c r="Z40" s="407" t="str">
        <f aca="false">IF(C40="Other",Q40,"")</f>
        <v/>
      </c>
      <c r="AA40" s="407" t="str">
        <f aca="false">IF(C40="Cleaning up waste",Q40,"")</f>
        <v/>
      </c>
      <c r="AB40" s="407" t="str">
        <f aca="false">IF(C40="Storage",Q40,"")</f>
        <v/>
      </c>
      <c r="AC40" s="407" t="str">
        <f aca="false">IF(C40="Transport",Q40,"")</f>
        <v/>
      </c>
    </row>
    <row r="41" s="42" customFormat="true" ht="12.75" hidden="false" customHeight="false" outlineLevel="0" collapsed="false">
      <c r="A41" s="399" t="n">
        <f aca="false">IF(Actions!A41="","",Actions!A41)</f>
        <v>21</v>
      </c>
      <c r="B41" s="399" t="str">
        <f aca="false">IF(Actions!B41="","",Actions!B41)</f>
        <v/>
      </c>
      <c r="C41" s="335" t="str">
        <f aca="false">IF(Actions!C41="","",Actions!C41)</f>
        <v/>
      </c>
      <c r="D41" s="399" t="str">
        <f aca="false">IF(Actions!J41="","",Actions!J41)</f>
        <v/>
      </c>
      <c r="E41" s="399" t="str">
        <f aca="false">IF(Actions!K41="","",Actions!K41)</f>
        <v/>
      </c>
      <c r="F41" s="399" t="str">
        <f aca="false">IF(Actions!L41="","",Actions!L41)</f>
        <v/>
      </c>
      <c r="G41" s="428" t="str">
        <f aca="false">IFERROR(IF(C41="Bron in patiënt",IF(VLOOKUP(B41,Lijsten!$AX$9:$BU$1421,16,FALSE())="",VLOOKUP(B41,Lijsten!$AX$9:$BU$1421,5,FALSE()),VLOOKUP(B41,Lijsten!$AX$9:$BU$1421,16,FALSE())),VLOOKUP(B41,Lijsten!$AX$9:$BU$1421,5,FALSE())),"")</f>
        <v/>
      </c>
      <c r="H41" s="402" t="str">
        <f aca="false">IF(Actions!R41="","",Actions!R41)</f>
        <v/>
      </c>
      <c r="I41" s="402" t="n">
        <f aca="false">Actions!P41</f>
        <v>0</v>
      </c>
      <c r="J41" s="402" t="n">
        <f aca="false">Actions!Q41</f>
        <v>0</v>
      </c>
      <c r="K41" s="402" t="str">
        <f aca="false">IF(OR(I41="lead",I41="lead glass"),VLOOKUP(B41,Lijsten!$AX$9:$BQ$1420,19,FALSE()),IF(I41="tungsten",VLOOKUP(B41,Lijsten!$AX$9:$BQ$1420,20,FALSE()),""))</f>
        <v/>
      </c>
      <c r="L41" s="402" t="str">
        <f aca="false">IFERROR(J41/K41,"")</f>
        <v/>
      </c>
      <c r="M41" s="403" t="str">
        <f aca="false">IFERROR(2^-(L41),"")</f>
        <v/>
      </c>
      <c r="N41" s="404" t="str">
        <f aca="false">IF(C41="","",IF(H41="","",IF(G41="","",D41*G41*(1/H41)^2)))</f>
        <v/>
      </c>
      <c r="O41" s="405" t="str">
        <f aca="false">IFERROR(N41*((E41*F41)/60),"")</f>
        <v/>
      </c>
      <c r="P41" s="404" t="e">
        <f aca="false">D41*G41*(1/H41)^2</f>
        <v>#VALUE!</v>
      </c>
      <c r="Q41" s="405" t="str">
        <f aca="false">IFERROR(P41*((E41*F41)/60),"")</f>
        <v/>
      </c>
      <c r="R41" s="406"/>
      <c r="S41" s="407" t="str">
        <f aca="false">IF(C41="Animal research",O41,"")</f>
        <v/>
      </c>
      <c r="T41" s="407" t="str">
        <f aca="false">IF(C41="Other",O41,"")</f>
        <v/>
      </c>
      <c r="U41" s="407" t="str">
        <f aca="false">IF(C41="Cleaning up waste",O41,"")</f>
        <v/>
      </c>
      <c r="V41" s="407" t="str">
        <f aca="false">IF(C41="Storage",O41,"")</f>
        <v/>
      </c>
      <c r="W41" s="407" t="str">
        <f aca="false">IF(C41="Transport",O41,"")</f>
        <v/>
      </c>
      <c r="X41" s="406"/>
      <c r="Y41" s="407" t="str">
        <f aca="false">IF(C41="Animal research",Q41,"")</f>
        <v/>
      </c>
      <c r="Z41" s="407" t="str">
        <f aca="false">IF(C41="Other",Q41,"")</f>
        <v/>
      </c>
      <c r="AA41" s="407" t="str">
        <f aca="false">IF(C41="Cleaning up waste",Q41,"")</f>
        <v/>
      </c>
      <c r="AB41" s="407" t="str">
        <f aca="false">IF(C41="Storage",Q41,"")</f>
        <v/>
      </c>
      <c r="AC41" s="407" t="str">
        <f aca="false">IF(C41="Transport",Q41,"")</f>
        <v/>
      </c>
    </row>
    <row r="42" s="42" customFormat="true" ht="12.75" hidden="false" customHeight="false" outlineLevel="0" collapsed="false">
      <c r="A42" s="399" t="n">
        <f aca="false">IF(Actions!A42="","",Actions!A42)</f>
        <v>22</v>
      </c>
      <c r="B42" s="399" t="str">
        <f aca="false">IF(Actions!B42="","",Actions!B42)</f>
        <v/>
      </c>
      <c r="C42" s="335" t="str">
        <f aca="false">IF(Actions!C42="","",Actions!C42)</f>
        <v/>
      </c>
      <c r="D42" s="399" t="str">
        <f aca="false">IF(Actions!J42="","",Actions!J42)</f>
        <v/>
      </c>
      <c r="E42" s="399" t="str">
        <f aca="false">IF(Actions!K42="","",Actions!K42)</f>
        <v/>
      </c>
      <c r="F42" s="399" t="str">
        <f aca="false">IF(Actions!L42="","",Actions!L42)</f>
        <v/>
      </c>
      <c r="G42" s="428" t="str">
        <f aca="false">IFERROR(IF(C42="Bron in patiënt",IF(VLOOKUP(B42,Lijsten!$AX$9:$BU$1421,16,FALSE())="",VLOOKUP(B42,Lijsten!$AX$9:$BU$1421,5,FALSE()),VLOOKUP(B42,Lijsten!$AX$9:$BU$1421,16,FALSE())),VLOOKUP(B42,Lijsten!$AX$9:$BU$1421,5,FALSE())),"")</f>
        <v/>
      </c>
      <c r="H42" s="402" t="str">
        <f aca="false">IF(Actions!R42="","",Actions!R42)</f>
        <v/>
      </c>
      <c r="I42" s="402" t="n">
        <f aca="false">Actions!P42</f>
        <v>0</v>
      </c>
      <c r="J42" s="402" t="n">
        <f aca="false">Actions!Q42</f>
        <v>0</v>
      </c>
      <c r="K42" s="402" t="str">
        <f aca="false">IF(OR(I42="lead",I42="lead glass"),VLOOKUP(B42,Lijsten!$AX$9:$BQ$1420,19,FALSE()),IF(I42="tungsten",VLOOKUP(B42,Lijsten!$AX$9:$BQ$1420,20,FALSE()),""))</f>
        <v/>
      </c>
      <c r="L42" s="402" t="str">
        <f aca="false">IFERROR(J42/K42,"")</f>
        <v/>
      </c>
      <c r="M42" s="403" t="str">
        <f aca="false">IFERROR(2^-(L42),"")</f>
        <v/>
      </c>
      <c r="N42" s="404" t="str">
        <f aca="false">IF(C42="","",IF(H42="","",IF(G42="","",D42*G42*(1/H42)^2)))</f>
        <v/>
      </c>
      <c r="O42" s="405" t="str">
        <f aca="false">IFERROR(N42*((E42*F42)/60),"")</f>
        <v/>
      </c>
      <c r="P42" s="404" t="e">
        <f aca="false">D42*G42*(1/H42)^2</f>
        <v>#VALUE!</v>
      </c>
      <c r="Q42" s="405" t="str">
        <f aca="false">IFERROR(P42*((E42*F42)/60),"")</f>
        <v/>
      </c>
      <c r="R42" s="406"/>
      <c r="S42" s="407" t="str">
        <f aca="false">IF(C42="Animal research",O42,"")</f>
        <v/>
      </c>
      <c r="T42" s="407" t="str">
        <f aca="false">IF(C42="Other",O42,"")</f>
        <v/>
      </c>
      <c r="U42" s="407" t="str">
        <f aca="false">IF(C42="Cleaning up waste",O42,"")</f>
        <v/>
      </c>
      <c r="V42" s="407" t="str">
        <f aca="false">IF(C42="Storage",O42,"")</f>
        <v/>
      </c>
      <c r="W42" s="407" t="str">
        <f aca="false">IF(C42="Transport",O42,"")</f>
        <v/>
      </c>
      <c r="X42" s="406"/>
      <c r="Y42" s="407" t="str">
        <f aca="false">IF(C42="Animal research",Q42,"")</f>
        <v/>
      </c>
      <c r="Z42" s="407" t="str">
        <f aca="false">IF(C42="Other",Q42,"")</f>
        <v/>
      </c>
      <c r="AA42" s="407" t="str">
        <f aca="false">IF(C42="Cleaning up waste",Q42,"")</f>
        <v/>
      </c>
      <c r="AB42" s="407" t="str">
        <f aca="false">IF(C42="Storage",Q42,"")</f>
        <v/>
      </c>
      <c r="AC42" s="407" t="str">
        <f aca="false">IF(C42="Transport",Q42,"")</f>
        <v/>
      </c>
    </row>
    <row r="43" s="42" customFormat="true" ht="12.75" hidden="false" customHeight="false" outlineLevel="0" collapsed="false">
      <c r="A43" s="399" t="n">
        <f aca="false">IF(Actions!A43="","",Actions!A43)</f>
        <v>23</v>
      </c>
      <c r="B43" s="399" t="str">
        <f aca="false">IF(Actions!B43="","",Actions!B43)</f>
        <v/>
      </c>
      <c r="C43" s="335" t="str">
        <f aca="false">IF(Actions!C43="","",Actions!C43)</f>
        <v/>
      </c>
      <c r="D43" s="399" t="str">
        <f aca="false">IF(Actions!J43="","",Actions!J43)</f>
        <v/>
      </c>
      <c r="E43" s="399" t="str">
        <f aca="false">IF(Actions!K43="","",Actions!K43)</f>
        <v/>
      </c>
      <c r="F43" s="399" t="str">
        <f aca="false">IF(Actions!L43="","",Actions!L43)</f>
        <v/>
      </c>
      <c r="G43" s="428" t="str">
        <f aca="false">IFERROR(IF(C43="Bron in patiënt",IF(VLOOKUP(B43,Lijsten!$AX$9:$BU$1421,16,FALSE())="",VLOOKUP(B43,Lijsten!$AX$9:$BU$1421,5,FALSE()),VLOOKUP(B43,Lijsten!$AX$9:$BU$1421,16,FALSE())),VLOOKUP(B43,Lijsten!$AX$9:$BU$1421,5,FALSE())),"")</f>
        <v/>
      </c>
      <c r="H43" s="402" t="str">
        <f aca="false">IF(Actions!R43="","",Actions!R43)</f>
        <v/>
      </c>
      <c r="I43" s="402" t="n">
        <f aca="false">Actions!P43</f>
        <v>0</v>
      </c>
      <c r="J43" s="402" t="n">
        <f aca="false">Actions!Q43</f>
        <v>0</v>
      </c>
      <c r="K43" s="402" t="str">
        <f aca="false">IF(OR(I43="lead",I43="lead glass"),VLOOKUP(B43,Lijsten!$AX$9:$BQ$1420,19,FALSE()),IF(I43="tungsten",VLOOKUP(B43,Lijsten!$AX$9:$BQ$1420,20,FALSE()),""))</f>
        <v/>
      </c>
      <c r="L43" s="402" t="str">
        <f aca="false">IFERROR(J43/K43,"")</f>
        <v/>
      </c>
      <c r="M43" s="403" t="str">
        <f aca="false">IFERROR(2^-(L43),"")</f>
        <v/>
      </c>
      <c r="N43" s="404" t="str">
        <f aca="false">IF(C43="","",IF(H43="","",IF(G43="","",D43*G43*(1/H43)^2)))</f>
        <v/>
      </c>
      <c r="O43" s="405" t="str">
        <f aca="false">IFERROR(N43*((E43*F43)/60),"")</f>
        <v/>
      </c>
      <c r="P43" s="404" t="e">
        <f aca="false">D43*G43*(1/H43)^2</f>
        <v>#VALUE!</v>
      </c>
      <c r="Q43" s="405" t="str">
        <f aca="false">IFERROR(P43*((E43*F43)/60),"")</f>
        <v/>
      </c>
      <c r="R43" s="406"/>
      <c r="S43" s="407" t="str">
        <f aca="false">IF(C43="Animal research",O43,"")</f>
        <v/>
      </c>
      <c r="T43" s="407" t="str">
        <f aca="false">IF(C43="Other",O43,"")</f>
        <v/>
      </c>
      <c r="U43" s="407" t="str">
        <f aca="false">IF(C43="Cleaning up waste",O43,"")</f>
        <v/>
      </c>
      <c r="V43" s="407" t="str">
        <f aca="false">IF(C43="Storage",O43,"")</f>
        <v/>
      </c>
      <c r="W43" s="407" t="str">
        <f aca="false">IF(C43="Transport",O43,"")</f>
        <v/>
      </c>
      <c r="X43" s="406"/>
      <c r="Y43" s="407" t="str">
        <f aca="false">IF(C43="Animal research",Q43,"")</f>
        <v/>
      </c>
      <c r="Z43" s="407" t="str">
        <f aca="false">IF(C43="Other",Q43,"")</f>
        <v/>
      </c>
      <c r="AA43" s="407" t="str">
        <f aca="false">IF(C43="Cleaning up waste",Q43,"")</f>
        <v/>
      </c>
      <c r="AB43" s="407" t="str">
        <f aca="false">IF(C43="Storage",Q43,"")</f>
        <v/>
      </c>
      <c r="AC43" s="407" t="str">
        <f aca="false">IF(C43="Transport",Q43,"")</f>
        <v/>
      </c>
    </row>
    <row r="44" s="42" customFormat="true" ht="12.75" hidden="false" customHeight="false" outlineLevel="0" collapsed="false">
      <c r="A44" s="399" t="n">
        <f aca="false">IF(Actions!A44="","",Actions!A44)</f>
        <v>24</v>
      </c>
      <c r="B44" s="399" t="str">
        <f aca="false">IF(Actions!B44="","",Actions!B44)</f>
        <v/>
      </c>
      <c r="C44" s="335" t="str">
        <f aca="false">IF(Actions!C44="","",Actions!C44)</f>
        <v/>
      </c>
      <c r="D44" s="399" t="str">
        <f aca="false">IF(Actions!J44="","",Actions!J44)</f>
        <v/>
      </c>
      <c r="E44" s="399" t="str">
        <f aca="false">IF(Actions!K44="","",Actions!K44)</f>
        <v/>
      </c>
      <c r="F44" s="399" t="str">
        <f aca="false">IF(Actions!L44="","",Actions!L44)</f>
        <v/>
      </c>
      <c r="G44" s="428" t="str">
        <f aca="false">IFERROR(IF(C44="Bron in patiënt",IF(VLOOKUP(B44,Lijsten!$AX$9:$BU$1421,16,FALSE())="",VLOOKUP(B44,Lijsten!$AX$9:$BU$1421,5,FALSE()),VLOOKUP(B44,Lijsten!$AX$9:$BU$1421,16,FALSE())),VLOOKUP(B44,Lijsten!$AX$9:$BU$1421,5,FALSE())),"")</f>
        <v/>
      </c>
      <c r="H44" s="402" t="str">
        <f aca="false">IF(Actions!R44="","",Actions!R44)</f>
        <v/>
      </c>
      <c r="I44" s="402" t="n">
        <f aca="false">Actions!P44</f>
        <v>0</v>
      </c>
      <c r="J44" s="402" t="n">
        <f aca="false">Actions!Q44</f>
        <v>0</v>
      </c>
      <c r="K44" s="402" t="str">
        <f aca="false">IF(OR(I44="lead",I44="lead glass"),VLOOKUP(B44,Lijsten!$AX$9:$BQ$1420,19,FALSE()),IF(I44="tungsten",VLOOKUP(B44,Lijsten!$AX$9:$BQ$1420,20,FALSE()),""))</f>
        <v/>
      </c>
      <c r="L44" s="402" t="str">
        <f aca="false">IFERROR(J44/K44,"")</f>
        <v/>
      </c>
      <c r="M44" s="403" t="str">
        <f aca="false">IFERROR(2^-(L44),"")</f>
        <v/>
      </c>
      <c r="N44" s="404" t="str">
        <f aca="false">IF(C44="","",IF(H44="","",IF(G44="","",D44*G44*(1/H44)^2)))</f>
        <v/>
      </c>
      <c r="O44" s="405" t="str">
        <f aca="false">IFERROR(N44*((E44*F44)/60),"")</f>
        <v/>
      </c>
      <c r="P44" s="404" t="e">
        <f aca="false">D44*G44*(1/H44)^2</f>
        <v>#VALUE!</v>
      </c>
      <c r="Q44" s="405" t="str">
        <f aca="false">IFERROR(P44*((E44*F44)/60),"")</f>
        <v/>
      </c>
      <c r="R44" s="406"/>
      <c r="S44" s="407" t="str">
        <f aca="false">IF(C44="Animal research",O44,"")</f>
        <v/>
      </c>
      <c r="T44" s="407" t="str">
        <f aca="false">IF(C44="Other",O44,"")</f>
        <v/>
      </c>
      <c r="U44" s="407" t="str">
        <f aca="false">IF(C44="Cleaning up waste",O44,"")</f>
        <v/>
      </c>
      <c r="V44" s="407" t="str">
        <f aca="false">IF(C44="Storage",O44,"")</f>
        <v/>
      </c>
      <c r="W44" s="407" t="str">
        <f aca="false">IF(C44="Transport",O44,"")</f>
        <v/>
      </c>
      <c r="X44" s="406"/>
      <c r="Y44" s="407" t="str">
        <f aca="false">IF(C44="Animal research",Q44,"")</f>
        <v/>
      </c>
      <c r="Z44" s="407" t="str">
        <f aca="false">IF(C44="Other",Q44,"")</f>
        <v/>
      </c>
      <c r="AA44" s="407" t="str">
        <f aca="false">IF(C44="Cleaning up waste",Q44,"")</f>
        <v/>
      </c>
      <c r="AB44" s="407" t="str">
        <f aca="false">IF(C44="Storage",Q44,"")</f>
        <v/>
      </c>
      <c r="AC44" s="407" t="str">
        <f aca="false">IF(C44="Transport",Q44,"")</f>
        <v/>
      </c>
    </row>
    <row r="45" s="42" customFormat="true" ht="12.75" hidden="false" customHeight="false" outlineLevel="0" collapsed="false">
      <c r="A45" s="399" t="n">
        <f aca="false">IF(Actions!A45="","",Actions!A45)</f>
        <v>25</v>
      </c>
      <c r="B45" s="399" t="str">
        <f aca="false">IF(Actions!B45="","",Actions!B45)</f>
        <v/>
      </c>
      <c r="C45" s="335" t="str">
        <f aca="false">IF(Actions!C45="","",Actions!C45)</f>
        <v/>
      </c>
      <c r="D45" s="399" t="str">
        <f aca="false">IF(Actions!J45="","",Actions!J45)</f>
        <v/>
      </c>
      <c r="E45" s="399" t="str">
        <f aca="false">IF(Actions!K45="","",Actions!K45)</f>
        <v/>
      </c>
      <c r="F45" s="399" t="str">
        <f aca="false">IF(Actions!L45="","",Actions!L45)</f>
        <v/>
      </c>
      <c r="G45" s="428" t="str">
        <f aca="false">IFERROR(IF(C45="Bron in patiënt",IF(VLOOKUP(B45,Lijsten!$AX$9:$BU$1421,16,FALSE())="",VLOOKUP(B45,Lijsten!$AX$9:$BU$1421,5,FALSE()),VLOOKUP(B45,Lijsten!$AX$9:$BU$1421,16,FALSE())),VLOOKUP(B45,Lijsten!$AX$9:$BU$1421,5,FALSE())),"")</f>
        <v/>
      </c>
      <c r="H45" s="402" t="str">
        <f aca="false">IF(Actions!R45="","",Actions!R45)</f>
        <v/>
      </c>
      <c r="I45" s="402" t="n">
        <f aca="false">Actions!P45</f>
        <v>0</v>
      </c>
      <c r="J45" s="402" t="n">
        <f aca="false">Actions!Q45</f>
        <v>0</v>
      </c>
      <c r="K45" s="402" t="str">
        <f aca="false">IF(OR(I45="lead",I45="lead glass"),VLOOKUP(B45,Lijsten!$AX$9:$BQ$1420,19,FALSE()),IF(I45="tungsten",VLOOKUP(B45,Lijsten!$AX$9:$BQ$1420,20,FALSE()),""))</f>
        <v/>
      </c>
      <c r="L45" s="402" t="str">
        <f aca="false">IFERROR(J45/K45,"")</f>
        <v/>
      </c>
      <c r="M45" s="403" t="str">
        <f aca="false">IFERROR(2^-(L45),"")</f>
        <v/>
      </c>
      <c r="N45" s="404" t="str">
        <f aca="false">IF(C45="","",IF(H45="","",IF(G45="","",D45*G45*(1/H45)^2)))</f>
        <v/>
      </c>
      <c r="O45" s="405" t="str">
        <f aca="false">IFERROR(N45*((E45*F45)/60),"")</f>
        <v/>
      </c>
      <c r="P45" s="404" t="e">
        <f aca="false">D45*G45*(1/H45)^2</f>
        <v>#VALUE!</v>
      </c>
      <c r="Q45" s="405" t="str">
        <f aca="false">IFERROR(P45*((E45*F45)/60),"")</f>
        <v/>
      </c>
      <c r="R45" s="406"/>
      <c r="S45" s="407" t="str">
        <f aca="false">IF(C45="Animal research",O45,"")</f>
        <v/>
      </c>
      <c r="T45" s="407" t="str">
        <f aca="false">IF(C45="Other",O45,"")</f>
        <v/>
      </c>
      <c r="U45" s="407" t="str">
        <f aca="false">IF(C45="Cleaning up waste",O45,"")</f>
        <v/>
      </c>
      <c r="V45" s="407" t="str">
        <f aca="false">IF(C45="Storage",O45,"")</f>
        <v/>
      </c>
      <c r="W45" s="407" t="str">
        <f aca="false">IF(C45="Transport",O45,"")</f>
        <v/>
      </c>
      <c r="X45" s="406"/>
      <c r="Y45" s="407" t="str">
        <f aca="false">IF(C45="Animal research",Q45,"")</f>
        <v/>
      </c>
      <c r="Z45" s="407" t="str">
        <f aca="false">IF(C45="Other",Q45,"")</f>
        <v/>
      </c>
      <c r="AA45" s="407" t="str">
        <f aca="false">IF(C45="Cleaning up waste",Q45,"")</f>
        <v/>
      </c>
      <c r="AB45" s="407" t="str">
        <f aca="false">IF(C45="Storage",Q45,"")</f>
        <v/>
      </c>
      <c r="AC45" s="407" t="str">
        <f aca="false">IF(C45="Transport",Q45,"")</f>
        <v/>
      </c>
    </row>
    <row r="46" s="42" customFormat="true" ht="12.75" hidden="false" customHeight="false" outlineLevel="0" collapsed="false">
      <c r="A46" s="399" t="n">
        <f aca="false">IF(Actions!A46="","",Actions!A46)</f>
        <v>26</v>
      </c>
      <c r="B46" s="399" t="str">
        <f aca="false">IF(Actions!B46="","",Actions!B46)</f>
        <v/>
      </c>
      <c r="C46" s="335" t="str">
        <f aca="false">IF(Actions!C46="","",Actions!C46)</f>
        <v/>
      </c>
      <c r="D46" s="399" t="str">
        <f aca="false">IF(Actions!J46="","",Actions!J46)</f>
        <v/>
      </c>
      <c r="E46" s="399" t="str">
        <f aca="false">IF(Actions!K46="","",Actions!K46)</f>
        <v/>
      </c>
      <c r="F46" s="399" t="str">
        <f aca="false">IF(Actions!L46="","",Actions!L46)</f>
        <v/>
      </c>
      <c r="G46" s="428" t="str">
        <f aca="false">IFERROR(IF(C46="Bron in patiënt",IF(VLOOKUP(B46,Lijsten!$AX$9:$BU$1421,16,FALSE())="",VLOOKUP(B46,Lijsten!$AX$9:$BU$1421,5,FALSE()),VLOOKUP(B46,Lijsten!$AX$9:$BU$1421,16,FALSE())),VLOOKUP(B46,Lijsten!$AX$9:$BU$1421,5,FALSE())),"")</f>
        <v/>
      </c>
      <c r="H46" s="402" t="str">
        <f aca="false">IF(Actions!R46="","",Actions!R46)</f>
        <v/>
      </c>
      <c r="I46" s="402" t="n">
        <f aca="false">Actions!P46</f>
        <v>0</v>
      </c>
      <c r="J46" s="402" t="n">
        <f aca="false">Actions!Q46</f>
        <v>0</v>
      </c>
      <c r="K46" s="402" t="str">
        <f aca="false">IF(OR(I46="lead",I46="lead glass"),VLOOKUP(B46,Lijsten!$AX$9:$BQ$1420,19,FALSE()),IF(I46="tungsten",VLOOKUP(B46,Lijsten!$AX$9:$BQ$1420,20,FALSE()),""))</f>
        <v/>
      </c>
      <c r="L46" s="402" t="str">
        <f aca="false">IFERROR(J46/K46,"")</f>
        <v/>
      </c>
      <c r="M46" s="403" t="str">
        <f aca="false">IFERROR(2^-(L46),"")</f>
        <v/>
      </c>
      <c r="N46" s="404" t="str">
        <f aca="false">IF(C46="","",IF(H46="","",IF(G46="","",D46*G46*(1/H46)^2)))</f>
        <v/>
      </c>
      <c r="O46" s="405" t="str">
        <f aca="false">IFERROR(N46*((E46*F46)/60),"")</f>
        <v/>
      </c>
      <c r="P46" s="404" t="e">
        <f aca="false">D46*G46*(1/H46)^2</f>
        <v>#VALUE!</v>
      </c>
      <c r="Q46" s="405" t="str">
        <f aca="false">IFERROR(P46*((E46*F46)/60),"")</f>
        <v/>
      </c>
      <c r="R46" s="406"/>
      <c r="S46" s="407" t="str">
        <f aca="false">IF(C46="Animal research",O46,"")</f>
        <v/>
      </c>
      <c r="T46" s="407" t="str">
        <f aca="false">IF(C46="Other",O46,"")</f>
        <v/>
      </c>
      <c r="U46" s="407" t="str">
        <f aca="false">IF(C46="Cleaning up waste",O46,"")</f>
        <v/>
      </c>
      <c r="V46" s="407" t="str">
        <f aca="false">IF(C46="Storage",O46,"")</f>
        <v/>
      </c>
      <c r="W46" s="407" t="str">
        <f aca="false">IF(C46="Transport",O46,"")</f>
        <v/>
      </c>
      <c r="X46" s="406"/>
      <c r="Y46" s="407" t="str">
        <f aca="false">IF(C46="Animal research",Q46,"")</f>
        <v/>
      </c>
      <c r="Z46" s="407" t="str">
        <f aca="false">IF(C46="Other",Q46,"")</f>
        <v/>
      </c>
      <c r="AA46" s="407" t="str">
        <f aca="false">IF(C46="Cleaning up waste",Q46,"")</f>
        <v/>
      </c>
      <c r="AB46" s="407" t="str">
        <f aca="false">IF(C46="Storage",Q46,"")</f>
        <v/>
      </c>
      <c r="AC46" s="407" t="str">
        <f aca="false">IF(C46="Transport",Q46,"")</f>
        <v/>
      </c>
    </row>
    <row r="47" s="42" customFormat="true" ht="12.75" hidden="false" customHeight="false" outlineLevel="0" collapsed="false">
      <c r="A47" s="399" t="n">
        <f aca="false">IF(Actions!A47="","",Actions!A47)</f>
        <v>27</v>
      </c>
      <c r="B47" s="399" t="str">
        <f aca="false">IF(Actions!B47="","",Actions!B47)</f>
        <v/>
      </c>
      <c r="C47" s="335" t="str">
        <f aca="false">IF(Actions!C47="","",Actions!C47)</f>
        <v/>
      </c>
      <c r="D47" s="399" t="str">
        <f aca="false">IF(Actions!J47="","",Actions!J47)</f>
        <v/>
      </c>
      <c r="E47" s="399" t="str">
        <f aca="false">IF(Actions!K47="","",Actions!K47)</f>
        <v/>
      </c>
      <c r="F47" s="399" t="str">
        <f aca="false">IF(Actions!L47="","",Actions!L47)</f>
        <v/>
      </c>
      <c r="G47" s="428" t="str">
        <f aca="false">IFERROR(IF(C47="Bron in patiënt",IF(VLOOKUP(B47,Lijsten!$AX$9:$BU$1421,16,FALSE())="",VLOOKUP(B47,Lijsten!$AX$9:$BU$1421,5,FALSE()),VLOOKUP(B47,Lijsten!$AX$9:$BU$1421,16,FALSE())),VLOOKUP(B47,Lijsten!$AX$9:$BU$1421,5,FALSE())),"")</f>
        <v/>
      </c>
      <c r="H47" s="402" t="str">
        <f aca="false">IF(Actions!R47="","",Actions!R47)</f>
        <v/>
      </c>
      <c r="I47" s="402" t="n">
        <f aca="false">Actions!P47</f>
        <v>0</v>
      </c>
      <c r="J47" s="402" t="n">
        <f aca="false">Actions!Q47</f>
        <v>0</v>
      </c>
      <c r="K47" s="402" t="str">
        <f aca="false">IF(OR(I47="lead",I47="lead glass"),VLOOKUP(B47,Lijsten!$AX$9:$BQ$1420,19,FALSE()),IF(I47="tungsten",VLOOKUP(B47,Lijsten!$AX$9:$BQ$1420,20,FALSE()),""))</f>
        <v/>
      </c>
      <c r="L47" s="402" t="str">
        <f aca="false">IFERROR(J47/K47,"")</f>
        <v/>
      </c>
      <c r="M47" s="403" t="str">
        <f aca="false">IFERROR(2^-(L47),"")</f>
        <v/>
      </c>
      <c r="N47" s="404" t="str">
        <f aca="false">IF(C47="","",IF(H47="","",IF(G47="","",D47*G47*(1/H47)^2)))</f>
        <v/>
      </c>
      <c r="O47" s="405" t="str">
        <f aca="false">IFERROR(N47*((E47*F47)/60),"")</f>
        <v/>
      </c>
      <c r="P47" s="404" t="e">
        <f aca="false">D47*G47*(1/H47)^2</f>
        <v>#VALUE!</v>
      </c>
      <c r="Q47" s="405" t="str">
        <f aca="false">IFERROR(P47*((E47*F47)/60),"")</f>
        <v/>
      </c>
      <c r="R47" s="406"/>
      <c r="S47" s="407" t="str">
        <f aca="false">IF(C47="Animal research",O47,"")</f>
        <v/>
      </c>
      <c r="T47" s="407" t="str">
        <f aca="false">IF(C47="Other",O47,"")</f>
        <v/>
      </c>
      <c r="U47" s="407" t="str">
        <f aca="false">IF(C47="Cleaning up waste",O47,"")</f>
        <v/>
      </c>
      <c r="V47" s="407" t="str">
        <f aca="false">IF(C47="Storage",O47,"")</f>
        <v/>
      </c>
      <c r="W47" s="407" t="str">
        <f aca="false">IF(C47="Transport",O47,"")</f>
        <v/>
      </c>
      <c r="X47" s="406"/>
      <c r="Y47" s="407" t="str">
        <f aca="false">IF(C47="Animal research",Q47,"")</f>
        <v/>
      </c>
      <c r="Z47" s="407" t="str">
        <f aca="false">IF(C47="Other",Q47,"")</f>
        <v/>
      </c>
      <c r="AA47" s="407" t="str">
        <f aca="false">IF(C47="Cleaning up waste",Q47,"")</f>
        <v/>
      </c>
      <c r="AB47" s="407" t="str">
        <f aca="false">IF(C47="Storage",Q47,"")</f>
        <v/>
      </c>
      <c r="AC47" s="407" t="str">
        <f aca="false">IF(C47="Transport",Q47,"")</f>
        <v/>
      </c>
    </row>
    <row r="48" s="42" customFormat="true" ht="12.75" hidden="false" customHeight="false" outlineLevel="0" collapsed="false">
      <c r="A48" s="399" t="n">
        <f aca="false">IF(Actions!A48="","",Actions!A48)</f>
        <v>28</v>
      </c>
      <c r="B48" s="399" t="str">
        <f aca="false">IF(Actions!B48="","",Actions!B48)</f>
        <v/>
      </c>
      <c r="C48" s="335" t="str">
        <f aca="false">IF(Actions!C48="","",Actions!C48)</f>
        <v/>
      </c>
      <c r="D48" s="399" t="str">
        <f aca="false">IF(Actions!J48="","",Actions!J48)</f>
        <v/>
      </c>
      <c r="E48" s="399" t="str">
        <f aca="false">IF(Actions!K48="","",Actions!K48)</f>
        <v/>
      </c>
      <c r="F48" s="399" t="str">
        <f aca="false">IF(Actions!L48="","",Actions!L48)</f>
        <v/>
      </c>
      <c r="G48" s="428" t="str">
        <f aca="false">IFERROR(IF(C48="Bron in patiënt",IF(VLOOKUP(B48,Lijsten!$AX$9:$BU$1421,16,FALSE())="",VLOOKUP(B48,Lijsten!$AX$9:$BU$1421,5,FALSE()),VLOOKUP(B48,Lijsten!$AX$9:$BU$1421,16,FALSE())),VLOOKUP(B48,Lijsten!$AX$9:$BU$1421,5,FALSE())),"")</f>
        <v/>
      </c>
      <c r="H48" s="402" t="str">
        <f aca="false">IF(Actions!R48="","",Actions!R48)</f>
        <v/>
      </c>
      <c r="I48" s="402" t="n">
        <f aca="false">Actions!P48</f>
        <v>0</v>
      </c>
      <c r="J48" s="402" t="n">
        <f aca="false">Actions!Q48</f>
        <v>0</v>
      </c>
      <c r="K48" s="402" t="str">
        <f aca="false">IF(OR(I48="lead",I48="lead glass"),VLOOKUP(B48,Lijsten!$AX$9:$BQ$1420,19,FALSE()),IF(I48="tungsten",VLOOKUP(B48,Lijsten!$AX$9:$BQ$1420,20,FALSE()),""))</f>
        <v/>
      </c>
      <c r="L48" s="402" t="str">
        <f aca="false">IFERROR(J48/K48,"")</f>
        <v/>
      </c>
      <c r="M48" s="403" t="str">
        <f aca="false">IFERROR(2^-(L48),"")</f>
        <v/>
      </c>
      <c r="N48" s="404" t="str">
        <f aca="false">IF(C48="","",IF(H48="","",IF(G48="","",D48*G48*(1/H48)^2)))</f>
        <v/>
      </c>
      <c r="O48" s="405" t="str">
        <f aca="false">IFERROR(N48*((E48*F48)/60),"")</f>
        <v/>
      </c>
      <c r="P48" s="404" t="e">
        <f aca="false">D48*G48*(1/H48)^2</f>
        <v>#VALUE!</v>
      </c>
      <c r="Q48" s="405" t="str">
        <f aca="false">IFERROR(P48*((E48*F48)/60),"")</f>
        <v/>
      </c>
      <c r="R48" s="406"/>
      <c r="S48" s="407" t="str">
        <f aca="false">IF(C48="Animal research",O48,"")</f>
        <v/>
      </c>
      <c r="T48" s="407" t="str">
        <f aca="false">IF(C48="Other",O48,"")</f>
        <v/>
      </c>
      <c r="U48" s="407" t="str">
        <f aca="false">IF(C48="Cleaning up waste",O48,"")</f>
        <v/>
      </c>
      <c r="V48" s="407" t="str">
        <f aca="false">IF(C48="Storage",O48,"")</f>
        <v/>
      </c>
      <c r="W48" s="407" t="str">
        <f aca="false">IF(C48="Transport",O48,"")</f>
        <v/>
      </c>
      <c r="X48" s="406"/>
      <c r="Y48" s="407" t="str">
        <f aca="false">IF(C48="Animal research",Q48,"")</f>
        <v/>
      </c>
      <c r="Z48" s="407" t="str">
        <f aca="false">IF(C48="Other",Q48,"")</f>
        <v/>
      </c>
      <c r="AA48" s="407" t="str">
        <f aca="false">IF(C48="Cleaning up waste",Q48,"")</f>
        <v/>
      </c>
      <c r="AB48" s="407" t="str">
        <f aca="false">IF(C48="Storage",Q48,"")</f>
        <v/>
      </c>
      <c r="AC48" s="407" t="str">
        <f aca="false">IF(C48="Transport",Q48,"")</f>
        <v/>
      </c>
    </row>
    <row r="49" s="42" customFormat="true" ht="12.75" hidden="false" customHeight="false" outlineLevel="0" collapsed="false">
      <c r="A49" s="399" t="n">
        <f aca="false">IF(Actions!A49="","",Actions!A49)</f>
        <v>29</v>
      </c>
      <c r="B49" s="399" t="str">
        <f aca="false">IF(Actions!B49="","",Actions!B49)</f>
        <v/>
      </c>
      <c r="C49" s="335" t="str">
        <f aca="false">IF(Actions!C49="","",Actions!C49)</f>
        <v/>
      </c>
      <c r="D49" s="399" t="str">
        <f aca="false">IF(Actions!J49="","",Actions!J49)</f>
        <v/>
      </c>
      <c r="E49" s="399" t="str">
        <f aca="false">IF(Actions!K49="","",Actions!K49)</f>
        <v/>
      </c>
      <c r="F49" s="399" t="str">
        <f aca="false">IF(Actions!L49="","",Actions!L49)</f>
        <v/>
      </c>
      <c r="G49" s="428" t="str">
        <f aca="false">IFERROR(IF(C49="Bron in patiënt",IF(VLOOKUP(B49,Lijsten!$AX$9:$BU$1421,16,FALSE())="",VLOOKUP(B49,Lijsten!$AX$9:$BU$1421,5,FALSE()),VLOOKUP(B49,Lijsten!$AX$9:$BU$1421,16,FALSE())),VLOOKUP(B49,Lijsten!$AX$9:$BU$1421,5,FALSE())),"")</f>
        <v/>
      </c>
      <c r="H49" s="402" t="str">
        <f aca="false">IF(Actions!R49="","",Actions!R49)</f>
        <v/>
      </c>
      <c r="I49" s="402" t="n">
        <f aca="false">Actions!P49</f>
        <v>0</v>
      </c>
      <c r="J49" s="402" t="n">
        <f aca="false">Actions!Q49</f>
        <v>0</v>
      </c>
      <c r="K49" s="402" t="str">
        <f aca="false">IF(OR(I49="lead",I49="lead glass"),VLOOKUP(B49,Lijsten!$AX$9:$BQ$1420,19,FALSE()),IF(I49="tungsten",VLOOKUP(B49,Lijsten!$AX$9:$BQ$1420,20,FALSE()),""))</f>
        <v/>
      </c>
      <c r="L49" s="402" t="str">
        <f aca="false">IFERROR(J49/K49,"")</f>
        <v/>
      </c>
      <c r="M49" s="403" t="str">
        <f aca="false">IFERROR(2^-(L49),"")</f>
        <v/>
      </c>
      <c r="N49" s="404" t="str">
        <f aca="false">IF(C49="","",IF(H49="","",IF(G49="","",D49*G49*(1/H49)^2)))</f>
        <v/>
      </c>
      <c r="O49" s="405" t="str">
        <f aca="false">IFERROR(N49*((E49*F49)/60),"")</f>
        <v/>
      </c>
      <c r="P49" s="404" t="e">
        <f aca="false">D49*G49*(1/H49)^2</f>
        <v>#VALUE!</v>
      </c>
      <c r="Q49" s="405" t="str">
        <f aca="false">IFERROR(P49*((E49*F49)/60),"")</f>
        <v/>
      </c>
      <c r="R49" s="406"/>
      <c r="S49" s="407" t="str">
        <f aca="false">IF(C49="Animal research",O49,"")</f>
        <v/>
      </c>
      <c r="T49" s="407" t="str">
        <f aca="false">IF(C49="Other",O49,"")</f>
        <v/>
      </c>
      <c r="U49" s="407" t="str">
        <f aca="false">IF(C49="Cleaning up waste",O49,"")</f>
        <v/>
      </c>
      <c r="V49" s="407" t="str">
        <f aca="false">IF(C49="Storage",O49,"")</f>
        <v/>
      </c>
      <c r="W49" s="407" t="str">
        <f aca="false">IF(C49="Transport",O49,"")</f>
        <v/>
      </c>
      <c r="X49" s="406"/>
      <c r="Y49" s="407" t="str">
        <f aca="false">IF(C49="Animal research",Q49,"")</f>
        <v/>
      </c>
      <c r="Z49" s="407" t="str">
        <f aca="false">IF(C49="Other",Q49,"")</f>
        <v/>
      </c>
      <c r="AA49" s="407" t="str">
        <f aca="false">IF(C49="Cleaning up waste",Q49,"")</f>
        <v/>
      </c>
      <c r="AB49" s="407" t="str">
        <f aca="false">IF(C49="Storage",Q49,"")</f>
        <v/>
      </c>
      <c r="AC49" s="407" t="str">
        <f aca="false">IF(C49="Transport",Q49,"")</f>
        <v/>
      </c>
    </row>
    <row r="50" s="42" customFormat="true" ht="12.75" hidden="false" customHeight="false" outlineLevel="0" collapsed="false">
      <c r="A50" s="399" t="n">
        <f aca="false">IF(Actions!A50="","",Actions!A50)</f>
        <v>30</v>
      </c>
      <c r="B50" s="399" t="str">
        <f aca="false">IF(Actions!B50="","",Actions!B50)</f>
        <v/>
      </c>
      <c r="C50" s="335" t="str">
        <f aca="false">IF(Actions!C50="","",Actions!C50)</f>
        <v/>
      </c>
      <c r="D50" s="399" t="str">
        <f aca="false">IF(Actions!J50="","",Actions!J50)</f>
        <v/>
      </c>
      <c r="E50" s="399" t="str">
        <f aca="false">IF(Actions!K50="","",Actions!K50)</f>
        <v/>
      </c>
      <c r="F50" s="399" t="str">
        <f aca="false">IF(Actions!L50="","",Actions!L50)</f>
        <v/>
      </c>
      <c r="G50" s="428" t="str">
        <f aca="false">IFERROR(IF(C50="Bron in patiënt",IF(VLOOKUP(B50,Lijsten!$AX$9:$BU$1421,16,FALSE())="",VLOOKUP(B50,Lijsten!$AX$9:$BU$1421,5,FALSE()),VLOOKUP(B50,Lijsten!$AX$9:$BU$1421,16,FALSE())),VLOOKUP(B50,Lijsten!$AX$9:$BU$1421,5,FALSE())),"")</f>
        <v/>
      </c>
      <c r="H50" s="402" t="str">
        <f aca="false">IF(Actions!R50="","",Actions!R50)</f>
        <v/>
      </c>
      <c r="I50" s="402" t="n">
        <f aca="false">Actions!P50</f>
        <v>0</v>
      </c>
      <c r="J50" s="402" t="n">
        <f aca="false">Actions!Q50</f>
        <v>0</v>
      </c>
      <c r="K50" s="402" t="str">
        <f aca="false">IF(OR(I50="lead",I50="lead glass"),VLOOKUP(B50,Lijsten!$AX$9:$BQ$1420,19,FALSE()),IF(I50="tungsten",VLOOKUP(B50,Lijsten!$AX$9:$BQ$1420,20,FALSE()),""))</f>
        <v/>
      </c>
      <c r="L50" s="402" t="str">
        <f aca="false">IFERROR(J50/K50,"")</f>
        <v/>
      </c>
      <c r="M50" s="403" t="str">
        <f aca="false">IFERROR(2^-(L50),"")</f>
        <v/>
      </c>
      <c r="N50" s="404" t="str">
        <f aca="false">IF(C50="","",IF(H50="","",IF(G50="","",D50*G50*(1/H50)^2)))</f>
        <v/>
      </c>
      <c r="O50" s="405" t="str">
        <f aca="false">IFERROR(N50*((E50*F50)/60),"")</f>
        <v/>
      </c>
      <c r="P50" s="404" t="e">
        <f aca="false">D50*G50*(1/H50)^2</f>
        <v>#VALUE!</v>
      </c>
      <c r="Q50" s="405" t="str">
        <f aca="false">IFERROR(P50*((E50*F50)/60),"")</f>
        <v/>
      </c>
      <c r="R50" s="406"/>
      <c r="S50" s="407" t="str">
        <f aca="false">IF(C50="Animal research",O50,"")</f>
        <v/>
      </c>
      <c r="T50" s="407" t="str">
        <f aca="false">IF(C50="Other",O50,"")</f>
        <v/>
      </c>
      <c r="U50" s="407" t="str">
        <f aca="false">IF(C50="Cleaning up waste",O50,"")</f>
        <v/>
      </c>
      <c r="V50" s="407" t="str">
        <f aca="false">IF(C50="Storage",O50,"")</f>
        <v/>
      </c>
      <c r="W50" s="407" t="str">
        <f aca="false">IF(C50="Transport",O50,"")</f>
        <v/>
      </c>
      <c r="X50" s="406"/>
      <c r="Y50" s="407" t="str">
        <f aca="false">IF(C50="Animal research",Q50,"")</f>
        <v/>
      </c>
      <c r="Z50" s="407" t="str">
        <f aca="false">IF(C50="Other",Q50,"")</f>
        <v/>
      </c>
      <c r="AA50" s="407" t="str">
        <f aca="false">IF(C50="Cleaning up waste",Q50,"")</f>
        <v/>
      </c>
      <c r="AB50" s="407" t="str">
        <f aca="false">IF(C50="Storage",Q50,"")</f>
        <v/>
      </c>
      <c r="AC50" s="407" t="str">
        <f aca="false">IF(C50="Transport",Q50,"")</f>
        <v/>
      </c>
    </row>
  </sheetData>
  <sheetProtection sheet="true" selectLockedCells="true" selectUnlockedCells="true"/>
  <mergeCells count="9">
    <mergeCell ref="I5:M7"/>
    <mergeCell ref="G8:G14"/>
    <mergeCell ref="I9:M9"/>
    <mergeCell ref="I10:M11"/>
    <mergeCell ref="I13:M13"/>
    <mergeCell ref="I14:M16"/>
    <mergeCell ref="H17:M17"/>
    <mergeCell ref="N17:O17"/>
    <mergeCell ref="P17:AC17"/>
  </mergeCells>
  <dataValidations count="10">
    <dataValidation allowBlank="true" errorStyle="stop" operator="between" prompt="voor algemene uitleg over dit tabblad." promptTitle="Klik op het plusje links" showDropDown="false" showErrorMessage="true" showInputMessage="true" sqref="A3" type="none">
      <formula1>0</formula1>
      <formula2>0</formula2>
    </dataValidation>
    <dataValidation allowBlank="true" errorStyle="stop" operator="between" prompt="Signalering voor effectief dosistempo. Uit RIAS-NG. Geen dosislimiet, maar bedoeld om inzicht in de betekenis te geven voor de praktijk. (referentiedoses worden ook genoemd in ICRP-75)" promptTitle="Signaleringsdosis 1" showDropDown="false" showErrorMessage="true" showInputMessage="true" sqref="B15" type="none">
      <formula1>0</formula1>
      <formula2>0</formula2>
    </dataValidation>
    <dataValidation allowBlank="true" errorStyle="stop" operator="between" prompt="Signalering voor effectieve jaardosis. Uit RIAS-NG. Geen dosislimiet, maar bedoeld om inzicht in de betekenis te geven voor de praktijk. (referentiedoses worden ook genoemd in ICRP-75)" promptTitle="Signaleringsdosis 2" showDropDown="false" showErrorMessage="true" showInputMessage="true" sqref="B16" type="none">
      <formula1>0</formula1>
      <formula2>0</formula2>
    </dataValidation>
    <dataValidation allowBlank="true" errorStyle="stop" operator="between" prompt="Geen invloed op berekeningen. &#10;Weergegeven voor overzicht.&#10;&#10;De waarde wordt opgezocht op het tabblad 'Handelingen'." promptTitle="Nummer van de handeling" showDropDown="false" showErrorMessage="true" showInputMessage="true" sqref="A18" type="none">
      <formula1>0</formula1>
      <formula2>0</formula2>
    </dataValidation>
    <dataValidation allowBlank="true" errorStyle="stop" operator="between" prompt="De waarde wordt opgezocht op het tabblad 'Handelingen'." promptTitle="Tijdsduur (min)" showDropDown="false" showErrorMessage="true" showInputMessage="true" sqref="E18" type="none">
      <formula1>0</formula1>
      <formula2>0</formula2>
    </dataValidation>
    <dataValidation allowBlank="true" errorStyle="stop" operator="between" prompt="Basis voor voorwaardelijke opmaak (witte regels) en voor dosisberekeningen. (de 'tekst' in deze kolom is in formules voor berekenen van dosis verwerkt)&#10;&#10;De waarde wordt opgezocht op het tabblad 'Handelingen'." promptTitle="Fase onderzoek" showDropDown="false" showErrorMessage="true" showInputMessage="true" sqref="C18" type="none">
      <formula1>0</formula1>
      <formula2>0</formula2>
    </dataValidation>
    <dataValidation allowBlank="true" errorStyle="information" operator="between" prompt="Gebruikt om de juiste bronconstante en halveringsdikte op te zoeken op het tabblad 'Lijsten'.&#10;&#10;De waarde wordt opgezocht op het tabblad 'Handelingen'." promptTitle="Nuclide" showDropDown="false" showErrorMessage="true" showInputMessage="true" sqref="B18" type="none">
      <formula1>0</formula1>
      <formula2>0</formula2>
    </dataValidation>
    <dataValidation allowBlank="true" errorStyle="stop" operator="between" prompt="Gebruikt bij berekening van het dosistempo.&#10;&#10;De waarde wordt opgezocht op het tabblad 'Handelingen'." promptTitle="De activiteit (MBq)" showDropDown="false" showErrorMessage="true" showInputMessage="true" sqref="D18" type="none">
      <formula1>0</formula1>
      <formula2>0</formula2>
    </dataValidation>
    <dataValidation allowBlank="true" errorStyle="stop" operator="between" prompt="Hier worden de afscherming van bron en PBM bij elkaar opgeteld. &#10;&#10;Bij een combinatie van Wolfraam en Lood, wordt ervoor gekozen om de diktes bij elkaar op te tellen alsof alle afscherming lood is." promptTitle="Totale afscherming" showDropDown="false" showErrorMessage="true" showInputMessage="true" sqref="H17" type="none">
      <formula1>0</formula1>
      <formula2>0</formula2>
    </dataValidation>
    <dataValidation allowBlank="true" errorStyle="stop" operator="between" prompt="Vul in deze kolom de afstand in tussen de bron en het lichaam.&#10;&#10;Gebruik de eenheid m." promptTitle="Afstand bron lichaam" showDropDown="false" showErrorMessage="true" showInputMessage="true" sqref="H18" type="none">
      <formula1>0</formula1>
      <formula2>0</formula2>
    </dataValidation>
  </dataValidations>
  <printOptions headings="false" gridLines="true" gridLinesSet="true" horizontalCentered="false" verticalCentered="false"/>
  <pageMargins left="0.590277777777778" right="0.590277777777778" top="0.984027777777778" bottom="0.984027777777778" header="0.511811023622047" footer="0.511811023622047"/>
  <pageSetup paperSize="9" scale="62" fitToWidth="1" fitToHeight="1" pageOrder="downThenOver" orientation="landscape"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2" id="{48B140B9-3EAA-41B2-9DE2-38B05EB17428}">
            <xm:f>AND($N20="",OR(actions!#ref!="Bereiding",actions!#ref!="Elutievial",actions!#ref!="Spuit optrekken"))</xm:f>
            <x14:dxf>
              <fill>
                <patternFill>
                  <bgColor rgb="FFFF0000"/>
                </patternFill>
              </fill>
            </x14:dxf>
          </x14:cfRule>
          <xm:sqref>N20:Q20 A20:A50</xm:sqref>
        </x14:conditionalFormatting>
        <x14:conditionalFormatting xmlns:xm="http://schemas.microsoft.com/office/excel/2006/main">
          <x14:cfRule type="expression" priority="3" id="{161FB428-2020-4190-A5E2-D3AF3CE516DC}">
            <xm:f>IF(#REF!&lt;&gt;"edelgas",AND($N21="",OR(actions!#ref!="Bereiding",actions!#ref!="Elutievial",actions!#ref!="Spuit optrekken")),FALSE())</xm:f>
            <x14:dxf>
              <fill>
                <patternFill>
                  <bgColor rgb="FFFF0000"/>
                </patternFill>
              </fill>
            </x14:dxf>
          </x14:cfRule>
          <xm:sqref>N21:Q50</xm:sqref>
        </x14:conditionalFormatting>
        <x14:conditionalFormatting xmlns:xm="http://schemas.microsoft.com/office/excel/2006/main">
          <x14:cfRule type="expression" priority="4" id="{F357F7CC-28F0-49A8-A958-ED35DDB22AB0}">
            <xm:f>actions!#ref!="Titel"</xm:f>
            <x14:dxf>
              <font>
                <b val="1"/>
                <i val="0"/>
                <color rgb="FF000000"/>
              </font>
              <fill>
                <patternFill>
                  <bgColor theme="3" tint="0.3999"/>
                </patternFill>
              </fill>
            </x14:dxf>
          </x14:cfRule>
          <xm:sqref>A21:B50 D21:H50 C20:C50 K21:Q50</xm:sqref>
        </x14:conditionalFormatting>
        <x14:conditionalFormatting xmlns:xm="http://schemas.microsoft.com/office/excel/2006/main">
          <x14:cfRule type="expression" priority="5" id="{CA459B66-26F4-4695-87BA-966B9CFFA2AE}">
            <xm:f>actions!#ref!="Titel"</xm:f>
            <x14:dxf>
              <font>
                <b val="1"/>
                <i val="0"/>
                <color rgb="FF000000"/>
              </font>
              <fill>
                <patternFill>
                  <bgColor theme="3" tint="0.3999"/>
                </patternFill>
              </fill>
            </x14:dxf>
          </x14:cfRule>
          <xm:sqref>B20 D20:Q20 A20:A50 I21:J50</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emplate/>
  <TotalTime>56</TotalTime>
  <Application>LibreOffice/25.8.1.1$Linux_X86_64 LibreOffice_project/580$Build-1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2008-04-05T13:46:22Z</dcterms:created>
  <dc:creator>Koster, M.S. (Michel)</dc:creator>
  <dc:description/>
  <dc:language>en-GB</dc:language>
  <cp:lastModifiedBy/>
  <cp:lastPrinted>2018-10-30T08:47:08Z</cp:lastPrinted>
  <dcterms:modified xsi:type="dcterms:W3CDTF">2025-09-03T16:08:25Z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