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Expt_3\"/>
    </mc:Choice>
  </mc:AlternateContent>
  <xr:revisionPtr revIDLastSave="0" documentId="13_ncr:1_{D65A0DCF-B123-4E39-8917-815D00F99E8A}" xr6:coauthVersionLast="36" xr6:coauthVersionMax="36" xr10:uidLastSave="{00000000-0000-0000-0000-000000000000}"/>
  <bookViews>
    <workbookView xWindow="0" yWindow="0" windowWidth="23040" windowHeight="8940" xr2:uid="{60E58A9E-05D9-4165-A659-E3835BAC84A1}"/>
  </bookViews>
  <sheets>
    <sheet name="H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K24" i="2" l="1"/>
  <c r="M22" i="2"/>
  <c r="M23" i="2"/>
  <c r="K22" i="2"/>
  <c r="K23" i="2"/>
  <c r="M21" i="2"/>
  <c r="K21" i="2"/>
  <c r="U4" i="2"/>
  <c r="J22" i="2"/>
  <c r="J23" i="2"/>
  <c r="J21" i="2"/>
  <c r="O16" i="2"/>
  <c r="L16" i="2"/>
  <c r="O15" i="2"/>
  <c r="L15" i="2"/>
  <c r="O14" i="2"/>
  <c r="L14" i="2"/>
  <c r="G16" i="2"/>
  <c r="D16" i="2"/>
  <c r="G15" i="2"/>
  <c r="D15" i="2"/>
  <c r="G14" i="2"/>
  <c r="D14" i="2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U5" i="2" l="1"/>
  <c r="U6" i="2"/>
  <c r="O5" i="2"/>
  <c r="M5" i="2"/>
  <c r="M6" i="2"/>
  <c r="O6" i="2" s="1"/>
  <c r="J5" i="2"/>
  <c r="J6" i="2"/>
  <c r="N6" i="2" s="1"/>
  <c r="P6" i="2" s="1"/>
  <c r="Q6" i="2" s="1"/>
  <c r="R6" i="2" s="1"/>
  <c r="T6" i="2" s="1"/>
  <c r="G5" i="2"/>
  <c r="G6" i="2"/>
  <c r="M4" i="2"/>
  <c r="O4" i="2" s="1"/>
  <c r="J4" i="2"/>
  <c r="G4" i="2"/>
  <c r="D5" i="2"/>
  <c r="N5" i="2" s="1"/>
  <c r="P5" i="2" s="1"/>
  <c r="Q5" i="2" s="1"/>
  <c r="R5" i="2" s="1"/>
  <c r="T5" i="2" s="1"/>
  <c r="D6" i="2"/>
  <c r="D4" i="2"/>
  <c r="N4" i="2" s="1"/>
  <c r="D7" i="1"/>
  <c r="G7" i="1"/>
  <c r="J7" i="1"/>
  <c r="M7" i="1"/>
  <c r="O7" i="1" s="1"/>
  <c r="D4" i="1"/>
  <c r="G4" i="1"/>
  <c r="J4" i="1"/>
  <c r="M4" i="1"/>
  <c r="O4" i="1" s="1"/>
  <c r="M6" i="1"/>
  <c r="M8" i="1"/>
  <c r="M9" i="1"/>
  <c r="M10" i="1"/>
  <c r="M11" i="1"/>
  <c r="J6" i="1"/>
  <c r="J8" i="1"/>
  <c r="J9" i="1"/>
  <c r="J10" i="1"/>
  <c r="J11" i="1"/>
  <c r="M5" i="1"/>
  <c r="J5" i="1"/>
  <c r="G11" i="1"/>
  <c r="G10" i="1"/>
  <c r="G9" i="1"/>
  <c r="G8" i="1"/>
  <c r="G6" i="1"/>
  <c r="G5" i="1"/>
  <c r="D6" i="1"/>
  <c r="D8" i="1"/>
  <c r="D9" i="1"/>
  <c r="D10" i="1"/>
  <c r="D11" i="1"/>
  <c r="D5" i="1"/>
  <c r="P4" i="2" l="1"/>
  <c r="Q4" i="2" s="1"/>
  <c r="R4" i="2" s="1"/>
  <c r="T4" i="2" s="1"/>
  <c r="N7" i="1"/>
  <c r="P7" i="1"/>
  <c r="Q7" i="1" s="1"/>
  <c r="R7" i="1" s="1"/>
  <c r="T7" i="2"/>
  <c r="O8" i="1"/>
  <c r="N4" i="1"/>
  <c r="P4" i="1" s="1"/>
  <c r="Q4" i="1" s="1"/>
  <c r="R4" i="1" s="1"/>
  <c r="N6" i="1"/>
  <c r="N8" i="1"/>
  <c r="P8" i="1" s="1"/>
  <c r="Q8" i="1" s="1"/>
  <c r="R8" i="1" s="1"/>
  <c r="O11" i="1"/>
  <c r="N9" i="1"/>
  <c r="O6" i="1"/>
  <c r="O9" i="1"/>
  <c r="O5" i="1"/>
  <c r="N5" i="1"/>
  <c r="N11" i="1"/>
  <c r="O10" i="1"/>
  <c r="N10" i="1"/>
  <c r="P6" i="1" l="1"/>
  <c r="Q6" i="1" s="1"/>
  <c r="R6" i="1" s="1"/>
  <c r="P5" i="1"/>
  <c r="Q5" i="1" s="1"/>
  <c r="R5" i="1" s="1"/>
  <c r="P10" i="1"/>
  <c r="Q10" i="1" s="1"/>
  <c r="R10" i="1" s="1"/>
  <c r="P11" i="1"/>
  <c r="Q11" i="1" s="1"/>
  <c r="R11" i="1" s="1"/>
  <c r="P9" i="1"/>
  <c r="Q9" i="1" s="1"/>
  <c r="R9" i="1" s="1"/>
  <c r="R12" i="1" s="1"/>
</calcChain>
</file>

<file path=xl/sharedStrings.xml><?xml version="1.0" encoding="utf-8"?>
<sst xmlns="http://schemas.openxmlformats.org/spreadsheetml/2006/main" count="110" uniqueCount="23">
  <si>
    <t>Colour</t>
  </si>
  <si>
    <t>Wavelength or Colour ($\lambda$ nm)</t>
  </si>
  <si>
    <t>Vernier 1</t>
  </si>
  <si>
    <t>Vernier 2</t>
  </si>
  <si>
    <t>MSR</t>
  </si>
  <si>
    <t>VSR</t>
  </si>
  <si>
    <t>Total</t>
  </si>
  <si>
    <t>Left Side ($^\circ$)</t>
  </si>
  <si>
    <t>Right Side ($^\circ$)</t>
  </si>
  <si>
    <t>Average $\theta$ (deg)</t>
  </si>
  <si>
    <t>$\sin\theta$</t>
  </si>
  <si>
    <t>$2\theta$ from V1 (deg)</t>
  </si>
  <si>
    <t>$2\theta$ from V2 (deg)</t>
  </si>
  <si>
    <t>Red</t>
  </si>
  <si>
    <t>Green</t>
  </si>
  <si>
    <t>Violet</t>
  </si>
  <si>
    <t>$\lambda$</t>
  </si>
  <si>
    <t>560*</t>
  </si>
  <si>
    <t>19.833*</t>
  </si>
  <si>
    <t>g (nm)</t>
  </si>
  <si>
    <t>From Energy State ($n_2$)</t>
  </si>
  <si>
    <t xml:space="preserve">$\lambda$ (nm) </t>
  </si>
  <si>
    <t>Rydberg's Constant ($10^9m^{-1}$)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</si>
</sst>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6772-BC99-41F6-BDD3-D39DDB75D0D2}">
  <dimension ref="A1:R38"/>
  <sheetViews>
    <sheetView tabSelected="1" workbookViewId="0">
      <selection activeCell="N29" sqref="N29"/>
    </sheetView>
  </sheetViews>
  <sheetFormatPr defaultRowHeight="14.4" x14ac:dyDescent="0.3"/>
  <cols>
    <col min="1" max="1" width="14.109375" style="1" customWidth="1"/>
    <col min="2" max="2" width="11.5546875" style="1" bestFit="1" customWidth="1"/>
    <col min="3" max="3" width="8.88671875" style="1"/>
    <col min="4" max="4" width="11.88671875" style="1" bestFit="1" customWidth="1"/>
    <col min="5" max="5" width="11.5546875" style="1" bestFit="1" customWidth="1"/>
    <col min="6" max="6" width="8.88671875" style="1"/>
    <col min="7" max="7" width="11.6640625" style="1" bestFit="1" customWidth="1"/>
    <col min="8" max="8" width="11.5546875" style="1" bestFit="1" customWidth="1"/>
    <col min="9" max="9" width="11.6640625" style="1" bestFit="1" customWidth="1"/>
    <col min="10" max="10" width="10.6640625" style="1" bestFit="1" customWidth="1"/>
    <col min="11" max="11" width="11.5546875" style="1" bestFit="1" customWidth="1"/>
    <col min="12" max="12" width="8.88671875" style="1"/>
    <col min="13" max="13" width="11.5546875" style="1" bestFit="1" customWidth="1"/>
    <col min="14" max="16" width="8.88671875" style="1"/>
    <col min="17" max="18" width="11.5546875" style="1" bestFit="1" customWidth="1"/>
    <col min="19" max="16384" width="8.88671875" style="1"/>
  </cols>
  <sheetData>
    <row r="1" spans="1:18" x14ac:dyDescent="0.3">
      <c r="A1" s="18" t="s">
        <v>1</v>
      </c>
      <c r="B1" s="18" t="s">
        <v>7</v>
      </c>
      <c r="C1" s="18"/>
      <c r="D1" s="18"/>
      <c r="E1" s="18"/>
      <c r="F1" s="18"/>
      <c r="G1" s="18"/>
      <c r="H1" s="18" t="s">
        <v>8</v>
      </c>
      <c r="I1" s="18"/>
      <c r="J1" s="18"/>
      <c r="K1" s="18"/>
      <c r="L1" s="18"/>
      <c r="M1" s="18"/>
      <c r="N1" s="18" t="s">
        <v>11</v>
      </c>
      <c r="O1" s="18" t="s">
        <v>12</v>
      </c>
      <c r="P1" s="18" t="s">
        <v>9</v>
      </c>
      <c r="Q1" s="18" t="s">
        <v>10</v>
      </c>
      <c r="R1" s="17" t="s">
        <v>19</v>
      </c>
    </row>
    <row r="2" spans="1:18" x14ac:dyDescent="0.3">
      <c r="A2" s="18"/>
      <c r="B2" s="18" t="s">
        <v>2</v>
      </c>
      <c r="C2" s="18"/>
      <c r="D2" s="18"/>
      <c r="E2" s="18" t="s">
        <v>3</v>
      </c>
      <c r="F2" s="18"/>
      <c r="G2" s="18"/>
      <c r="H2" s="18" t="s">
        <v>2</v>
      </c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7"/>
    </row>
    <row r="3" spans="1:18" x14ac:dyDescent="0.3">
      <c r="A3" s="18"/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  <c r="H3" s="3" t="s">
        <v>4</v>
      </c>
      <c r="I3" s="3" t="s">
        <v>5</v>
      </c>
      <c r="J3" s="3" t="s">
        <v>6</v>
      </c>
      <c r="K3" s="3" t="s">
        <v>4</v>
      </c>
      <c r="L3" s="3" t="s">
        <v>5</v>
      </c>
      <c r="M3" s="3" t="s">
        <v>6</v>
      </c>
      <c r="N3" s="18"/>
      <c r="O3" s="18"/>
      <c r="P3" s="18"/>
      <c r="Q3" s="18"/>
      <c r="R3" s="17"/>
    </row>
    <row r="4" spans="1:18" s="13" customFormat="1" x14ac:dyDescent="0.3">
      <c r="A4" s="10">
        <v>413</v>
      </c>
      <c r="B4" s="11">
        <v>335.5</v>
      </c>
      <c r="C4" s="10">
        <v>45</v>
      </c>
      <c r="D4" s="12">
        <f>B4+C4/120</f>
        <v>335.875</v>
      </c>
      <c r="E4" s="11">
        <v>156</v>
      </c>
      <c r="F4" s="10">
        <v>0</v>
      </c>
      <c r="G4" s="12">
        <f>E4+F4/120</f>
        <v>156</v>
      </c>
      <c r="H4" s="11">
        <v>3.5</v>
      </c>
      <c r="I4" s="10">
        <v>41</v>
      </c>
      <c r="J4" s="12">
        <f>H4+I4/120</f>
        <v>3.8416666666666668</v>
      </c>
      <c r="K4" s="11">
        <v>183.5</v>
      </c>
      <c r="L4" s="10">
        <v>52</v>
      </c>
      <c r="M4" s="12">
        <f>K4+L4/120</f>
        <v>183.93333333333334</v>
      </c>
      <c r="N4" s="12">
        <f>360-D4-J4</f>
        <v>20.283333333333331</v>
      </c>
      <c r="O4" s="12">
        <f>360-M4-G4</f>
        <v>20.066666666666663</v>
      </c>
      <c r="P4" s="12">
        <f>AVERAGE(N4:O4)</f>
        <v>20.174999999999997</v>
      </c>
      <c r="Q4" s="12">
        <f>SIN(P4*PI()/180)</f>
        <v>0.34488867131022305</v>
      </c>
      <c r="R4" s="13">
        <f>A4/Q4</f>
        <v>1197.4878688564161</v>
      </c>
    </row>
    <row r="5" spans="1:18" x14ac:dyDescent="0.3">
      <c r="A5" s="3">
        <v>488</v>
      </c>
      <c r="B5" s="4">
        <v>334.5</v>
      </c>
      <c r="C5" s="3">
        <v>4</v>
      </c>
      <c r="D5" s="5">
        <f>B5+C5/120</f>
        <v>334.53333333333336</v>
      </c>
      <c r="E5" s="4">
        <v>154.5</v>
      </c>
      <c r="F5" s="3">
        <v>25</v>
      </c>
      <c r="G5" s="5">
        <f>E5+F5/120</f>
        <v>154.70833333333334</v>
      </c>
      <c r="H5" s="4">
        <v>4.5</v>
      </c>
      <c r="I5" s="3">
        <v>25</v>
      </c>
      <c r="J5" s="5">
        <f>H5+I5/120</f>
        <v>4.708333333333333</v>
      </c>
      <c r="K5" s="4">
        <v>185</v>
      </c>
      <c r="L5" s="3">
        <v>20</v>
      </c>
      <c r="M5" s="5">
        <f>K5+L5/120</f>
        <v>185.16666666666666</v>
      </c>
      <c r="N5" s="5">
        <f>360-D5-J5</f>
        <v>20.758333333333308</v>
      </c>
      <c r="O5" s="5">
        <f>360-M5-G5</f>
        <v>20.125</v>
      </c>
      <c r="P5" s="5">
        <f>AVERAGE(N5:O5)</f>
        <v>20.441666666666656</v>
      </c>
      <c r="Q5" s="5">
        <f>SIN(P5*PI()/180)</f>
        <v>0.34925356578797662</v>
      </c>
      <c r="R5" s="13">
        <f t="shared" ref="R5:R11" si="0">A5/Q5</f>
        <v>1397.2656196050207</v>
      </c>
    </row>
    <row r="6" spans="1:18" x14ac:dyDescent="0.3">
      <c r="A6" s="3">
        <v>501</v>
      </c>
      <c r="B6" s="4">
        <v>332.5</v>
      </c>
      <c r="C6" s="3">
        <v>5</v>
      </c>
      <c r="D6" s="5">
        <f t="shared" ref="D6" si="1">B6+C6/120</f>
        <v>332.54166666666669</v>
      </c>
      <c r="E6" s="4">
        <v>152.5</v>
      </c>
      <c r="F6" s="3">
        <v>17</v>
      </c>
      <c r="G6" s="5">
        <f t="shared" ref="G6" si="2">E6+F6/120</f>
        <v>152.64166666666668</v>
      </c>
      <c r="H6" s="4">
        <v>6.5</v>
      </c>
      <c r="I6" s="3">
        <v>10</v>
      </c>
      <c r="J6" s="5">
        <f t="shared" ref="J6" si="3">H6+I6/120</f>
        <v>6.583333333333333</v>
      </c>
      <c r="K6" s="4">
        <v>187</v>
      </c>
      <c r="L6" s="3">
        <v>0</v>
      </c>
      <c r="M6" s="5">
        <f t="shared" ref="M6" si="4">K6+L6/120</f>
        <v>187</v>
      </c>
      <c r="N6" s="5">
        <f t="shared" ref="N6" si="5">360-D6-J6</f>
        <v>20.874999999999982</v>
      </c>
      <c r="O6" s="5">
        <f t="shared" ref="O6" si="6">360-M6-G6</f>
        <v>20.35833333333332</v>
      </c>
      <c r="P6" s="5">
        <f t="shared" ref="P6" si="7">AVERAGE(N6:O6)</f>
        <v>20.616666666666653</v>
      </c>
      <c r="Q6" s="5">
        <f t="shared" ref="Q6" si="8">SIN(P6*PI()/180)</f>
        <v>0.35211392219670967</v>
      </c>
      <c r="R6" s="13">
        <f t="shared" si="0"/>
        <v>1422.8349645320602</v>
      </c>
    </row>
    <row r="7" spans="1:18" s="9" customFormat="1" x14ac:dyDescent="0.3">
      <c r="A7" s="6">
        <v>560</v>
      </c>
      <c r="B7" s="7">
        <v>331</v>
      </c>
      <c r="C7" s="6">
        <v>53</v>
      </c>
      <c r="D7" s="8">
        <f>B7+C7/120</f>
        <v>331.44166666666666</v>
      </c>
      <c r="E7" s="7">
        <v>151.5</v>
      </c>
      <c r="F7" s="6">
        <v>20</v>
      </c>
      <c r="G7" s="8">
        <f>E7+F7/120</f>
        <v>151.66666666666666</v>
      </c>
      <c r="H7" s="7">
        <v>8.5</v>
      </c>
      <c r="I7" s="6">
        <v>27</v>
      </c>
      <c r="J7" s="8">
        <f>H7+I7/120</f>
        <v>8.7249999999999996</v>
      </c>
      <c r="K7" s="7">
        <v>188.5</v>
      </c>
      <c r="L7" s="6">
        <v>35</v>
      </c>
      <c r="M7" s="8">
        <f>K7+L7/120</f>
        <v>188.79166666666666</v>
      </c>
      <c r="N7" s="8">
        <f>360-D7-J7</f>
        <v>19.833333333333336</v>
      </c>
      <c r="O7" s="8">
        <f>360-M7-G7</f>
        <v>19.541666666666686</v>
      </c>
      <c r="P7" s="8">
        <f>AVERAGE(N7:O7)</f>
        <v>19.687500000000011</v>
      </c>
      <c r="Q7" s="8">
        <f>SIN(P7*PI()/180)</f>
        <v>0.33688985339222022</v>
      </c>
      <c r="R7" s="13">
        <f t="shared" si="0"/>
        <v>1662.2643702718653</v>
      </c>
    </row>
    <row r="8" spans="1:18" x14ac:dyDescent="0.3">
      <c r="A8" s="3">
        <v>588</v>
      </c>
      <c r="B8" s="4">
        <v>329</v>
      </c>
      <c r="C8" s="3">
        <v>48</v>
      </c>
      <c r="D8" s="5">
        <f>B8+C8/120</f>
        <v>329.4</v>
      </c>
      <c r="E8" s="4">
        <v>149.5</v>
      </c>
      <c r="F8" s="3">
        <v>5</v>
      </c>
      <c r="G8" s="5">
        <f>E8+F8/120</f>
        <v>149.54166666666666</v>
      </c>
      <c r="H8" s="4">
        <v>9.5</v>
      </c>
      <c r="I8" s="3">
        <v>23</v>
      </c>
      <c r="J8" s="5">
        <f>H8+I8/120</f>
        <v>9.6916666666666664</v>
      </c>
      <c r="K8" s="4">
        <v>189.5</v>
      </c>
      <c r="L8" s="3">
        <v>56</v>
      </c>
      <c r="M8" s="5">
        <f>K8+L8/120</f>
        <v>189.96666666666667</v>
      </c>
      <c r="N8" s="5">
        <f>360-D8-J8</f>
        <v>20.908333333333356</v>
      </c>
      <c r="O8" s="5">
        <f>360-M8-G8</f>
        <v>20.491666666666674</v>
      </c>
      <c r="P8" s="5">
        <f>AVERAGE(N8:O8)</f>
        <v>20.700000000000017</v>
      </c>
      <c r="Q8" s="5">
        <f>SIN(P8*PI()/180)</f>
        <v>0.35347484377925736</v>
      </c>
      <c r="R8" s="13">
        <f t="shared" si="0"/>
        <v>1663.4847156682019</v>
      </c>
    </row>
    <row r="9" spans="1:18" x14ac:dyDescent="0.3">
      <c r="A9" s="3">
        <v>614</v>
      </c>
      <c r="B9" s="4">
        <v>328.5</v>
      </c>
      <c r="C9" s="3">
        <v>23</v>
      </c>
      <c r="D9" s="5">
        <f>B9+C9/120</f>
        <v>328.69166666666666</v>
      </c>
      <c r="E9" s="4">
        <v>148.5</v>
      </c>
      <c r="F9" s="3">
        <v>57</v>
      </c>
      <c r="G9" s="5">
        <f>E9+F9/120</f>
        <v>148.97499999999999</v>
      </c>
      <c r="H9" s="4">
        <v>10.5</v>
      </c>
      <c r="I9" s="3">
        <v>0</v>
      </c>
      <c r="J9" s="5">
        <f>H9+I9/120</f>
        <v>10.5</v>
      </c>
      <c r="K9" s="4">
        <v>190.5</v>
      </c>
      <c r="L9" s="3">
        <v>2</v>
      </c>
      <c r="M9" s="5">
        <f>K9+L9/120</f>
        <v>190.51666666666668</v>
      </c>
      <c r="N9" s="5">
        <f>360-D9-J9</f>
        <v>20.808333333333337</v>
      </c>
      <c r="O9" s="5">
        <f>360-M9-G9</f>
        <v>20.508333333333326</v>
      </c>
      <c r="P9" s="5">
        <f>AVERAGE(N9:O9)</f>
        <v>20.658333333333331</v>
      </c>
      <c r="Q9" s="5">
        <f>SIN(P9*PI()/180)</f>
        <v>0.35279447627560351</v>
      </c>
      <c r="R9" s="13">
        <f t="shared" si="0"/>
        <v>1740.3900607569105</v>
      </c>
    </row>
    <row r="10" spans="1:18" x14ac:dyDescent="0.3">
      <c r="A10" s="3">
        <v>627</v>
      </c>
      <c r="B10" s="4">
        <v>328</v>
      </c>
      <c r="C10" s="3">
        <v>0</v>
      </c>
      <c r="D10" s="5">
        <f>B10+C10/120</f>
        <v>328</v>
      </c>
      <c r="E10" s="4">
        <v>148</v>
      </c>
      <c r="F10" s="3">
        <v>2</v>
      </c>
      <c r="G10" s="5">
        <f>E10+F10/120</f>
        <v>148.01666666666668</v>
      </c>
      <c r="H10" s="4">
        <v>11</v>
      </c>
      <c r="I10" s="3">
        <v>22</v>
      </c>
      <c r="J10" s="5">
        <f>H10+I10/120</f>
        <v>11.183333333333334</v>
      </c>
      <c r="K10" s="4">
        <v>191</v>
      </c>
      <c r="L10" s="3">
        <v>37</v>
      </c>
      <c r="M10" s="5">
        <f>K10+L10/120</f>
        <v>191.30833333333334</v>
      </c>
      <c r="N10" s="5">
        <f>360-D10-J10</f>
        <v>20.816666666666666</v>
      </c>
      <c r="O10" s="5">
        <f>360-M10-G10</f>
        <v>20.674999999999983</v>
      </c>
      <c r="P10" s="5">
        <f>AVERAGE(N10:O10)</f>
        <v>20.745833333333323</v>
      </c>
      <c r="Q10" s="5">
        <f>SIN(P10*PI()/180)</f>
        <v>0.35422303210944062</v>
      </c>
      <c r="R10" s="13">
        <f t="shared" si="0"/>
        <v>1770.0712352501187</v>
      </c>
    </row>
    <row r="11" spans="1:18" x14ac:dyDescent="0.3">
      <c r="A11" s="3">
        <v>637</v>
      </c>
      <c r="B11" s="4">
        <v>327.5</v>
      </c>
      <c r="C11" s="3">
        <v>15</v>
      </c>
      <c r="D11" s="5">
        <f>B11+C11/120</f>
        <v>327.625</v>
      </c>
      <c r="E11" s="4">
        <v>147.5</v>
      </c>
      <c r="F11" s="3">
        <v>42</v>
      </c>
      <c r="G11" s="5">
        <f>E11+F11/120</f>
        <v>147.85</v>
      </c>
      <c r="H11" s="4">
        <v>11</v>
      </c>
      <c r="I11" s="3">
        <v>25</v>
      </c>
      <c r="J11" s="5">
        <f>H11+I11/120</f>
        <v>11.208333333333334</v>
      </c>
      <c r="K11" s="4">
        <v>191</v>
      </c>
      <c r="L11" s="3">
        <v>39</v>
      </c>
      <c r="M11" s="5">
        <f>K11+L11/120</f>
        <v>191.32499999999999</v>
      </c>
      <c r="N11" s="5">
        <f>360-D11-J11</f>
        <v>21.166666666666664</v>
      </c>
      <c r="O11" s="5">
        <f>360-M11-G11</f>
        <v>20.825000000000017</v>
      </c>
      <c r="P11" s="5">
        <f>AVERAGE(N11:O11)</f>
        <v>20.995833333333341</v>
      </c>
      <c r="Q11" s="5">
        <f>SIN(P11*PI()/180)</f>
        <v>0.35830005671326909</v>
      </c>
      <c r="R11" s="13">
        <f t="shared" si="0"/>
        <v>1777.8395176469692</v>
      </c>
    </row>
    <row r="12" spans="1:18" x14ac:dyDescent="0.3">
      <c r="R12" s="1">
        <f>AVERAGE(R4:R11)</f>
        <v>1578.9547940734453</v>
      </c>
    </row>
    <row r="15" spans="1:18" x14ac:dyDescent="0.3">
      <c r="C15" s="2"/>
      <c r="D15" s="2"/>
      <c r="H15" s="2"/>
      <c r="I15" s="2"/>
    </row>
    <row r="16" spans="1:18" x14ac:dyDescent="0.3">
      <c r="A16" s="18" t="s">
        <v>1</v>
      </c>
      <c r="B16" s="18" t="s">
        <v>7</v>
      </c>
      <c r="C16" s="18"/>
      <c r="D16" s="18"/>
      <c r="E16" s="18"/>
      <c r="F16" s="18"/>
      <c r="G16" s="18"/>
      <c r="H16" s="2"/>
      <c r="I16" s="18" t="s">
        <v>1</v>
      </c>
      <c r="J16" s="18" t="s">
        <v>8</v>
      </c>
      <c r="K16" s="18"/>
      <c r="L16" s="18"/>
      <c r="M16" s="18"/>
      <c r="N16" s="18"/>
      <c r="O16" s="18"/>
    </row>
    <row r="17" spans="1:15" x14ac:dyDescent="0.3">
      <c r="A17" s="18"/>
      <c r="B17" s="18" t="s">
        <v>2</v>
      </c>
      <c r="C17" s="18"/>
      <c r="D17" s="18"/>
      <c r="E17" s="18" t="s">
        <v>3</v>
      </c>
      <c r="F17" s="18"/>
      <c r="G17" s="18"/>
      <c r="H17" s="2"/>
      <c r="I17" s="18"/>
      <c r="J17" s="18" t="s">
        <v>2</v>
      </c>
      <c r="K17" s="18"/>
      <c r="L17" s="18"/>
      <c r="M17" s="18" t="s">
        <v>3</v>
      </c>
      <c r="N17" s="18"/>
      <c r="O17" s="18"/>
    </row>
    <row r="18" spans="1:15" x14ac:dyDescent="0.3">
      <c r="A18" s="18"/>
      <c r="B18" s="3" t="s">
        <v>4</v>
      </c>
      <c r="C18" s="3" t="s">
        <v>5</v>
      </c>
      <c r="D18" s="3" t="s">
        <v>6</v>
      </c>
      <c r="E18" s="3" t="s">
        <v>4</v>
      </c>
      <c r="F18" s="3" t="s">
        <v>5</v>
      </c>
      <c r="G18" s="3" t="s">
        <v>6</v>
      </c>
      <c r="H18" s="2"/>
      <c r="I18" s="18"/>
      <c r="J18" s="3" t="s">
        <v>4</v>
      </c>
      <c r="K18" s="3" t="s">
        <v>5</v>
      </c>
      <c r="L18" s="3" t="s">
        <v>6</v>
      </c>
      <c r="M18" s="3" t="s">
        <v>4</v>
      </c>
      <c r="N18" s="3" t="s">
        <v>5</v>
      </c>
      <c r="O18" s="3" t="s">
        <v>6</v>
      </c>
    </row>
    <row r="19" spans="1:15" x14ac:dyDescent="0.3">
      <c r="A19" s="10">
        <v>413</v>
      </c>
      <c r="B19" s="11">
        <v>335.5</v>
      </c>
      <c r="C19" s="10">
        <v>45</v>
      </c>
      <c r="D19" s="12">
        <f>B19+C19/120</f>
        <v>335.875</v>
      </c>
      <c r="E19" s="11">
        <v>156</v>
      </c>
      <c r="F19" s="10">
        <v>0</v>
      </c>
      <c r="G19" s="12">
        <f>E19+F19/120</f>
        <v>156</v>
      </c>
      <c r="H19" s="2"/>
      <c r="I19" s="10">
        <v>413</v>
      </c>
      <c r="J19" s="11">
        <v>3.5</v>
      </c>
      <c r="K19" s="10">
        <v>41</v>
      </c>
      <c r="L19" s="12">
        <f>J19+K19/120</f>
        <v>3.8416666666666668</v>
      </c>
      <c r="M19" s="11">
        <v>183.5</v>
      </c>
      <c r="N19" s="10">
        <v>52</v>
      </c>
      <c r="O19" s="12">
        <f>M19+N19/120</f>
        <v>183.93333333333334</v>
      </c>
    </row>
    <row r="20" spans="1:15" x14ac:dyDescent="0.3">
      <c r="A20" s="3">
        <v>488</v>
      </c>
      <c r="B20" s="4">
        <v>334.5</v>
      </c>
      <c r="C20" s="3">
        <v>4</v>
      </c>
      <c r="D20" s="5">
        <f>B20+C20/120</f>
        <v>334.53333333333336</v>
      </c>
      <c r="E20" s="4">
        <v>154.5</v>
      </c>
      <c r="F20" s="3">
        <v>25</v>
      </c>
      <c r="G20" s="5">
        <f>E20+F20/120</f>
        <v>154.70833333333334</v>
      </c>
      <c r="H20" s="2"/>
      <c r="I20" s="3">
        <v>488</v>
      </c>
      <c r="J20" s="4">
        <v>4.5</v>
      </c>
      <c r="K20" s="3">
        <v>25</v>
      </c>
      <c r="L20" s="5">
        <f>J20+K20/120</f>
        <v>4.708333333333333</v>
      </c>
      <c r="M20" s="4">
        <v>185</v>
      </c>
      <c r="N20" s="3">
        <v>20</v>
      </c>
      <c r="O20" s="5">
        <f>M20+N20/120</f>
        <v>185.16666666666666</v>
      </c>
    </row>
    <row r="21" spans="1:15" x14ac:dyDescent="0.3">
      <c r="A21" s="3">
        <v>501</v>
      </c>
      <c r="B21" s="4">
        <v>332.5</v>
      </c>
      <c r="C21" s="3">
        <v>5</v>
      </c>
      <c r="D21" s="5">
        <f t="shared" ref="D21" si="9">B21+C21/120</f>
        <v>332.54166666666669</v>
      </c>
      <c r="E21" s="4">
        <v>152.5</v>
      </c>
      <c r="F21" s="3">
        <v>17</v>
      </c>
      <c r="G21" s="5">
        <f t="shared" ref="G21" si="10">E21+F21/120</f>
        <v>152.64166666666668</v>
      </c>
      <c r="H21" s="2"/>
      <c r="I21" s="3">
        <v>501</v>
      </c>
      <c r="J21" s="4">
        <v>6.5</v>
      </c>
      <c r="K21" s="3">
        <v>10</v>
      </c>
      <c r="L21" s="5">
        <f t="shared" ref="L21" si="11">J21+K21/120</f>
        <v>6.583333333333333</v>
      </c>
      <c r="M21" s="4">
        <v>187</v>
      </c>
      <c r="N21" s="3">
        <v>0</v>
      </c>
      <c r="O21" s="5">
        <f t="shared" ref="O21" si="12">M21+N21/120</f>
        <v>187</v>
      </c>
    </row>
    <row r="22" spans="1:15" x14ac:dyDescent="0.3">
      <c r="A22" s="6" t="s">
        <v>17</v>
      </c>
      <c r="B22" s="7">
        <v>331</v>
      </c>
      <c r="C22" s="6">
        <v>53</v>
      </c>
      <c r="D22" s="8">
        <f>B22+C22/120</f>
        <v>331.44166666666666</v>
      </c>
      <c r="E22" s="7">
        <v>151.5</v>
      </c>
      <c r="F22" s="6">
        <v>20</v>
      </c>
      <c r="G22" s="8">
        <f>E22+F22/120</f>
        <v>151.66666666666666</v>
      </c>
      <c r="H22" s="2"/>
      <c r="I22" s="6" t="s">
        <v>17</v>
      </c>
      <c r="J22" s="7">
        <v>8.5</v>
      </c>
      <c r="K22" s="6">
        <v>27</v>
      </c>
      <c r="L22" s="8">
        <f>J22+K22/120</f>
        <v>8.7249999999999996</v>
      </c>
      <c r="M22" s="7">
        <v>188.5</v>
      </c>
      <c r="N22" s="6">
        <v>35</v>
      </c>
      <c r="O22" s="8">
        <f>M22+N22/120</f>
        <v>188.79166666666666</v>
      </c>
    </row>
    <row r="23" spans="1:15" x14ac:dyDescent="0.3">
      <c r="A23" s="3">
        <v>588</v>
      </c>
      <c r="B23" s="4">
        <v>329</v>
      </c>
      <c r="C23" s="3">
        <v>48</v>
      </c>
      <c r="D23" s="5">
        <f>B23+C23/120</f>
        <v>329.4</v>
      </c>
      <c r="E23" s="4">
        <v>149.5</v>
      </c>
      <c r="F23" s="3">
        <v>5</v>
      </c>
      <c r="G23" s="5">
        <f>E23+F23/120</f>
        <v>149.54166666666666</v>
      </c>
      <c r="I23" s="3">
        <v>588</v>
      </c>
      <c r="J23" s="4">
        <v>9.5</v>
      </c>
      <c r="K23" s="3">
        <v>23</v>
      </c>
      <c r="L23" s="5">
        <f>J23+K23/120</f>
        <v>9.6916666666666664</v>
      </c>
      <c r="M23" s="4">
        <v>189.5</v>
      </c>
      <c r="N23" s="3">
        <v>56</v>
      </c>
      <c r="O23" s="5">
        <f>M23+N23/120</f>
        <v>189.96666666666667</v>
      </c>
    </row>
    <row r="24" spans="1:15" x14ac:dyDescent="0.3">
      <c r="A24" s="3">
        <v>614</v>
      </c>
      <c r="B24" s="4">
        <v>328.5</v>
      </c>
      <c r="C24" s="3">
        <v>23</v>
      </c>
      <c r="D24" s="5">
        <f>B24+C24/120</f>
        <v>328.69166666666666</v>
      </c>
      <c r="E24" s="4">
        <v>148.5</v>
      </c>
      <c r="F24" s="3">
        <v>57</v>
      </c>
      <c r="G24" s="5">
        <f>E24+F24/120</f>
        <v>148.97499999999999</v>
      </c>
      <c r="I24" s="3">
        <v>614</v>
      </c>
      <c r="J24" s="4">
        <v>10.5</v>
      </c>
      <c r="K24" s="3">
        <v>0</v>
      </c>
      <c r="L24" s="5">
        <f>J24+K24/120</f>
        <v>10.5</v>
      </c>
      <c r="M24" s="4">
        <v>190.5</v>
      </c>
      <c r="N24" s="3">
        <v>2</v>
      </c>
      <c r="O24" s="5">
        <f>M24+N24/120</f>
        <v>190.51666666666668</v>
      </c>
    </row>
    <row r="25" spans="1:15" x14ac:dyDescent="0.3">
      <c r="A25" s="3">
        <v>627</v>
      </c>
      <c r="B25" s="4">
        <v>328</v>
      </c>
      <c r="C25" s="3">
        <v>0</v>
      </c>
      <c r="D25" s="5">
        <f>B25+C25/120</f>
        <v>328</v>
      </c>
      <c r="E25" s="4">
        <v>148</v>
      </c>
      <c r="F25" s="3">
        <v>2</v>
      </c>
      <c r="G25" s="5">
        <f>E25+F25/120</f>
        <v>148.01666666666668</v>
      </c>
      <c r="I25" s="3">
        <v>627</v>
      </c>
      <c r="J25" s="4">
        <v>11</v>
      </c>
      <c r="K25" s="3">
        <v>22</v>
      </c>
      <c r="L25" s="5">
        <f>J25+K25/120</f>
        <v>11.183333333333334</v>
      </c>
      <c r="M25" s="4">
        <v>191</v>
      </c>
      <c r="N25" s="3">
        <v>37</v>
      </c>
      <c r="O25" s="5">
        <f>M25+N25/120</f>
        <v>191.30833333333334</v>
      </c>
    </row>
    <row r="26" spans="1:15" x14ac:dyDescent="0.3">
      <c r="A26" s="3">
        <v>637</v>
      </c>
      <c r="B26" s="4">
        <v>327.5</v>
      </c>
      <c r="C26" s="3">
        <v>15</v>
      </c>
      <c r="D26" s="5">
        <f>B26+C26/120</f>
        <v>327.625</v>
      </c>
      <c r="E26" s="4">
        <v>147.5</v>
      </c>
      <c r="F26" s="3">
        <v>42</v>
      </c>
      <c r="G26" s="5">
        <f>E26+F26/120</f>
        <v>147.85</v>
      </c>
      <c r="I26" s="3">
        <v>637</v>
      </c>
      <c r="J26" s="4">
        <v>11</v>
      </c>
      <c r="K26" s="3">
        <v>25</v>
      </c>
      <c r="L26" s="5">
        <f>J26+K26/120</f>
        <v>11.208333333333334</v>
      </c>
      <c r="M26" s="4">
        <v>191</v>
      </c>
      <c r="N26" s="3">
        <v>39</v>
      </c>
      <c r="O26" s="5">
        <f>M26+N26/120</f>
        <v>191.32499999999999</v>
      </c>
    </row>
    <row r="29" spans="1:15" ht="43.2" x14ac:dyDescent="0.3">
      <c r="G29" s="14" t="s">
        <v>11</v>
      </c>
      <c r="H29" s="14" t="s">
        <v>12</v>
      </c>
      <c r="I29" s="14" t="s">
        <v>9</v>
      </c>
      <c r="J29" s="14" t="s">
        <v>10</v>
      </c>
      <c r="K29" s="1" t="s">
        <v>19</v>
      </c>
    </row>
    <row r="30" spans="1:15" x14ac:dyDescent="0.3">
      <c r="G30" s="15">
        <v>20.283333333333331</v>
      </c>
      <c r="H30" s="15">
        <v>20.066666666666663</v>
      </c>
      <c r="I30" s="15">
        <v>20.174999999999997</v>
      </c>
      <c r="J30" s="15">
        <v>0.34488867131022305</v>
      </c>
      <c r="K30" s="1">
        <v>1197.4878688564161</v>
      </c>
    </row>
    <row r="31" spans="1:15" x14ac:dyDescent="0.3">
      <c r="G31" s="15">
        <v>20.758333333333308</v>
      </c>
      <c r="H31" s="15">
        <v>20.125</v>
      </c>
      <c r="I31" s="15">
        <v>20.441666666666656</v>
      </c>
      <c r="J31" s="15">
        <v>0.34925356578797662</v>
      </c>
      <c r="K31" s="1">
        <v>1397.2656196050207</v>
      </c>
    </row>
    <row r="32" spans="1:15" x14ac:dyDescent="0.3">
      <c r="G32" s="15">
        <v>20.874999999999982</v>
      </c>
      <c r="H32" s="15">
        <v>20.35833333333332</v>
      </c>
      <c r="I32" s="15">
        <v>20.616666666666653</v>
      </c>
      <c r="J32" s="15">
        <v>0.35211392219670967</v>
      </c>
      <c r="K32" s="1">
        <v>1422.8349645320602</v>
      </c>
    </row>
    <row r="33" spans="7:11" x14ac:dyDescent="0.3">
      <c r="G33" s="15" t="s">
        <v>18</v>
      </c>
      <c r="H33" s="15">
        <v>19.541666666666686</v>
      </c>
      <c r="I33" s="15">
        <v>19.687500000000011</v>
      </c>
      <c r="J33" s="15">
        <v>0.33688985339222022</v>
      </c>
      <c r="K33" s="1">
        <v>1662.2643702718653</v>
      </c>
    </row>
    <row r="34" spans="7:11" x14ac:dyDescent="0.3">
      <c r="G34" s="15">
        <v>20.908333333333356</v>
      </c>
      <c r="H34" s="15">
        <v>20.491666666666674</v>
      </c>
      <c r="I34" s="15">
        <v>20.700000000000017</v>
      </c>
      <c r="J34" s="15">
        <v>0.35347484377925736</v>
      </c>
      <c r="K34" s="1">
        <v>1663.4847156682019</v>
      </c>
    </row>
    <row r="35" spans="7:11" x14ac:dyDescent="0.3">
      <c r="G35" s="15">
        <v>20.808333333333337</v>
      </c>
      <c r="H35" s="15">
        <v>20.508333333333326</v>
      </c>
      <c r="I35" s="15">
        <v>20.658333333333331</v>
      </c>
      <c r="J35" s="15">
        <v>0.35279447627560351</v>
      </c>
      <c r="K35" s="1">
        <v>1740.3900607569105</v>
      </c>
    </row>
    <row r="36" spans="7:11" x14ac:dyDescent="0.3">
      <c r="G36" s="15">
        <v>20.816666666666666</v>
      </c>
      <c r="H36" s="15">
        <v>20.674999999999983</v>
      </c>
      <c r="I36" s="15">
        <v>20.745833333333323</v>
      </c>
      <c r="J36" s="15">
        <v>0.35422303210944062</v>
      </c>
      <c r="K36" s="1">
        <v>1770.0712352501187</v>
      </c>
    </row>
    <row r="37" spans="7:11" x14ac:dyDescent="0.3">
      <c r="G37" s="15">
        <v>21.166666666666664</v>
      </c>
      <c r="H37" s="15">
        <v>20.825000000000017</v>
      </c>
      <c r="I37" s="15">
        <v>20.995833333333341</v>
      </c>
      <c r="J37" s="15">
        <v>0.35830005671326909</v>
      </c>
      <c r="K37" s="1">
        <v>1777.8395176469692</v>
      </c>
    </row>
    <row r="38" spans="7:11" x14ac:dyDescent="0.3">
      <c r="I38" s="2">
        <f>AVERAGE(I30:I37)</f>
        <v>20.502604166666664</v>
      </c>
      <c r="K38" s="1">
        <v>1578.9547940734453</v>
      </c>
    </row>
  </sheetData>
  <mergeCells count="20">
    <mergeCell ref="E2:G2"/>
    <mergeCell ref="H1:M1"/>
    <mergeCell ref="H2:J2"/>
    <mergeCell ref="K2:M2"/>
    <mergeCell ref="R1:R3"/>
    <mergeCell ref="J16:O16"/>
    <mergeCell ref="J17:L17"/>
    <mergeCell ref="M17:O17"/>
    <mergeCell ref="A16:A18"/>
    <mergeCell ref="B16:G16"/>
    <mergeCell ref="B17:D17"/>
    <mergeCell ref="E17:G17"/>
    <mergeCell ref="I16:I18"/>
    <mergeCell ref="N1:N3"/>
    <mergeCell ref="O1:O3"/>
    <mergeCell ref="P1:P3"/>
    <mergeCell ref="Q1:Q3"/>
    <mergeCell ref="A1:A3"/>
    <mergeCell ref="B1:G1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AE85-7F6D-4B4C-88CC-BBA43EB7CCD3}">
  <dimension ref="A1:W24"/>
  <sheetViews>
    <sheetView workbookViewId="0">
      <selection activeCell="I21" sqref="I21:I23"/>
    </sheetView>
  </sheetViews>
  <sheetFormatPr defaultRowHeight="14.4" x14ac:dyDescent="0.3"/>
  <cols>
    <col min="1" max="3" width="8.88671875" style="1"/>
    <col min="4" max="4" width="10.5546875" style="1" bestFit="1" customWidth="1"/>
    <col min="5" max="9" width="8.88671875" style="1"/>
    <col min="10" max="10" width="11" style="1" customWidth="1"/>
    <col min="11" max="12" width="8.88671875" style="1"/>
    <col min="13" max="13" width="11.5546875" style="1" bestFit="1" customWidth="1"/>
    <col min="14" max="16" width="8.88671875" style="1"/>
    <col min="17" max="17" width="9.77734375" style="1" customWidth="1"/>
    <col min="18" max="18" width="8.88671875" style="1"/>
    <col min="19" max="19" width="12" style="1" bestFit="1" customWidth="1"/>
    <col min="20" max="16384" width="8.88671875" style="1"/>
  </cols>
  <sheetData>
    <row r="1" spans="1:23" x14ac:dyDescent="0.3">
      <c r="A1" s="18" t="s">
        <v>0</v>
      </c>
      <c r="B1" s="18" t="s">
        <v>7</v>
      </c>
      <c r="C1" s="18"/>
      <c r="D1" s="18"/>
      <c r="E1" s="18"/>
      <c r="F1" s="18"/>
      <c r="G1" s="18"/>
      <c r="H1" s="18" t="s">
        <v>8</v>
      </c>
      <c r="I1" s="18"/>
      <c r="J1" s="18"/>
      <c r="K1" s="18"/>
      <c r="L1" s="18"/>
      <c r="M1" s="18"/>
      <c r="N1" s="18" t="s">
        <v>11</v>
      </c>
      <c r="O1" s="18" t="s">
        <v>12</v>
      </c>
      <c r="P1" s="18" t="s">
        <v>9</v>
      </c>
      <c r="R1" s="18" t="s">
        <v>16</v>
      </c>
    </row>
    <row r="2" spans="1:23" x14ac:dyDescent="0.3">
      <c r="A2" s="18"/>
      <c r="B2" s="18" t="s">
        <v>2</v>
      </c>
      <c r="C2" s="18"/>
      <c r="D2" s="18"/>
      <c r="E2" s="18" t="s">
        <v>3</v>
      </c>
      <c r="F2" s="18"/>
      <c r="G2" s="18"/>
      <c r="H2" s="18" t="s">
        <v>2</v>
      </c>
      <c r="I2" s="18"/>
      <c r="J2" s="18"/>
      <c r="K2" s="18" t="s">
        <v>3</v>
      </c>
      <c r="L2" s="18"/>
      <c r="M2" s="18"/>
      <c r="N2" s="18"/>
      <c r="O2" s="18"/>
      <c r="P2" s="18"/>
      <c r="R2" s="18"/>
    </row>
    <row r="3" spans="1:23" x14ac:dyDescent="0.3">
      <c r="A3" s="18"/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  <c r="H3" s="3" t="s">
        <v>4</v>
      </c>
      <c r="I3" s="3" t="s">
        <v>5</v>
      </c>
      <c r="J3" s="3" t="s">
        <v>6</v>
      </c>
      <c r="K3" s="3" t="s">
        <v>4</v>
      </c>
      <c r="L3" s="3" t="s">
        <v>5</v>
      </c>
      <c r="M3" s="3" t="s">
        <v>6</v>
      </c>
      <c r="N3" s="18"/>
      <c r="O3" s="18"/>
      <c r="P3" s="18"/>
      <c r="R3" s="18"/>
    </row>
    <row r="4" spans="1:23" x14ac:dyDescent="0.3">
      <c r="A4" s="14" t="s">
        <v>13</v>
      </c>
      <c r="B4" s="16">
        <v>326</v>
      </c>
      <c r="C4" s="14">
        <v>10</v>
      </c>
      <c r="D4" s="15">
        <f>B4+C4/120</f>
        <v>326.08333333333331</v>
      </c>
      <c r="E4" s="16">
        <v>146</v>
      </c>
      <c r="F4" s="14">
        <v>30</v>
      </c>
      <c r="G4" s="15">
        <f>E4+F4/120</f>
        <v>146.25</v>
      </c>
      <c r="H4" s="16">
        <v>12.5</v>
      </c>
      <c r="I4" s="14">
        <v>0</v>
      </c>
      <c r="J4" s="15">
        <f>H4+I4/120</f>
        <v>12.5</v>
      </c>
      <c r="K4" s="16">
        <v>192.5</v>
      </c>
      <c r="L4" s="14">
        <v>13</v>
      </c>
      <c r="M4" s="15">
        <f>K4+L4/120</f>
        <v>192.60833333333332</v>
      </c>
      <c r="N4" s="12">
        <f>360-D4-J4</f>
        <v>21.416666666666686</v>
      </c>
      <c r="O4" s="12">
        <f>360-M4-G4</f>
        <v>21.14166666666668</v>
      </c>
      <c r="P4" s="12">
        <f>AVERAGE(N4:O4)</f>
        <v>21.279166666666683</v>
      </c>
      <c r="Q4" s="12">
        <f>SIN(P4*PI()/180)</f>
        <v>0.36291243397700396</v>
      </c>
      <c r="R4" s="1">
        <f>1579*Q4</f>
        <v>573.03873324968924</v>
      </c>
      <c r="S4" s="1">
        <v>656</v>
      </c>
      <c r="T4" s="1">
        <f>100/((0.25-1/(V4*V4))*R4)</f>
        <v>1.2564595693503944</v>
      </c>
      <c r="U4" s="1">
        <f>100/((0.25-1/(W4*W4))*S4)</f>
        <v>1.097560975609756</v>
      </c>
      <c r="V4" s="1">
        <v>3</v>
      </c>
      <c r="W4" s="1">
        <v>3</v>
      </c>
    </row>
    <row r="5" spans="1:23" x14ac:dyDescent="0.3">
      <c r="A5" s="14" t="s">
        <v>14</v>
      </c>
      <c r="B5" s="16">
        <v>332.5</v>
      </c>
      <c r="C5" s="14">
        <v>7</v>
      </c>
      <c r="D5" s="15">
        <f t="shared" ref="D5:D6" si="0">B5+C5/120</f>
        <v>332.55833333333334</v>
      </c>
      <c r="E5" s="16">
        <v>152.5</v>
      </c>
      <c r="F5" s="14">
        <v>13</v>
      </c>
      <c r="G5" s="15">
        <f t="shared" ref="G5:G6" si="1">E5+F5/120</f>
        <v>152.60833333333332</v>
      </c>
      <c r="H5" s="16">
        <v>6.5</v>
      </c>
      <c r="I5" s="14">
        <v>45</v>
      </c>
      <c r="J5" s="15">
        <f t="shared" ref="J5:J6" si="2">H5+I5/120</f>
        <v>6.875</v>
      </c>
      <c r="K5" s="16">
        <v>186.5</v>
      </c>
      <c r="L5" s="14">
        <v>25</v>
      </c>
      <c r="M5" s="15">
        <f t="shared" ref="M5:M6" si="3">K5+L5/120</f>
        <v>186.70833333333334</v>
      </c>
      <c r="N5" s="12">
        <f t="shared" ref="N5:N6" si="4">360-D5-J5</f>
        <v>20.566666666666663</v>
      </c>
      <c r="O5" s="12">
        <f t="shared" ref="O5:O6" si="5">360-M5-G5</f>
        <v>20.683333333333337</v>
      </c>
      <c r="P5" s="12">
        <f t="shared" ref="P5:P6" si="6">AVERAGE(N5:O5)</f>
        <v>20.625</v>
      </c>
      <c r="Q5" s="12">
        <f t="shared" ref="Q5:Q6" si="7">SIN(P5*PI()/180)</f>
        <v>0.35225004792123349</v>
      </c>
      <c r="R5" s="1">
        <f t="shared" ref="R5:R6" si="8">1579*Q5</f>
        <v>556.20282566762774</v>
      </c>
      <c r="S5" s="1">
        <v>486</v>
      </c>
      <c r="T5" s="1">
        <f t="shared" ref="T5:T6" si="9">100/((0.25-1/(V5*V5))*R5)</f>
        <v>0.95888281885867177</v>
      </c>
      <c r="U5" s="1">
        <f t="shared" ref="U5:U6" si="10">100/((0.25-1/(W5*W5))*S5)</f>
        <v>1.0973936899862826</v>
      </c>
      <c r="V5" s="1">
        <v>4</v>
      </c>
      <c r="W5" s="1">
        <v>4</v>
      </c>
    </row>
    <row r="6" spans="1:23" x14ac:dyDescent="0.3">
      <c r="A6" s="14" t="s">
        <v>15</v>
      </c>
      <c r="B6" s="16">
        <v>334.5</v>
      </c>
      <c r="C6" s="14">
        <v>0</v>
      </c>
      <c r="D6" s="15">
        <f t="shared" si="0"/>
        <v>334.5</v>
      </c>
      <c r="E6" s="16">
        <v>154.5</v>
      </c>
      <c r="F6" s="14">
        <v>27</v>
      </c>
      <c r="G6" s="15">
        <f t="shared" si="1"/>
        <v>154.72499999999999</v>
      </c>
      <c r="H6" s="16">
        <v>4.5</v>
      </c>
      <c r="I6" s="14">
        <v>11</v>
      </c>
      <c r="J6" s="15">
        <f t="shared" si="2"/>
        <v>4.5916666666666668</v>
      </c>
      <c r="K6" s="16">
        <v>184.5</v>
      </c>
      <c r="L6" s="14">
        <v>58</v>
      </c>
      <c r="M6" s="15">
        <f t="shared" si="3"/>
        <v>184.98333333333332</v>
      </c>
      <c r="N6" s="12">
        <f t="shared" si="4"/>
        <v>20.908333333333331</v>
      </c>
      <c r="O6" s="12">
        <f t="shared" si="5"/>
        <v>20.291666666666686</v>
      </c>
      <c r="P6" s="12">
        <f t="shared" si="6"/>
        <v>20.600000000000009</v>
      </c>
      <c r="Q6" s="12">
        <f t="shared" si="7"/>
        <v>0.35184164840470189</v>
      </c>
      <c r="R6" s="1">
        <f t="shared" si="8"/>
        <v>555.55796283102427</v>
      </c>
      <c r="S6" s="1">
        <v>434</v>
      </c>
      <c r="T6" s="1">
        <f t="shared" si="9"/>
        <v>0.85713914307679884</v>
      </c>
      <c r="U6" s="1">
        <f t="shared" si="10"/>
        <v>1.097213078779899</v>
      </c>
      <c r="V6" s="1">
        <v>5</v>
      </c>
      <c r="W6" s="1">
        <v>5</v>
      </c>
    </row>
    <row r="7" spans="1:23" x14ac:dyDescent="0.3">
      <c r="T7" s="1">
        <f>AVERAGE(T4:T6)</f>
        <v>1.0241605104286218</v>
      </c>
    </row>
    <row r="11" spans="1:23" x14ac:dyDescent="0.3">
      <c r="A11" s="18" t="s">
        <v>0</v>
      </c>
      <c r="B11" s="18" t="s">
        <v>7</v>
      </c>
      <c r="C11" s="18"/>
      <c r="D11" s="18"/>
      <c r="E11" s="18"/>
      <c r="F11" s="18"/>
      <c r="G11" s="18"/>
      <c r="I11" s="18" t="s">
        <v>0</v>
      </c>
      <c r="J11" s="18" t="s">
        <v>8</v>
      </c>
      <c r="K11" s="18"/>
      <c r="L11" s="18"/>
      <c r="M11" s="18"/>
      <c r="N11" s="18"/>
      <c r="O11" s="18"/>
    </row>
    <row r="12" spans="1:23" x14ac:dyDescent="0.3">
      <c r="A12" s="18"/>
      <c r="B12" s="18" t="s">
        <v>2</v>
      </c>
      <c r="C12" s="18"/>
      <c r="D12" s="18"/>
      <c r="E12" s="18" t="s">
        <v>3</v>
      </c>
      <c r="F12" s="18"/>
      <c r="G12" s="18"/>
      <c r="I12" s="18"/>
      <c r="J12" s="18" t="s">
        <v>2</v>
      </c>
      <c r="K12" s="18"/>
      <c r="L12" s="18"/>
      <c r="M12" s="18" t="s">
        <v>3</v>
      </c>
      <c r="N12" s="18"/>
      <c r="O12" s="18"/>
    </row>
    <row r="13" spans="1:23" x14ac:dyDescent="0.3">
      <c r="A13" s="18"/>
      <c r="B13" s="3" t="s">
        <v>4</v>
      </c>
      <c r="C13" s="3" t="s">
        <v>5</v>
      </c>
      <c r="D13" s="3" t="s">
        <v>6</v>
      </c>
      <c r="E13" s="3" t="s">
        <v>4</v>
      </c>
      <c r="F13" s="3" t="s">
        <v>5</v>
      </c>
      <c r="G13" s="3" t="s">
        <v>6</v>
      </c>
      <c r="I13" s="18"/>
      <c r="J13" s="3" t="s">
        <v>4</v>
      </c>
      <c r="K13" s="3" t="s">
        <v>5</v>
      </c>
      <c r="L13" s="3" t="s">
        <v>6</v>
      </c>
      <c r="M13" s="3" t="s">
        <v>4</v>
      </c>
      <c r="N13" s="3" t="s">
        <v>5</v>
      </c>
      <c r="O13" s="3" t="s">
        <v>6</v>
      </c>
    </row>
    <row r="14" spans="1:23" x14ac:dyDescent="0.3">
      <c r="A14" s="14" t="s">
        <v>13</v>
      </c>
      <c r="B14" s="16">
        <v>326</v>
      </c>
      <c r="C14" s="14">
        <v>10</v>
      </c>
      <c r="D14" s="15">
        <f>B14+C14/120</f>
        <v>326.08333333333331</v>
      </c>
      <c r="E14" s="16">
        <v>146</v>
      </c>
      <c r="F14" s="14">
        <v>30</v>
      </c>
      <c r="G14" s="15">
        <f>E14+F14/120</f>
        <v>146.25</v>
      </c>
      <c r="I14" s="14" t="s">
        <v>13</v>
      </c>
      <c r="J14" s="16">
        <v>12.5</v>
      </c>
      <c r="K14" s="14">
        <v>0</v>
      </c>
      <c r="L14" s="15">
        <f>J14+K14/120</f>
        <v>12.5</v>
      </c>
      <c r="M14" s="16">
        <v>192.5</v>
      </c>
      <c r="N14" s="14">
        <v>13</v>
      </c>
      <c r="O14" s="15">
        <f>M14+N14/120</f>
        <v>192.60833333333332</v>
      </c>
    </row>
    <row r="15" spans="1:23" x14ac:dyDescent="0.3">
      <c r="A15" s="14" t="s">
        <v>14</v>
      </c>
      <c r="B15" s="16">
        <v>332.5</v>
      </c>
      <c r="C15" s="14">
        <v>7</v>
      </c>
      <c r="D15" s="15">
        <f t="shared" ref="D15:D16" si="11">B15+C15/120</f>
        <v>332.55833333333334</v>
      </c>
      <c r="E15" s="16">
        <v>152.5</v>
      </c>
      <c r="F15" s="14">
        <v>13</v>
      </c>
      <c r="G15" s="15">
        <f t="shared" ref="G15:G16" si="12">E15+F15/120</f>
        <v>152.60833333333332</v>
      </c>
      <c r="I15" s="14" t="s">
        <v>14</v>
      </c>
      <c r="J15" s="16">
        <v>6.5</v>
      </c>
      <c r="K15" s="14">
        <v>45</v>
      </c>
      <c r="L15" s="15">
        <f t="shared" ref="L15:L16" si="13">J15+K15/120</f>
        <v>6.875</v>
      </c>
      <c r="M15" s="16">
        <v>186.5</v>
      </c>
      <c r="N15" s="14">
        <v>25</v>
      </c>
      <c r="O15" s="15">
        <f t="shared" ref="O15:O16" si="14">M15+N15/120</f>
        <v>186.70833333333334</v>
      </c>
    </row>
    <row r="16" spans="1:23" x14ac:dyDescent="0.3">
      <c r="A16" s="14" t="s">
        <v>15</v>
      </c>
      <c r="B16" s="16">
        <v>334.5</v>
      </c>
      <c r="C16" s="14">
        <v>0</v>
      </c>
      <c r="D16" s="15">
        <f t="shared" si="11"/>
        <v>334.5</v>
      </c>
      <c r="E16" s="16">
        <v>154.5</v>
      </c>
      <c r="F16" s="14">
        <v>27</v>
      </c>
      <c r="G16" s="15">
        <f t="shared" si="12"/>
        <v>154.72499999999999</v>
      </c>
      <c r="I16" s="14" t="s">
        <v>15</v>
      </c>
      <c r="J16" s="16">
        <v>4.5</v>
      </c>
      <c r="K16" s="14">
        <v>11</v>
      </c>
      <c r="L16" s="15">
        <f t="shared" si="13"/>
        <v>4.5916666666666668</v>
      </c>
      <c r="M16" s="16">
        <v>184.5</v>
      </c>
      <c r="N16" s="14">
        <v>58</v>
      </c>
      <c r="O16" s="15">
        <f t="shared" si="14"/>
        <v>184.98333333333332</v>
      </c>
    </row>
    <row r="20" spans="6:13" ht="57.6" x14ac:dyDescent="0.3">
      <c r="F20" s="1" t="s">
        <v>20</v>
      </c>
      <c r="G20" s="14" t="s">
        <v>11</v>
      </c>
      <c r="H20" s="14" t="s">
        <v>12</v>
      </c>
      <c r="I20" s="14" t="s">
        <v>9</v>
      </c>
      <c r="J20" s="3" t="s">
        <v>21</v>
      </c>
      <c r="K20" s="1" t="s">
        <v>22</v>
      </c>
    </row>
    <row r="21" spans="6:13" x14ac:dyDescent="0.3">
      <c r="F21" s="1">
        <v>3</v>
      </c>
      <c r="G21" s="15">
        <v>21.416666666666686</v>
      </c>
      <c r="H21" s="15">
        <v>21.14166666666668</v>
      </c>
      <c r="I21" s="15">
        <v>21.279166666666683</v>
      </c>
      <c r="J21" s="5">
        <f>1579*SIN(P4*PI()/180)</f>
        <v>573.03873324968924</v>
      </c>
      <c r="K21" s="1">
        <f>1/(J21*M21)</f>
        <v>1.2564595693503943E-2</v>
      </c>
      <c r="M21" s="1">
        <f>0.25-1/(F21*F21)</f>
        <v>0.1388888888888889</v>
      </c>
    </row>
    <row r="22" spans="6:13" x14ac:dyDescent="0.3">
      <c r="F22" s="1">
        <v>4</v>
      </c>
      <c r="G22" s="15">
        <v>20.566666666666663</v>
      </c>
      <c r="H22" s="15">
        <v>20.683333333333337</v>
      </c>
      <c r="I22" s="15">
        <v>20.625</v>
      </c>
      <c r="J22" s="5">
        <f t="shared" ref="J22:J23" si="15">1579*SIN(P5*PI()/180)</f>
        <v>556.20282566762774</v>
      </c>
      <c r="K22" s="1">
        <f t="shared" ref="K22:K23" si="16">1/(J22*M22)</f>
        <v>9.5888281885867181E-3</v>
      </c>
      <c r="M22" s="1">
        <f t="shared" ref="M22:M23" si="17">0.25-1/(F22*F22)</f>
        <v>0.1875</v>
      </c>
    </row>
    <row r="23" spans="6:13" x14ac:dyDescent="0.3">
      <c r="F23" s="1">
        <v>5</v>
      </c>
      <c r="G23" s="15">
        <v>20.908333333333331</v>
      </c>
      <c r="H23" s="15">
        <v>20.291666666666686</v>
      </c>
      <c r="I23" s="15">
        <v>20.600000000000009</v>
      </c>
      <c r="J23" s="5">
        <f t="shared" si="15"/>
        <v>555.55796283102427</v>
      </c>
      <c r="K23" s="1">
        <f t="shared" si="16"/>
        <v>8.5713914307679884E-3</v>
      </c>
      <c r="M23" s="1">
        <f t="shared" si="17"/>
        <v>0.21</v>
      </c>
    </row>
    <row r="24" spans="6:13" x14ac:dyDescent="0.3">
      <c r="K24" s="1">
        <f>AVERAGE(K21:K23)</f>
        <v>1.0241605104286218E-2</v>
      </c>
    </row>
  </sheetData>
  <mergeCells count="19">
    <mergeCell ref="R1:R3"/>
    <mergeCell ref="B2:D2"/>
    <mergeCell ref="E2:G2"/>
    <mergeCell ref="H2:J2"/>
    <mergeCell ref="K2:M2"/>
    <mergeCell ref="P1:P3"/>
    <mergeCell ref="A1:A3"/>
    <mergeCell ref="B1:G1"/>
    <mergeCell ref="H1:M1"/>
    <mergeCell ref="N1:N3"/>
    <mergeCell ref="O1:O3"/>
    <mergeCell ref="J11:O11"/>
    <mergeCell ref="J12:L12"/>
    <mergeCell ref="M12:O12"/>
    <mergeCell ref="A11:A13"/>
    <mergeCell ref="B11:G11"/>
    <mergeCell ref="B12:D12"/>
    <mergeCell ref="E12:G12"/>
    <mergeCell ref="I11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2022-10-10T13:41:50Z</dcterms:created>
  <dcterms:modified xsi:type="dcterms:W3CDTF">2022-10-11T06:05:52Z</dcterms:modified>
</cp:coreProperties>
</file>