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m\Documents\Academic\UBC\Grad\My Research\R\Masters\projects\zooplankton\raw\"/>
    </mc:Choice>
  </mc:AlternateContent>
  <xr:revisionPtr revIDLastSave="0" documentId="13_ncr:1_{6C59A591-6715-499D-B81D-4EDACF65017A}" xr6:coauthVersionLast="36" xr6:coauthVersionMax="40" xr10:uidLastSave="{00000000-0000-0000-0000-000000000000}"/>
  <bookViews>
    <workbookView xWindow="0" yWindow="0" windowWidth="21600" windowHeight="9525" tabRatio="500" activeTab="2" xr2:uid="{00000000-000D-0000-FFFF-FFFF00000000}"/>
  </bookViews>
  <sheets>
    <sheet name="metadata" sheetId="5" r:id="rId1"/>
    <sheet name="zoopcomp" sheetId="4" r:id="rId2"/>
    <sheet name="Zoopsww" sheetId="2" r:id="rId3"/>
    <sheet name="Oiko Length" sheetId="3" r:id="rId4"/>
  </sheets>
  <definedNames>
    <definedName name="_xlnm._FilterDatabase" localSheetId="1" hidden="1">zoopcomp!$A$1:$AH$974</definedName>
    <definedName name="_xlnm._FilterDatabase" localSheetId="2" hidden="1">Zoopsww!$A$1:$P$86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  <c r="A54" i="3"/>
  <c r="W84" i="4" l="1"/>
  <c r="W124" i="4"/>
  <c r="W123" i="4"/>
  <c r="W173" i="4"/>
  <c r="W206" i="4"/>
  <c r="W241" i="4"/>
  <c r="W279" i="4"/>
  <c r="W328" i="4"/>
  <c r="W369" i="4"/>
  <c r="W413" i="4"/>
  <c r="W444" i="4"/>
  <c r="W460" i="4"/>
  <c r="W483" i="4"/>
  <c r="W513" i="4"/>
  <c r="W544" i="4"/>
  <c r="W583" i="4"/>
  <c r="W623" i="4"/>
  <c r="W622" i="4"/>
  <c r="W679" i="4"/>
  <c r="W719" i="4"/>
  <c r="W755" i="4"/>
  <c r="W808" i="4"/>
  <c r="W807" i="4"/>
  <c r="W860" i="4"/>
  <c r="W885" i="4"/>
  <c r="W912" i="4"/>
  <c r="AF924" i="4" l="1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J924" i="4"/>
  <c r="L924" i="4" s="1"/>
  <c r="J925" i="4"/>
  <c r="L925" i="4" s="1"/>
  <c r="J926" i="4"/>
  <c r="L926" i="4" s="1"/>
  <c r="J927" i="4"/>
  <c r="L927" i="4" s="1"/>
  <c r="J928" i="4"/>
  <c r="L928" i="4" s="1"/>
  <c r="J929" i="4"/>
  <c r="L929" i="4" s="1"/>
  <c r="J930" i="4"/>
  <c r="L930" i="4" s="1"/>
  <c r="J931" i="4"/>
  <c r="L931" i="4" s="1"/>
  <c r="J932" i="4"/>
  <c r="L932" i="4" s="1"/>
  <c r="J933" i="4"/>
  <c r="L933" i="4" s="1"/>
  <c r="J934" i="4"/>
  <c r="L934" i="4" s="1"/>
  <c r="J935" i="4"/>
  <c r="L935" i="4" s="1"/>
  <c r="J936" i="4"/>
  <c r="L936" i="4" s="1"/>
  <c r="J937" i="4"/>
  <c r="L937" i="4" s="1"/>
  <c r="J938" i="4"/>
  <c r="L938" i="4" s="1"/>
  <c r="J939" i="4"/>
  <c r="L939" i="4" s="1"/>
  <c r="J940" i="4"/>
  <c r="L940" i="4" s="1"/>
  <c r="J941" i="4"/>
  <c r="L941" i="4" s="1"/>
  <c r="J942" i="4"/>
  <c r="L942" i="4" s="1"/>
  <c r="J943" i="4"/>
  <c r="L943" i="4" s="1"/>
  <c r="J944" i="4"/>
  <c r="L944" i="4" s="1"/>
  <c r="J945" i="4"/>
  <c r="L945" i="4" s="1"/>
  <c r="J946" i="4"/>
  <c r="L946" i="4" s="1"/>
  <c r="J947" i="4"/>
  <c r="L947" i="4" s="1"/>
  <c r="J948" i="4"/>
  <c r="L948" i="4" s="1"/>
  <c r="J949" i="4"/>
  <c r="L949" i="4" s="1"/>
  <c r="J950" i="4"/>
  <c r="L950" i="4" s="1"/>
  <c r="J951" i="4"/>
  <c r="L951" i="4" s="1"/>
  <c r="J952" i="4"/>
  <c r="L952" i="4" s="1"/>
  <c r="J953" i="4"/>
  <c r="L953" i="4" s="1"/>
  <c r="J954" i="4"/>
  <c r="L954" i="4" s="1"/>
  <c r="J955" i="4"/>
  <c r="L955" i="4" s="1"/>
  <c r="J956" i="4"/>
  <c r="L956" i="4" s="1"/>
  <c r="J957" i="4"/>
  <c r="L957" i="4" s="1"/>
  <c r="J958" i="4"/>
  <c r="L958" i="4" s="1"/>
  <c r="J959" i="4"/>
  <c r="L959" i="4" s="1"/>
  <c r="J960" i="4"/>
  <c r="L960" i="4" s="1"/>
  <c r="J961" i="4"/>
  <c r="L961" i="4" s="1"/>
  <c r="J962" i="4"/>
  <c r="L962" i="4" s="1"/>
  <c r="J963" i="4"/>
  <c r="L963" i="4" s="1"/>
  <c r="J964" i="4"/>
  <c r="L964" i="4" s="1"/>
  <c r="J965" i="4"/>
  <c r="L965" i="4" s="1"/>
  <c r="J966" i="4"/>
  <c r="L966" i="4" s="1"/>
  <c r="J967" i="4"/>
  <c r="L967" i="4" s="1"/>
  <c r="J968" i="4"/>
  <c r="L968" i="4" s="1"/>
  <c r="J969" i="4"/>
  <c r="L969" i="4" s="1"/>
  <c r="J970" i="4"/>
  <c r="L970" i="4" s="1"/>
  <c r="J971" i="4"/>
  <c r="L971" i="4" s="1"/>
  <c r="J972" i="4"/>
  <c r="L972" i="4" s="1"/>
  <c r="J973" i="4"/>
  <c r="L973" i="4" s="1"/>
  <c r="J974" i="4"/>
  <c r="L974" i="4" s="1"/>
  <c r="Y924" i="4" l="1"/>
  <c r="Y926" i="4"/>
  <c r="Y927" i="4"/>
  <c r="Y929" i="4"/>
  <c r="Y930" i="4"/>
  <c r="Y932" i="4"/>
  <c r="Y933" i="4"/>
  <c r="Y934" i="4"/>
  <c r="Y936" i="4"/>
  <c r="Y937" i="4"/>
  <c r="Y938" i="4"/>
  <c r="Y939" i="4"/>
  <c r="Y940" i="4"/>
  <c r="Y941" i="4"/>
  <c r="Y942" i="4"/>
  <c r="Y943" i="4"/>
  <c r="Y944" i="4"/>
  <c r="Y945" i="4"/>
  <c r="Y946" i="4"/>
  <c r="Y947" i="4"/>
  <c r="Y948" i="4"/>
  <c r="Y949" i="4"/>
  <c r="Y950" i="4"/>
  <c r="Y951" i="4"/>
  <c r="Y953" i="4"/>
  <c r="Y954" i="4"/>
  <c r="Y955" i="4"/>
  <c r="Y956" i="4"/>
  <c r="Y958" i="4"/>
  <c r="Y959" i="4"/>
  <c r="Y960" i="4"/>
  <c r="Y962" i="4"/>
  <c r="Y963" i="4"/>
  <c r="Y964" i="4"/>
  <c r="Y965" i="4"/>
  <c r="Y966" i="4"/>
  <c r="Y967" i="4"/>
  <c r="Y968" i="4"/>
  <c r="Y970" i="4"/>
  <c r="Y971" i="4"/>
  <c r="Y972" i="4"/>
  <c r="Y973" i="4"/>
  <c r="Y974" i="4"/>
  <c r="W924" i="4"/>
  <c r="W926" i="4"/>
  <c r="W927" i="4"/>
  <c r="W929" i="4"/>
  <c r="W930" i="4"/>
  <c r="W932" i="4"/>
  <c r="W933" i="4"/>
  <c r="W937" i="4"/>
  <c r="W938" i="4"/>
  <c r="W940" i="4"/>
  <c r="W941" i="4"/>
  <c r="W942" i="4"/>
  <c r="W943" i="4"/>
  <c r="W944" i="4"/>
  <c r="W945" i="4"/>
  <c r="W946" i="4"/>
  <c r="W948" i="4"/>
  <c r="W950" i="4"/>
  <c r="W951" i="4"/>
  <c r="W952" i="4"/>
  <c r="W953" i="4"/>
  <c r="W954" i="4"/>
  <c r="W955" i="4"/>
  <c r="W956" i="4"/>
  <c r="W959" i="4"/>
  <c r="W960" i="4"/>
  <c r="W962" i="4"/>
  <c r="W964" i="4"/>
  <c r="W965" i="4"/>
  <c r="W966" i="4"/>
  <c r="W967" i="4"/>
  <c r="W969" i="4"/>
  <c r="W970" i="4"/>
  <c r="W971" i="4"/>
  <c r="W972" i="4"/>
  <c r="W973" i="4"/>
  <c r="W974" i="4"/>
  <c r="N2" i="2" l="1"/>
  <c r="Y532" i="4" l="1"/>
  <c r="Y904" i="4"/>
  <c r="Y906" i="4"/>
  <c r="Y907" i="4"/>
  <c r="Y908" i="4"/>
  <c r="Y912" i="4"/>
  <c r="Y913" i="4"/>
  <c r="Y914" i="4"/>
  <c r="Y916" i="4"/>
  <c r="Y917" i="4"/>
  <c r="Y918" i="4"/>
  <c r="Y919" i="4"/>
  <c r="Y920" i="4"/>
  <c r="Y922" i="4"/>
  <c r="Y923" i="4"/>
  <c r="Y877" i="4"/>
  <c r="Y879" i="4"/>
  <c r="Y880" i="4"/>
  <c r="Y881" i="4"/>
  <c r="Y882" i="4"/>
  <c r="Y883" i="4"/>
  <c r="Y885" i="4"/>
  <c r="Y887" i="4"/>
  <c r="Y888" i="4"/>
  <c r="Y889" i="4"/>
  <c r="Y890" i="4"/>
  <c r="Y891" i="4"/>
  <c r="Y892" i="4"/>
  <c r="Y893" i="4"/>
  <c r="Y895" i="4"/>
  <c r="Y896" i="4"/>
  <c r="Y897" i="4"/>
  <c r="Y898" i="4"/>
  <c r="Y899" i="4"/>
  <c r="Y900" i="4"/>
  <c r="Y597" i="4"/>
  <c r="Y598" i="4"/>
  <c r="Y599" i="4"/>
  <c r="Y854" i="4"/>
  <c r="Y855" i="4"/>
  <c r="Y856" i="4"/>
  <c r="Y857" i="4"/>
  <c r="Y858" i="4"/>
  <c r="Y860" i="4"/>
  <c r="Y862" i="4"/>
  <c r="Y863" i="4"/>
  <c r="Y864" i="4"/>
  <c r="Y865" i="4"/>
  <c r="Y866" i="4"/>
  <c r="Y867" i="4"/>
  <c r="Y868" i="4"/>
  <c r="Y870" i="4"/>
  <c r="Y871" i="4"/>
  <c r="Y872" i="4"/>
  <c r="Y873" i="4"/>
  <c r="Y874" i="4"/>
  <c r="Y875" i="4"/>
  <c r="Y876" i="4"/>
  <c r="Y576" i="4"/>
  <c r="Y578" i="4"/>
  <c r="Y579" i="4"/>
  <c r="Y580" i="4"/>
  <c r="Y583" i="4"/>
  <c r="Y585" i="4"/>
  <c r="Y586" i="4"/>
  <c r="Y587" i="4"/>
  <c r="Y588" i="4"/>
  <c r="Y589" i="4"/>
  <c r="Y590" i="4"/>
  <c r="Y591" i="4"/>
  <c r="Y593" i="4"/>
  <c r="Y594" i="4"/>
  <c r="Y595" i="4"/>
  <c r="Y596" i="4"/>
  <c r="Y559" i="4"/>
  <c r="Y561" i="4"/>
  <c r="Y562" i="4"/>
  <c r="Y563" i="4"/>
  <c r="Y564" i="4"/>
  <c r="Y566" i="4"/>
  <c r="Y567" i="4"/>
  <c r="Y568" i="4"/>
  <c r="Y569" i="4"/>
  <c r="Y571" i="4"/>
  <c r="Y572" i="4"/>
  <c r="Y573" i="4"/>
  <c r="Y574" i="4"/>
  <c r="Y575" i="4"/>
  <c r="Y531" i="4"/>
  <c r="Y534" i="4"/>
  <c r="Y535" i="4"/>
  <c r="Y536" i="4"/>
  <c r="Y537" i="4"/>
  <c r="Y538" i="4"/>
  <c r="Y539" i="4"/>
  <c r="Y544" i="4"/>
  <c r="Y546" i="4"/>
  <c r="Y547" i="4"/>
  <c r="Y548" i="4"/>
  <c r="Y549" i="4"/>
  <c r="Y550" i="4"/>
  <c r="Y551" i="4"/>
  <c r="Y552" i="4"/>
  <c r="Y554" i="4"/>
  <c r="Y555" i="4"/>
  <c r="Y556" i="4"/>
  <c r="Y557" i="4"/>
  <c r="Y558" i="4"/>
  <c r="Y497" i="4"/>
  <c r="Y499" i="4"/>
  <c r="Y500" i="4"/>
  <c r="Y501" i="4"/>
  <c r="Y502" i="4"/>
  <c r="Y503" i="4"/>
  <c r="Y504" i="4"/>
  <c r="Y505" i="4"/>
  <c r="Y506" i="4"/>
  <c r="Y507" i="4"/>
  <c r="Y508" i="4"/>
  <c r="Y513" i="4"/>
  <c r="Y514" i="4"/>
  <c r="Y515" i="4"/>
  <c r="Y516" i="4"/>
  <c r="Y517" i="4"/>
  <c r="Y518" i="4"/>
  <c r="Y519" i="4"/>
  <c r="Y520" i="4"/>
  <c r="Y521" i="4"/>
  <c r="Y522" i="4"/>
  <c r="Y524" i="4"/>
  <c r="Y525" i="4"/>
  <c r="Y526" i="4"/>
  <c r="Y527" i="4"/>
  <c r="Y528" i="4"/>
  <c r="Y529" i="4"/>
  <c r="Y530" i="4"/>
  <c r="Y475" i="4"/>
  <c r="Y476" i="4"/>
  <c r="Y477" i="4"/>
  <c r="Y478" i="4"/>
  <c r="Y480" i="4"/>
  <c r="Y481" i="4"/>
  <c r="Y483" i="4"/>
  <c r="Y484" i="4"/>
  <c r="Y486" i="4"/>
  <c r="Y487" i="4"/>
  <c r="Y488" i="4"/>
  <c r="Y489" i="4"/>
  <c r="Y490" i="4"/>
  <c r="Y491" i="4"/>
  <c r="Y492" i="4"/>
  <c r="Y493" i="4"/>
  <c r="Y495" i="4"/>
  <c r="Y496" i="4"/>
  <c r="Y198" i="4"/>
  <c r="Y199" i="4"/>
  <c r="Y200" i="4"/>
  <c r="Y202" i="4"/>
  <c r="Y203" i="4"/>
  <c r="Y204" i="4"/>
  <c r="Y205" i="4"/>
  <c r="Y206" i="4"/>
  <c r="Y208" i="4"/>
  <c r="Y209" i="4"/>
  <c r="Y210" i="4"/>
  <c r="Y211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9" i="4"/>
  <c r="Y230" i="4"/>
  <c r="Y231" i="4"/>
  <c r="Y232" i="4"/>
  <c r="Y233" i="4"/>
  <c r="Y234" i="4"/>
  <c r="Y235" i="4"/>
  <c r="Y236" i="4"/>
  <c r="Y237" i="4"/>
  <c r="Y238" i="4"/>
  <c r="Y239" i="4"/>
  <c r="Y241" i="4"/>
  <c r="Y243" i="4"/>
  <c r="Y244" i="4"/>
  <c r="Y245" i="4"/>
  <c r="Y246" i="4"/>
  <c r="Y247" i="4"/>
  <c r="Y248" i="4"/>
  <c r="Y249" i="4"/>
  <c r="Y250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9" i="4"/>
  <c r="Y270" i="4"/>
  <c r="Y271" i="4"/>
  <c r="Y272" i="4"/>
  <c r="Y273" i="4"/>
  <c r="Y274" i="4"/>
  <c r="Y275" i="4"/>
  <c r="Y279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11" i="4"/>
  <c r="Y313" i="4"/>
  <c r="Y314" i="4"/>
  <c r="Y316" i="4"/>
  <c r="Y317" i="4"/>
  <c r="Y318" i="4"/>
  <c r="Y319" i="4"/>
  <c r="Y321" i="4"/>
  <c r="Y322" i="4"/>
  <c r="Y323" i="4"/>
  <c r="Y324" i="4"/>
  <c r="Y325" i="4"/>
  <c r="Y328" i="4"/>
  <c r="Y329" i="4"/>
  <c r="Y331" i="4"/>
  <c r="Y332" i="4"/>
  <c r="Y333" i="4"/>
  <c r="Y334" i="4"/>
  <c r="Y335" i="4"/>
  <c r="Y336" i="4"/>
  <c r="Y337" i="4"/>
  <c r="Y338" i="4"/>
  <c r="Y339" i="4"/>
  <c r="Y341" i="4"/>
  <c r="Y342" i="4"/>
  <c r="Y343" i="4"/>
  <c r="Y344" i="4"/>
  <c r="Y345" i="4"/>
  <c r="Y346" i="4"/>
  <c r="Y347" i="4"/>
  <c r="Y455" i="4"/>
  <c r="Y456" i="4"/>
  <c r="Y458" i="4"/>
  <c r="Y459" i="4"/>
  <c r="Y460" i="4"/>
  <c r="Y462" i="4"/>
  <c r="Y463" i="4"/>
  <c r="Y464" i="4"/>
  <c r="Y465" i="4"/>
  <c r="Y466" i="4"/>
  <c r="Y467" i="4"/>
  <c r="Y469" i="4"/>
  <c r="Y470" i="4"/>
  <c r="Y471" i="4"/>
  <c r="Y472" i="4"/>
  <c r="Y473" i="4"/>
  <c r="Y474" i="4"/>
  <c r="Y437" i="4"/>
  <c r="Y438" i="4"/>
  <c r="Y439" i="4"/>
  <c r="Y441" i="4"/>
  <c r="Y442" i="4"/>
  <c r="Y443" i="4"/>
  <c r="Y444" i="4"/>
  <c r="Y446" i="4"/>
  <c r="Y447" i="4"/>
  <c r="Y448" i="4"/>
  <c r="Y449" i="4"/>
  <c r="Y450" i="4"/>
  <c r="Y452" i="4"/>
  <c r="Y453" i="4"/>
  <c r="Y454" i="4"/>
  <c r="Y397" i="4"/>
  <c r="Y398" i="4"/>
  <c r="Y399" i="4"/>
  <c r="Y401" i="4"/>
  <c r="Y402" i="4"/>
  <c r="Y403" i="4"/>
  <c r="Y404" i="4"/>
  <c r="Y405" i="4"/>
  <c r="Y406" i="4"/>
  <c r="Y407" i="4"/>
  <c r="Y408" i="4"/>
  <c r="Y409" i="4"/>
  <c r="Y413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8" i="4"/>
  <c r="Y429" i="4"/>
  <c r="Y430" i="4"/>
  <c r="Y431" i="4"/>
  <c r="Y432" i="4"/>
  <c r="Y433" i="4"/>
  <c r="Y434" i="4"/>
  <c r="Y435" i="4"/>
  <c r="Y436" i="4"/>
  <c r="Y351" i="4"/>
  <c r="Y352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9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7" i="4"/>
  <c r="Y388" i="4"/>
  <c r="Y389" i="4"/>
  <c r="Y390" i="4"/>
  <c r="Y391" i="4"/>
  <c r="Y392" i="4"/>
  <c r="Y393" i="4"/>
  <c r="Y394" i="4"/>
  <c r="Y395" i="4"/>
  <c r="Y396" i="4"/>
  <c r="Y160" i="4"/>
  <c r="Y161" i="4"/>
  <c r="Y163" i="4"/>
  <c r="Y164" i="4"/>
  <c r="Y165" i="4"/>
  <c r="Y166" i="4"/>
  <c r="Y167" i="4"/>
  <c r="Y168" i="4"/>
  <c r="Y169" i="4"/>
  <c r="Y173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2" i="4"/>
  <c r="Y193" i="4"/>
  <c r="Y194" i="4"/>
  <c r="Y195" i="4"/>
  <c r="Y196" i="4"/>
  <c r="Y197" i="4"/>
  <c r="Y348" i="4"/>
  <c r="Y349" i="4"/>
  <c r="Y350" i="4"/>
  <c r="Y106" i="4"/>
  <c r="Y107" i="4"/>
  <c r="Y108" i="4"/>
  <c r="Y110" i="4"/>
  <c r="Y111" i="4"/>
  <c r="Y112" i="4"/>
  <c r="Y113" i="4"/>
  <c r="Y114" i="4"/>
  <c r="Y115" i="4"/>
  <c r="Y116" i="4"/>
  <c r="Y117" i="4"/>
  <c r="Y118" i="4"/>
  <c r="Y123" i="4"/>
  <c r="Y124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73" i="4"/>
  <c r="Y74" i="4"/>
  <c r="Y76" i="4"/>
  <c r="Y77" i="4"/>
  <c r="Y78" i="4"/>
  <c r="Y79" i="4"/>
  <c r="Y80" i="4"/>
  <c r="Y81" i="4"/>
  <c r="Y84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600" i="4"/>
  <c r="Y601" i="4"/>
  <c r="Y602" i="4"/>
  <c r="Y603" i="4"/>
  <c r="Y604" i="4"/>
  <c r="Y605" i="4"/>
  <c r="Y606" i="4"/>
  <c r="Y607" i="4"/>
  <c r="Y609" i="4"/>
  <c r="Y610" i="4"/>
  <c r="Y611" i="4"/>
  <c r="Y612" i="4"/>
  <c r="Y613" i="4"/>
  <c r="Y614" i="4"/>
  <c r="Y615" i="4"/>
  <c r="Y616" i="4"/>
  <c r="Y617" i="4"/>
  <c r="Y622" i="4"/>
  <c r="Y623" i="4"/>
  <c r="Y624" i="4"/>
  <c r="Y625" i="4"/>
  <c r="Y627" i="4"/>
  <c r="Y628" i="4"/>
  <c r="Y629" i="4"/>
  <c r="Y630" i="4"/>
  <c r="Y631" i="4"/>
  <c r="Y632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5" i="4"/>
  <c r="Y666" i="4"/>
  <c r="Y667" i="4"/>
  <c r="Y668" i="4"/>
  <c r="Y669" i="4"/>
  <c r="Y670" i="4"/>
  <c r="Y671" i="4"/>
  <c r="Y672" i="4"/>
  <c r="Y673" i="4"/>
  <c r="Y674" i="4"/>
  <c r="Y675" i="4"/>
  <c r="Y679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10" i="4"/>
  <c r="Y711" i="4"/>
  <c r="Y712" i="4"/>
  <c r="Y713" i="4"/>
  <c r="Y714" i="4"/>
  <c r="Y715" i="4"/>
  <c r="Y716" i="4"/>
  <c r="Y717" i="4"/>
  <c r="Y719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2" i="4"/>
  <c r="Y743" i="4"/>
  <c r="Y744" i="4"/>
  <c r="Y745" i="4"/>
  <c r="Y746" i="4"/>
  <c r="Y747" i="4"/>
  <c r="Y748" i="4"/>
  <c r="Y749" i="4"/>
  <c r="Y755" i="4"/>
  <c r="Y756" i="4"/>
  <c r="Y758" i="4"/>
  <c r="Y759" i="4"/>
  <c r="Y760" i="4"/>
  <c r="Y761" i="4"/>
  <c r="Y762" i="4"/>
  <c r="Y763" i="4"/>
  <c r="Y764" i="4"/>
  <c r="Y765" i="4"/>
  <c r="Y766" i="4"/>
  <c r="Y767" i="4"/>
  <c r="Y768" i="4"/>
  <c r="Y769" i="4"/>
  <c r="Y770" i="4"/>
  <c r="Y771" i="4"/>
  <c r="Y772" i="4"/>
  <c r="Y773" i="4"/>
  <c r="Y774" i="4"/>
  <c r="Y775" i="4"/>
  <c r="Y776" i="4"/>
  <c r="Y777" i="4"/>
  <c r="Y778" i="4"/>
  <c r="Y779" i="4"/>
  <c r="Y780" i="4"/>
  <c r="Y781" i="4"/>
  <c r="Y782" i="4"/>
  <c r="Y783" i="4"/>
  <c r="Y784" i="4"/>
  <c r="Y785" i="4"/>
  <c r="Y786" i="4"/>
  <c r="Y787" i="4"/>
  <c r="Y788" i="4"/>
  <c r="Y789" i="4"/>
  <c r="Y790" i="4"/>
  <c r="Y793" i="4"/>
  <c r="Y794" i="4"/>
  <c r="Y795" i="4"/>
  <c r="Y796" i="4"/>
  <c r="Y797" i="4"/>
  <c r="Y798" i="4"/>
  <c r="Y799" i="4"/>
  <c r="Y800" i="4"/>
  <c r="Y801" i="4"/>
  <c r="Y802" i="4"/>
  <c r="Y807" i="4"/>
  <c r="Y808" i="4"/>
  <c r="Y810" i="4"/>
  <c r="Y811" i="4"/>
  <c r="Y812" i="4"/>
  <c r="Y813" i="4"/>
  <c r="Y814" i="4"/>
  <c r="Y815" i="4"/>
  <c r="Y816" i="4"/>
  <c r="Y817" i="4"/>
  <c r="Y818" i="4"/>
  <c r="Y819" i="4"/>
  <c r="Y820" i="4"/>
  <c r="Y821" i="4"/>
  <c r="Y822" i="4"/>
  <c r="Y823" i="4"/>
  <c r="Y824" i="4"/>
  <c r="Y825" i="4"/>
  <c r="Y826" i="4"/>
  <c r="Y827" i="4"/>
  <c r="Y828" i="4"/>
  <c r="Y829" i="4"/>
  <c r="Y830" i="4"/>
  <c r="Y831" i="4"/>
  <c r="Y832" i="4"/>
  <c r="Y833" i="4"/>
  <c r="Y835" i="4"/>
  <c r="Y836" i="4"/>
  <c r="Y837" i="4"/>
  <c r="Y838" i="4"/>
  <c r="Y839" i="4"/>
  <c r="Y840" i="4"/>
  <c r="Y841" i="4"/>
  <c r="Y842" i="4"/>
  <c r="Y843" i="4"/>
  <c r="Y844" i="4"/>
  <c r="Y845" i="4"/>
  <c r="Y846" i="4"/>
  <c r="Y847" i="4"/>
  <c r="Y848" i="4"/>
  <c r="Y849" i="4"/>
  <c r="Y850" i="4"/>
  <c r="Y851" i="4"/>
  <c r="Y852" i="4"/>
  <c r="Y23" i="4"/>
  <c r="Y24" i="4"/>
  <c r="Y25" i="4"/>
  <c r="Y26" i="4"/>
  <c r="Y28" i="4"/>
  <c r="Y29" i="4"/>
  <c r="Y30" i="4"/>
  <c r="Y31" i="4"/>
  <c r="Y32" i="4"/>
  <c r="Y33" i="4"/>
  <c r="Y34" i="4"/>
  <c r="Y35" i="4"/>
  <c r="Y36" i="4"/>
  <c r="Y37" i="4"/>
  <c r="Y38" i="4"/>
  <c r="Y39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2" i="4"/>
  <c r="Y3" i="4"/>
  <c r="Y5" i="4"/>
  <c r="Y6" i="4"/>
  <c r="Y7" i="4"/>
  <c r="Y8" i="4"/>
  <c r="Y9" i="4"/>
  <c r="Y10" i="4"/>
  <c r="Y13" i="4"/>
  <c r="Y14" i="4"/>
  <c r="Y15" i="4"/>
  <c r="Y16" i="4"/>
  <c r="Y17" i="4"/>
  <c r="Y18" i="4"/>
  <c r="Y19" i="4"/>
  <c r="Y20" i="4"/>
  <c r="Y21" i="4"/>
  <c r="Y22" i="4"/>
  <c r="Y902" i="4"/>
  <c r="Y903" i="4"/>
  <c r="Y901" i="4"/>
  <c r="W14" i="4" l="1"/>
  <c r="W13" i="4"/>
  <c r="W62" i="4"/>
  <c r="W48" i="4"/>
  <c r="W47" i="4"/>
  <c r="W852" i="4"/>
  <c r="W845" i="4"/>
  <c r="W844" i="4"/>
  <c r="W843" i="4"/>
  <c r="W810" i="4"/>
  <c r="W760" i="4"/>
  <c r="W759" i="4"/>
  <c r="W721" i="4"/>
  <c r="W682" i="4"/>
  <c r="W681" i="4"/>
  <c r="W628" i="4"/>
  <c r="W99" i="4"/>
  <c r="W87" i="4"/>
  <c r="W86" i="4"/>
  <c r="W126" i="4"/>
  <c r="W176" i="4"/>
  <c r="W175" i="4"/>
  <c r="W372" i="4"/>
  <c r="W371" i="4"/>
  <c r="W415" i="4"/>
  <c r="W447" i="4"/>
  <c r="W446" i="4"/>
  <c r="W464" i="4"/>
  <c r="W463" i="4"/>
  <c r="W334" i="4"/>
  <c r="W333" i="4"/>
  <c r="W313" i="4"/>
  <c r="W281" i="4"/>
  <c r="W243" i="4"/>
  <c r="W214" i="4"/>
  <c r="W209" i="4"/>
  <c r="W208" i="4"/>
  <c r="W489" i="4"/>
  <c r="W487" i="4"/>
  <c r="W486" i="4"/>
  <c r="W515" i="4"/>
  <c r="W514" i="4"/>
  <c r="W566" i="4"/>
  <c r="W586" i="4"/>
  <c r="W585" i="4"/>
  <c r="W863" i="4"/>
  <c r="W887" i="4"/>
  <c r="W917" i="4"/>
  <c r="W916" i="4"/>
  <c r="N37" i="2"/>
  <c r="N38" i="2"/>
  <c r="N39" i="2"/>
  <c r="N40" i="2"/>
  <c r="N41" i="2"/>
  <c r="N6" i="2"/>
  <c r="N7" i="2"/>
  <c r="N8" i="2"/>
  <c r="N42" i="2"/>
  <c r="N34" i="2"/>
  <c r="N35" i="2"/>
  <c r="N4" i="2"/>
  <c r="N51" i="2"/>
  <c r="N59" i="2"/>
  <c r="N81" i="2"/>
  <c r="N82" i="2"/>
  <c r="N83" i="2"/>
  <c r="N45" i="2"/>
  <c r="N46" i="2"/>
  <c r="N47" i="2"/>
  <c r="N48" i="2"/>
  <c r="N49" i="2"/>
  <c r="N50" i="2"/>
  <c r="N84" i="2"/>
  <c r="N85" i="2"/>
  <c r="N86" i="2"/>
  <c r="N9" i="2"/>
  <c r="N10" i="2"/>
  <c r="N11" i="2"/>
  <c r="N12" i="2"/>
  <c r="N13" i="2"/>
  <c r="N14" i="2"/>
  <c r="N73" i="2"/>
  <c r="N74" i="2"/>
  <c r="N75" i="2"/>
  <c r="N76" i="2"/>
  <c r="N15" i="2"/>
  <c r="N16" i="2"/>
  <c r="N17" i="2"/>
  <c r="N18" i="2"/>
  <c r="N19" i="2"/>
  <c r="N20" i="2"/>
  <c r="N21" i="2"/>
  <c r="N22" i="2"/>
  <c r="N55" i="2"/>
  <c r="N56" i="2"/>
  <c r="N57" i="2"/>
  <c r="N58" i="2"/>
  <c r="N36" i="2"/>
  <c r="J2" i="4" l="1"/>
  <c r="L2" i="4" s="1"/>
  <c r="J3" i="4"/>
  <c r="L3" i="4" s="1"/>
  <c r="J4" i="4"/>
  <c r="L4" i="4" s="1"/>
  <c r="J5" i="4"/>
  <c r="L5" i="4" s="1"/>
  <c r="J6" i="4"/>
  <c r="L6" i="4" s="1"/>
  <c r="J7" i="4"/>
  <c r="L7" i="4" s="1"/>
  <c r="J8" i="4"/>
  <c r="L8" i="4" s="1"/>
  <c r="J9" i="4"/>
  <c r="L9" i="4" s="1"/>
  <c r="J10" i="4"/>
  <c r="L10" i="4" s="1"/>
  <c r="J11" i="4"/>
  <c r="L11" i="4" s="1"/>
  <c r="J12" i="4"/>
  <c r="L12" i="4" s="1"/>
  <c r="J13" i="4"/>
  <c r="L13" i="4" s="1"/>
  <c r="J14" i="4"/>
  <c r="L14" i="4" s="1"/>
  <c r="J15" i="4"/>
  <c r="L15" i="4" s="1"/>
  <c r="J16" i="4"/>
  <c r="L16" i="4" s="1"/>
  <c r="J17" i="4"/>
  <c r="L17" i="4" s="1"/>
  <c r="J18" i="4"/>
  <c r="L18" i="4" s="1"/>
  <c r="J19" i="4"/>
  <c r="L19" i="4" s="1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85" i="4"/>
  <c r="L785" i="4" s="1"/>
  <c r="J786" i="4"/>
  <c r="L786" i="4" s="1"/>
  <c r="J787" i="4"/>
  <c r="L787" i="4" s="1"/>
  <c r="J788" i="4"/>
  <c r="L788" i="4" s="1"/>
  <c r="J789" i="4"/>
  <c r="L789" i="4" s="1"/>
  <c r="J790" i="4"/>
  <c r="L790" i="4" s="1"/>
  <c r="J791" i="4"/>
  <c r="L791" i="4" s="1"/>
  <c r="J792" i="4"/>
  <c r="L792" i="4" s="1"/>
  <c r="J793" i="4"/>
  <c r="L793" i="4" s="1"/>
  <c r="J794" i="4"/>
  <c r="L794" i="4" s="1"/>
  <c r="J795" i="4"/>
  <c r="L795" i="4" s="1"/>
  <c r="J796" i="4"/>
  <c r="L796" i="4" s="1"/>
  <c r="J797" i="4"/>
  <c r="L797" i="4" s="1"/>
  <c r="J798" i="4"/>
  <c r="L798" i="4" s="1"/>
  <c r="J799" i="4"/>
  <c r="L799" i="4" s="1"/>
  <c r="J800" i="4"/>
  <c r="L800" i="4" s="1"/>
  <c r="J801" i="4"/>
  <c r="L801" i="4" s="1"/>
  <c r="J802" i="4"/>
  <c r="L802" i="4" s="1"/>
  <c r="J803" i="4"/>
  <c r="L803" i="4" s="1"/>
  <c r="J804" i="4"/>
  <c r="L804" i="4" s="1"/>
  <c r="J805" i="4"/>
  <c r="L805" i="4" s="1"/>
  <c r="J806" i="4"/>
  <c r="L806" i="4" s="1"/>
  <c r="J807" i="4"/>
  <c r="L807" i="4" s="1"/>
  <c r="J808" i="4"/>
  <c r="L808" i="4" s="1"/>
  <c r="J809" i="4"/>
  <c r="L809" i="4" s="1"/>
  <c r="J810" i="4"/>
  <c r="L810" i="4" s="1"/>
  <c r="J811" i="4"/>
  <c r="L811" i="4" s="1"/>
  <c r="J812" i="4"/>
  <c r="L812" i="4" s="1"/>
  <c r="J813" i="4"/>
  <c r="L813" i="4" s="1"/>
  <c r="J814" i="4"/>
  <c r="L814" i="4" s="1"/>
  <c r="J815" i="4"/>
  <c r="L815" i="4" s="1"/>
  <c r="J816" i="4"/>
  <c r="L816" i="4" s="1"/>
  <c r="J817" i="4"/>
  <c r="L817" i="4" s="1"/>
  <c r="J818" i="4"/>
  <c r="L818" i="4" s="1"/>
  <c r="J819" i="4"/>
  <c r="L819" i="4" s="1"/>
  <c r="J820" i="4"/>
  <c r="L820" i="4" s="1"/>
  <c r="J821" i="4"/>
  <c r="L821" i="4" s="1"/>
  <c r="J822" i="4"/>
  <c r="L822" i="4" s="1"/>
  <c r="J823" i="4"/>
  <c r="L823" i="4" s="1"/>
  <c r="J824" i="4"/>
  <c r="L824" i="4" s="1"/>
  <c r="J825" i="4"/>
  <c r="L825" i="4" s="1"/>
  <c r="J826" i="4"/>
  <c r="L826" i="4" s="1"/>
  <c r="J827" i="4"/>
  <c r="L827" i="4" s="1"/>
  <c r="J828" i="4"/>
  <c r="L828" i="4" s="1"/>
  <c r="J829" i="4"/>
  <c r="L829" i="4" s="1"/>
  <c r="J830" i="4"/>
  <c r="L830" i="4" s="1"/>
  <c r="J831" i="4"/>
  <c r="L831" i="4" s="1"/>
  <c r="J832" i="4"/>
  <c r="L832" i="4" s="1"/>
  <c r="J833" i="4"/>
  <c r="L833" i="4" s="1"/>
  <c r="J834" i="4"/>
  <c r="L834" i="4" s="1"/>
  <c r="J835" i="4"/>
  <c r="L835" i="4" s="1"/>
  <c r="J836" i="4"/>
  <c r="L836" i="4" s="1"/>
  <c r="J837" i="4"/>
  <c r="L837" i="4" s="1"/>
  <c r="J838" i="4"/>
  <c r="L838" i="4" s="1"/>
  <c r="J839" i="4"/>
  <c r="L839" i="4" s="1"/>
  <c r="J840" i="4"/>
  <c r="L840" i="4" s="1"/>
  <c r="J841" i="4"/>
  <c r="L841" i="4" s="1"/>
  <c r="J842" i="4"/>
  <c r="L842" i="4" s="1"/>
  <c r="J843" i="4"/>
  <c r="L843" i="4" s="1"/>
  <c r="J844" i="4"/>
  <c r="L844" i="4" s="1"/>
  <c r="J845" i="4"/>
  <c r="L845" i="4" s="1"/>
  <c r="J846" i="4"/>
  <c r="L846" i="4" s="1"/>
  <c r="J847" i="4"/>
  <c r="L847" i="4" s="1"/>
  <c r="J848" i="4"/>
  <c r="L848" i="4" s="1"/>
  <c r="J849" i="4"/>
  <c r="L849" i="4" s="1"/>
  <c r="J850" i="4"/>
  <c r="L850" i="4" s="1"/>
  <c r="J851" i="4"/>
  <c r="L851" i="4" s="1"/>
  <c r="J852" i="4"/>
  <c r="L852" i="4" s="1"/>
  <c r="J739" i="4"/>
  <c r="L739" i="4" s="1"/>
  <c r="J740" i="4"/>
  <c r="L740" i="4" s="1"/>
  <c r="J741" i="4"/>
  <c r="L741" i="4" s="1"/>
  <c r="J742" i="4"/>
  <c r="L742" i="4" s="1"/>
  <c r="J743" i="4"/>
  <c r="L743" i="4" s="1"/>
  <c r="J744" i="4"/>
  <c r="L744" i="4" s="1"/>
  <c r="J745" i="4"/>
  <c r="L745" i="4" s="1"/>
  <c r="J746" i="4"/>
  <c r="L746" i="4" s="1"/>
  <c r="J747" i="4"/>
  <c r="L747" i="4" s="1"/>
  <c r="J748" i="4"/>
  <c r="L748" i="4" s="1"/>
  <c r="J749" i="4"/>
  <c r="L749" i="4" s="1"/>
  <c r="J750" i="4"/>
  <c r="L750" i="4" s="1"/>
  <c r="J751" i="4"/>
  <c r="L751" i="4" s="1"/>
  <c r="J752" i="4"/>
  <c r="L752" i="4" s="1"/>
  <c r="J753" i="4"/>
  <c r="L753" i="4" s="1"/>
  <c r="J754" i="4"/>
  <c r="L754" i="4" s="1"/>
  <c r="J755" i="4"/>
  <c r="L755" i="4" s="1"/>
  <c r="J756" i="4"/>
  <c r="L756" i="4" s="1"/>
  <c r="J757" i="4"/>
  <c r="L757" i="4" s="1"/>
  <c r="J758" i="4"/>
  <c r="L758" i="4" s="1"/>
  <c r="J759" i="4"/>
  <c r="L759" i="4" s="1"/>
  <c r="J760" i="4"/>
  <c r="L760" i="4" s="1"/>
  <c r="J761" i="4"/>
  <c r="L761" i="4" s="1"/>
  <c r="J762" i="4"/>
  <c r="L762" i="4" s="1"/>
  <c r="J763" i="4"/>
  <c r="L763" i="4" s="1"/>
  <c r="J764" i="4"/>
  <c r="L764" i="4" s="1"/>
  <c r="J765" i="4"/>
  <c r="L765" i="4" s="1"/>
  <c r="J766" i="4"/>
  <c r="L766" i="4" s="1"/>
  <c r="J767" i="4"/>
  <c r="L767" i="4" s="1"/>
  <c r="J768" i="4"/>
  <c r="L768" i="4" s="1"/>
  <c r="J769" i="4"/>
  <c r="L769" i="4" s="1"/>
  <c r="J770" i="4"/>
  <c r="L770" i="4" s="1"/>
  <c r="J771" i="4"/>
  <c r="L771" i="4" s="1"/>
  <c r="J772" i="4"/>
  <c r="L772" i="4" s="1"/>
  <c r="J773" i="4"/>
  <c r="L773" i="4" s="1"/>
  <c r="J774" i="4"/>
  <c r="L774" i="4" s="1"/>
  <c r="J775" i="4"/>
  <c r="L775" i="4" s="1"/>
  <c r="J776" i="4"/>
  <c r="L776" i="4" s="1"/>
  <c r="J777" i="4"/>
  <c r="L777" i="4" s="1"/>
  <c r="J778" i="4"/>
  <c r="L778" i="4" s="1"/>
  <c r="J779" i="4"/>
  <c r="L779" i="4" s="1"/>
  <c r="J780" i="4"/>
  <c r="L780" i="4" s="1"/>
  <c r="J781" i="4"/>
  <c r="L781" i="4" s="1"/>
  <c r="J782" i="4"/>
  <c r="L782" i="4" s="1"/>
  <c r="J783" i="4"/>
  <c r="L783" i="4" s="1"/>
  <c r="J784" i="4"/>
  <c r="L784" i="4" s="1"/>
  <c r="J708" i="4"/>
  <c r="L708" i="4" s="1"/>
  <c r="J709" i="4"/>
  <c r="L709" i="4" s="1"/>
  <c r="J710" i="4"/>
  <c r="L710" i="4" s="1"/>
  <c r="J711" i="4"/>
  <c r="L711" i="4" s="1"/>
  <c r="J712" i="4"/>
  <c r="L712" i="4" s="1"/>
  <c r="J713" i="4"/>
  <c r="L713" i="4" s="1"/>
  <c r="J714" i="4"/>
  <c r="L714" i="4" s="1"/>
  <c r="J715" i="4"/>
  <c r="L715" i="4" s="1"/>
  <c r="J716" i="4"/>
  <c r="L716" i="4" s="1"/>
  <c r="J717" i="4"/>
  <c r="L717" i="4" s="1"/>
  <c r="J718" i="4"/>
  <c r="L718" i="4" s="1"/>
  <c r="J719" i="4"/>
  <c r="L719" i="4" s="1"/>
  <c r="J720" i="4"/>
  <c r="L720" i="4" s="1"/>
  <c r="J721" i="4"/>
  <c r="L721" i="4" s="1"/>
  <c r="J722" i="4"/>
  <c r="L722" i="4" s="1"/>
  <c r="J723" i="4"/>
  <c r="L723" i="4" s="1"/>
  <c r="J724" i="4"/>
  <c r="L724" i="4" s="1"/>
  <c r="J725" i="4"/>
  <c r="L725" i="4" s="1"/>
  <c r="J726" i="4"/>
  <c r="L726" i="4" s="1"/>
  <c r="J727" i="4"/>
  <c r="L727" i="4" s="1"/>
  <c r="J728" i="4"/>
  <c r="L728" i="4" s="1"/>
  <c r="J729" i="4"/>
  <c r="L729" i="4" s="1"/>
  <c r="J730" i="4"/>
  <c r="L730" i="4" s="1"/>
  <c r="J731" i="4"/>
  <c r="L731" i="4" s="1"/>
  <c r="J732" i="4"/>
  <c r="L732" i="4" s="1"/>
  <c r="J733" i="4"/>
  <c r="L733" i="4" s="1"/>
  <c r="J734" i="4"/>
  <c r="L734" i="4" s="1"/>
  <c r="J735" i="4"/>
  <c r="L735" i="4" s="1"/>
  <c r="J736" i="4"/>
  <c r="L736" i="4" s="1"/>
  <c r="J737" i="4"/>
  <c r="L737" i="4" s="1"/>
  <c r="J738" i="4"/>
  <c r="L738" i="4" s="1"/>
  <c r="J663" i="4"/>
  <c r="L663" i="4" s="1"/>
  <c r="J664" i="4"/>
  <c r="L664" i="4" s="1"/>
  <c r="J665" i="4"/>
  <c r="L665" i="4" s="1"/>
  <c r="J666" i="4"/>
  <c r="L666" i="4" s="1"/>
  <c r="J667" i="4"/>
  <c r="L667" i="4" s="1"/>
  <c r="J668" i="4"/>
  <c r="L668" i="4" s="1"/>
  <c r="J669" i="4"/>
  <c r="L669" i="4" s="1"/>
  <c r="J670" i="4"/>
  <c r="L670" i="4" s="1"/>
  <c r="J671" i="4"/>
  <c r="L671" i="4" s="1"/>
  <c r="J672" i="4"/>
  <c r="L672" i="4" s="1"/>
  <c r="J673" i="4"/>
  <c r="L673" i="4" s="1"/>
  <c r="J674" i="4"/>
  <c r="L674" i="4" s="1"/>
  <c r="J675" i="4"/>
  <c r="L675" i="4" s="1"/>
  <c r="J676" i="4"/>
  <c r="L676" i="4" s="1"/>
  <c r="J677" i="4"/>
  <c r="L677" i="4" s="1"/>
  <c r="J678" i="4"/>
  <c r="L678" i="4" s="1"/>
  <c r="J679" i="4"/>
  <c r="L679" i="4" s="1"/>
  <c r="J680" i="4"/>
  <c r="L680" i="4" s="1"/>
  <c r="J681" i="4"/>
  <c r="L681" i="4" s="1"/>
  <c r="J682" i="4"/>
  <c r="L682" i="4" s="1"/>
  <c r="J683" i="4"/>
  <c r="L683" i="4" s="1"/>
  <c r="J684" i="4"/>
  <c r="L684" i="4" s="1"/>
  <c r="J685" i="4"/>
  <c r="L685" i="4" s="1"/>
  <c r="J686" i="4"/>
  <c r="L686" i="4" s="1"/>
  <c r="J687" i="4"/>
  <c r="L687" i="4" s="1"/>
  <c r="J688" i="4"/>
  <c r="L688" i="4" s="1"/>
  <c r="J689" i="4"/>
  <c r="L689" i="4" s="1"/>
  <c r="J690" i="4"/>
  <c r="L690" i="4" s="1"/>
  <c r="J691" i="4"/>
  <c r="L691" i="4" s="1"/>
  <c r="J692" i="4"/>
  <c r="L692" i="4" s="1"/>
  <c r="J693" i="4"/>
  <c r="L693" i="4" s="1"/>
  <c r="J694" i="4"/>
  <c r="L694" i="4" s="1"/>
  <c r="J695" i="4"/>
  <c r="L695" i="4" s="1"/>
  <c r="J696" i="4"/>
  <c r="L696" i="4" s="1"/>
  <c r="J697" i="4"/>
  <c r="L697" i="4" s="1"/>
  <c r="J698" i="4"/>
  <c r="L698" i="4" s="1"/>
  <c r="J699" i="4"/>
  <c r="L699" i="4" s="1"/>
  <c r="J700" i="4"/>
  <c r="L700" i="4" s="1"/>
  <c r="J701" i="4"/>
  <c r="L701" i="4" s="1"/>
  <c r="J702" i="4"/>
  <c r="L702" i="4" s="1"/>
  <c r="J703" i="4"/>
  <c r="L703" i="4" s="1"/>
  <c r="J704" i="4"/>
  <c r="L704" i="4" s="1"/>
  <c r="J705" i="4"/>
  <c r="L705" i="4" s="1"/>
  <c r="J706" i="4"/>
  <c r="L706" i="4" s="1"/>
  <c r="J707" i="4"/>
  <c r="L707" i="4" s="1"/>
  <c r="J600" i="4"/>
  <c r="L600" i="4" s="1"/>
  <c r="J601" i="4"/>
  <c r="L601" i="4" s="1"/>
  <c r="J602" i="4"/>
  <c r="L602" i="4" s="1"/>
  <c r="J603" i="4"/>
  <c r="L603" i="4" s="1"/>
  <c r="J604" i="4"/>
  <c r="L604" i="4" s="1"/>
  <c r="J605" i="4"/>
  <c r="L605" i="4" s="1"/>
  <c r="J606" i="4"/>
  <c r="L606" i="4" s="1"/>
  <c r="J607" i="4"/>
  <c r="L607" i="4" s="1"/>
  <c r="J608" i="4"/>
  <c r="L608" i="4" s="1"/>
  <c r="J609" i="4"/>
  <c r="L609" i="4" s="1"/>
  <c r="J610" i="4"/>
  <c r="L610" i="4" s="1"/>
  <c r="J611" i="4"/>
  <c r="L611" i="4" s="1"/>
  <c r="J612" i="4"/>
  <c r="L612" i="4" s="1"/>
  <c r="J613" i="4"/>
  <c r="L613" i="4" s="1"/>
  <c r="J614" i="4"/>
  <c r="L614" i="4" s="1"/>
  <c r="J615" i="4"/>
  <c r="L615" i="4" s="1"/>
  <c r="J616" i="4"/>
  <c r="L616" i="4" s="1"/>
  <c r="J617" i="4"/>
  <c r="L617" i="4" s="1"/>
  <c r="J618" i="4"/>
  <c r="L618" i="4" s="1"/>
  <c r="J620" i="4"/>
  <c r="L620" i="4" s="1"/>
  <c r="J621" i="4"/>
  <c r="L621" i="4" s="1"/>
  <c r="J622" i="4"/>
  <c r="L622" i="4" s="1"/>
  <c r="J623" i="4"/>
  <c r="L623" i="4" s="1"/>
  <c r="J624" i="4"/>
  <c r="L624" i="4" s="1"/>
  <c r="J625" i="4"/>
  <c r="L625" i="4" s="1"/>
  <c r="J626" i="4"/>
  <c r="L626" i="4" s="1"/>
  <c r="J627" i="4"/>
  <c r="L627" i="4" s="1"/>
  <c r="J628" i="4"/>
  <c r="L628" i="4" s="1"/>
  <c r="J629" i="4"/>
  <c r="L629" i="4" s="1"/>
  <c r="J630" i="4"/>
  <c r="L630" i="4" s="1"/>
  <c r="J631" i="4"/>
  <c r="L631" i="4" s="1"/>
  <c r="J632" i="4"/>
  <c r="L632" i="4" s="1"/>
  <c r="J633" i="4"/>
  <c r="L633" i="4" s="1"/>
  <c r="J634" i="4"/>
  <c r="L634" i="4" s="1"/>
  <c r="J635" i="4"/>
  <c r="L635" i="4" s="1"/>
  <c r="J636" i="4"/>
  <c r="L636" i="4" s="1"/>
  <c r="J637" i="4"/>
  <c r="L637" i="4" s="1"/>
  <c r="J638" i="4"/>
  <c r="L638" i="4" s="1"/>
  <c r="J639" i="4"/>
  <c r="L639" i="4" s="1"/>
  <c r="J640" i="4"/>
  <c r="L640" i="4" s="1"/>
  <c r="J641" i="4"/>
  <c r="L641" i="4" s="1"/>
  <c r="J642" i="4"/>
  <c r="L642" i="4" s="1"/>
  <c r="J643" i="4"/>
  <c r="L643" i="4" s="1"/>
  <c r="J644" i="4"/>
  <c r="L644" i="4" s="1"/>
  <c r="J645" i="4"/>
  <c r="L645" i="4" s="1"/>
  <c r="J646" i="4"/>
  <c r="L646" i="4" s="1"/>
  <c r="J647" i="4"/>
  <c r="L647" i="4" s="1"/>
  <c r="J648" i="4"/>
  <c r="L648" i="4" s="1"/>
  <c r="J649" i="4"/>
  <c r="L649" i="4" s="1"/>
  <c r="J650" i="4"/>
  <c r="L650" i="4" s="1"/>
  <c r="J651" i="4"/>
  <c r="L651" i="4" s="1"/>
  <c r="J652" i="4"/>
  <c r="L652" i="4" s="1"/>
  <c r="J653" i="4"/>
  <c r="L653" i="4" s="1"/>
  <c r="J654" i="4"/>
  <c r="L654" i="4" s="1"/>
  <c r="J655" i="4"/>
  <c r="L655" i="4" s="1"/>
  <c r="J656" i="4"/>
  <c r="L656" i="4" s="1"/>
  <c r="J657" i="4"/>
  <c r="L657" i="4" s="1"/>
  <c r="J658" i="4"/>
  <c r="L658" i="4" s="1"/>
  <c r="J659" i="4"/>
  <c r="L659" i="4" s="1"/>
  <c r="J660" i="4"/>
  <c r="L660" i="4" s="1"/>
  <c r="J661" i="4"/>
  <c r="L661" i="4" s="1"/>
  <c r="J662" i="4"/>
  <c r="L66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80" i="4"/>
  <c r="L80" i="4" s="1"/>
  <c r="J81" i="4"/>
  <c r="L81" i="4" s="1"/>
  <c r="J82" i="4"/>
  <c r="L82" i="4" s="1"/>
  <c r="J83" i="4"/>
  <c r="L83" i="4" s="1"/>
  <c r="J84" i="4"/>
  <c r="L84" i="4" s="1"/>
  <c r="J85" i="4"/>
  <c r="L85" i="4" s="1"/>
  <c r="J86" i="4"/>
  <c r="L86" i="4" s="1"/>
  <c r="J87" i="4"/>
  <c r="L87" i="4" s="1"/>
  <c r="J88" i="4"/>
  <c r="L88" i="4" s="1"/>
  <c r="J89" i="4"/>
  <c r="L89" i="4" s="1"/>
  <c r="J90" i="4"/>
  <c r="L90" i="4" s="1"/>
  <c r="J91" i="4"/>
  <c r="L91" i="4" s="1"/>
  <c r="J92" i="4"/>
  <c r="L92" i="4" s="1"/>
  <c r="J93" i="4"/>
  <c r="L93" i="4" s="1"/>
  <c r="J94" i="4"/>
  <c r="L94" i="4" s="1"/>
  <c r="J95" i="4"/>
  <c r="L95" i="4" s="1"/>
  <c r="J96" i="4"/>
  <c r="L96" i="4" s="1"/>
  <c r="J97" i="4"/>
  <c r="L97" i="4" s="1"/>
  <c r="J98" i="4"/>
  <c r="L98" i="4" s="1"/>
  <c r="J99" i="4"/>
  <c r="L99" i="4" s="1"/>
  <c r="J100" i="4"/>
  <c r="L100" i="4" s="1"/>
  <c r="J101" i="4"/>
  <c r="L101" i="4" s="1"/>
  <c r="J102" i="4"/>
  <c r="L102" i="4" s="1"/>
  <c r="J103" i="4"/>
  <c r="L103" i="4" s="1"/>
  <c r="J104" i="4"/>
  <c r="L104" i="4" s="1"/>
  <c r="J105" i="4"/>
  <c r="L105" i="4" s="1"/>
  <c r="J106" i="4"/>
  <c r="L106" i="4" s="1"/>
  <c r="J107" i="4"/>
  <c r="L107" i="4" s="1"/>
  <c r="J108" i="4"/>
  <c r="L108" i="4" s="1"/>
  <c r="J109" i="4"/>
  <c r="L109" i="4" s="1"/>
  <c r="J110" i="4"/>
  <c r="L110" i="4" s="1"/>
  <c r="J111" i="4"/>
  <c r="L111" i="4" s="1"/>
  <c r="J112" i="4"/>
  <c r="L112" i="4" s="1"/>
  <c r="J113" i="4"/>
  <c r="L113" i="4" s="1"/>
  <c r="J114" i="4"/>
  <c r="L114" i="4" s="1"/>
  <c r="J115" i="4"/>
  <c r="L115" i="4" s="1"/>
  <c r="J116" i="4"/>
  <c r="L116" i="4" s="1"/>
  <c r="J117" i="4"/>
  <c r="L117" i="4" s="1"/>
  <c r="J118" i="4"/>
  <c r="L118" i="4" s="1"/>
  <c r="J119" i="4"/>
  <c r="L119" i="4" s="1"/>
  <c r="J120" i="4"/>
  <c r="L120" i="4" s="1"/>
  <c r="J121" i="4"/>
  <c r="L121" i="4" s="1"/>
  <c r="J122" i="4"/>
  <c r="L122" i="4" s="1"/>
  <c r="J123" i="4"/>
  <c r="L123" i="4" s="1"/>
  <c r="J124" i="4"/>
  <c r="L124" i="4" s="1"/>
  <c r="J125" i="4"/>
  <c r="L125" i="4" s="1"/>
  <c r="J126" i="4"/>
  <c r="L126" i="4" s="1"/>
  <c r="J127" i="4"/>
  <c r="L127" i="4" s="1"/>
  <c r="J128" i="4"/>
  <c r="L128" i="4" s="1"/>
  <c r="J129" i="4"/>
  <c r="L129" i="4" s="1"/>
  <c r="J130" i="4"/>
  <c r="L130" i="4" s="1"/>
  <c r="J131" i="4"/>
  <c r="L131" i="4" s="1"/>
  <c r="J132" i="4"/>
  <c r="L132" i="4" s="1"/>
  <c r="J133" i="4"/>
  <c r="L133" i="4" s="1"/>
  <c r="J134" i="4"/>
  <c r="L134" i="4" s="1"/>
  <c r="J135" i="4"/>
  <c r="L135" i="4" s="1"/>
  <c r="J136" i="4"/>
  <c r="L136" i="4" s="1"/>
  <c r="J137" i="4"/>
  <c r="L137" i="4" s="1"/>
  <c r="J138" i="4"/>
  <c r="L138" i="4" s="1"/>
  <c r="J139" i="4"/>
  <c r="L139" i="4" s="1"/>
  <c r="J140" i="4"/>
  <c r="L140" i="4" s="1"/>
  <c r="J141" i="4"/>
  <c r="L141" i="4" s="1"/>
  <c r="J142" i="4"/>
  <c r="L142" i="4" s="1"/>
  <c r="J143" i="4"/>
  <c r="L143" i="4" s="1"/>
  <c r="J144" i="4"/>
  <c r="L144" i="4" s="1"/>
  <c r="J145" i="4"/>
  <c r="L145" i="4" s="1"/>
  <c r="J146" i="4"/>
  <c r="L146" i="4" s="1"/>
  <c r="J147" i="4"/>
  <c r="L147" i="4" s="1"/>
  <c r="J148" i="4"/>
  <c r="L148" i="4" s="1"/>
  <c r="J149" i="4"/>
  <c r="L149" i="4" s="1"/>
  <c r="J150" i="4"/>
  <c r="L150" i="4" s="1"/>
  <c r="J151" i="4"/>
  <c r="L151" i="4" s="1"/>
  <c r="J152" i="4"/>
  <c r="L152" i="4" s="1"/>
  <c r="J153" i="4"/>
  <c r="L153" i="4" s="1"/>
  <c r="J154" i="4"/>
  <c r="L154" i="4" s="1"/>
  <c r="J155" i="4"/>
  <c r="L155" i="4" s="1"/>
  <c r="J156" i="4"/>
  <c r="L156" i="4" s="1"/>
  <c r="J157" i="4"/>
  <c r="L157" i="4" s="1"/>
  <c r="J158" i="4"/>
  <c r="L158" i="4" s="1"/>
  <c r="J159" i="4"/>
  <c r="L159" i="4" s="1"/>
  <c r="J160" i="4"/>
  <c r="L160" i="4" s="1"/>
  <c r="J161" i="4"/>
  <c r="L161" i="4" s="1"/>
  <c r="J162" i="4"/>
  <c r="L162" i="4" s="1"/>
  <c r="J163" i="4"/>
  <c r="L163" i="4" s="1"/>
  <c r="J164" i="4"/>
  <c r="L164" i="4" s="1"/>
  <c r="J165" i="4"/>
  <c r="L165" i="4" s="1"/>
  <c r="J166" i="4"/>
  <c r="L166" i="4" s="1"/>
  <c r="J167" i="4"/>
  <c r="L167" i="4" s="1"/>
  <c r="J168" i="4"/>
  <c r="L168" i="4" s="1"/>
  <c r="J169" i="4"/>
  <c r="L169" i="4" s="1"/>
  <c r="J170" i="4"/>
  <c r="L170" i="4" s="1"/>
  <c r="J171" i="4"/>
  <c r="L171" i="4" s="1"/>
  <c r="J172" i="4"/>
  <c r="L172" i="4" s="1"/>
  <c r="J173" i="4"/>
  <c r="L173" i="4" s="1"/>
  <c r="J174" i="4"/>
  <c r="L174" i="4" s="1"/>
  <c r="J175" i="4"/>
  <c r="L175" i="4" s="1"/>
  <c r="J176" i="4"/>
  <c r="L176" i="4" s="1"/>
  <c r="J177" i="4"/>
  <c r="L177" i="4" s="1"/>
  <c r="J178" i="4"/>
  <c r="L178" i="4" s="1"/>
  <c r="J179" i="4"/>
  <c r="L179" i="4" s="1"/>
  <c r="J180" i="4"/>
  <c r="L180" i="4" s="1"/>
  <c r="J181" i="4"/>
  <c r="L181" i="4" s="1"/>
  <c r="J182" i="4"/>
  <c r="L182" i="4" s="1"/>
  <c r="J183" i="4"/>
  <c r="L183" i="4" s="1"/>
  <c r="J184" i="4"/>
  <c r="L184" i="4" s="1"/>
  <c r="J185" i="4"/>
  <c r="L185" i="4" s="1"/>
  <c r="J186" i="4"/>
  <c r="L186" i="4" s="1"/>
  <c r="J187" i="4"/>
  <c r="L187" i="4" s="1"/>
  <c r="J188" i="4"/>
  <c r="L188" i="4" s="1"/>
  <c r="J189" i="4"/>
  <c r="L189" i="4" s="1"/>
  <c r="J190" i="4"/>
  <c r="L190" i="4" s="1"/>
  <c r="J191" i="4"/>
  <c r="L191" i="4" s="1"/>
  <c r="J192" i="4"/>
  <c r="L192" i="4" s="1"/>
  <c r="J193" i="4"/>
  <c r="L193" i="4" s="1"/>
  <c r="J194" i="4"/>
  <c r="L194" i="4" s="1"/>
  <c r="J195" i="4"/>
  <c r="L195" i="4" s="1"/>
  <c r="J196" i="4"/>
  <c r="L196" i="4" s="1"/>
  <c r="J197" i="4"/>
  <c r="L197" i="4" s="1"/>
  <c r="J348" i="4"/>
  <c r="L348" i="4" s="1"/>
  <c r="J349" i="4"/>
  <c r="L349" i="4" s="1"/>
  <c r="J350" i="4"/>
  <c r="L350" i="4" s="1"/>
  <c r="J351" i="4"/>
  <c r="L351" i="4" s="1"/>
  <c r="J352" i="4"/>
  <c r="L352" i="4" s="1"/>
  <c r="J353" i="4"/>
  <c r="L353" i="4" s="1"/>
  <c r="J354" i="4"/>
  <c r="L354" i="4" s="1"/>
  <c r="J355" i="4"/>
  <c r="L355" i="4" s="1"/>
  <c r="J356" i="4"/>
  <c r="L356" i="4" s="1"/>
  <c r="J357" i="4"/>
  <c r="L357" i="4" s="1"/>
  <c r="J358" i="4"/>
  <c r="L358" i="4" s="1"/>
  <c r="J359" i="4"/>
  <c r="L359" i="4" s="1"/>
  <c r="J360" i="4"/>
  <c r="L360" i="4" s="1"/>
  <c r="J361" i="4"/>
  <c r="L361" i="4" s="1"/>
  <c r="J362" i="4"/>
  <c r="L362" i="4" s="1"/>
  <c r="J363" i="4"/>
  <c r="L363" i="4" s="1"/>
  <c r="J364" i="4"/>
  <c r="L364" i="4" s="1"/>
  <c r="J365" i="4"/>
  <c r="L365" i="4" s="1"/>
  <c r="J366" i="4"/>
  <c r="L366" i="4" s="1"/>
  <c r="J367" i="4"/>
  <c r="L367" i="4" s="1"/>
  <c r="J368" i="4"/>
  <c r="L368" i="4" s="1"/>
  <c r="J369" i="4"/>
  <c r="L369" i="4" s="1"/>
  <c r="J370" i="4"/>
  <c r="L370" i="4" s="1"/>
  <c r="J371" i="4"/>
  <c r="L371" i="4" s="1"/>
  <c r="J372" i="4"/>
  <c r="L372" i="4" s="1"/>
  <c r="J373" i="4"/>
  <c r="L373" i="4" s="1"/>
  <c r="J374" i="4"/>
  <c r="L374" i="4" s="1"/>
  <c r="J375" i="4"/>
  <c r="L375" i="4" s="1"/>
  <c r="J376" i="4"/>
  <c r="L376" i="4" s="1"/>
  <c r="J377" i="4"/>
  <c r="L377" i="4" s="1"/>
  <c r="J378" i="4"/>
  <c r="L378" i="4" s="1"/>
  <c r="J379" i="4"/>
  <c r="L379" i="4" s="1"/>
  <c r="J380" i="4"/>
  <c r="L380" i="4" s="1"/>
  <c r="J381" i="4"/>
  <c r="L381" i="4" s="1"/>
  <c r="J382" i="4"/>
  <c r="L382" i="4" s="1"/>
  <c r="J383" i="4"/>
  <c r="L383" i="4" s="1"/>
  <c r="J384" i="4"/>
  <c r="L384" i="4" s="1"/>
  <c r="J385" i="4"/>
  <c r="L385" i="4" s="1"/>
  <c r="J386" i="4"/>
  <c r="L386" i="4" s="1"/>
  <c r="J387" i="4"/>
  <c r="L387" i="4" s="1"/>
  <c r="J388" i="4"/>
  <c r="L388" i="4" s="1"/>
  <c r="J389" i="4"/>
  <c r="L389" i="4" s="1"/>
  <c r="J390" i="4"/>
  <c r="L390" i="4" s="1"/>
  <c r="J391" i="4"/>
  <c r="L391" i="4" s="1"/>
  <c r="J392" i="4"/>
  <c r="L392" i="4" s="1"/>
  <c r="J393" i="4"/>
  <c r="L393" i="4" s="1"/>
  <c r="J394" i="4"/>
  <c r="L394" i="4" s="1"/>
  <c r="J395" i="4"/>
  <c r="L395" i="4" s="1"/>
  <c r="J396" i="4"/>
  <c r="L396" i="4" s="1"/>
  <c r="J397" i="4"/>
  <c r="L397" i="4" s="1"/>
  <c r="J398" i="4"/>
  <c r="L398" i="4" s="1"/>
  <c r="J399" i="4"/>
  <c r="L399" i="4" s="1"/>
  <c r="J400" i="4"/>
  <c r="L400" i="4" s="1"/>
  <c r="J401" i="4"/>
  <c r="L401" i="4" s="1"/>
  <c r="J402" i="4"/>
  <c r="L402" i="4" s="1"/>
  <c r="J403" i="4"/>
  <c r="L403" i="4" s="1"/>
  <c r="J404" i="4"/>
  <c r="L404" i="4" s="1"/>
  <c r="J405" i="4"/>
  <c r="L405" i="4" s="1"/>
  <c r="J406" i="4"/>
  <c r="L406" i="4" s="1"/>
  <c r="J407" i="4"/>
  <c r="L407" i="4" s="1"/>
  <c r="J408" i="4"/>
  <c r="L408" i="4" s="1"/>
  <c r="J409" i="4"/>
  <c r="L409" i="4" s="1"/>
  <c r="J410" i="4"/>
  <c r="L410" i="4" s="1"/>
  <c r="J411" i="4"/>
  <c r="L411" i="4" s="1"/>
  <c r="J412" i="4"/>
  <c r="L412" i="4" s="1"/>
  <c r="J413" i="4"/>
  <c r="L413" i="4" s="1"/>
  <c r="J414" i="4"/>
  <c r="L414" i="4" s="1"/>
  <c r="J415" i="4"/>
  <c r="L415" i="4" s="1"/>
  <c r="J416" i="4"/>
  <c r="L416" i="4" s="1"/>
  <c r="J417" i="4"/>
  <c r="L417" i="4" s="1"/>
  <c r="J418" i="4"/>
  <c r="L418" i="4" s="1"/>
  <c r="J419" i="4"/>
  <c r="L419" i="4" s="1"/>
  <c r="J420" i="4"/>
  <c r="L420" i="4" s="1"/>
  <c r="J421" i="4"/>
  <c r="L421" i="4" s="1"/>
  <c r="J422" i="4"/>
  <c r="L422" i="4" s="1"/>
  <c r="J423" i="4"/>
  <c r="L423" i="4" s="1"/>
  <c r="J424" i="4"/>
  <c r="L424" i="4" s="1"/>
  <c r="J425" i="4"/>
  <c r="L425" i="4" s="1"/>
  <c r="J426" i="4"/>
  <c r="L426" i="4" s="1"/>
  <c r="J427" i="4"/>
  <c r="L427" i="4" s="1"/>
  <c r="J428" i="4"/>
  <c r="L428" i="4" s="1"/>
  <c r="J429" i="4"/>
  <c r="L429" i="4" s="1"/>
  <c r="J430" i="4"/>
  <c r="L430" i="4" s="1"/>
  <c r="J431" i="4"/>
  <c r="L431" i="4" s="1"/>
  <c r="J432" i="4"/>
  <c r="L432" i="4" s="1"/>
  <c r="J433" i="4"/>
  <c r="L433" i="4" s="1"/>
  <c r="J434" i="4"/>
  <c r="L434" i="4" s="1"/>
  <c r="J435" i="4"/>
  <c r="L435" i="4" s="1"/>
  <c r="J436" i="4"/>
  <c r="L436" i="4" s="1"/>
  <c r="J437" i="4"/>
  <c r="L437" i="4" s="1"/>
  <c r="J438" i="4"/>
  <c r="L438" i="4" s="1"/>
  <c r="J439" i="4"/>
  <c r="L439" i="4" s="1"/>
  <c r="J440" i="4"/>
  <c r="L440" i="4" s="1"/>
  <c r="J441" i="4"/>
  <c r="L441" i="4" s="1"/>
  <c r="J442" i="4"/>
  <c r="L442" i="4" s="1"/>
  <c r="J443" i="4"/>
  <c r="L443" i="4" s="1"/>
  <c r="J444" i="4"/>
  <c r="L444" i="4" s="1"/>
  <c r="J445" i="4"/>
  <c r="L445" i="4" s="1"/>
  <c r="J446" i="4"/>
  <c r="L446" i="4" s="1"/>
  <c r="J447" i="4"/>
  <c r="L447" i="4" s="1"/>
  <c r="J448" i="4"/>
  <c r="L448" i="4" s="1"/>
  <c r="J449" i="4"/>
  <c r="L449" i="4" s="1"/>
  <c r="J450" i="4"/>
  <c r="L450" i="4" s="1"/>
  <c r="J451" i="4"/>
  <c r="L451" i="4" s="1"/>
  <c r="J452" i="4"/>
  <c r="L452" i="4" s="1"/>
  <c r="J453" i="4"/>
  <c r="L453" i="4" s="1"/>
  <c r="J454" i="4"/>
  <c r="L454" i="4" s="1"/>
  <c r="J455" i="4"/>
  <c r="L455" i="4" s="1"/>
  <c r="J456" i="4"/>
  <c r="L456" i="4" s="1"/>
  <c r="J457" i="4"/>
  <c r="L457" i="4" s="1"/>
  <c r="J458" i="4"/>
  <c r="L458" i="4" s="1"/>
  <c r="J459" i="4"/>
  <c r="L459" i="4" s="1"/>
  <c r="J460" i="4"/>
  <c r="L460" i="4" s="1"/>
  <c r="J461" i="4"/>
  <c r="L461" i="4" s="1"/>
  <c r="J462" i="4"/>
  <c r="L462" i="4" s="1"/>
  <c r="J463" i="4"/>
  <c r="L463" i="4" s="1"/>
  <c r="J464" i="4"/>
  <c r="L464" i="4" s="1"/>
  <c r="J465" i="4"/>
  <c r="L465" i="4" s="1"/>
  <c r="J466" i="4"/>
  <c r="L466" i="4" s="1"/>
  <c r="J467" i="4"/>
  <c r="L467" i="4" s="1"/>
  <c r="J468" i="4"/>
  <c r="L468" i="4" s="1"/>
  <c r="J469" i="4"/>
  <c r="L469" i="4" s="1"/>
  <c r="J470" i="4"/>
  <c r="L470" i="4" s="1"/>
  <c r="J471" i="4"/>
  <c r="L471" i="4" s="1"/>
  <c r="J472" i="4"/>
  <c r="L472" i="4" s="1"/>
  <c r="J473" i="4"/>
  <c r="L473" i="4" s="1"/>
  <c r="J474" i="4"/>
  <c r="L474" i="4" s="1"/>
  <c r="J318" i="4"/>
  <c r="L318" i="4" s="1"/>
  <c r="J319" i="4"/>
  <c r="L319" i="4" s="1"/>
  <c r="J320" i="4"/>
  <c r="L320" i="4" s="1"/>
  <c r="J321" i="4"/>
  <c r="L321" i="4" s="1"/>
  <c r="J322" i="4"/>
  <c r="L322" i="4" s="1"/>
  <c r="J323" i="4"/>
  <c r="L323" i="4" s="1"/>
  <c r="J324" i="4"/>
  <c r="L324" i="4" s="1"/>
  <c r="J325" i="4"/>
  <c r="L325" i="4" s="1"/>
  <c r="J326" i="4"/>
  <c r="L326" i="4" s="1"/>
  <c r="J327" i="4"/>
  <c r="L327" i="4" s="1"/>
  <c r="J328" i="4"/>
  <c r="L328" i="4" s="1"/>
  <c r="J329" i="4"/>
  <c r="L329" i="4" s="1"/>
  <c r="J330" i="4"/>
  <c r="L330" i="4" s="1"/>
  <c r="J331" i="4"/>
  <c r="L331" i="4" s="1"/>
  <c r="J332" i="4"/>
  <c r="L332" i="4" s="1"/>
  <c r="J333" i="4"/>
  <c r="L333" i="4" s="1"/>
  <c r="J334" i="4"/>
  <c r="L334" i="4" s="1"/>
  <c r="J335" i="4"/>
  <c r="L335" i="4" s="1"/>
  <c r="J336" i="4"/>
  <c r="L336" i="4" s="1"/>
  <c r="J337" i="4"/>
  <c r="L337" i="4" s="1"/>
  <c r="J338" i="4"/>
  <c r="L338" i="4" s="1"/>
  <c r="J339" i="4"/>
  <c r="L339" i="4" s="1"/>
  <c r="J340" i="4"/>
  <c r="L340" i="4" s="1"/>
  <c r="J341" i="4"/>
  <c r="L341" i="4" s="1"/>
  <c r="J342" i="4"/>
  <c r="L342" i="4" s="1"/>
  <c r="J343" i="4"/>
  <c r="L343" i="4" s="1"/>
  <c r="J344" i="4"/>
  <c r="L344" i="4" s="1"/>
  <c r="J345" i="4"/>
  <c r="L345" i="4" s="1"/>
  <c r="J346" i="4"/>
  <c r="L346" i="4" s="1"/>
  <c r="J347" i="4"/>
  <c r="L347" i="4" s="1"/>
  <c r="J308" i="4"/>
  <c r="L308" i="4" s="1"/>
  <c r="J309" i="4"/>
  <c r="L309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263" i="4"/>
  <c r="L263" i="4" s="1"/>
  <c r="J264" i="4"/>
  <c r="L264" i="4" s="1"/>
  <c r="J265" i="4"/>
  <c r="L265" i="4" s="1"/>
  <c r="J266" i="4"/>
  <c r="L266" i="4" s="1"/>
  <c r="J267" i="4"/>
  <c r="L267" i="4" s="1"/>
  <c r="J268" i="4"/>
  <c r="L268" i="4" s="1"/>
  <c r="J269" i="4"/>
  <c r="L269" i="4" s="1"/>
  <c r="J270" i="4"/>
  <c r="L270" i="4" s="1"/>
  <c r="J271" i="4"/>
  <c r="L271" i="4" s="1"/>
  <c r="J272" i="4"/>
  <c r="L272" i="4" s="1"/>
  <c r="J273" i="4"/>
  <c r="L273" i="4" s="1"/>
  <c r="J274" i="4"/>
  <c r="L274" i="4" s="1"/>
  <c r="J275" i="4"/>
  <c r="L275" i="4" s="1"/>
  <c r="J276" i="4"/>
  <c r="L276" i="4" s="1"/>
  <c r="J277" i="4"/>
  <c r="L277" i="4" s="1"/>
  <c r="J278" i="4"/>
  <c r="L278" i="4" s="1"/>
  <c r="J279" i="4"/>
  <c r="L279" i="4" s="1"/>
  <c r="J280" i="4"/>
  <c r="L280" i="4" s="1"/>
  <c r="J281" i="4"/>
  <c r="L281" i="4" s="1"/>
  <c r="J282" i="4"/>
  <c r="L282" i="4" s="1"/>
  <c r="J283" i="4"/>
  <c r="L283" i="4" s="1"/>
  <c r="J284" i="4"/>
  <c r="L284" i="4" s="1"/>
  <c r="J285" i="4"/>
  <c r="L285" i="4" s="1"/>
  <c r="J286" i="4"/>
  <c r="L286" i="4" s="1"/>
  <c r="J287" i="4"/>
  <c r="L287" i="4" s="1"/>
  <c r="J288" i="4"/>
  <c r="L288" i="4" s="1"/>
  <c r="J289" i="4"/>
  <c r="L289" i="4" s="1"/>
  <c r="J290" i="4"/>
  <c r="L290" i="4" s="1"/>
  <c r="J291" i="4"/>
  <c r="L291" i="4" s="1"/>
  <c r="J292" i="4"/>
  <c r="L292" i="4" s="1"/>
  <c r="J293" i="4"/>
  <c r="L293" i="4" s="1"/>
  <c r="J294" i="4"/>
  <c r="L294" i="4" s="1"/>
  <c r="J295" i="4"/>
  <c r="L295" i="4" s="1"/>
  <c r="J296" i="4"/>
  <c r="L296" i="4" s="1"/>
  <c r="J297" i="4"/>
  <c r="L297" i="4" s="1"/>
  <c r="J298" i="4"/>
  <c r="L298" i="4" s="1"/>
  <c r="J299" i="4"/>
  <c r="L299" i="4" s="1"/>
  <c r="J300" i="4"/>
  <c r="L300" i="4" s="1"/>
  <c r="J301" i="4"/>
  <c r="L301" i="4" s="1"/>
  <c r="J302" i="4"/>
  <c r="L302" i="4" s="1"/>
  <c r="J303" i="4"/>
  <c r="L303" i="4" s="1"/>
  <c r="J304" i="4"/>
  <c r="L304" i="4" s="1"/>
  <c r="J305" i="4"/>
  <c r="L305" i="4" s="1"/>
  <c r="J306" i="4"/>
  <c r="L306" i="4" s="1"/>
  <c r="J307" i="4"/>
  <c r="L307" i="4" s="1"/>
  <c r="J222" i="4"/>
  <c r="L222" i="4" s="1"/>
  <c r="J223" i="4"/>
  <c r="L223" i="4" s="1"/>
  <c r="J224" i="4"/>
  <c r="L224" i="4" s="1"/>
  <c r="J225" i="4"/>
  <c r="L225" i="4" s="1"/>
  <c r="J226" i="4"/>
  <c r="L226" i="4" s="1"/>
  <c r="J227" i="4"/>
  <c r="L227" i="4" s="1"/>
  <c r="J228" i="4"/>
  <c r="L228" i="4" s="1"/>
  <c r="J229" i="4"/>
  <c r="L229" i="4" s="1"/>
  <c r="J230" i="4"/>
  <c r="L230" i="4" s="1"/>
  <c r="J231" i="4"/>
  <c r="L231" i="4" s="1"/>
  <c r="J232" i="4"/>
  <c r="L232" i="4" s="1"/>
  <c r="J233" i="4"/>
  <c r="L233" i="4" s="1"/>
  <c r="J234" i="4"/>
  <c r="L234" i="4" s="1"/>
  <c r="J235" i="4"/>
  <c r="L235" i="4" s="1"/>
  <c r="J236" i="4"/>
  <c r="L236" i="4" s="1"/>
  <c r="J237" i="4"/>
  <c r="L237" i="4" s="1"/>
  <c r="J238" i="4"/>
  <c r="L238" i="4" s="1"/>
  <c r="J239" i="4"/>
  <c r="L239" i="4" s="1"/>
  <c r="J240" i="4"/>
  <c r="L240" i="4" s="1"/>
  <c r="J241" i="4"/>
  <c r="L241" i="4" s="1"/>
  <c r="J242" i="4"/>
  <c r="L242" i="4" s="1"/>
  <c r="J243" i="4"/>
  <c r="L243" i="4" s="1"/>
  <c r="J244" i="4"/>
  <c r="L244" i="4" s="1"/>
  <c r="J245" i="4"/>
  <c r="L245" i="4" s="1"/>
  <c r="J246" i="4"/>
  <c r="L246" i="4" s="1"/>
  <c r="J247" i="4"/>
  <c r="L247" i="4" s="1"/>
  <c r="J248" i="4"/>
  <c r="L248" i="4" s="1"/>
  <c r="J249" i="4"/>
  <c r="L249" i="4" s="1"/>
  <c r="J250" i="4"/>
  <c r="L250" i="4" s="1"/>
  <c r="J251" i="4"/>
  <c r="L251" i="4" s="1"/>
  <c r="J252" i="4"/>
  <c r="L252" i="4" s="1"/>
  <c r="J253" i="4"/>
  <c r="L253" i="4" s="1"/>
  <c r="J254" i="4"/>
  <c r="L254" i="4" s="1"/>
  <c r="J255" i="4"/>
  <c r="L255" i="4" s="1"/>
  <c r="J256" i="4"/>
  <c r="L256" i="4" s="1"/>
  <c r="J257" i="4"/>
  <c r="L257" i="4" s="1"/>
  <c r="J258" i="4"/>
  <c r="L258" i="4" s="1"/>
  <c r="J259" i="4"/>
  <c r="L259" i="4" s="1"/>
  <c r="J260" i="4"/>
  <c r="L260" i="4" s="1"/>
  <c r="J261" i="4"/>
  <c r="L261" i="4" s="1"/>
  <c r="J262" i="4"/>
  <c r="L262" i="4" s="1"/>
  <c r="J198" i="4"/>
  <c r="L198" i="4" s="1"/>
  <c r="J199" i="4"/>
  <c r="L199" i="4" s="1"/>
  <c r="J200" i="4"/>
  <c r="L200" i="4" s="1"/>
  <c r="J201" i="4"/>
  <c r="L201" i="4" s="1"/>
  <c r="J202" i="4"/>
  <c r="L202" i="4" s="1"/>
  <c r="J203" i="4"/>
  <c r="L203" i="4" s="1"/>
  <c r="J204" i="4"/>
  <c r="L204" i="4" s="1"/>
  <c r="J205" i="4"/>
  <c r="L205" i="4" s="1"/>
  <c r="J206" i="4"/>
  <c r="L206" i="4" s="1"/>
  <c r="J207" i="4"/>
  <c r="L207" i="4" s="1"/>
  <c r="J208" i="4"/>
  <c r="L208" i="4" s="1"/>
  <c r="J209" i="4"/>
  <c r="L209" i="4" s="1"/>
  <c r="J210" i="4"/>
  <c r="L210" i="4" s="1"/>
  <c r="J211" i="4"/>
  <c r="L211" i="4" s="1"/>
  <c r="J212" i="4"/>
  <c r="L212" i="4" s="1"/>
  <c r="J213" i="4"/>
  <c r="L213" i="4" s="1"/>
  <c r="J214" i="4"/>
  <c r="L214" i="4" s="1"/>
  <c r="J215" i="4"/>
  <c r="L215" i="4" s="1"/>
  <c r="J216" i="4"/>
  <c r="L216" i="4" s="1"/>
  <c r="J217" i="4"/>
  <c r="L217" i="4" s="1"/>
  <c r="J218" i="4"/>
  <c r="L218" i="4" s="1"/>
  <c r="J219" i="4"/>
  <c r="L219" i="4" s="1"/>
  <c r="J220" i="4"/>
  <c r="L220" i="4" s="1"/>
  <c r="J221" i="4"/>
  <c r="L221" i="4" s="1"/>
  <c r="J475" i="4"/>
  <c r="L475" i="4" s="1"/>
  <c r="J476" i="4"/>
  <c r="L476" i="4" s="1"/>
  <c r="J477" i="4"/>
  <c r="L477" i="4" s="1"/>
  <c r="J478" i="4"/>
  <c r="L478" i="4" s="1"/>
  <c r="J479" i="4"/>
  <c r="L479" i="4" s="1"/>
  <c r="J480" i="4"/>
  <c r="L480" i="4" s="1"/>
  <c r="J481" i="4"/>
  <c r="L481" i="4" s="1"/>
  <c r="J482" i="4"/>
  <c r="L482" i="4" s="1"/>
  <c r="J483" i="4"/>
  <c r="L483" i="4" s="1"/>
  <c r="J484" i="4"/>
  <c r="L484" i="4" s="1"/>
  <c r="J485" i="4"/>
  <c r="L485" i="4" s="1"/>
  <c r="J486" i="4"/>
  <c r="L486" i="4" s="1"/>
  <c r="J487" i="4"/>
  <c r="L487" i="4" s="1"/>
  <c r="J488" i="4"/>
  <c r="L488" i="4" s="1"/>
  <c r="J489" i="4"/>
  <c r="L489" i="4" s="1"/>
  <c r="J490" i="4"/>
  <c r="L490" i="4" s="1"/>
  <c r="J491" i="4"/>
  <c r="L491" i="4" s="1"/>
  <c r="J492" i="4"/>
  <c r="L492" i="4" s="1"/>
  <c r="J493" i="4"/>
  <c r="L493" i="4" s="1"/>
  <c r="J494" i="4"/>
  <c r="L494" i="4" s="1"/>
  <c r="J495" i="4"/>
  <c r="L495" i="4" s="1"/>
  <c r="J496" i="4"/>
  <c r="L496" i="4" s="1"/>
  <c r="J497" i="4"/>
  <c r="L497" i="4" s="1"/>
  <c r="J498" i="4"/>
  <c r="L498" i="4" s="1"/>
  <c r="J499" i="4"/>
  <c r="L499" i="4" s="1"/>
  <c r="J500" i="4"/>
  <c r="L500" i="4" s="1"/>
  <c r="J501" i="4"/>
  <c r="L501" i="4" s="1"/>
  <c r="J502" i="4"/>
  <c r="L502" i="4" s="1"/>
  <c r="J503" i="4"/>
  <c r="L503" i="4" s="1"/>
  <c r="J504" i="4"/>
  <c r="L504" i="4" s="1"/>
  <c r="J505" i="4"/>
  <c r="L505" i="4" s="1"/>
  <c r="J506" i="4"/>
  <c r="L506" i="4" s="1"/>
  <c r="J507" i="4"/>
  <c r="L507" i="4" s="1"/>
  <c r="J508" i="4"/>
  <c r="L508" i="4" s="1"/>
  <c r="J509" i="4"/>
  <c r="L509" i="4" s="1"/>
  <c r="J510" i="4"/>
  <c r="L510" i="4" s="1"/>
  <c r="J511" i="4"/>
  <c r="L511" i="4" s="1"/>
  <c r="J512" i="4"/>
  <c r="L512" i="4" s="1"/>
  <c r="J513" i="4"/>
  <c r="L513" i="4" s="1"/>
  <c r="J514" i="4"/>
  <c r="L514" i="4" s="1"/>
  <c r="J515" i="4"/>
  <c r="L515" i="4" s="1"/>
  <c r="J516" i="4"/>
  <c r="L516" i="4" s="1"/>
  <c r="J517" i="4"/>
  <c r="L517" i="4" s="1"/>
  <c r="J518" i="4"/>
  <c r="L518" i="4" s="1"/>
  <c r="J519" i="4"/>
  <c r="L519" i="4" s="1"/>
  <c r="J520" i="4"/>
  <c r="L520" i="4" s="1"/>
  <c r="J521" i="4"/>
  <c r="L521" i="4" s="1"/>
  <c r="J522" i="4"/>
  <c r="L522" i="4" s="1"/>
  <c r="J523" i="4"/>
  <c r="L523" i="4" s="1"/>
  <c r="J524" i="4"/>
  <c r="L524" i="4" s="1"/>
  <c r="J525" i="4"/>
  <c r="L525" i="4" s="1"/>
  <c r="J526" i="4"/>
  <c r="L526" i="4" s="1"/>
  <c r="J527" i="4"/>
  <c r="L527" i="4" s="1"/>
  <c r="J528" i="4"/>
  <c r="L528" i="4" s="1"/>
  <c r="J529" i="4"/>
  <c r="L529" i="4" s="1"/>
  <c r="J530" i="4"/>
  <c r="L530" i="4" s="1"/>
  <c r="J531" i="4"/>
  <c r="L531" i="4" s="1"/>
  <c r="J532" i="4"/>
  <c r="L532" i="4" s="1"/>
  <c r="J533" i="4"/>
  <c r="L533" i="4" s="1"/>
  <c r="J534" i="4"/>
  <c r="L534" i="4" s="1"/>
  <c r="J535" i="4"/>
  <c r="L535" i="4" s="1"/>
  <c r="J536" i="4"/>
  <c r="L536" i="4" s="1"/>
  <c r="J537" i="4"/>
  <c r="L537" i="4" s="1"/>
  <c r="J538" i="4"/>
  <c r="L538" i="4" s="1"/>
  <c r="J539" i="4"/>
  <c r="L539" i="4" s="1"/>
  <c r="J540" i="4"/>
  <c r="L540" i="4" s="1"/>
  <c r="J541" i="4"/>
  <c r="L541" i="4" s="1"/>
  <c r="J542" i="4"/>
  <c r="L542" i="4" s="1"/>
  <c r="J543" i="4"/>
  <c r="L543" i="4" s="1"/>
  <c r="J544" i="4"/>
  <c r="L544" i="4" s="1"/>
  <c r="J545" i="4"/>
  <c r="L545" i="4" s="1"/>
  <c r="J546" i="4"/>
  <c r="L546" i="4" s="1"/>
  <c r="J547" i="4"/>
  <c r="L547" i="4" s="1"/>
  <c r="J548" i="4"/>
  <c r="L548" i="4" s="1"/>
  <c r="J549" i="4"/>
  <c r="L549" i="4" s="1"/>
  <c r="J550" i="4"/>
  <c r="L550" i="4" s="1"/>
  <c r="J551" i="4"/>
  <c r="L551" i="4" s="1"/>
  <c r="J552" i="4"/>
  <c r="L552" i="4" s="1"/>
  <c r="J553" i="4"/>
  <c r="L553" i="4" s="1"/>
  <c r="J554" i="4"/>
  <c r="L554" i="4" s="1"/>
  <c r="J555" i="4"/>
  <c r="L555" i="4" s="1"/>
  <c r="J556" i="4"/>
  <c r="L556" i="4" s="1"/>
  <c r="J557" i="4"/>
  <c r="L557" i="4" s="1"/>
  <c r="J558" i="4"/>
  <c r="L558" i="4" s="1"/>
  <c r="J559" i="4"/>
  <c r="L559" i="4" s="1"/>
  <c r="J560" i="4"/>
  <c r="L560" i="4" s="1"/>
  <c r="J561" i="4"/>
  <c r="L561" i="4" s="1"/>
  <c r="J562" i="4"/>
  <c r="L562" i="4" s="1"/>
  <c r="J563" i="4"/>
  <c r="L563" i="4" s="1"/>
  <c r="J564" i="4"/>
  <c r="L564" i="4" s="1"/>
  <c r="J565" i="4"/>
  <c r="L565" i="4" s="1"/>
  <c r="J566" i="4"/>
  <c r="L566" i="4" s="1"/>
  <c r="J567" i="4"/>
  <c r="L567" i="4" s="1"/>
  <c r="J568" i="4"/>
  <c r="L568" i="4" s="1"/>
  <c r="J569" i="4"/>
  <c r="L569" i="4" s="1"/>
  <c r="J570" i="4"/>
  <c r="L570" i="4" s="1"/>
  <c r="J571" i="4"/>
  <c r="L571" i="4" s="1"/>
  <c r="J572" i="4"/>
  <c r="L572" i="4" s="1"/>
  <c r="J573" i="4"/>
  <c r="L573" i="4" s="1"/>
  <c r="J574" i="4"/>
  <c r="L574" i="4" s="1"/>
  <c r="J575" i="4"/>
  <c r="L575" i="4" s="1"/>
  <c r="J576" i="4"/>
  <c r="L576" i="4" s="1"/>
  <c r="J577" i="4"/>
  <c r="L577" i="4" s="1"/>
  <c r="J578" i="4"/>
  <c r="L578" i="4" s="1"/>
  <c r="J579" i="4"/>
  <c r="L579" i="4" s="1"/>
  <c r="J580" i="4"/>
  <c r="L580" i="4" s="1"/>
  <c r="J581" i="4"/>
  <c r="L581" i="4" s="1"/>
  <c r="J582" i="4"/>
  <c r="L582" i="4" s="1"/>
  <c r="J583" i="4"/>
  <c r="L583" i="4" s="1"/>
  <c r="J584" i="4"/>
  <c r="L584" i="4" s="1"/>
  <c r="J585" i="4"/>
  <c r="L585" i="4" s="1"/>
  <c r="J586" i="4"/>
  <c r="L586" i="4" s="1"/>
  <c r="J587" i="4"/>
  <c r="L587" i="4" s="1"/>
  <c r="J588" i="4"/>
  <c r="L588" i="4" s="1"/>
  <c r="J589" i="4"/>
  <c r="L589" i="4" s="1"/>
  <c r="J590" i="4"/>
  <c r="L590" i="4" s="1"/>
  <c r="J591" i="4"/>
  <c r="L591" i="4" s="1"/>
  <c r="J592" i="4"/>
  <c r="L592" i="4" s="1"/>
  <c r="J593" i="4"/>
  <c r="L593" i="4" s="1"/>
  <c r="J594" i="4"/>
  <c r="L594" i="4" s="1"/>
  <c r="J595" i="4"/>
  <c r="L595" i="4" s="1"/>
  <c r="J596" i="4"/>
  <c r="L596" i="4" s="1"/>
  <c r="J597" i="4"/>
  <c r="L597" i="4" s="1"/>
  <c r="J598" i="4"/>
  <c r="L598" i="4" s="1"/>
  <c r="J599" i="4"/>
  <c r="L599" i="4" s="1"/>
  <c r="J853" i="4"/>
  <c r="L853" i="4" s="1"/>
  <c r="J854" i="4"/>
  <c r="L854" i="4" s="1"/>
  <c r="J855" i="4"/>
  <c r="L855" i="4" s="1"/>
  <c r="J856" i="4"/>
  <c r="L856" i="4" s="1"/>
  <c r="J857" i="4"/>
  <c r="L857" i="4" s="1"/>
  <c r="J858" i="4"/>
  <c r="L858" i="4" s="1"/>
  <c r="J859" i="4"/>
  <c r="L859" i="4" s="1"/>
  <c r="J860" i="4"/>
  <c r="L860" i="4" s="1"/>
  <c r="J861" i="4"/>
  <c r="L861" i="4" s="1"/>
  <c r="J862" i="4"/>
  <c r="L862" i="4" s="1"/>
  <c r="J863" i="4"/>
  <c r="L863" i="4" s="1"/>
  <c r="J864" i="4"/>
  <c r="L864" i="4" s="1"/>
  <c r="J865" i="4"/>
  <c r="L865" i="4" s="1"/>
  <c r="J866" i="4"/>
  <c r="L866" i="4" s="1"/>
  <c r="J867" i="4"/>
  <c r="L867" i="4" s="1"/>
  <c r="J868" i="4"/>
  <c r="L868" i="4" s="1"/>
  <c r="J869" i="4"/>
  <c r="L869" i="4" s="1"/>
  <c r="J870" i="4"/>
  <c r="L870" i="4" s="1"/>
  <c r="J871" i="4"/>
  <c r="L871" i="4" s="1"/>
  <c r="J872" i="4"/>
  <c r="L872" i="4" s="1"/>
  <c r="J873" i="4"/>
  <c r="L873" i="4" s="1"/>
  <c r="J874" i="4"/>
  <c r="L874" i="4" s="1"/>
  <c r="J875" i="4"/>
  <c r="L875" i="4" s="1"/>
  <c r="J876" i="4"/>
  <c r="L876" i="4" s="1"/>
  <c r="J877" i="4"/>
  <c r="L877" i="4" s="1"/>
  <c r="J878" i="4"/>
  <c r="L878" i="4" s="1"/>
  <c r="J879" i="4"/>
  <c r="L879" i="4" s="1"/>
  <c r="J880" i="4"/>
  <c r="L880" i="4" s="1"/>
  <c r="J881" i="4"/>
  <c r="L881" i="4" s="1"/>
  <c r="J882" i="4"/>
  <c r="L882" i="4" s="1"/>
  <c r="J883" i="4"/>
  <c r="L883" i="4" s="1"/>
  <c r="J884" i="4"/>
  <c r="L884" i="4" s="1"/>
  <c r="J885" i="4"/>
  <c r="L885" i="4" s="1"/>
  <c r="J886" i="4"/>
  <c r="L886" i="4" s="1"/>
  <c r="J887" i="4"/>
  <c r="L887" i="4" s="1"/>
  <c r="J888" i="4"/>
  <c r="L888" i="4" s="1"/>
  <c r="J889" i="4"/>
  <c r="L889" i="4" s="1"/>
  <c r="J890" i="4"/>
  <c r="L890" i="4" s="1"/>
  <c r="J891" i="4"/>
  <c r="L891" i="4" s="1"/>
  <c r="J892" i="4"/>
  <c r="L892" i="4" s="1"/>
  <c r="J893" i="4"/>
  <c r="L893" i="4" s="1"/>
  <c r="J894" i="4"/>
  <c r="L894" i="4" s="1"/>
  <c r="J895" i="4"/>
  <c r="L895" i="4" s="1"/>
  <c r="J896" i="4"/>
  <c r="L896" i="4" s="1"/>
  <c r="J897" i="4"/>
  <c r="L897" i="4" s="1"/>
  <c r="J898" i="4"/>
  <c r="L898" i="4" s="1"/>
  <c r="J899" i="4"/>
  <c r="L899" i="4" s="1"/>
  <c r="J900" i="4"/>
  <c r="L900" i="4" s="1"/>
  <c r="J901" i="4"/>
  <c r="L901" i="4" s="1"/>
  <c r="J902" i="4"/>
  <c r="L902" i="4" s="1"/>
  <c r="J903" i="4"/>
  <c r="L903" i="4" s="1"/>
  <c r="J904" i="4"/>
  <c r="L904" i="4" s="1"/>
  <c r="J905" i="4"/>
  <c r="L905" i="4" s="1"/>
  <c r="J906" i="4"/>
  <c r="L906" i="4" s="1"/>
  <c r="J907" i="4"/>
  <c r="L907" i="4" s="1"/>
  <c r="J908" i="4"/>
  <c r="L908" i="4" s="1"/>
  <c r="J909" i="4"/>
  <c r="L909" i="4" s="1"/>
  <c r="J910" i="4"/>
  <c r="L910" i="4" s="1"/>
  <c r="J911" i="4"/>
  <c r="L911" i="4" s="1"/>
  <c r="J912" i="4"/>
  <c r="L912" i="4" s="1"/>
  <c r="J913" i="4"/>
  <c r="L913" i="4" s="1"/>
  <c r="J914" i="4"/>
  <c r="L914" i="4" s="1"/>
  <c r="J915" i="4"/>
  <c r="L915" i="4" s="1"/>
  <c r="J916" i="4"/>
  <c r="L916" i="4" s="1"/>
  <c r="J917" i="4"/>
  <c r="L917" i="4" s="1"/>
  <c r="J918" i="4"/>
  <c r="L918" i="4" s="1"/>
  <c r="J919" i="4"/>
  <c r="L919" i="4" s="1"/>
  <c r="J920" i="4"/>
  <c r="L920" i="4" s="1"/>
  <c r="J921" i="4"/>
  <c r="L921" i="4" s="1"/>
  <c r="J922" i="4"/>
  <c r="L922" i="4" s="1"/>
  <c r="J923" i="4"/>
  <c r="L923" i="4" s="1"/>
  <c r="J619" i="4"/>
  <c r="L619" i="4" s="1"/>
  <c r="W7" i="4"/>
  <c r="W8" i="4"/>
  <c r="W9" i="4"/>
  <c r="W15" i="4"/>
  <c r="W16" i="4"/>
  <c r="W17" i="4"/>
  <c r="W19" i="4"/>
  <c r="W20" i="4"/>
  <c r="W21" i="4"/>
  <c r="W22" i="4"/>
  <c r="W23" i="4"/>
  <c r="W24" i="4"/>
  <c r="W25" i="4"/>
  <c r="W26" i="4"/>
  <c r="W31" i="4"/>
  <c r="W32" i="4"/>
  <c r="W33" i="4"/>
  <c r="W34" i="4"/>
  <c r="W35" i="4"/>
  <c r="W36" i="4"/>
  <c r="W37" i="4"/>
  <c r="W38" i="4"/>
  <c r="W41" i="4"/>
  <c r="W42" i="4"/>
  <c r="W43" i="4"/>
  <c r="W49" i="4"/>
  <c r="W50" i="4"/>
  <c r="W51" i="4"/>
  <c r="W52" i="4"/>
  <c r="W53" i="4"/>
  <c r="W55" i="4"/>
  <c r="W56" i="4"/>
  <c r="W57" i="4"/>
  <c r="W58" i="4"/>
  <c r="W59" i="4"/>
  <c r="W60" i="4"/>
  <c r="W61" i="4"/>
  <c r="W63" i="4"/>
  <c r="W64" i="4"/>
  <c r="W69" i="4"/>
  <c r="W70" i="4"/>
  <c r="W71" i="4"/>
  <c r="W72" i="4"/>
  <c r="W785" i="4"/>
  <c r="W786" i="4"/>
  <c r="W787" i="4"/>
  <c r="W788" i="4"/>
  <c r="W789" i="4"/>
  <c r="W793" i="4"/>
  <c r="W794" i="4"/>
  <c r="W795" i="4"/>
  <c r="W796" i="4"/>
  <c r="W797" i="4"/>
  <c r="W798" i="4"/>
  <c r="W799" i="4"/>
  <c r="W800" i="4"/>
  <c r="W804" i="4"/>
  <c r="W805" i="4"/>
  <c r="W806" i="4"/>
  <c r="W811" i="4"/>
  <c r="W812" i="4"/>
  <c r="W813" i="4"/>
  <c r="W814" i="4"/>
  <c r="W815" i="4"/>
  <c r="W816" i="4"/>
  <c r="W817" i="4"/>
  <c r="W819" i="4"/>
  <c r="W820" i="4"/>
  <c r="W821" i="4"/>
  <c r="W825" i="4"/>
  <c r="W826" i="4"/>
  <c r="W827" i="4"/>
  <c r="W828" i="4"/>
  <c r="W829" i="4"/>
  <c r="W830" i="4"/>
  <c r="W834" i="4"/>
  <c r="W835" i="4"/>
  <c r="W836" i="4"/>
  <c r="W837" i="4"/>
  <c r="W839" i="4"/>
  <c r="W840" i="4"/>
  <c r="W842" i="4"/>
  <c r="W846" i="4"/>
  <c r="W847" i="4"/>
  <c r="W849" i="4"/>
  <c r="W850" i="4"/>
  <c r="W851" i="4"/>
  <c r="W739" i="4"/>
  <c r="W740" i="4"/>
  <c r="W744" i="4"/>
  <c r="W745" i="4"/>
  <c r="W746" i="4"/>
  <c r="W747" i="4"/>
  <c r="W748" i="4"/>
  <c r="W749" i="4"/>
  <c r="W751" i="4"/>
  <c r="W752" i="4"/>
  <c r="W753" i="4"/>
  <c r="W754" i="4"/>
  <c r="W756" i="4"/>
  <c r="W758" i="4"/>
  <c r="W761" i="4"/>
  <c r="W762" i="4"/>
  <c r="W763" i="4"/>
  <c r="W764" i="4"/>
  <c r="W766" i="4"/>
  <c r="W769" i="4"/>
  <c r="W770" i="4"/>
  <c r="W771" i="4"/>
  <c r="W772" i="4"/>
  <c r="W773" i="4"/>
  <c r="W775" i="4"/>
  <c r="W776" i="4"/>
  <c r="W777" i="4"/>
  <c r="W778" i="4"/>
  <c r="W779" i="4"/>
  <c r="W780" i="4"/>
  <c r="W783" i="4"/>
  <c r="W784" i="4"/>
  <c r="W708" i="4"/>
  <c r="W712" i="4"/>
  <c r="W713" i="4"/>
  <c r="W714" i="4"/>
  <c r="W715" i="4"/>
  <c r="W716" i="4"/>
  <c r="W717" i="4"/>
  <c r="W722" i="4"/>
  <c r="W723" i="4"/>
  <c r="W724" i="4"/>
  <c r="W725" i="4"/>
  <c r="W726" i="4"/>
  <c r="W727" i="4"/>
  <c r="W729" i="4"/>
  <c r="W730" i="4"/>
  <c r="W731" i="4"/>
  <c r="W732" i="4"/>
  <c r="W733" i="4"/>
  <c r="W735" i="4"/>
  <c r="W737" i="4"/>
  <c r="W738" i="4"/>
  <c r="W663" i="4"/>
  <c r="W665" i="4"/>
  <c r="W666" i="4"/>
  <c r="W667" i="4"/>
  <c r="W668" i="4"/>
  <c r="W669" i="4"/>
  <c r="W670" i="4"/>
  <c r="W671" i="4"/>
  <c r="W672" i="4"/>
  <c r="W673" i="4"/>
  <c r="W674" i="4"/>
  <c r="W675" i="4"/>
  <c r="W677" i="4"/>
  <c r="W678" i="4"/>
  <c r="W683" i="4"/>
  <c r="W684" i="4"/>
  <c r="W685" i="4"/>
  <c r="W686" i="4"/>
  <c r="W687" i="4"/>
  <c r="W688" i="4"/>
  <c r="W689" i="4"/>
  <c r="W691" i="4"/>
  <c r="W692" i="4"/>
  <c r="W693" i="4"/>
  <c r="W694" i="4"/>
  <c r="W695" i="4"/>
  <c r="W697" i="4"/>
  <c r="W698" i="4"/>
  <c r="W700" i="4"/>
  <c r="W701" i="4"/>
  <c r="W702" i="4"/>
  <c r="W703" i="4"/>
  <c r="W704" i="4"/>
  <c r="W705" i="4"/>
  <c r="W706" i="4"/>
  <c r="W707" i="4"/>
  <c r="W600" i="4"/>
  <c r="W602" i="4"/>
  <c r="W603" i="4"/>
  <c r="W604" i="4"/>
  <c r="W605" i="4"/>
  <c r="W606" i="4"/>
  <c r="W607" i="4"/>
  <c r="W610" i="4"/>
  <c r="W611" i="4"/>
  <c r="W612" i="4"/>
  <c r="W613" i="4"/>
  <c r="W614" i="4"/>
  <c r="W615" i="4"/>
  <c r="W616" i="4"/>
  <c r="W617" i="4"/>
  <c r="W619" i="4"/>
  <c r="W620" i="4"/>
  <c r="W621" i="4"/>
  <c r="W624" i="4"/>
  <c r="W625" i="4"/>
  <c r="W627" i="4"/>
  <c r="W629" i="4"/>
  <c r="W630" i="4"/>
  <c r="W631" i="4"/>
  <c r="W632" i="4"/>
  <c r="W633" i="4"/>
  <c r="W634" i="4"/>
  <c r="W635" i="4"/>
  <c r="W636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3" i="4"/>
  <c r="W654" i="4"/>
  <c r="W655" i="4"/>
  <c r="W656" i="4"/>
  <c r="W657" i="4"/>
  <c r="W658" i="4"/>
  <c r="W659" i="4"/>
  <c r="W660" i="4"/>
  <c r="W661" i="4"/>
  <c r="W662" i="4"/>
  <c r="W73" i="4"/>
  <c r="W74" i="4"/>
  <c r="W77" i="4"/>
  <c r="W78" i="4"/>
  <c r="W79" i="4"/>
  <c r="W80" i="4"/>
  <c r="W81" i="4"/>
  <c r="W83" i="4"/>
  <c r="W88" i="4"/>
  <c r="W89" i="4"/>
  <c r="W90" i="4"/>
  <c r="W91" i="4"/>
  <c r="W92" i="4"/>
  <c r="W93" i="4"/>
  <c r="W94" i="4"/>
  <c r="W95" i="4"/>
  <c r="W97" i="4"/>
  <c r="W98" i="4"/>
  <c r="W100" i="4"/>
  <c r="W101" i="4"/>
  <c r="W102" i="4"/>
  <c r="W103" i="4"/>
  <c r="W104" i="4"/>
  <c r="W105" i="4"/>
  <c r="W106" i="4"/>
  <c r="W107" i="4"/>
  <c r="W111" i="4"/>
  <c r="W112" i="4"/>
  <c r="W113" i="4"/>
  <c r="W114" i="4"/>
  <c r="W115" i="4"/>
  <c r="W116" i="4"/>
  <c r="W117" i="4"/>
  <c r="W118" i="4"/>
  <c r="W120" i="4"/>
  <c r="W121" i="4"/>
  <c r="W122" i="4"/>
  <c r="W127" i="4"/>
  <c r="W128" i="4"/>
  <c r="W129" i="4"/>
  <c r="W130" i="4"/>
  <c r="W131" i="4"/>
  <c r="W132" i="4"/>
  <c r="W134" i="4"/>
  <c r="W135" i="4"/>
  <c r="W136" i="4"/>
  <c r="W137" i="4"/>
  <c r="W139" i="4"/>
  <c r="W140" i="4"/>
  <c r="W141" i="4"/>
  <c r="W142" i="4"/>
  <c r="W143" i="4"/>
  <c r="W144" i="4"/>
  <c r="W145" i="4"/>
  <c r="W147" i="4"/>
  <c r="W148" i="4"/>
  <c r="W149" i="4"/>
  <c r="W150" i="4"/>
  <c r="W151" i="4"/>
  <c r="W152" i="4"/>
  <c r="W154" i="4"/>
  <c r="W155" i="4"/>
  <c r="W156" i="4"/>
  <c r="W157" i="4"/>
  <c r="W158" i="4"/>
  <c r="W159" i="4"/>
  <c r="W160" i="4"/>
  <c r="W164" i="4"/>
  <c r="W165" i="4"/>
  <c r="W166" i="4"/>
  <c r="W167" i="4"/>
  <c r="W168" i="4"/>
  <c r="W169" i="4"/>
  <c r="W171" i="4"/>
  <c r="W172" i="4"/>
  <c r="W177" i="4"/>
  <c r="W178" i="4"/>
  <c r="W179" i="4"/>
  <c r="W180" i="4"/>
  <c r="W181" i="4"/>
  <c r="W185" i="4"/>
  <c r="W186" i="4"/>
  <c r="W187" i="4"/>
  <c r="W189" i="4"/>
  <c r="W190" i="4"/>
  <c r="W191" i="4"/>
  <c r="W192" i="4"/>
  <c r="W193" i="4"/>
  <c r="W194" i="4"/>
  <c r="W195" i="4"/>
  <c r="W196" i="4"/>
  <c r="W197" i="4"/>
  <c r="W348" i="4"/>
  <c r="W349" i="4"/>
  <c r="W350" i="4"/>
  <c r="W351" i="4"/>
  <c r="W352" i="4"/>
  <c r="W356" i="4"/>
  <c r="W357" i="4"/>
  <c r="W358" i="4"/>
  <c r="W359" i="4"/>
  <c r="W360" i="4"/>
  <c r="W361" i="4"/>
  <c r="W362" i="4"/>
  <c r="W363" i="4"/>
  <c r="W364" i="4"/>
  <c r="W365" i="4"/>
  <c r="W367" i="4"/>
  <c r="W368" i="4"/>
  <c r="W373" i="4"/>
  <c r="W374" i="4"/>
  <c r="W375" i="4"/>
  <c r="W376" i="4"/>
  <c r="W377" i="4"/>
  <c r="W379" i="4"/>
  <c r="W380" i="4"/>
  <c r="W381" i="4"/>
  <c r="W382" i="4"/>
  <c r="W384" i="4"/>
  <c r="W385" i="4"/>
  <c r="W386" i="4"/>
  <c r="W387" i="4"/>
  <c r="W388" i="4"/>
  <c r="W389" i="4"/>
  <c r="W390" i="4"/>
  <c r="W391" i="4"/>
  <c r="W392" i="4"/>
  <c r="W395" i="4"/>
  <c r="W396" i="4"/>
  <c r="W397" i="4"/>
  <c r="W399" i="4"/>
  <c r="W402" i="4"/>
  <c r="W403" i="4"/>
  <c r="W404" i="4"/>
  <c r="W405" i="4"/>
  <c r="W406" i="4"/>
  <c r="W407" i="4"/>
  <c r="W408" i="4"/>
  <c r="W409" i="4"/>
  <c r="W411" i="4"/>
  <c r="W412" i="4"/>
  <c r="W416" i="4"/>
  <c r="W417" i="4"/>
  <c r="W418" i="4"/>
  <c r="W421" i="4"/>
  <c r="W422" i="4"/>
  <c r="W423" i="4"/>
  <c r="W425" i="4"/>
  <c r="W426" i="4"/>
  <c r="W427" i="4"/>
  <c r="W428" i="4"/>
  <c r="W429" i="4"/>
  <c r="W430" i="4"/>
  <c r="W431" i="4"/>
  <c r="W432" i="4"/>
  <c r="W433" i="4"/>
  <c r="W435" i="4"/>
  <c r="W436" i="4"/>
  <c r="W437" i="4"/>
  <c r="W442" i="4"/>
  <c r="W448" i="4"/>
  <c r="W451" i="4"/>
  <c r="W452" i="4"/>
  <c r="W453" i="4"/>
  <c r="W455" i="4"/>
  <c r="W465" i="4"/>
  <c r="W468" i="4"/>
  <c r="W471" i="4"/>
  <c r="W472" i="4"/>
  <c r="W473" i="4"/>
  <c r="W318" i="4"/>
  <c r="W323" i="4"/>
  <c r="W324" i="4"/>
  <c r="W327" i="4"/>
  <c r="W329" i="4"/>
  <c r="W331" i="4"/>
  <c r="W335" i="4"/>
  <c r="W336" i="4"/>
  <c r="W338" i="4"/>
  <c r="W339" i="4"/>
  <c r="W340" i="4"/>
  <c r="W341" i="4"/>
  <c r="W342" i="4"/>
  <c r="W343" i="4"/>
  <c r="W345" i="4"/>
  <c r="W346" i="4"/>
  <c r="W347" i="4"/>
  <c r="W308" i="4"/>
  <c r="W310" i="4"/>
  <c r="W311" i="4"/>
  <c r="W314" i="4"/>
  <c r="W315" i="4"/>
  <c r="W316" i="4"/>
  <c r="W317" i="4"/>
  <c r="W263" i="4"/>
  <c r="W270" i="4"/>
  <c r="W271" i="4"/>
  <c r="W272" i="4"/>
  <c r="W273" i="4"/>
  <c r="W274" i="4"/>
  <c r="W275" i="4"/>
  <c r="W277" i="4"/>
  <c r="W278" i="4"/>
  <c r="W282" i="4"/>
  <c r="W283" i="4"/>
  <c r="W284" i="4"/>
  <c r="W285" i="4"/>
  <c r="W287" i="4"/>
  <c r="W288" i="4"/>
  <c r="W291" i="4"/>
  <c r="W293" i="4"/>
  <c r="W294" i="4"/>
  <c r="W296" i="4"/>
  <c r="W297" i="4"/>
  <c r="W298" i="4"/>
  <c r="W300" i="4"/>
  <c r="W301" i="4"/>
  <c r="W302" i="4"/>
  <c r="W303" i="4"/>
  <c r="W222" i="4"/>
  <c r="W223" i="4"/>
  <c r="W224" i="4"/>
  <c r="W225" i="4"/>
  <c r="W227" i="4"/>
  <c r="W231" i="4"/>
  <c r="W232" i="4"/>
  <c r="W233" i="4"/>
  <c r="W234" i="4"/>
  <c r="W235" i="4"/>
  <c r="W236" i="4"/>
  <c r="W237" i="4"/>
  <c r="W238" i="4"/>
  <c r="W239" i="4"/>
  <c r="W244" i="4"/>
  <c r="W247" i="4"/>
  <c r="W248" i="4"/>
  <c r="W250" i="4"/>
  <c r="W251" i="4"/>
  <c r="W252" i="4"/>
  <c r="W253" i="4"/>
  <c r="W254" i="4"/>
  <c r="W255" i="4"/>
  <c r="W256" i="4"/>
  <c r="W258" i="4"/>
  <c r="W198" i="4"/>
  <c r="W199" i="4"/>
  <c r="W200" i="4"/>
  <c r="W203" i="4"/>
  <c r="W204" i="4"/>
  <c r="W205" i="4"/>
  <c r="W210" i="4"/>
  <c r="W211" i="4"/>
  <c r="W212" i="4"/>
  <c r="W213" i="4"/>
  <c r="W215" i="4"/>
  <c r="W216" i="4"/>
  <c r="W218" i="4"/>
  <c r="W475" i="4"/>
  <c r="W476" i="4"/>
  <c r="W478" i="4"/>
  <c r="W481" i="4"/>
  <c r="W482" i="4"/>
  <c r="W484" i="4"/>
  <c r="W488" i="4"/>
  <c r="W491" i="4"/>
  <c r="W492" i="4"/>
  <c r="W493" i="4"/>
  <c r="W494" i="4"/>
  <c r="W495" i="4"/>
  <c r="W496" i="4"/>
  <c r="W497" i="4"/>
  <c r="W501" i="4"/>
  <c r="W502" i="4"/>
  <c r="W503" i="4"/>
  <c r="W504" i="4"/>
  <c r="W505" i="4"/>
  <c r="W506" i="4"/>
  <c r="W507" i="4"/>
  <c r="W508" i="4"/>
  <c r="W510" i="4"/>
  <c r="W511" i="4"/>
  <c r="W512" i="4"/>
  <c r="W516" i="4"/>
  <c r="W517" i="4"/>
  <c r="W518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6" i="4"/>
  <c r="W537" i="4"/>
  <c r="W538" i="4"/>
  <c r="W539" i="4"/>
  <c r="W541" i="4"/>
  <c r="W542" i="4"/>
  <c r="W543" i="4"/>
  <c r="W546" i="4"/>
  <c r="W547" i="4"/>
  <c r="W548" i="4"/>
  <c r="W549" i="4"/>
  <c r="W551" i="4"/>
  <c r="W552" i="4"/>
  <c r="W553" i="4"/>
  <c r="W554" i="4"/>
  <c r="W555" i="4"/>
  <c r="W556" i="4"/>
  <c r="W557" i="4"/>
  <c r="W558" i="4"/>
  <c r="W559" i="4"/>
  <c r="W562" i="4"/>
  <c r="W567" i="4"/>
  <c r="W568" i="4"/>
  <c r="W570" i="4"/>
  <c r="W571" i="4"/>
  <c r="W572" i="4"/>
  <c r="W574" i="4"/>
  <c r="W575" i="4"/>
  <c r="W576" i="4"/>
  <c r="W579" i="4"/>
  <c r="W582" i="4"/>
  <c r="W587" i="4"/>
  <c r="W588" i="4"/>
  <c r="W591" i="4"/>
  <c r="W592" i="4"/>
  <c r="W593" i="4"/>
  <c r="W594" i="4"/>
  <c r="W596" i="4"/>
  <c r="W599" i="4"/>
  <c r="W855" i="4"/>
  <c r="W856" i="4"/>
  <c r="W857" i="4"/>
  <c r="W864" i="4"/>
  <c r="W865" i="4"/>
  <c r="W867" i="4"/>
  <c r="W868" i="4"/>
  <c r="W869" i="4"/>
  <c r="W870" i="4"/>
  <c r="W873" i="4"/>
  <c r="W877" i="4"/>
  <c r="W881" i="4"/>
  <c r="W888" i="4"/>
  <c r="W889" i="4"/>
  <c r="W892" i="4"/>
  <c r="W893" i="4"/>
  <c r="W894" i="4"/>
  <c r="W896" i="4"/>
  <c r="W898" i="4"/>
  <c r="W901" i="4"/>
  <c r="W908" i="4"/>
  <c r="W910" i="4"/>
  <c r="W911" i="4"/>
  <c r="W913" i="4"/>
  <c r="W914" i="4"/>
  <c r="W918" i="4"/>
  <c r="W920" i="4"/>
  <c r="W921" i="4"/>
  <c r="W922" i="4"/>
  <c r="W923" i="4"/>
  <c r="W2" i="4"/>
  <c r="AE7" i="4"/>
  <c r="AF7" i="4" s="1"/>
  <c r="AE8" i="4"/>
  <c r="AF8" i="4" s="1"/>
  <c r="AE9" i="4"/>
  <c r="AF9" i="4" s="1"/>
  <c r="AE10" i="4"/>
  <c r="AF10" i="4" s="1"/>
  <c r="AE11" i="4"/>
  <c r="AF11" i="4" s="1"/>
  <c r="AE12" i="4"/>
  <c r="AF12" i="4" s="1"/>
  <c r="AE13" i="4"/>
  <c r="AF13" i="4" s="1"/>
  <c r="AE14" i="4"/>
  <c r="AF14" i="4" s="1"/>
  <c r="AE15" i="4"/>
  <c r="AF15" i="4" s="1"/>
  <c r="AE16" i="4"/>
  <c r="AF16" i="4" s="1"/>
  <c r="AE17" i="4"/>
  <c r="AF17" i="4" s="1"/>
  <c r="AE18" i="4"/>
  <c r="AF18" i="4" s="1"/>
  <c r="AE19" i="4"/>
  <c r="AF19" i="4" s="1"/>
  <c r="AE20" i="4"/>
  <c r="AF20" i="4" s="1"/>
  <c r="AE21" i="4"/>
  <c r="AF21" i="4" s="1"/>
  <c r="AE22" i="4"/>
  <c r="AF22" i="4" s="1"/>
  <c r="AE23" i="4"/>
  <c r="AF23" i="4" s="1"/>
  <c r="AE24" i="4"/>
  <c r="AF24" i="4" s="1"/>
  <c r="AE25" i="4"/>
  <c r="AF25" i="4" s="1"/>
  <c r="AE26" i="4"/>
  <c r="AF26" i="4" s="1"/>
  <c r="AE27" i="4"/>
  <c r="AF27" i="4" s="1"/>
  <c r="AE28" i="4"/>
  <c r="AF28" i="4" s="1"/>
  <c r="AE29" i="4"/>
  <c r="AF29" i="4" s="1"/>
  <c r="AE30" i="4"/>
  <c r="AF30" i="4" s="1"/>
  <c r="AE31" i="4"/>
  <c r="AF31" i="4" s="1"/>
  <c r="AE32" i="4"/>
  <c r="AF32" i="4" s="1"/>
  <c r="AE33" i="4"/>
  <c r="AF33" i="4" s="1"/>
  <c r="AE34" i="4"/>
  <c r="AF34" i="4" s="1"/>
  <c r="AE35" i="4"/>
  <c r="AF35" i="4" s="1"/>
  <c r="AE36" i="4"/>
  <c r="AF36" i="4" s="1"/>
  <c r="AE37" i="4"/>
  <c r="AF37" i="4" s="1"/>
  <c r="AE38" i="4"/>
  <c r="AF38" i="4" s="1"/>
  <c r="AE39" i="4"/>
  <c r="AF39" i="4" s="1"/>
  <c r="AE40" i="4"/>
  <c r="AF40" i="4" s="1"/>
  <c r="AE41" i="4"/>
  <c r="AF41" i="4" s="1"/>
  <c r="AE42" i="4"/>
  <c r="AF42" i="4" s="1"/>
  <c r="AE43" i="4"/>
  <c r="AF43" i="4" s="1"/>
  <c r="AE44" i="4"/>
  <c r="AF44" i="4" s="1"/>
  <c r="AE45" i="4"/>
  <c r="AF45" i="4" s="1"/>
  <c r="AE46" i="4"/>
  <c r="AF46" i="4" s="1"/>
  <c r="AE47" i="4"/>
  <c r="AF47" i="4" s="1"/>
  <c r="AE48" i="4"/>
  <c r="AF48" i="4" s="1"/>
  <c r="AE49" i="4"/>
  <c r="AF49" i="4" s="1"/>
  <c r="AE50" i="4"/>
  <c r="AF50" i="4" s="1"/>
  <c r="AE51" i="4"/>
  <c r="AF51" i="4" s="1"/>
  <c r="AE52" i="4"/>
  <c r="AF52" i="4" s="1"/>
  <c r="AE53" i="4"/>
  <c r="AF53" i="4" s="1"/>
  <c r="AE54" i="4"/>
  <c r="AF54" i="4" s="1"/>
  <c r="AE55" i="4"/>
  <c r="AF55" i="4" s="1"/>
  <c r="AE56" i="4"/>
  <c r="AF56" i="4" s="1"/>
  <c r="AE57" i="4"/>
  <c r="AF57" i="4" s="1"/>
  <c r="AE58" i="4"/>
  <c r="AF58" i="4" s="1"/>
  <c r="AE59" i="4"/>
  <c r="AF59" i="4" s="1"/>
  <c r="AE60" i="4"/>
  <c r="AF60" i="4" s="1"/>
  <c r="AE61" i="4"/>
  <c r="AF61" i="4" s="1"/>
  <c r="AE62" i="4"/>
  <c r="AF62" i="4" s="1"/>
  <c r="AE63" i="4"/>
  <c r="AF63" i="4" s="1"/>
  <c r="AE64" i="4"/>
  <c r="AF64" i="4" s="1"/>
  <c r="AE65" i="4"/>
  <c r="AF65" i="4" s="1"/>
  <c r="AE66" i="4"/>
  <c r="AF66" i="4" s="1"/>
  <c r="AE67" i="4"/>
  <c r="AF67" i="4" s="1"/>
  <c r="AE68" i="4"/>
  <c r="AF68" i="4" s="1"/>
  <c r="AE69" i="4"/>
  <c r="AF69" i="4" s="1"/>
  <c r="AE70" i="4"/>
  <c r="AF70" i="4" s="1"/>
  <c r="AE71" i="4"/>
  <c r="AF71" i="4" s="1"/>
  <c r="AE72" i="4"/>
  <c r="AF72" i="4" s="1"/>
  <c r="AE785" i="4"/>
  <c r="AF785" i="4" s="1"/>
  <c r="AE786" i="4"/>
  <c r="AF786" i="4" s="1"/>
  <c r="AE787" i="4"/>
  <c r="AF787" i="4" s="1"/>
  <c r="AE788" i="4"/>
  <c r="AF788" i="4" s="1"/>
  <c r="AE789" i="4"/>
  <c r="AF789" i="4" s="1"/>
  <c r="AE790" i="4"/>
  <c r="AF790" i="4" s="1"/>
  <c r="AE791" i="4"/>
  <c r="AF791" i="4" s="1"/>
  <c r="AE792" i="4"/>
  <c r="AF792" i="4" s="1"/>
  <c r="AE793" i="4"/>
  <c r="AF793" i="4" s="1"/>
  <c r="AE794" i="4"/>
  <c r="AF794" i="4" s="1"/>
  <c r="AE795" i="4"/>
  <c r="AF795" i="4" s="1"/>
  <c r="AE796" i="4"/>
  <c r="AF796" i="4" s="1"/>
  <c r="AE797" i="4"/>
  <c r="AF797" i="4" s="1"/>
  <c r="AE798" i="4"/>
  <c r="AF798" i="4" s="1"/>
  <c r="AE799" i="4"/>
  <c r="AF799" i="4" s="1"/>
  <c r="AE800" i="4"/>
  <c r="AF800" i="4" s="1"/>
  <c r="AE801" i="4"/>
  <c r="AF801" i="4" s="1"/>
  <c r="AE802" i="4"/>
  <c r="AF802" i="4" s="1"/>
  <c r="AE803" i="4"/>
  <c r="AF803" i="4" s="1"/>
  <c r="AE804" i="4"/>
  <c r="AF804" i="4" s="1"/>
  <c r="AE805" i="4"/>
  <c r="AF805" i="4" s="1"/>
  <c r="AE806" i="4"/>
  <c r="AF806" i="4" s="1"/>
  <c r="AE807" i="4"/>
  <c r="AF807" i="4" s="1"/>
  <c r="AE808" i="4"/>
  <c r="AF808" i="4" s="1"/>
  <c r="AE809" i="4"/>
  <c r="AF809" i="4" s="1"/>
  <c r="AE810" i="4"/>
  <c r="AF810" i="4" s="1"/>
  <c r="AE811" i="4"/>
  <c r="AF811" i="4" s="1"/>
  <c r="AE812" i="4"/>
  <c r="AF812" i="4" s="1"/>
  <c r="AE813" i="4"/>
  <c r="AF813" i="4" s="1"/>
  <c r="AE814" i="4"/>
  <c r="AF814" i="4" s="1"/>
  <c r="AE815" i="4"/>
  <c r="AF815" i="4" s="1"/>
  <c r="AE816" i="4"/>
  <c r="AF816" i="4" s="1"/>
  <c r="AE817" i="4"/>
  <c r="AF817" i="4" s="1"/>
  <c r="AE818" i="4"/>
  <c r="AF818" i="4" s="1"/>
  <c r="AE819" i="4"/>
  <c r="AF819" i="4" s="1"/>
  <c r="AE820" i="4"/>
  <c r="AF820" i="4" s="1"/>
  <c r="AE821" i="4"/>
  <c r="AF821" i="4" s="1"/>
  <c r="AE822" i="4"/>
  <c r="AF822" i="4" s="1"/>
  <c r="AE823" i="4"/>
  <c r="AF823" i="4" s="1"/>
  <c r="AE824" i="4"/>
  <c r="AF824" i="4" s="1"/>
  <c r="AE825" i="4"/>
  <c r="AF825" i="4" s="1"/>
  <c r="AE826" i="4"/>
  <c r="AF826" i="4" s="1"/>
  <c r="AE827" i="4"/>
  <c r="AF827" i="4" s="1"/>
  <c r="AE828" i="4"/>
  <c r="AF828" i="4" s="1"/>
  <c r="AE829" i="4"/>
  <c r="AF829" i="4" s="1"/>
  <c r="AE830" i="4"/>
  <c r="AF830" i="4" s="1"/>
  <c r="AE831" i="4"/>
  <c r="AF831" i="4" s="1"/>
  <c r="AE832" i="4"/>
  <c r="AF832" i="4" s="1"/>
  <c r="AE833" i="4"/>
  <c r="AF833" i="4" s="1"/>
  <c r="AE834" i="4"/>
  <c r="AF834" i="4" s="1"/>
  <c r="AE835" i="4"/>
  <c r="AF835" i="4" s="1"/>
  <c r="AE836" i="4"/>
  <c r="AF836" i="4" s="1"/>
  <c r="AE837" i="4"/>
  <c r="AF837" i="4" s="1"/>
  <c r="AE838" i="4"/>
  <c r="AF838" i="4" s="1"/>
  <c r="AE839" i="4"/>
  <c r="AF839" i="4" s="1"/>
  <c r="AE840" i="4"/>
  <c r="AF840" i="4" s="1"/>
  <c r="AE841" i="4"/>
  <c r="AF841" i="4" s="1"/>
  <c r="AE842" i="4"/>
  <c r="AF842" i="4" s="1"/>
  <c r="AE843" i="4"/>
  <c r="AF843" i="4" s="1"/>
  <c r="AE844" i="4"/>
  <c r="AF844" i="4" s="1"/>
  <c r="AE845" i="4"/>
  <c r="AF845" i="4" s="1"/>
  <c r="AE846" i="4"/>
  <c r="AF846" i="4" s="1"/>
  <c r="AE847" i="4"/>
  <c r="AF847" i="4" s="1"/>
  <c r="AE848" i="4"/>
  <c r="AF848" i="4" s="1"/>
  <c r="AE849" i="4"/>
  <c r="AF849" i="4" s="1"/>
  <c r="AE850" i="4"/>
  <c r="AF850" i="4" s="1"/>
  <c r="AE851" i="4"/>
  <c r="AF851" i="4" s="1"/>
  <c r="AE852" i="4"/>
  <c r="AF852" i="4" s="1"/>
  <c r="AE739" i="4"/>
  <c r="AF739" i="4" s="1"/>
  <c r="AE740" i="4"/>
  <c r="AF740" i="4" s="1"/>
  <c r="AE741" i="4"/>
  <c r="AF741" i="4" s="1"/>
  <c r="AE742" i="4"/>
  <c r="AF742" i="4" s="1"/>
  <c r="AE743" i="4"/>
  <c r="AF743" i="4" s="1"/>
  <c r="AE744" i="4"/>
  <c r="AF744" i="4" s="1"/>
  <c r="AE745" i="4"/>
  <c r="AF745" i="4" s="1"/>
  <c r="AE746" i="4"/>
  <c r="AF746" i="4" s="1"/>
  <c r="AE747" i="4"/>
  <c r="AF747" i="4" s="1"/>
  <c r="AE748" i="4"/>
  <c r="AF748" i="4" s="1"/>
  <c r="AE749" i="4"/>
  <c r="AF749" i="4" s="1"/>
  <c r="AE750" i="4"/>
  <c r="AF750" i="4" s="1"/>
  <c r="AE751" i="4"/>
  <c r="AF751" i="4" s="1"/>
  <c r="AE752" i="4"/>
  <c r="AF752" i="4" s="1"/>
  <c r="AE753" i="4"/>
  <c r="AF753" i="4" s="1"/>
  <c r="AE754" i="4"/>
  <c r="AF754" i="4" s="1"/>
  <c r="AE755" i="4"/>
  <c r="AF755" i="4" s="1"/>
  <c r="AE756" i="4"/>
  <c r="AF756" i="4" s="1"/>
  <c r="AE757" i="4"/>
  <c r="AF757" i="4" s="1"/>
  <c r="AE758" i="4"/>
  <c r="AF758" i="4" s="1"/>
  <c r="AE759" i="4"/>
  <c r="AF759" i="4" s="1"/>
  <c r="AE760" i="4"/>
  <c r="AF760" i="4" s="1"/>
  <c r="AE761" i="4"/>
  <c r="AF761" i="4" s="1"/>
  <c r="AE762" i="4"/>
  <c r="AF762" i="4" s="1"/>
  <c r="AE763" i="4"/>
  <c r="AF763" i="4" s="1"/>
  <c r="AE764" i="4"/>
  <c r="AF764" i="4" s="1"/>
  <c r="AE765" i="4"/>
  <c r="AF765" i="4" s="1"/>
  <c r="AE766" i="4"/>
  <c r="AF766" i="4" s="1"/>
  <c r="AE767" i="4"/>
  <c r="AF767" i="4" s="1"/>
  <c r="AE768" i="4"/>
  <c r="AF768" i="4" s="1"/>
  <c r="AE769" i="4"/>
  <c r="AF769" i="4" s="1"/>
  <c r="AE770" i="4"/>
  <c r="AF770" i="4" s="1"/>
  <c r="AE771" i="4"/>
  <c r="AF771" i="4" s="1"/>
  <c r="AE772" i="4"/>
  <c r="AF772" i="4" s="1"/>
  <c r="AE773" i="4"/>
  <c r="AF773" i="4" s="1"/>
  <c r="AE774" i="4"/>
  <c r="AF774" i="4" s="1"/>
  <c r="AE775" i="4"/>
  <c r="AF775" i="4" s="1"/>
  <c r="AE776" i="4"/>
  <c r="AF776" i="4" s="1"/>
  <c r="AE777" i="4"/>
  <c r="AF777" i="4" s="1"/>
  <c r="AE778" i="4"/>
  <c r="AF778" i="4" s="1"/>
  <c r="AE779" i="4"/>
  <c r="AF779" i="4" s="1"/>
  <c r="AE780" i="4"/>
  <c r="AF780" i="4" s="1"/>
  <c r="AE781" i="4"/>
  <c r="AF781" i="4" s="1"/>
  <c r="AE782" i="4"/>
  <c r="AF782" i="4" s="1"/>
  <c r="AE783" i="4"/>
  <c r="AF783" i="4" s="1"/>
  <c r="AE784" i="4"/>
  <c r="AF784" i="4" s="1"/>
  <c r="AE708" i="4"/>
  <c r="AF708" i="4" s="1"/>
  <c r="AE709" i="4"/>
  <c r="AF709" i="4" s="1"/>
  <c r="AE710" i="4"/>
  <c r="AF710" i="4" s="1"/>
  <c r="AE711" i="4"/>
  <c r="AF711" i="4" s="1"/>
  <c r="AE712" i="4"/>
  <c r="AF712" i="4" s="1"/>
  <c r="AE713" i="4"/>
  <c r="AF713" i="4" s="1"/>
  <c r="AE714" i="4"/>
  <c r="AF714" i="4" s="1"/>
  <c r="AE715" i="4"/>
  <c r="AF715" i="4" s="1"/>
  <c r="AE716" i="4"/>
  <c r="AF716" i="4" s="1"/>
  <c r="AE717" i="4"/>
  <c r="AF717" i="4" s="1"/>
  <c r="AE718" i="4"/>
  <c r="AF718" i="4" s="1"/>
  <c r="AE719" i="4"/>
  <c r="AF719" i="4" s="1"/>
  <c r="AE720" i="4"/>
  <c r="AF720" i="4" s="1"/>
  <c r="AE721" i="4"/>
  <c r="AF721" i="4" s="1"/>
  <c r="AE722" i="4"/>
  <c r="AF722" i="4" s="1"/>
  <c r="AE723" i="4"/>
  <c r="AF723" i="4" s="1"/>
  <c r="AE724" i="4"/>
  <c r="AF724" i="4" s="1"/>
  <c r="AE725" i="4"/>
  <c r="AF725" i="4" s="1"/>
  <c r="AE726" i="4"/>
  <c r="AF726" i="4" s="1"/>
  <c r="AE727" i="4"/>
  <c r="AF727" i="4" s="1"/>
  <c r="AE728" i="4"/>
  <c r="AF728" i="4" s="1"/>
  <c r="AE729" i="4"/>
  <c r="AF729" i="4" s="1"/>
  <c r="AE730" i="4"/>
  <c r="AF730" i="4" s="1"/>
  <c r="AE731" i="4"/>
  <c r="AF731" i="4" s="1"/>
  <c r="AE732" i="4"/>
  <c r="AF732" i="4" s="1"/>
  <c r="AE733" i="4"/>
  <c r="AF733" i="4" s="1"/>
  <c r="AE734" i="4"/>
  <c r="AF734" i="4" s="1"/>
  <c r="AE735" i="4"/>
  <c r="AF735" i="4" s="1"/>
  <c r="AE736" i="4"/>
  <c r="AF736" i="4" s="1"/>
  <c r="AE737" i="4"/>
  <c r="AF737" i="4" s="1"/>
  <c r="AE738" i="4"/>
  <c r="AF738" i="4" s="1"/>
  <c r="AE663" i="4"/>
  <c r="AF663" i="4" s="1"/>
  <c r="AE664" i="4"/>
  <c r="AF664" i="4" s="1"/>
  <c r="AE665" i="4"/>
  <c r="AF665" i="4" s="1"/>
  <c r="AE666" i="4"/>
  <c r="AF666" i="4" s="1"/>
  <c r="AE667" i="4"/>
  <c r="AF667" i="4" s="1"/>
  <c r="AE668" i="4"/>
  <c r="AF668" i="4" s="1"/>
  <c r="AE669" i="4"/>
  <c r="AF669" i="4" s="1"/>
  <c r="AE670" i="4"/>
  <c r="AF670" i="4" s="1"/>
  <c r="AE671" i="4"/>
  <c r="AF671" i="4" s="1"/>
  <c r="AE672" i="4"/>
  <c r="AF672" i="4" s="1"/>
  <c r="AE673" i="4"/>
  <c r="AF673" i="4" s="1"/>
  <c r="AE674" i="4"/>
  <c r="AF674" i="4" s="1"/>
  <c r="AE675" i="4"/>
  <c r="AF675" i="4" s="1"/>
  <c r="AE676" i="4"/>
  <c r="AF676" i="4" s="1"/>
  <c r="AE677" i="4"/>
  <c r="AF677" i="4" s="1"/>
  <c r="AE678" i="4"/>
  <c r="AF678" i="4" s="1"/>
  <c r="AE679" i="4"/>
  <c r="AF679" i="4" s="1"/>
  <c r="AE680" i="4"/>
  <c r="AF680" i="4" s="1"/>
  <c r="AE681" i="4"/>
  <c r="AF681" i="4" s="1"/>
  <c r="AE682" i="4"/>
  <c r="AF682" i="4" s="1"/>
  <c r="AE683" i="4"/>
  <c r="AF683" i="4" s="1"/>
  <c r="AE684" i="4"/>
  <c r="AF684" i="4" s="1"/>
  <c r="AE685" i="4"/>
  <c r="AF685" i="4" s="1"/>
  <c r="AE686" i="4"/>
  <c r="AF686" i="4" s="1"/>
  <c r="AE687" i="4"/>
  <c r="AF687" i="4" s="1"/>
  <c r="AE688" i="4"/>
  <c r="AF688" i="4" s="1"/>
  <c r="AE689" i="4"/>
  <c r="AF689" i="4" s="1"/>
  <c r="AE690" i="4"/>
  <c r="AF690" i="4" s="1"/>
  <c r="AE691" i="4"/>
  <c r="AF691" i="4" s="1"/>
  <c r="AE692" i="4"/>
  <c r="AF692" i="4" s="1"/>
  <c r="AE693" i="4"/>
  <c r="AF693" i="4" s="1"/>
  <c r="AE694" i="4"/>
  <c r="AF694" i="4" s="1"/>
  <c r="AE695" i="4"/>
  <c r="AF695" i="4" s="1"/>
  <c r="AE696" i="4"/>
  <c r="AF696" i="4" s="1"/>
  <c r="AE697" i="4"/>
  <c r="AF697" i="4" s="1"/>
  <c r="AE698" i="4"/>
  <c r="AF698" i="4" s="1"/>
  <c r="AE699" i="4"/>
  <c r="AF699" i="4" s="1"/>
  <c r="AE700" i="4"/>
  <c r="AF700" i="4" s="1"/>
  <c r="AE701" i="4"/>
  <c r="AF701" i="4" s="1"/>
  <c r="AE702" i="4"/>
  <c r="AF702" i="4" s="1"/>
  <c r="AE703" i="4"/>
  <c r="AF703" i="4" s="1"/>
  <c r="AE704" i="4"/>
  <c r="AF704" i="4" s="1"/>
  <c r="AE705" i="4"/>
  <c r="AF705" i="4" s="1"/>
  <c r="AE706" i="4"/>
  <c r="AF706" i="4" s="1"/>
  <c r="AE707" i="4"/>
  <c r="AF707" i="4" s="1"/>
  <c r="AE600" i="4"/>
  <c r="AF600" i="4" s="1"/>
  <c r="AE601" i="4"/>
  <c r="AF601" i="4" s="1"/>
  <c r="AE602" i="4"/>
  <c r="AF602" i="4" s="1"/>
  <c r="AE603" i="4"/>
  <c r="AF603" i="4" s="1"/>
  <c r="AE604" i="4"/>
  <c r="AF604" i="4" s="1"/>
  <c r="AE605" i="4"/>
  <c r="AF605" i="4" s="1"/>
  <c r="AE606" i="4"/>
  <c r="AF606" i="4" s="1"/>
  <c r="AE607" i="4"/>
  <c r="AF607" i="4" s="1"/>
  <c r="AE608" i="4"/>
  <c r="AF608" i="4" s="1"/>
  <c r="AE609" i="4"/>
  <c r="AF609" i="4" s="1"/>
  <c r="AE610" i="4"/>
  <c r="AF610" i="4" s="1"/>
  <c r="AE611" i="4"/>
  <c r="AF611" i="4" s="1"/>
  <c r="AE612" i="4"/>
  <c r="AF612" i="4" s="1"/>
  <c r="AE613" i="4"/>
  <c r="AF613" i="4" s="1"/>
  <c r="AE614" i="4"/>
  <c r="AF614" i="4" s="1"/>
  <c r="AE615" i="4"/>
  <c r="AF615" i="4" s="1"/>
  <c r="AE616" i="4"/>
  <c r="AF616" i="4" s="1"/>
  <c r="AE617" i="4"/>
  <c r="AF617" i="4" s="1"/>
  <c r="AE618" i="4"/>
  <c r="AF618" i="4" s="1"/>
  <c r="AE619" i="4"/>
  <c r="AF619" i="4" s="1"/>
  <c r="AE620" i="4"/>
  <c r="AF620" i="4" s="1"/>
  <c r="AE621" i="4"/>
  <c r="AF621" i="4" s="1"/>
  <c r="AE622" i="4"/>
  <c r="AF622" i="4" s="1"/>
  <c r="AE623" i="4"/>
  <c r="AF623" i="4" s="1"/>
  <c r="AE624" i="4"/>
  <c r="AF624" i="4" s="1"/>
  <c r="AE625" i="4"/>
  <c r="AF625" i="4" s="1"/>
  <c r="AE626" i="4"/>
  <c r="AF626" i="4" s="1"/>
  <c r="AE627" i="4"/>
  <c r="AF627" i="4" s="1"/>
  <c r="AE628" i="4"/>
  <c r="AF628" i="4" s="1"/>
  <c r="AE629" i="4"/>
  <c r="AF629" i="4" s="1"/>
  <c r="AE630" i="4"/>
  <c r="AF630" i="4" s="1"/>
  <c r="AE631" i="4"/>
  <c r="AF631" i="4" s="1"/>
  <c r="AE632" i="4"/>
  <c r="AF632" i="4" s="1"/>
  <c r="AE633" i="4"/>
  <c r="AF633" i="4" s="1"/>
  <c r="AE634" i="4"/>
  <c r="AF634" i="4" s="1"/>
  <c r="AE635" i="4"/>
  <c r="AF635" i="4" s="1"/>
  <c r="AE636" i="4"/>
  <c r="AF636" i="4" s="1"/>
  <c r="AE637" i="4"/>
  <c r="AF637" i="4" s="1"/>
  <c r="AE638" i="4"/>
  <c r="AF638" i="4" s="1"/>
  <c r="AE639" i="4"/>
  <c r="AF639" i="4" s="1"/>
  <c r="AE640" i="4"/>
  <c r="AF640" i="4" s="1"/>
  <c r="AE641" i="4"/>
  <c r="AF641" i="4" s="1"/>
  <c r="AE642" i="4"/>
  <c r="AF642" i="4" s="1"/>
  <c r="AE643" i="4"/>
  <c r="AF643" i="4" s="1"/>
  <c r="AE644" i="4"/>
  <c r="AF644" i="4" s="1"/>
  <c r="AE645" i="4"/>
  <c r="AF645" i="4" s="1"/>
  <c r="AE646" i="4"/>
  <c r="AF646" i="4" s="1"/>
  <c r="AE647" i="4"/>
  <c r="AF647" i="4" s="1"/>
  <c r="AE648" i="4"/>
  <c r="AF648" i="4" s="1"/>
  <c r="AE649" i="4"/>
  <c r="AF649" i="4" s="1"/>
  <c r="AE650" i="4"/>
  <c r="AF650" i="4" s="1"/>
  <c r="AE651" i="4"/>
  <c r="AF651" i="4" s="1"/>
  <c r="AE652" i="4"/>
  <c r="AF652" i="4" s="1"/>
  <c r="AE653" i="4"/>
  <c r="AF653" i="4" s="1"/>
  <c r="AE654" i="4"/>
  <c r="AF654" i="4" s="1"/>
  <c r="AE655" i="4"/>
  <c r="AF655" i="4" s="1"/>
  <c r="AE656" i="4"/>
  <c r="AF656" i="4" s="1"/>
  <c r="AE657" i="4"/>
  <c r="AF657" i="4" s="1"/>
  <c r="AE658" i="4"/>
  <c r="AF658" i="4" s="1"/>
  <c r="AE659" i="4"/>
  <c r="AF659" i="4" s="1"/>
  <c r="AE660" i="4"/>
  <c r="AF660" i="4" s="1"/>
  <c r="AE661" i="4"/>
  <c r="AF661" i="4" s="1"/>
  <c r="AE662" i="4"/>
  <c r="AF662" i="4" s="1"/>
  <c r="AE73" i="4"/>
  <c r="AF73" i="4" s="1"/>
  <c r="AE74" i="4"/>
  <c r="AF74" i="4" s="1"/>
  <c r="AE75" i="4"/>
  <c r="AF75" i="4" s="1"/>
  <c r="AE76" i="4"/>
  <c r="AF76" i="4" s="1"/>
  <c r="AE77" i="4"/>
  <c r="AF77" i="4" s="1"/>
  <c r="AE78" i="4"/>
  <c r="AF78" i="4" s="1"/>
  <c r="AE79" i="4"/>
  <c r="AF79" i="4" s="1"/>
  <c r="AE80" i="4"/>
  <c r="AF80" i="4" s="1"/>
  <c r="AE81" i="4"/>
  <c r="AF81" i="4" s="1"/>
  <c r="AE82" i="4"/>
  <c r="AF82" i="4" s="1"/>
  <c r="AE83" i="4"/>
  <c r="AF83" i="4" s="1"/>
  <c r="AE84" i="4"/>
  <c r="AF84" i="4" s="1"/>
  <c r="AE85" i="4"/>
  <c r="AF85" i="4" s="1"/>
  <c r="AE86" i="4"/>
  <c r="AF86" i="4" s="1"/>
  <c r="AE87" i="4"/>
  <c r="AF87" i="4" s="1"/>
  <c r="AE88" i="4"/>
  <c r="AF88" i="4" s="1"/>
  <c r="AE89" i="4"/>
  <c r="AF89" i="4" s="1"/>
  <c r="AE90" i="4"/>
  <c r="AF90" i="4" s="1"/>
  <c r="AE91" i="4"/>
  <c r="AF91" i="4" s="1"/>
  <c r="AE92" i="4"/>
  <c r="AF92" i="4" s="1"/>
  <c r="AE93" i="4"/>
  <c r="AF93" i="4" s="1"/>
  <c r="AE94" i="4"/>
  <c r="AF94" i="4" s="1"/>
  <c r="AE95" i="4"/>
  <c r="AF95" i="4" s="1"/>
  <c r="AE96" i="4"/>
  <c r="AF96" i="4" s="1"/>
  <c r="AE97" i="4"/>
  <c r="AF97" i="4" s="1"/>
  <c r="AE98" i="4"/>
  <c r="AF98" i="4" s="1"/>
  <c r="AE99" i="4"/>
  <c r="AF99" i="4" s="1"/>
  <c r="AE100" i="4"/>
  <c r="AF100" i="4" s="1"/>
  <c r="AE101" i="4"/>
  <c r="AF101" i="4" s="1"/>
  <c r="AE102" i="4"/>
  <c r="AF102" i="4" s="1"/>
  <c r="AE103" i="4"/>
  <c r="AF103" i="4" s="1"/>
  <c r="AE104" i="4"/>
  <c r="AF104" i="4" s="1"/>
  <c r="AE105" i="4"/>
  <c r="AF105" i="4" s="1"/>
  <c r="AE106" i="4"/>
  <c r="AF106" i="4" s="1"/>
  <c r="AE107" i="4"/>
  <c r="AF107" i="4" s="1"/>
  <c r="AE108" i="4"/>
  <c r="AF108" i="4" s="1"/>
  <c r="AE109" i="4"/>
  <c r="AF109" i="4" s="1"/>
  <c r="AE110" i="4"/>
  <c r="AF110" i="4" s="1"/>
  <c r="AE111" i="4"/>
  <c r="AF111" i="4" s="1"/>
  <c r="AE112" i="4"/>
  <c r="AF112" i="4" s="1"/>
  <c r="AE113" i="4"/>
  <c r="AF113" i="4" s="1"/>
  <c r="AE114" i="4"/>
  <c r="AF114" i="4" s="1"/>
  <c r="AE115" i="4"/>
  <c r="AF115" i="4" s="1"/>
  <c r="AE116" i="4"/>
  <c r="AF116" i="4" s="1"/>
  <c r="AE117" i="4"/>
  <c r="AF117" i="4" s="1"/>
  <c r="AE118" i="4"/>
  <c r="AF118" i="4" s="1"/>
  <c r="AE119" i="4"/>
  <c r="AF119" i="4" s="1"/>
  <c r="AE120" i="4"/>
  <c r="AF120" i="4" s="1"/>
  <c r="AE121" i="4"/>
  <c r="AF121" i="4" s="1"/>
  <c r="AE122" i="4"/>
  <c r="AF122" i="4" s="1"/>
  <c r="AE123" i="4"/>
  <c r="AF123" i="4" s="1"/>
  <c r="AE124" i="4"/>
  <c r="AF124" i="4" s="1"/>
  <c r="AE125" i="4"/>
  <c r="AF125" i="4" s="1"/>
  <c r="AE126" i="4"/>
  <c r="AF126" i="4" s="1"/>
  <c r="AE127" i="4"/>
  <c r="AF127" i="4" s="1"/>
  <c r="AE128" i="4"/>
  <c r="AF128" i="4" s="1"/>
  <c r="AE129" i="4"/>
  <c r="AF129" i="4" s="1"/>
  <c r="AE130" i="4"/>
  <c r="AF130" i="4" s="1"/>
  <c r="AE131" i="4"/>
  <c r="AF131" i="4" s="1"/>
  <c r="AE132" i="4"/>
  <c r="AF132" i="4" s="1"/>
  <c r="AE133" i="4"/>
  <c r="AF133" i="4" s="1"/>
  <c r="AE134" i="4"/>
  <c r="AF134" i="4" s="1"/>
  <c r="AE135" i="4"/>
  <c r="AF135" i="4" s="1"/>
  <c r="AE136" i="4"/>
  <c r="AF136" i="4" s="1"/>
  <c r="AE137" i="4"/>
  <c r="AF137" i="4" s="1"/>
  <c r="AE138" i="4"/>
  <c r="AF138" i="4" s="1"/>
  <c r="AE139" i="4"/>
  <c r="AF139" i="4" s="1"/>
  <c r="AE140" i="4"/>
  <c r="AF140" i="4" s="1"/>
  <c r="AE141" i="4"/>
  <c r="AF141" i="4" s="1"/>
  <c r="AE142" i="4"/>
  <c r="AF142" i="4" s="1"/>
  <c r="AE143" i="4"/>
  <c r="AF143" i="4" s="1"/>
  <c r="AE144" i="4"/>
  <c r="AF144" i="4" s="1"/>
  <c r="AE145" i="4"/>
  <c r="AF145" i="4" s="1"/>
  <c r="AE146" i="4"/>
  <c r="AF146" i="4" s="1"/>
  <c r="AE147" i="4"/>
  <c r="AF147" i="4" s="1"/>
  <c r="AE148" i="4"/>
  <c r="AF148" i="4" s="1"/>
  <c r="AE149" i="4"/>
  <c r="AF149" i="4" s="1"/>
  <c r="AE150" i="4"/>
  <c r="AF150" i="4" s="1"/>
  <c r="AE151" i="4"/>
  <c r="AF151" i="4" s="1"/>
  <c r="AE152" i="4"/>
  <c r="AF152" i="4" s="1"/>
  <c r="AE153" i="4"/>
  <c r="AF153" i="4" s="1"/>
  <c r="AE154" i="4"/>
  <c r="AF154" i="4" s="1"/>
  <c r="AE155" i="4"/>
  <c r="AF155" i="4" s="1"/>
  <c r="AE156" i="4"/>
  <c r="AF156" i="4" s="1"/>
  <c r="AE157" i="4"/>
  <c r="AF157" i="4" s="1"/>
  <c r="AE158" i="4"/>
  <c r="AF158" i="4" s="1"/>
  <c r="AE159" i="4"/>
  <c r="AF159" i="4" s="1"/>
  <c r="AE160" i="4"/>
  <c r="AF160" i="4" s="1"/>
  <c r="AE161" i="4"/>
  <c r="AF161" i="4" s="1"/>
  <c r="AE162" i="4"/>
  <c r="AF162" i="4" s="1"/>
  <c r="AE163" i="4"/>
  <c r="AF163" i="4" s="1"/>
  <c r="AE164" i="4"/>
  <c r="AF164" i="4" s="1"/>
  <c r="AE165" i="4"/>
  <c r="AF165" i="4" s="1"/>
  <c r="AE166" i="4"/>
  <c r="AF166" i="4" s="1"/>
  <c r="AE167" i="4"/>
  <c r="AF167" i="4" s="1"/>
  <c r="AE168" i="4"/>
  <c r="AF168" i="4" s="1"/>
  <c r="AE169" i="4"/>
  <c r="AF169" i="4" s="1"/>
  <c r="AE170" i="4"/>
  <c r="AF170" i="4" s="1"/>
  <c r="AE171" i="4"/>
  <c r="AF171" i="4" s="1"/>
  <c r="AE172" i="4"/>
  <c r="AF172" i="4" s="1"/>
  <c r="AE173" i="4"/>
  <c r="AF173" i="4" s="1"/>
  <c r="AE174" i="4"/>
  <c r="AF174" i="4" s="1"/>
  <c r="AE175" i="4"/>
  <c r="AF175" i="4" s="1"/>
  <c r="AE176" i="4"/>
  <c r="AF176" i="4" s="1"/>
  <c r="AE177" i="4"/>
  <c r="AF177" i="4" s="1"/>
  <c r="AE178" i="4"/>
  <c r="AF178" i="4" s="1"/>
  <c r="AE179" i="4"/>
  <c r="AF179" i="4" s="1"/>
  <c r="AE180" i="4"/>
  <c r="AF180" i="4" s="1"/>
  <c r="AE181" i="4"/>
  <c r="AF181" i="4" s="1"/>
  <c r="AE182" i="4"/>
  <c r="AF182" i="4" s="1"/>
  <c r="AE183" i="4"/>
  <c r="AF183" i="4" s="1"/>
  <c r="AE184" i="4"/>
  <c r="AF184" i="4" s="1"/>
  <c r="AE185" i="4"/>
  <c r="AF185" i="4" s="1"/>
  <c r="AE186" i="4"/>
  <c r="AF186" i="4" s="1"/>
  <c r="AE187" i="4"/>
  <c r="AF187" i="4" s="1"/>
  <c r="AE188" i="4"/>
  <c r="AF188" i="4" s="1"/>
  <c r="AE189" i="4"/>
  <c r="AF189" i="4" s="1"/>
  <c r="AE190" i="4"/>
  <c r="AF190" i="4" s="1"/>
  <c r="AE191" i="4"/>
  <c r="AF191" i="4" s="1"/>
  <c r="AE192" i="4"/>
  <c r="AF192" i="4" s="1"/>
  <c r="AE193" i="4"/>
  <c r="AF193" i="4" s="1"/>
  <c r="AE194" i="4"/>
  <c r="AF194" i="4" s="1"/>
  <c r="AE195" i="4"/>
  <c r="AF195" i="4" s="1"/>
  <c r="AE196" i="4"/>
  <c r="AF196" i="4" s="1"/>
  <c r="AE197" i="4"/>
  <c r="AF197" i="4" s="1"/>
  <c r="AE348" i="4"/>
  <c r="AF348" i="4" s="1"/>
  <c r="AE349" i="4"/>
  <c r="AF349" i="4" s="1"/>
  <c r="AE350" i="4"/>
  <c r="AF350" i="4" s="1"/>
  <c r="AE351" i="4"/>
  <c r="AF351" i="4" s="1"/>
  <c r="AE352" i="4"/>
  <c r="AF352" i="4" s="1"/>
  <c r="AE353" i="4"/>
  <c r="AF353" i="4" s="1"/>
  <c r="AE354" i="4"/>
  <c r="AF354" i="4" s="1"/>
  <c r="AE355" i="4"/>
  <c r="AF355" i="4" s="1"/>
  <c r="AE356" i="4"/>
  <c r="AF356" i="4" s="1"/>
  <c r="AE357" i="4"/>
  <c r="AF357" i="4" s="1"/>
  <c r="AE358" i="4"/>
  <c r="AF358" i="4" s="1"/>
  <c r="AE359" i="4"/>
  <c r="AF359" i="4" s="1"/>
  <c r="AE360" i="4"/>
  <c r="AF360" i="4" s="1"/>
  <c r="AE361" i="4"/>
  <c r="AF361" i="4" s="1"/>
  <c r="AE362" i="4"/>
  <c r="AF362" i="4" s="1"/>
  <c r="AE363" i="4"/>
  <c r="AF363" i="4" s="1"/>
  <c r="AE364" i="4"/>
  <c r="AF364" i="4" s="1"/>
  <c r="AE365" i="4"/>
  <c r="AF365" i="4" s="1"/>
  <c r="AE366" i="4"/>
  <c r="AF366" i="4" s="1"/>
  <c r="AE367" i="4"/>
  <c r="AF367" i="4" s="1"/>
  <c r="AE368" i="4"/>
  <c r="AF368" i="4" s="1"/>
  <c r="AE369" i="4"/>
  <c r="AF369" i="4" s="1"/>
  <c r="AE370" i="4"/>
  <c r="AF370" i="4" s="1"/>
  <c r="AE371" i="4"/>
  <c r="AF371" i="4" s="1"/>
  <c r="AE372" i="4"/>
  <c r="AF372" i="4" s="1"/>
  <c r="AE373" i="4"/>
  <c r="AF373" i="4" s="1"/>
  <c r="AE374" i="4"/>
  <c r="AF374" i="4" s="1"/>
  <c r="AE375" i="4"/>
  <c r="AF375" i="4" s="1"/>
  <c r="AE376" i="4"/>
  <c r="AF376" i="4" s="1"/>
  <c r="AE377" i="4"/>
  <c r="AF377" i="4" s="1"/>
  <c r="AE378" i="4"/>
  <c r="AF378" i="4" s="1"/>
  <c r="AE379" i="4"/>
  <c r="AF379" i="4" s="1"/>
  <c r="AE380" i="4"/>
  <c r="AF380" i="4" s="1"/>
  <c r="AE381" i="4"/>
  <c r="AF381" i="4" s="1"/>
  <c r="AE382" i="4"/>
  <c r="AF382" i="4" s="1"/>
  <c r="AE383" i="4"/>
  <c r="AF383" i="4" s="1"/>
  <c r="AE384" i="4"/>
  <c r="AF384" i="4" s="1"/>
  <c r="AE385" i="4"/>
  <c r="AF385" i="4" s="1"/>
  <c r="AE386" i="4"/>
  <c r="AF386" i="4" s="1"/>
  <c r="AE387" i="4"/>
  <c r="AF387" i="4" s="1"/>
  <c r="AE388" i="4"/>
  <c r="AF388" i="4" s="1"/>
  <c r="AE389" i="4"/>
  <c r="AF389" i="4" s="1"/>
  <c r="AE390" i="4"/>
  <c r="AF390" i="4" s="1"/>
  <c r="AE391" i="4"/>
  <c r="AF391" i="4" s="1"/>
  <c r="AE392" i="4"/>
  <c r="AF392" i="4" s="1"/>
  <c r="AE393" i="4"/>
  <c r="AF393" i="4" s="1"/>
  <c r="AE394" i="4"/>
  <c r="AF394" i="4" s="1"/>
  <c r="AE395" i="4"/>
  <c r="AF395" i="4" s="1"/>
  <c r="AE396" i="4"/>
  <c r="AF396" i="4" s="1"/>
  <c r="AE397" i="4"/>
  <c r="AF397" i="4" s="1"/>
  <c r="AE398" i="4"/>
  <c r="AF398" i="4" s="1"/>
  <c r="AE399" i="4"/>
  <c r="AF399" i="4" s="1"/>
  <c r="AE400" i="4"/>
  <c r="AF400" i="4" s="1"/>
  <c r="AE401" i="4"/>
  <c r="AF401" i="4" s="1"/>
  <c r="AE402" i="4"/>
  <c r="AF402" i="4" s="1"/>
  <c r="AE403" i="4"/>
  <c r="AF403" i="4" s="1"/>
  <c r="AE404" i="4"/>
  <c r="AF404" i="4" s="1"/>
  <c r="AE405" i="4"/>
  <c r="AF405" i="4" s="1"/>
  <c r="AE406" i="4"/>
  <c r="AF406" i="4" s="1"/>
  <c r="AE407" i="4"/>
  <c r="AF407" i="4" s="1"/>
  <c r="AE408" i="4"/>
  <c r="AF408" i="4" s="1"/>
  <c r="AE409" i="4"/>
  <c r="AF409" i="4" s="1"/>
  <c r="AE410" i="4"/>
  <c r="AF410" i="4" s="1"/>
  <c r="AE411" i="4"/>
  <c r="AF411" i="4" s="1"/>
  <c r="AE412" i="4"/>
  <c r="AF412" i="4" s="1"/>
  <c r="AE413" i="4"/>
  <c r="AF413" i="4" s="1"/>
  <c r="AE414" i="4"/>
  <c r="AF414" i="4" s="1"/>
  <c r="AE415" i="4"/>
  <c r="AF415" i="4" s="1"/>
  <c r="AE416" i="4"/>
  <c r="AF416" i="4" s="1"/>
  <c r="AE417" i="4"/>
  <c r="AF417" i="4" s="1"/>
  <c r="AE418" i="4"/>
  <c r="AF418" i="4" s="1"/>
  <c r="AE419" i="4"/>
  <c r="AF419" i="4" s="1"/>
  <c r="AE420" i="4"/>
  <c r="AF420" i="4" s="1"/>
  <c r="AE421" i="4"/>
  <c r="AF421" i="4" s="1"/>
  <c r="AE422" i="4"/>
  <c r="AF422" i="4" s="1"/>
  <c r="AE423" i="4"/>
  <c r="AF423" i="4" s="1"/>
  <c r="AE424" i="4"/>
  <c r="AF424" i="4" s="1"/>
  <c r="AE425" i="4"/>
  <c r="AF425" i="4" s="1"/>
  <c r="AE426" i="4"/>
  <c r="AF426" i="4" s="1"/>
  <c r="AE427" i="4"/>
  <c r="AF427" i="4" s="1"/>
  <c r="AE428" i="4"/>
  <c r="AF428" i="4" s="1"/>
  <c r="AE429" i="4"/>
  <c r="AF429" i="4" s="1"/>
  <c r="AE430" i="4"/>
  <c r="AF430" i="4" s="1"/>
  <c r="AE431" i="4"/>
  <c r="AF431" i="4" s="1"/>
  <c r="AE432" i="4"/>
  <c r="AF432" i="4" s="1"/>
  <c r="AE433" i="4"/>
  <c r="AF433" i="4" s="1"/>
  <c r="AE434" i="4"/>
  <c r="AF434" i="4" s="1"/>
  <c r="AE435" i="4"/>
  <c r="AF435" i="4" s="1"/>
  <c r="AE436" i="4"/>
  <c r="AF436" i="4" s="1"/>
  <c r="AE437" i="4"/>
  <c r="AF437" i="4" s="1"/>
  <c r="AE438" i="4"/>
  <c r="AF438" i="4" s="1"/>
  <c r="AE439" i="4"/>
  <c r="AF439" i="4" s="1"/>
  <c r="AE440" i="4"/>
  <c r="AF440" i="4" s="1"/>
  <c r="AE441" i="4"/>
  <c r="AF441" i="4" s="1"/>
  <c r="AE442" i="4"/>
  <c r="AF442" i="4" s="1"/>
  <c r="AE443" i="4"/>
  <c r="AF443" i="4" s="1"/>
  <c r="AE444" i="4"/>
  <c r="AF444" i="4" s="1"/>
  <c r="AE445" i="4"/>
  <c r="AF445" i="4" s="1"/>
  <c r="AE446" i="4"/>
  <c r="AF446" i="4" s="1"/>
  <c r="AE447" i="4"/>
  <c r="AF447" i="4" s="1"/>
  <c r="AE448" i="4"/>
  <c r="AF448" i="4" s="1"/>
  <c r="AE449" i="4"/>
  <c r="AF449" i="4" s="1"/>
  <c r="AE450" i="4"/>
  <c r="AF450" i="4" s="1"/>
  <c r="AE451" i="4"/>
  <c r="AF451" i="4" s="1"/>
  <c r="AE452" i="4"/>
  <c r="AF452" i="4" s="1"/>
  <c r="AE453" i="4"/>
  <c r="AF453" i="4" s="1"/>
  <c r="AE454" i="4"/>
  <c r="AF454" i="4" s="1"/>
  <c r="AE455" i="4"/>
  <c r="AF455" i="4" s="1"/>
  <c r="AE456" i="4"/>
  <c r="AF456" i="4" s="1"/>
  <c r="AE457" i="4"/>
  <c r="AF457" i="4" s="1"/>
  <c r="AE458" i="4"/>
  <c r="AF458" i="4" s="1"/>
  <c r="AE459" i="4"/>
  <c r="AF459" i="4" s="1"/>
  <c r="AE460" i="4"/>
  <c r="AF460" i="4" s="1"/>
  <c r="AE461" i="4"/>
  <c r="AF461" i="4" s="1"/>
  <c r="AE462" i="4"/>
  <c r="AF462" i="4" s="1"/>
  <c r="AE463" i="4"/>
  <c r="AF463" i="4" s="1"/>
  <c r="AE464" i="4"/>
  <c r="AF464" i="4" s="1"/>
  <c r="AE465" i="4"/>
  <c r="AF465" i="4" s="1"/>
  <c r="AE466" i="4"/>
  <c r="AF466" i="4" s="1"/>
  <c r="AE467" i="4"/>
  <c r="AF467" i="4" s="1"/>
  <c r="AE468" i="4"/>
  <c r="AF468" i="4" s="1"/>
  <c r="AE469" i="4"/>
  <c r="AF469" i="4" s="1"/>
  <c r="AE470" i="4"/>
  <c r="AF470" i="4" s="1"/>
  <c r="AE471" i="4"/>
  <c r="AF471" i="4" s="1"/>
  <c r="AE472" i="4"/>
  <c r="AF472" i="4" s="1"/>
  <c r="AE473" i="4"/>
  <c r="AF473" i="4" s="1"/>
  <c r="AE474" i="4"/>
  <c r="AF474" i="4" s="1"/>
  <c r="AE318" i="4"/>
  <c r="AF318" i="4" s="1"/>
  <c r="AE319" i="4"/>
  <c r="AF319" i="4" s="1"/>
  <c r="AE320" i="4"/>
  <c r="AF320" i="4" s="1"/>
  <c r="AE321" i="4"/>
  <c r="AF321" i="4" s="1"/>
  <c r="AE322" i="4"/>
  <c r="AF322" i="4" s="1"/>
  <c r="AE323" i="4"/>
  <c r="AF323" i="4" s="1"/>
  <c r="AE324" i="4"/>
  <c r="AF324" i="4" s="1"/>
  <c r="AE325" i="4"/>
  <c r="AF325" i="4" s="1"/>
  <c r="AE326" i="4"/>
  <c r="AF326" i="4" s="1"/>
  <c r="AE327" i="4"/>
  <c r="AF327" i="4" s="1"/>
  <c r="AE328" i="4"/>
  <c r="AF328" i="4" s="1"/>
  <c r="AE329" i="4"/>
  <c r="AF329" i="4" s="1"/>
  <c r="AE330" i="4"/>
  <c r="AF330" i="4" s="1"/>
  <c r="AE331" i="4"/>
  <c r="AF331" i="4" s="1"/>
  <c r="AE332" i="4"/>
  <c r="AF332" i="4" s="1"/>
  <c r="AE333" i="4"/>
  <c r="AF333" i="4" s="1"/>
  <c r="AE334" i="4"/>
  <c r="AF334" i="4" s="1"/>
  <c r="AE335" i="4"/>
  <c r="AF335" i="4" s="1"/>
  <c r="AE336" i="4"/>
  <c r="AF336" i="4" s="1"/>
  <c r="AE337" i="4"/>
  <c r="AF337" i="4" s="1"/>
  <c r="AE338" i="4"/>
  <c r="AF338" i="4" s="1"/>
  <c r="AE339" i="4"/>
  <c r="AF339" i="4" s="1"/>
  <c r="AE340" i="4"/>
  <c r="AF340" i="4" s="1"/>
  <c r="AE341" i="4"/>
  <c r="AF341" i="4" s="1"/>
  <c r="AE342" i="4"/>
  <c r="AF342" i="4" s="1"/>
  <c r="AE343" i="4"/>
  <c r="AF343" i="4" s="1"/>
  <c r="AE344" i="4"/>
  <c r="AF344" i="4" s="1"/>
  <c r="AE345" i="4"/>
  <c r="AF345" i="4" s="1"/>
  <c r="AE346" i="4"/>
  <c r="AF346" i="4" s="1"/>
  <c r="AE347" i="4"/>
  <c r="AF347" i="4" s="1"/>
  <c r="AE308" i="4"/>
  <c r="AF308" i="4" s="1"/>
  <c r="AE309" i="4"/>
  <c r="AF309" i="4" s="1"/>
  <c r="AE310" i="4"/>
  <c r="AF310" i="4" s="1"/>
  <c r="AE311" i="4"/>
  <c r="AF311" i="4" s="1"/>
  <c r="AE312" i="4"/>
  <c r="AF312" i="4" s="1"/>
  <c r="AE313" i="4"/>
  <c r="AF313" i="4" s="1"/>
  <c r="AE314" i="4"/>
  <c r="AF314" i="4" s="1"/>
  <c r="AE315" i="4"/>
  <c r="AF315" i="4" s="1"/>
  <c r="AE316" i="4"/>
  <c r="AF316" i="4" s="1"/>
  <c r="AE317" i="4"/>
  <c r="AF317" i="4" s="1"/>
  <c r="AE263" i="4"/>
  <c r="AF263" i="4" s="1"/>
  <c r="AE264" i="4"/>
  <c r="AF264" i="4" s="1"/>
  <c r="AE265" i="4"/>
  <c r="AF265" i="4" s="1"/>
  <c r="AE266" i="4"/>
  <c r="AF266" i="4" s="1"/>
  <c r="AE267" i="4"/>
  <c r="AF267" i="4" s="1"/>
  <c r="AE268" i="4"/>
  <c r="AF268" i="4" s="1"/>
  <c r="AE269" i="4"/>
  <c r="AF269" i="4" s="1"/>
  <c r="AE270" i="4"/>
  <c r="AF270" i="4" s="1"/>
  <c r="AE271" i="4"/>
  <c r="AF271" i="4" s="1"/>
  <c r="AE272" i="4"/>
  <c r="AF272" i="4" s="1"/>
  <c r="AE273" i="4"/>
  <c r="AF273" i="4" s="1"/>
  <c r="AE274" i="4"/>
  <c r="AF274" i="4" s="1"/>
  <c r="AE275" i="4"/>
  <c r="AF275" i="4" s="1"/>
  <c r="AE276" i="4"/>
  <c r="AF276" i="4" s="1"/>
  <c r="AE277" i="4"/>
  <c r="AF277" i="4" s="1"/>
  <c r="AE278" i="4"/>
  <c r="AF278" i="4" s="1"/>
  <c r="AE279" i="4"/>
  <c r="AF279" i="4" s="1"/>
  <c r="AE280" i="4"/>
  <c r="AF280" i="4" s="1"/>
  <c r="AE281" i="4"/>
  <c r="AF281" i="4" s="1"/>
  <c r="AE282" i="4"/>
  <c r="AF282" i="4" s="1"/>
  <c r="AE283" i="4"/>
  <c r="AF283" i="4" s="1"/>
  <c r="AE284" i="4"/>
  <c r="AF284" i="4" s="1"/>
  <c r="AE285" i="4"/>
  <c r="AF285" i="4" s="1"/>
  <c r="AE286" i="4"/>
  <c r="AF286" i="4" s="1"/>
  <c r="AE287" i="4"/>
  <c r="AF287" i="4" s="1"/>
  <c r="AE288" i="4"/>
  <c r="AF288" i="4" s="1"/>
  <c r="AE289" i="4"/>
  <c r="AF289" i="4" s="1"/>
  <c r="AE290" i="4"/>
  <c r="AF290" i="4" s="1"/>
  <c r="AE291" i="4"/>
  <c r="AF291" i="4" s="1"/>
  <c r="AE292" i="4"/>
  <c r="AF292" i="4" s="1"/>
  <c r="AE293" i="4"/>
  <c r="AF293" i="4" s="1"/>
  <c r="AE294" i="4"/>
  <c r="AF294" i="4" s="1"/>
  <c r="AE295" i="4"/>
  <c r="AF295" i="4" s="1"/>
  <c r="AE296" i="4"/>
  <c r="AF296" i="4" s="1"/>
  <c r="AE297" i="4"/>
  <c r="AF297" i="4" s="1"/>
  <c r="AE298" i="4"/>
  <c r="AF298" i="4" s="1"/>
  <c r="AE299" i="4"/>
  <c r="AF299" i="4" s="1"/>
  <c r="AE300" i="4"/>
  <c r="AF300" i="4" s="1"/>
  <c r="AE301" i="4"/>
  <c r="AF301" i="4" s="1"/>
  <c r="AE302" i="4"/>
  <c r="AF302" i="4" s="1"/>
  <c r="AE303" i="4"/>
  <c r="AF303" i="4" s="1"/>
  <c r="AE304" i="4"/>
  <c r="AF304" i="4" s="1"/>
  <c r="AE305" i="4"/>
  <c r="AF305" i="4" s="1"/>
  <c r="AE306" i="4"/>
  <c r="AF306" i="4" s="1"/>
  <c r="AE307" i="4"/>
  <c r="AF307" i="4" s="1"/>
  <c r="AE222" i="4"/>
  <c r="AF222" i="4" s="1"/>
  <c r="AD223" i="4"/>
  <c r="AE223" i="4" s="1"/>
  <c r="AF223" i="4" s="1"/>
  <c r="AD224" i="4"/>
  <c r="AE224" i="4" s="1"/>
  <c r="AF224" i="4" s="1"/>
  <c r="AD225" i="4"/>
  <c r="AE225" i="4" s="1"/>
  <c r="AF225" i="4" s="1"/>
  <c r="AE226" i="4"/>
  <c r="AF226" i="4" s="1"/>
  <c r="AE227" i="4"/>
  <c r="AF227" i="4" s="1"/>
  <c r="AE228" i="4"/>
  <c r="AF228" i="4" s="1"/>
  <c r="AD229" i="4"/>
  <c r="AE229" i="4" s="1"/>
  <c r="AF229" i="4" s="1"/>
  <c r="AE230" i="4"/>
  <c r="AF230" i="4" s="1"/>
  <c r="AE231" i="4"/>
  <c r="AF231" i="4" s="1"/>
  <c r="AE232" i="4"/>
  <c r="AF232" i="4" s="1"/>
  <c r="AE233" i="4"/>
  <c r="AF233" i="4" s="1"/>
  <c r="AE234" i="4"/>
  <c r="AF234" i="4" s="1"/>
  <c r="AE235" i="4"/>
  <c r="AF235" i="4" s="1"/>
  <c r="AE236" i="4"/>
  <c r="AF236" i="4" s="1"/>
  <c r="AE237" i="4"/>
  <c r="AF237" i="4" s="1"/>
  <c r="AE238" i="4"/>
  <c r="AF238" i="4" s="1"/>
  <c r="AE239" i="4"/>
  <c r="AF239" i="4" s="1"/>
  <c r="AE240" i="4"/>
  <c r="AF240" i="4" s="1"/>
  <c r="AE241" i="4"/>
  <c r="AF241" i="4" s="1"/>
  <c r="AE242" i="4"/>
  <c r="AF242" i="4" s="1"/>
  <c r="AD243" i="4"/>
  <c r="AE243" i="4" s="1"/>
  <c r="AF243" i="4" s="1"/>
  <c r="AD244" i="4"/>
  <c r="AE244" i="4" s="1"/>
  <c r="AF244" i="4" s="1"/>
  <c r="AE245" i="4"/>
  <c r="AF245" i="4" s="1"/>
  <c r="AE246" i="4"/>
  <c r="AF246" i="4" s="1"/>
  <c r="AE247" i="4"/>
  <c r="AF247" i="4" s="1"/>
  <c r="AE248" i="4"/>
  <c r="AF248" i="4" s="1"/>
  <c r="AE249" i="4"/>
  <c r="AF249" i="4" s="1"/>
  <c r="AE250" i="4"/>
  <c r="AF250" i="4" s="1"/>
  <c r="AE251" i="4"/>
  <c r="AF251" i="4" s="1"/>
  <c r="AD252" i="4"/>
  <c r="AE252" i="4" s="1"/>
  <c r="AF252" i="4" s="1"/>
  <c r="AE253" i="4"/>
  <c r="AF253" i="4" s="1"/>
  <c r="AE254" i="4"/>
  <c r="AF254" i="4" s="1"/>
  <c r="AE255" i="4"/>
  <c r="AF255" i="4" s="1"/>
  <c r="AD256" i="4"/>
  <c r="AE256" i="4" s="1"/>
  <c r="AF256" i="4" s="1"/>
  <c r="AE257" i="4"/>
  <c r="AF257" i="4" s="1"/>
  <c r="AE258" i="4"/>
  <c r="AF258" i="4" s="1"/>
  <c r="AE259" i="4"/>
  <c r="AF259" i="4" s="1"/>
  <c r="AE260" i="4"/>
  <c r="AF260" i="4" s="1"/>
  <c r="AE261" i="4"/>
  <c r="AF261" i="4" s="1"/>
  <c r="AE262" i="4"/>
  <c r="AF262" i="4" s="1"/>
  <c r="AE198" i="4"/>
  <c r="AF198" i="4" s="1"/>
  <c r="AE199" i="4"/>
  <c r="AF199" i="4" s="1"/>
  <c r="AE200" i="4"/>
  <c r="AF200" i="4" s="1"/>
  <c r="AE201" i="4"/>
  <c r="AF201" i="4" s="1"/>
  <c r="AE202" i="4"/>
  <c r="AF202" i="4" s="1"/>
  <c r="AE203" i="4"/>
  <c r="AF203" i="4" s="1"/>
  <c r="AE204" i="4"/>
  <c r="AF204" i="4" s="1"/>
  <c r="AE205" i="4"/>
  <c r="AF205" i="4" s="1"/>
  <c r="AE206" i="4"/>
  <c r="AF206" i="4" s="1"/>
  <c r="AE207" i="4"/>
  <c r="AF207" i="4" s="1"/>
  <c r="AE208" i="4"/>
  <c r="AF208" i="4" s="1"/>
  <c r="AE209" i="4"/>
  <c r="AF209" i="4" s="1"/>
  <c r="AE210" i="4"/>
  <c r="AF210" i="4" s="1"/>
  <c r="AE211" i="4"/>
  <c r="AF211" i="4" s="1"/>
  <c r="AE212" i="4"/>
  <c r="AF212" i="4" s="1"/>
  <c r="AE213" i="4"/>
  <c r="AF213" i="4" s="1"/>
  <c r="AE214" i="4"/>
  <c r="AF214" i="4" s="1"/>
  <c r="AE215" i="4"/>
  <c r="AF215" i="4" s="1"/>
  <c r="AE216" i="4"/>
  <c r="AF216" i="4" s="1"/>
  <c r="AE217" i="4"/>
  <c r="AF217" i="4" s="1"/>
  <c r="AE218" i="4"/>
  <c r="AF218" i="4" s="1"/>
  <c r="AE219" i="4"/>
  <c r="AF219" i="4" s="1"/>
  <c r="AE220" i="4"/>
  <c r="AF220" i="4" s="1"/>
  <c r="AE221" i="4"/>
  <c r="AF221" i="4" s="1"/>
  <c r="AE475" i="4"/>
  <c r="AF475" i="4" s="1"/>
  <c r="AE476" i="4"/>
  <c r="AF476" i="4" s="1"/>
  <c r="AE477" i="4"/>
  <c r="AF477" i="4" s="1"/>
  <c r="AE478" i="4"/>
  <c r="AF478" i="4" s="1"/>
  <c r="AE479" i="4"/>
  <c r="AF479" i="4" s="1"/>
  <c r="AE480" i="4"/>
  <c r="AF480" i="4" s="1"/>
  <c r="AE481" i="4"/>
  <c r="AF481" i="4" s="1"/>
  <c r="AE482" i="4"/>
  <c r="AF482" i="4" s="1"/>
  <c r="AE483" i="4"/>
  <c r="AF483" i="4" s="1"/>
  <c r="AE484" i="4"/>
  <c r="AF484" i="4" s="1"/>
  <c r="AE485" i="4"/>
  <c r="AF485" i="4" s="1"/>
  <c r="AE486" i="4"/>
  <c r="AF486" i="4" s="1"/>
  <c r="AE487" i="4"/>
  <c r="AF487" i="4" s="1"/>
  <c r="AE488" i="4"/>
  <c r="AF488" i="4" s="1"/>
  <c r="AE489" i="4"/>
  <c r="AF489" i="4" s="1"/>
  <c r="AE490" i="4"/>
  <c r="AF490" i="4" s="1"/>
  <c r="AE491" i="4"/>
  <c r="AF491" i="4" s="1"/>
  <c r="AE492" i="4"/>
  <c r="AF492" i="4" s="1"/>
  <c r="AE493" i="4"/>
  <c r="AF493" i="4" s="1"/>
  <c r="AE494" i="4"/>
  <c r="AF494" i="4" s="1"/>
  <c r="AE495" i="4"/>
  <c r="AF495" i="4" s="1"/>
  <c r="AE496" i="4"/>
  <c r="AF496" i="4" s="1"/>
  <c r="AE497" i="4"/>
  <c r="AF497" i="4" s="1"/>
  <c r="AE498" i="4"/>
  <c r="AF498" i="4" s="1"/>
  <c r="AE499" i="4"/>
  <c r="AF499" i="4" s="1"/>
  <c r="AE500" i="4"/>
  <c r="AF500" i="4" s="1"/>
  <c r="AE501" i="4"/>
  <c r="AF501" i="4" s="1"/>
  <c r="AE502" i="4"/>
  <c r="AF502" i="4" s="1"/>
  <c r="AE503" i="4"/>
  <c r="AF503" i="4" s="1"/>
  <c r="AE504" i="4"/>
  <c r="AF504" i="4" s="1"/>
  <c r="AE505" i="4"/>
  <c r="AF505" i="4" s="1"/>
  <c r="AE506" i="4"/>
  <c r="AF506" i="4" s="1"/>
  <c r="AE507" i="4"/>
  <c r="AF507" i="4" s="1"/>
  <c r="AE508" i="4"/>
  <c r="AF508" i="4" s="1"/>
  <c r="AE509" i="4"/>
  <c r="AF509" i="4" s="1"/>
  <c r="AE510" i="4"/>
  <c r="AF510" i="4" s="1"/>
  <c r="AE511" i="4"/>
  <c r="AF511" i="4" s="1"/>
  <c r="AE512" i="4"/>
  <c r="AF512" i="4" s="1"/>
  <c r="AE513" i="4"/>
  <c r="AF513" i="4" s="1"/>
  <c r="AE514" i="4"/>
  <c r="AF514" i="4" s="1"/>
  <c r="AE515" i="4"/>
  <c r="AF515" i="4" s="1"/>
  <c r="AE516" i="4"/>
  <c r="AF516" i="4" s="1"/>
  <c r="AE517" i="4"/>
  <c r="AF517" i="4" s="1"/>
  <c r="AE518" i="4"/>
  <c r="AF518" i="4" s="1"/>
  <c r="AE519" i="4"/>
  <c r="AF519" i="4" s="1"/>
  <c r="AE520" i="4"/>
  <c r="AF520" i="4" s="1"/>
  <c r="AE521" i="4"/>
  <c r="AF521" i="4" s="1"/>
  <c r="AE522" i="4"/>
  <c r="AF522" i="4" s="1"/>
  <c r="AE523" i="4"/>
  <c r="AF523" i="4" s="1"/>
  <c r="AE524" i="4"/>
  <c r="AF524" i="4" s="1"/>
  <c r="AE525" i="4"/>
  <c r="AF525" i="4" s="1"/>
  <c r="AE526" i="4"/>
  <c r="AF526" i="4" s="1"/>
  <c r="AE527" i="4"/>
  <c r="AF527" i="4" s="1"/>
  <c r="AE528" i="4"/>
  <c r="AF528" i="4" s="1"/>
  <c r="AE529" i="4"/>
  <c r="AF529" i="4" s="1"/>
  <c r="AE530" i="4"/>
  <c r="AF530" i="4" s="1"/>
  <c r="AE531" i="4"/>
  <c r="AF531" i="4" s="1"/>
  <c r="AE532" i="4"/>
  <c r="AF532" i="4" s="1"/>
  <c r="AE533" i="4"/>
  <c r="AF533" i="4" s="1"/>
  <c r="AE534" i="4"/>
  <c r="AF534" i="4" s="1"/>
  <c r="AE535" i="4"/>
  <c r="AF535" i="4" s="1"/>
  <c r="AE536" i="4"/>
  <c r="AF536" i="4" s="1"/>
  <c r="AE537" i="4"/>
  <c r="AF537" i="4" s="1"/>
  <c r="AE538" i="4"/>
  <c r="AF538" i="4" s="1"/>
  <c r="AE539" i="4"/>
  <c r="AF539" i="4" s="1"/>
  <c r="AE540" i="4"/>
  <c r="AF540" i="4" s="1"/>
  <c r="AE541" i="4"/>
  <c r="AF541" i="4" s="1"/>
  <c r="AE542" i="4"/>
  <c r="AF542" i="4" s="1"/>
  <c r="AE543" i="4"/>
  <c r="AF543" i="4" s="1"/>
  <c r="AE544" i="4"/>
  <c r="AF544" i="4" s="1"/>
  <c r="AE545" i="4"/>
  <c r="AF545" i="4" s="1"/>
  <c r="AE546" i="4"/>
  <c r="AF546" i="4" s="1"/>
  <c r="AE547" i="4"/>
  <c r="AF547" i="4" s="1"/>
  <c r="AE548" i="4"/>
  <c r="AF548" i="4" s="1"/>
  <c r="AE549" i="4"/>
  <c r="AF549" i="4" s="1"/>
  <c r="AE550" i="4"/>
  <c r="AF550" i="4" s="1"/>
  <c r="AE551" i="4"/>
  <c r="AF551" i="4" s="1"/>
  <c r="AE552" i="4"/>
  <c r="AF552" i="4" s="1"/>
  <c r="AE553" i="4"/>
  <c r="AF553" i="4" s="1"/>
  <c r="AE554" i="4"/>
  <c r="AF554" i="4" s="1"/>
  <c r="AE555" i="4"/>
  <c r="AF555" i="4" s="1"/>
  <c r="AE556" i="4"/>
  <c r="AF556" i="4" s="1"/>
  <c r="AE557" i="4"/>
  <c r="AF557" i="4" s="1"/>
  <c r="AE558" i="4"/>
  <c r="AF558" i="4" s="1"/>
  <c r="AE559" i="4"/>
  <c r="AF559" i="4" s="1"/>
  <c r="AE560" i="4"/>
  <c r="AF560" i="4" s="1"/>
  <c r="AE561" i="4"/>
  <c r="AF561" i="4" s="1"/>
  <c r="AE562" i="4"/>
  <c r="AF562" i="4" s="1"/>
  <c r="AE563" i="4"/>
  <c r="AF563" i="4" s="1"/>
  <c r="AE564" i="4"/>
  <c r="AF564" i="4" s="1"/>
  <c r="AE565" i="4"/>
  <c r="AF565" i="4" s="1"/>
  <c r="AE566" i="4"/>
  <c r="AF566" i="4" s="1"/>
  <c r="AE567" i="4"/>
  <c r="AF567" i="4" s="1"/>
  <c r="AE568" i="4"/>
  <c r="AF568" i="4" s="1"/>
  <c r="AE569" i="4"/>
  <c r="AF569" i="4" s="1"/>
  <c r="AE570" i="4"/>
  <c r="AF570" i="4" s="1"/>
  <c r="AE571" i="4"/>
  <c r="AF571" i="4" s="1"/>
  <c r="AE572" i="4"/>
  <c r="AF572" i="4" s="1"/>
  <c r="AE573" i="4"/>
  <c r="AF573" i="4" s="1"/>
  <c r="AE574" i="4"/>
  <c r="AF574" i="4" s="1"/>
  <c r="AE575" i="4"/>
  <c r="AF575" i="4" s="1"/>
  <c r="AE576" i="4"/>
  <c r="AF576" i="4" s="1"/>
  <c r="AE577" i="4"/>
  <c r="AF577" i="4" s="1"/>
  <c r="AE578" i="4"/>
  <c r="AF578" i="4" s="1"/>
  <c r="AE579" i="4"/>
  <c r="AF579" i="4" s="1"/>
  <c r="AE580" i="4"/>
  <c r="AF580" i="4" s="1"/>
  <c r="AE581" i="4"/>
  <c r="AF581" i="4" s="1"/>
  <c r="AE582" i="4"/>
  <c r="AF582" i="4" s="1"/>
  <c r="AE583" i="4"/>
  <c r="AF583" i="4" s="1"/>
  <c r="AE584" i="4"/>
  <c r="AF584" i="4" s="1"/>
  <c r="AE585" i="4"/>
  <c r="AF585" i="4" s="1"/>
  <c r="AE586" i="4"/>
  <c r="AF586" i="4" s="1"/>
  <c r="AE587" i="4"/>
  <c r="AF587" i="4" s="1"/>
  <c r="AE588" i="4"/>
  <c r="AF588" i="4" s="1"/>
  <c r="AE589" i="4"/>
  <c r="AF589" i="4" s="1"/>
  <c r="AE590" i="4"/>
  <c r="AF590" i="4" s="1"/>
  <c r="AE591" i="4"/>
  <c r="AF591" i="4" s="1"/>
  <c r="AE592" i="4"/>
  <c r="AF592" i="4" s="1"/>
  <c r="AE593" i="4"/>
  <c r="AF593" i="4" s="1"/>
  <c r="AE594" i="4"/>
  <c r="AF594" i="4" s="1"/>
  <c r="AE595" i="4"/>
  <c r="AF595" i="4" s="1"/>
  <c r="AE596" i="4"/>
  <c r="AF596" i="4" s="1"/>
  <c r="AE597" i="4"/>
  <c r="AF597" i="4" s="1"/>
  <c r="AE598" i="4"/>
  <c r="AF598" i="4" s="1"/>
  <c r="AE599" i="4"/>
  <c r="AF599" i="4" s="1"/>
  <c r="AE853" i="4"/>
  <c r="AF853" i="4" s="1"/>
  <c r="AE854" i="4"/>
  <c r="AF854" i="4" s="1"/>
  <c r="AE855" i="4"/>
  <c r="AF855" i="4" s="1"/>
  <c r="AE856" i="4"/>
  <c r="AF856" i="4" s="1"/>
  <c r="AE857" i="4"/>
  <c r="AF857" i="4" s="1"/>
  <c r="AE858" i="4"/>
  <c r="AF858" i="4" s="1"/>
  <c r="AE859" i="4"/>
  <c r="AF859" i="4" s="1"/>
  <c r="AE860" i="4"/>
  <c r="AF860" i="4" s="1"/>
  <c r="AE861" i="4"/>
  <c r="AF861" i="4" s="1"/>
  <c r="AE862" i="4"/>
  <c r="AF862" i="4" s="1"/>
  <c r="AE863" i="4"/>
  <c r="AF863" i="4" s="1"/>
  <c r="AE864" i="4"/>
  <c r="AF864" i="4" s="1"/>
  <c r="AE865" i="4"/>
  <c r="AF865" i="4" s="1"/>
  <c r="AE866" i="4"/>
  <c r="AF866" i="4" s="1"/>
  <c r="AE867" i="4"/>
  <c r="AF867" i="4" s="1"/>
  <c r="AE868" i="4"/>
  <c r="AF868" i="4" s="1"/>
  <c r="AE869" i="4"/>
  <c r="AF869" i="4" s="1"/>
  <c r="AE870" i="4"/>
  <c r="AF870" i="4" s="1"/>
  <c r="AE871" i="4"/>
  <c r="AF871" i="4" s="1"/>
  <c r="AE872" i="4"/>
  <c r="AF872" i="4" s="1"/>
  <c r="AE873" i="4"/>
  <c r="AF873" i="4" s="1"/>
  <c r="AE874" i="4"/>
  <c r="AF874" i="4" s="1"/>
  <c r="AE875" i="4"/>
  <c r="AF875" i="4" s="1"/>
  <c r="AE876" i="4"/>
  <c r="AF876" i="4" s="1"/>
  <c r="AE877" i="4"/>
  <c r="AF877" i="4" s="1"/>
  <c r="AE878" i="4"/>
  <c r="AF878" i="4" s="1"/>
  <c r="AE879" i="4"/>
  <c r="AF879" i="4" s="1"/>
  <c r="AE880" i="4"/>
  <c r="AF880" i="4" s="1"/>
  <c r="AE881" i="4"/>
  <c r="AF881" i="4" s="1"/>
  <c r="AE882" i="4"/>
  <c r="AF882" i="4" s="1"/>
  <c r="AE883" i="4"/>
  <c r="AF883" i="4" s="1"/>
  <c r="AE884" i="4"/>
  <c r="AF884" i="4" s="1"/>
  <c r="AE885" i="4"/>
  <c r="AF885" i="4" s="1"/>
  <c r="AE886" i="4"/>
  <c r="AF886" i="4" s="1"/>
  <c r="AE887" i="4"/>
  <c r="AF887" i="4" s="1"/>
  <c r="AE888" i="4"/>
  <c r="AF888" i="4" s="1"/>
  <c r="AE889" i="4"/>
  <c r="AF889" i="4" s="1"/>
  <c r="AE890" i="4"/>
  <c r="AF890" i="4" s="1"/>
  <c r="AE891" i="4"/>
  <c r="AF891" i="4" s="1"/>
  <c r="AE892" i="4"/>
  <c r="AF892" i="4" s="1"/>
  <c r="AE893" i="4"/>
  <c r="AF893" i="4" s="1"/>
  <c r="AE894" i="4"/>
  <c r="AF894" i="4" s="1"/>
  <c r="AE895" i="4"/>
  <c r="AF895" i="4" s="1"/>
  <c r="AE896" i="4"/>
  <c r="AF896" i="4" s="1"/>
  <c r="AE897" i="4"/>
  <c r="AF897" i="4" s="1"/>
  <c r="AE898" i="4"/>
  <c r="AF898" i="4" s="1"/>
  <c r="AE899" i="4"/>
  <c r="AF899" i="4" s="1"/>
  <c r="AE900" i="4"/>
  <c r="AF900" i="4" s="1"/>
  <c r="AE901" i="4"/>
  <c r="AF901" i="4" s="1"/>
  <c r="AE902" i="4"/>
  <c r="AF902" i="4" s="1"/>
  <c r="AE903" i="4"/>
  <c r="AF903" i="4" s="1"/>
  <c r="AE904" i="4"/>
  <c r="AF904" i="4" s="1"/>
  <c r="AE905" i="4"/>
  <c r="AF905" i="4" s="1"/>
  <c r="AE906" i="4"/>
  <c r="AF906" i="4" s="1"/>
  <c r="AE907" i="4"/>
  <c r="AF907" i="4" s="1"/>
  <c r="AE908" i="4"/>
  <c r="AF908" i="4" s="1"/>
  <c r="AE909" i="4"/>
  <c r="AF909" i="4" s="1"/>
  <c r="AE910" i="4"/>
  <c r="AF910" i="4" s="1"/>
  <c r="AE911" i="4"/>
  <c r="AF911" i="4" s="1"/>
  <c r="AE912" i="4"/>
  <c r="AF912" i="4" s="1"/>
  <c r="AE913" i="4"/>
  <c r="AF913" i="4" s="1"/>
  <c r="AE914" i="4"/>
  <c r="AF914" i="4" s="1"/>
  <c r="AE915" i="4"/>
  <c r="AF915" i="4" s="1"/>
  <c r="AE916" i="4"/>
  <c r="AF916" i="4" s="1"/>
  <c r="AE917" i="4"/>
  <c r="AF917" i="4" s="1"/>
  <c r="AE918" i="4"/>
  <c r="AF918" i="4" s="1"/>
  <c r="AE919" i="4"/>
  <c r="AF919" i="4" s="1"/>
  <c r="AE920" i="4"/>
  <c r="AF920" i="4" s="1"/>
  <c r="AE921" i="4"/>
  <c r="AF921" i="4" s="1"/>
  <c r="AE922" i="4"/>
  <c r="AF922" i="4" s="1"/>
  <c r="AE923" i="4"/>
  <c r="AF923" i="4" s="1"/>
  <c r="AE2" i="4"/>
  <c r="AF2" i="4" s="1"/>
  <c r="AE3" i="4"/>
  <c r="AF3" i="4" s="1"/>
  <c r="AE4" i="4"/>
  <c r="AF4" i="4" s="1"/>
  <c r="AE5" i="4"/>
  <c r="AF5" i="4" s="1"/>
  <c r="AE6" i="4"/>
  <c r="AF6" i="4" s="1"/>
  <c r="AC257" i="4"/>
  <c r="AC234" i="4"/>
  <c r="M33" i="2"/>
  <c r="N33" i="2" s="1"/>
  <c r="M32" i="2"/>
  <c r="N32" i="2" s="1"/>
  <c r="M31" i="2"/>
  <c r="N31" i="2" s="1"/>
  <c r="M30" i="2"/>
  <c r="N30" i="2" s="1"/>
  <c r="M29" i="2"/>
  <c r="N29" i="2" s="1"/>
  <c r="M28" i="2"/>
  <c r="N28" i="2" s="1"/>
  <c r="M80" i="2"/>
  <c r="N80" i="2" s="1"/>
  <c r="M79" i="2"/>
  <c r="N79" i="2" s="1"/>
  <c r="M78" i="2"/>
  <c r="N78" i="2" s="1"/>
  <c r="M77" i="2"/>
  <c r="N77" i="2" s="1"/>
  <c r="M69" i="2"/>
  <c r="N69" i="2" s="1"/>
  <c r="M68" i="2"/>
  <c r="N68" i="2" s="1"/>
  <c r="M67" i="2"/>
  <c r="N67" i="2" s="1"/>
  <c r="M66" i="2"/>
  <c r="N66" i="2" s="1"/>
  <c r="M72" i="2"/>
  <c r="N72" i="2" s="1"/>
  <c r="M71" i="2"/>
  <c r="N71" i="2" s="1"/>
  <c r="M70" i="2"/>
  <c r="N70" i="2" s="1"/>
  <c r="M27" i="2"/>
  <c r="N27" i="2" s="1"/>
  <c r="M26" i="2"/>
  <c r="N26" i="2" s="1"/>
  <c r="M65" i="2"/>
  <c r="N65" i="2" s="1"/>
  <c r="M64" i="2"/>
  <c r="N64" i="2" s="1"/>
  <c r="M63" i="2"/>
  <c r="N63" i="2" s="1"/>
  <c r="M25" i="2"/>
  <c r="N25" i="2" s="1"/>
  <c r="M24" i="2"/>
  <c r="N24" i="2" s="1"/>
  <c r="M23" i="2"/>
  <c r="N23" i="2" s="1"/>
  <c r="M62" i="2"/>
  <c r="N62" i="2" s="1"/>
  <c r="M61" i="2"/>
  <c r="N61" i="2" s="1"/>
  <c r="M60" i="2"/>
  <c r="N60" i="2" s="1"/>
  <c r="M54" i="2"/>
  <c r="N54" i="2" s="1"/>
  <c r="M53" i="2"/>
  <c r="N53" i="2" s="1"/>
  <c r="M52" i="2"/>
  <c r="N52" i="2" s="1"/>
  <c r="M5" i="2"/>
  <c r="N5" i="2" s="1"/>
  <c r="M3" i="2"/>
  <c r="N3" i="2" s="1"/>
  <c r="M43" i="2"/>
  <c r="N43" i="2" s="1"/>
  <c r="M44" i="2"/>
  <c r="N44" i="2" s="1"/>
  <c r="AH202" i="4" l="1"/>
  <c r="AF976" i="4"/>
</calcChain>
</file>

<file path=xl/sharedStrings.xml><?xml version="1.0" encoding="utf-8"?>
<sst xmlns="http://schemas.openxmlformats.org/spreadsheetml/2006/main" count="17574" uniqueCount="345">
  <si>
    <t>D09</t>
  </si>
  <si>
    <t>D10</t>
  </si>
  <si>
    <t>D07</t>
  </si>
  <si>
    <t>D11</t>
  </si>
  <si>
    <t>D08</t>
  </si>
  <si>
    <t>D06</t>
  </si>
  <si>
    <t>J06</t>
  </si>
  <si>
    <t>J07</t>
  </si>
  <si>
    <t>J08</t>
  </si>
  <si>
    <t>J02</t>
  </si>
  <si>
    <t>J04</t>
  </si>
  <si>
    <t>J09</t>
  </si>
  <si>
    <t>QPK1040</t>
  </si>
  <si>
    <t>QPK1039</t>
  </si>
  <si>
    <t>QPK1041</t>
  </si>
  <si>
    <t>QPK1032</t>
  </si>
  <si>
    <t>QPK1037</t>
  </si>
  <si>
    <t>QPK1038</t>
  </si>
  <si>
    <t>JSPK1041</t>
  </si>
  <si>
    <t>JSPK1040</t>
  </si>
  <si>
    <t>JSPK1043</t>
  </si>
  <si>
    <t>JSPK1048</t>
  </si>
  <si>
    <t>JSPK1045</t>
  </si>
  <si>
    <t>JSPK1044</t>
  </si>
  <si>
    <t>QPK699</t>
  </si>
  <si>
    <t>QPK738</t>
  </si>
  <si>
    <t>JSPK1124</t>
  </si>
  <si>
    <t>QPK1012</t>
  </si>
  <si>
    <t>QPK751</t>
  </si>
  <si>
    <t>QPK719</t>
  </si>
  <si>
    <t>NA</t>
  </si>
  <si>
    <t>Arthropoda</t>
  </si>
  <si>
    <t>Maxillopoda</t>
  </si>
  <si>
    <t>Maxillipoda</t>
  </si>
  <si>
    <t>Calanoida</t>
  </si>
  <si>
    <t>Centropagidae</t>
  </si>
  <si>
    <t>Centropages</t>
  </si>
  <si>
    <t>abdominalis</t>
  </si>
  <si>
    <t>Branchiopoda</t>
  </si>
  <si>
    <t>Diplostraca</t>
  </si>
  <si>
    <t>Podonidae</t>
  </si>
  <si>
    <t>Evadne</t>
  </si>
  <si>
    <t>Cyclopoida</t>
  </si>
  <si>
    <t>Oithonidae</t>
  </si>
  <si>
    <t>Oithona</t>
  </si>
  <si>
    <t>Chordata</t>
  </si>
  <si>
    <t>Appendicularia</t>
  </si>
  <si>
    <t>Copelata</t>
  </si>
  <si>
    <t>Oikopleuridae</t>
  </si>
  <si>
    <t>Oikopleura</t>
  </si>
  <si>
    <t>Acartiidae</t>
  </si>
  <si>
    <t>Acartia</t>
  </si>
  <si>
    <t>longiremis</t>
  </si>
  <si>
    <t>Paracalanidae</t>
  </si>
  <si>
    <t>Paracalanus</t>
  </si>
  <si>
    <t>Corycaeidae</t>
  </si>
  <si>
    <t>Corycaeus</t>
  </si>
  <si>
    <t>Bryozoa</t>
  </si>
  <si>
    <t>Podon</t>
  </si>
  <si>
    <t>Annelida</t>
  </si>
  <si>
    <t>Polychaeta</t>
  </si>
  <si>
    <t>Canalipalpata</t>
  </si>
  <si>
    <t>Spionidae</t>
  </si>
  <si>
    <t>Phyllodocida</t>
  </si>
  <si>
    <t>Polynoidae</t>
  </si>
  <si>
    <t>Clausocalanidae</t>
  </si>
  <si>
    <t>Pseudocalanus</t>
  </si>
  <si>
    <t>nudsonica</t>
  </si>
  <si>
    <t>Tomopteridae</t>
  </si>
  <si>
    <t>Microcalanus</t>
  </si>
  <si>
    <t>Mollusca</t>
  </si>
  <si>
    <t>Gastropoda</t>
  </si>
  <si>
    <t>Cnidaria</t>
  </si>
  <si>
    <t>Hydrozoa</t>
  </si>
  <si>
    <t>Leptomedusae</t>
  </si>
  <si>
    <t>Aequoreidae</t>
  </si>
  <si>
    <t>Aequorea</t>
  </si>
  <si>
    <t>victoria</t>
  </si>
  <si>
    <t>Siphonophorae</t>
  </si>
  <si>
    <t>Malacostraca</t>
  </si>
  <si>
    <t>Decapoda</t>
  </si>
  <si>
    <t>Cancridae</t>
  </si>
  <si>
    <t>Calanidae</t>
  </si>
  <si>
    <t>Calanus</t>
  </si>
  <si>
    <t>marshallae</t>
  </si>
  <si>
    <t xml:space="preserve">NA </t>
  </si>
  <si>
    <t>Bivalvia</t>
  </si>
  <si>
    <t>Chaetognatha</t>
  </si>
  <si>
    <t>parvus</t>
  </si>
  <si>
    <t>Amphipoda</t>
  </si>
  <si>
    <t>Terebellida</t>
  </si>
  <si>
    <t>Flabelligeridae</t>
  </si>
  <si>
    <t>Euphausiacea</t>
  </si>
  <si>
    <t>Ctenophora</t>
  </si>
  <si>
    <t>Hyperiidae</t>
  </si>
  <si>
    <t>Grapsidae</t>
  </si>
  <si>
    <t>Insecta</t>
  </si>
  <si>
    <t>Diptera</t>
  </si>
  <si>
    <t>Themisto</t>
  </si>
  <si>
    <t>Hexanauplia</t>
  </si>
  <si>
    <t>Tortanidae</t>
  </si>
  <si>
    <t>Tortanus</t>
  </si>
  <si>
    <t>Pontellidae</t>
  </si>
  <si>
    <t>Epilabidocera</t>
  </si>
  <si>
    <t>longipedata</t>
  </si>
  <si>
    <t>Euphausiidae</t>
  </si>
  <si>
    <t>Anthoathecata</t>
  </si>
  <si>
    <t>Corymorphidae</t>
  </si>
  <si>
    <t>Euphysa</t>
  </si>
  <si>
    <t>Crangonidae</t>
  </si>
  <si>
    <t>Leptothecata</t>
  </si>
  <si>
    <t>Trachymedusae</t>
  </si>
  <si>
    <t>Rhopalonematidae</t>
  </si>
  <si>
    <t>Aglantha</t>
  </si>
  <si>
    <t>Porcellanidae</t>
  </si>
  <si>
    <t>Callianassidae</t>
  </si>
  <si>
    <t>Majidae</t>
  </si>
  <si>
    <t>Metridinidae</t>
  </si>
  <si>
    <t>Metridia</t>
  </si>
  <si>
    <t>Agalmatidae</t>
  </si>
  <si>
    <t>Nanomia</t>
  </si>
  <si>
    <t>Pandalidae</t>
  </si>
  <si>
    <t>Tomopteris</t>
  </si>
  <si>
    <t>Anthomedusae</t>
  </si>
  <si>
    <t>Pandeidae</t>
  </si>
  <si>
    <t>Campanulariidae</t>
  </si>
  <si>
    <t>Clytia</t>
  </si>
  <si>
    <t>Halitholus</t>
  </si>
  <si>
    <t>Corynidae</t>
  </si>
  <si>
    <t>Sarsia</t>
  </si>
  <si>
    <t>Aetideidae</t>
  </si>
  <si>
    <t>Aetidius</t>
  </si>
  <si>
    <t>diveregns</t>
  </si>
  <si>
    <t>pacificus</t>
  </si>
  <si>
    <t>Candaciidae</t>
  </si>
  <si>
    <t>Candacia</t>
  </si>
  <si>
    <t>Eucalanidae</t>
  </si>
  <si>
    <t>Eucalanus</t>
  </si>
  <si>
    <t>cara</t>
  </si>
  <si>
    <t>Pinnotheridae</t>
  </si>
  <si>
    <t>Phoronida</t>
  </si>
  <si>
    <t>Xanthidae</t>
  </si>
  <si>
    <t>Leukartiara</t>
  </si>
  <si>
    <t>Echinodermata</t>
  </si>
  <si>
    <t>Spionida</t>
  </si>
  <si>
    <t>Paguridae</t>
  </si>
  <si>
    <t>Isopoda</t>
  </si>
  <si>
    <t>Euphausia</t>
  </si>
  <si>
    <t>pacifica</t>
  </si>
  <si>
    <t>okhotensis</t>
  </si>
  <si>
    <t>Neocalanus</t>
  </si>
  <si>
    <t>Actinopterygii</t>
  </si>
  <si>
    <t>Scorpaeniformes</t>
  </si>
  <si>
    <t>Scorpaenidae</t>
  </si>
  <si>
    <t>Tentaculata</t>
  </si>
  <si>
    <t>Cydippida</t>
  </si>
  <si>
    <t>Pleurobrachiidae</t>
  </si>
  <si>
    <t>Portunidae</t>
  </si>
  <si>
    <t>Annatiara</t>
  </si>
  <si>
    <t>affinis</t>
  </si>
  <si>
    <t>Amphinema</t>
  </si>
  <si>
    <t>platyhedos</t>
  </si>
  <si>
    <t>Egg (oily)</t>
  </si>
  <si>
    <t>Barnacle Nauplius</t>
  </si>
  <si>
    <t>Cyprid</t>
  </si>
  <si>
    <t>Egg mass</t>
  </si>
  <si>
    <t>Other</t>
  </si>
  <si>
    <t>Pteropod</t>
  </si>
  <si>
    <t>Copepod nauplius</t>
  </si>
  <si>
    <t>Heteropod</t>
  </si>
  <si>
    <t>trocophore</t>
  </si>
  <si>
    <t>Aequorea victoria</t>
  </si>
  <si>
    <t>Ctenophore</t>
  </si>
  <si>
    <t>Anomuran</t>
  </si>
  <si>
    <t>Hyperiid amphipod</t>
  </si>
  <si>
    <t>Bivalve veliger</t>
  </si>
  <si>
    <t>Copepodite</t>
  </si>
  <si>
    <t>Flatworm</t>
  </si>
  <si>
    <t>Gastropod</t>
  </si>
  <si>
    <t>Hydrozoan</t>
  </si>
  <si>
    <t>Paracalanus parvus</t>
  </si>
  <si>
    <t>Decapod</t>
  </si>
  <si>
    <t>Egg (fish)</t>
  </si>
  <si>
    <t>Polychaete</t>
  </si>
  <si>
    <t>Epilabidocera longipedata</t>
  </si>
  <si>
    <t>Euphausiid calytopsis</t>
  </si>
  <si>
    <t>Pseudocalanus copepodite</t>
  </si>
  <si>
    <t>Calanus marshallae</t>
  </si>
  <si>
    <t>Chaetognath</t>
  </si>
  <si>
    <t>Epilabidocera longipedata &lt;C5</t>
  </si>
  <si>
    <t>Gammarid</t>
  </si>
  <si>
    <t>Siphonophore pneumatophore</t>
  </si>
  <si>
    <t>Gastropod egg</t>
  </si>
  <si>
    <t>Gastropod veliger</t>
  </si>
  <si>
    <t>Siphonophore</t>
  </si>
  <si>
    <t>Pneumatophore</t>
  </si>
  <si>
    <t>Polyps</t>
  </si>
  <si>
    <t>Aetidius divergens</t>
  </si>
  <si>
    <t>Calanus pacificus</t>
  </si>
  <si>
    <t>Nanomia cara</t>
  </si>
  <si>
    <t>Yellow egg (TBA)</t>
  </si>
  <si>
    <t xml:space="preserve">Leukartiara </t>
  </si>
  <si>
    <t>Isopod</t>
  </si>
  <si>
    <t>Amphipod</t>
  </si>
  <si>
    <t>Euphausia pacifica</t>
  </si>
  <si>
    <t>Euphausiid</t>
  </si>
  <si>
    <t>Metridia okhotensis</t>
  </si>
  <si>
    <t>Egg</t>
  </si>
  <si>
    <t>Polychaete larvae</t>
  </si>
  <si>
    <t>Polychaete trocophore</t>
  </si>
  <si>
    <t>Hydromedusae</t>
  </si>
  <si>
    <t>Annatiara affinis</t>
  </si>
  <si>
    <t xml:space="preserve">Halitholus </t>
  </si>
  <si>
    <t>Amphinema platyhedos</t>
  </si>
  <si>
    <t>Phoronidae</t>
  </si>
  <si>
    <t>nauplius</t>
  </si>
  <si>
    <t>C2</t>
  </si>
  <si>
    <t>C3</t>
  </si>
  <si>
    <t>larvae</t>
  </si>
  <si>
    <t>C1</t>
  </si>
  <si>
    <t>larva</t>
  </si>
  <si>
    <t>veliger</t>
  </si>
  <si>
    <t>&lt;C5</t>
  </si>
  <si>
    <t>C4</t>
  </si>
  <si>
    <t>C5</t>
  </si>
  <si>
    <t>m</t>
  </si>
  <si>
    <t>f</t>
  </si>
  <si>
    <t>M</t>
  </si>
  <si>
    <t>F</t>
  </si>
  <si>
    <t>&lt;2</t>
  </si>
  <si>
    <t>small yellow cluster</t>
  </si>
  <si>
    <t>Nereid?</t>
  </si>
  <si>
    <t>**start using 2000 sieve from this sample</t>
  </si>
  <si>
    <t>themisto</t>
  </si>
  <si>
    <t>&lt;1</t>
  </si>
  <si>
    <t>&gt;10</t>
  </si>
  <si>
    <t>Sam James</t>
  </si>
  <si>
    <t>Andrea Le</t>
  </si>
  <si>
    <t>2-5</t>
  </si>
  <si>
    <t>1-2</t>
  </si>
  <si>
    <t>5-10</t>
  </si>
  <si>
    <t>incl jelly</t>
  </si>
  <si>
    <t>gelatinous</t>
  </si>
  <si>
    <t>non-gelatinous</t>
  </si>
  <si>
    <t>**Start using 2000 sieve from this sample</t>
  </si>
  <si>
    <t>QPK731</t>
  </si>
  <si>
    <t>Amphinema platytiedos</t>
  </si>
  <si>
    <t>Centropages abdominalis</t>
  </si>
  <si>
    <t>juvenile</t>
  </si>
  <si>
    <t>JSPK1054</t>
  </si>
  <si>
    <t>Polyp</t>
  </si>
  <si>
    <t>JSPK1014</t>
  </si>
  <si>
    <t>Total Length (mm)</t>
  </si>
  <si>
    <t>Head Length (mm)</t>
  </si>
  <si>
    <t>QPK1019</t>
  </si>
  <si>
    <t>JSPK1112</t>
  </si>
  <si>
    <t>Leuckartiara</t>
  </si>
  <si>
    <t>Hyperiid (themisto)</t>
  </si>
  <si>
    <t>Microsetella</t>
  </si>
  <si>
    <t>Harpacticoid spp</t>
  </si>
  <si>
    <t>JSPK1075</t>
  </si>
  <si>
    <t>gelatinous, not including seaweed</t>
  </si>
  <si>
    <t>Egg (oily))</t>
  </si>
  <si>
    <t>Calanus pacficis</t>
  </si>
  <si>
    <t>Harpacticoida</t>
  </si>
  <si>
    <t xml:space="preserve">Leuckartiara. </t>
  </si>
  <si>
    <t>Ectinosomatidae</t>
  </si>
  <si>
    <t>Acartia longiremis</t>
  </si>
  <si>
    <t>Acartia nudsonica</t>
  </si>
  <si>
    <t>JSPK1135</t>
  </si>
  <si>
    <t>non-gelatinous, not including seaweed</t>
  </si>
  <si>
    <t>QPK1045</t>
  </si>
  <si>
    <t>QPK1049</t>
  </si>
  <si>
    <t>Trocophore</t>
  </si>
  <si>
    <t>Barnacle</t>
  </si>
  <si>
    <t>Fish Larva</t>
  </si>
  <si>
    <t>DI</t>
  </si>
  <si>
    <t>JS</t>
  </si>
  <si>
    <t>sampleID</t>
  </si>
  <si>
    <t>site</t>
  </si>
  <si>
    <t>location</t>
  </si>
  <si>
    <t>date</t>
  </si>
  <si>
    <t>mesh</t>
  </si>
  <si>
    <t>flowin</t>
  </si>
  <si>
    <t>flowout</t>
  </si>
  <si>
    <t>distance</t>
  </si>
  <si>
    <t>sample.time</t>
  </si>
  <si>
    <t>duration</t>
  </si>
  <si>
    <t>volume</t>
  </si>
  <si>
    <t>fraction.proc</t>
  </si>
  <si>
    <t>sizeclass</t>
  </si>
  <si>
    <t>phylum</t>
  </si>
  <si>
    <t>class</t>
  </si>
  <si>
    <t>order</t>
  </si>
  <si>
    <t>family</t>
  </si>
  <si>
    <t>genus</t>
  </si>
  <si>
    <t>species</t>
  </si>
  <si>
    <t>plot.taxon</t>
  </si>
  <si>
    <t>plot.taxon.d</t>
  </si>
  <si>
    <t>stage</t>
  </si>
  <si>
    <t>sex</t>
  </si>
  <si>
    <t>length</t>
  </si>
  <si>
    <t>count</t>
  </si>
  <si>
    <t>totcount</t>
  </si>
  <si>
    <t>abundance</t>
  </si>
  <si>
    <t>lab.processor</t>
  </si>
  <si>
    <t>processor.notes</t>
  </si>
  <si>
    <t>NM.notes</t>
  </si>
  <si>
    <t>sieve</t>
  </si>
  <si>
    <t>ww</t>
  </si>
  <si>
    <t>biomass</t>
  </si>
  <si>
    <t>Calanoid</t>
  </si>
  <si>
    <t>Nauplius</t>
  </si>
  <si>
    <t>1. Other = bryozoa, fish eggs, zoop eggs, polychaetes, echinodermata, phoronidae, isopoda, siphonophore (and their pneumatophores), gastropods, bivalves - set to match 'Other' category in stomachs)</t>
  </si>
  <si>
    <t>region</t>
  </si>
  <si>
    <t>West</t>
  </si>
  <si>
    <t>Central</t>
  </si>
  <si>
    <t>North</t>
  </si>
  <si>
    <t>South</t>
  </si>
  <si>
    <t>East</t>
  </si>
  <si>
    <t>JSPK1093</t>
  </si>
  <si>
    <t>Barnacle nauplius</t>
  </si>
  <si>
    <t>megalopa</t>
  </si>
  <si>
    <t>Euphausiid egg</t>
  </si>
  <si>
    <t>Euphausiid nauplius</t>
  </si>
  <si>
    <t>Callianassidae zoea</t>
  </si>
  <si>
    <t>zoea</t>
  </si>
  <si>
    <t>Fish egg</t>
  </si>
  <si>
    <t>Tortanus copedite</t>
  </si>
  <si>
    <t>Eplabidocera longipedata</t>
  </si>
  <si>
    <t>Jihyun Kim</t>
  </si>
  <si>
    <t>vol.cor</t>
  </si>
  <si>
    <t>Hippolytidae zoea</t>
  </si>
  <si>
    <t>Hippolytidae</t>
  </si>
  <si>
    <t>volumes from BJ model</t>
  </si>
  <si>
    <t>plot.taxon.g</t>
  </si>
  <si>
    <t>Cladoceran</t>
  </si>
  <si>
    <t>Poecilostomatoida</t>
  </si>
  <si>
    <t xml:space="preserve">Amphipod </t>
  </si>
  <si>
    <t xml:space="preserve">Calanoid </t>
  </si>
  <si>
    <t xml:space="preserve">Decapod </t>
  </si>
  <si>
    <t>Larvacean</t>
  </si>
  <si>
    <t>Calanoid Copepod</t>
  </si>
  <si>
    <t>depth</t>
  </si>
  <si>
    <t>labID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</si>
</sst>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47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3" fillId="0" borderId="0" xfId="0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164" fontId="3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65" fontId="0" fillId="0" borderId="0" xfId="0" applyNumberFormat="1"/>
    <xf numFmtId="49" fontId="6" fillId="0" borderId="0" xfId="0" applyNumberFormat="1" applyFont="1" applyFill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Fill="1"/>
    <xf numFmtId="49" fontId="2" fillId="0" borderId="0" xfId="0" applyNumberFormat="1" applyFont="1" applyAlignment="1">
      <alignment vertical="center" wrapText="1"/>
    </xf>
    <xf numFmtId="49" fontId="0" fillId="0" borderId="0" xfId="0" applyNumberFormat="1"/>
    <xf numFmtId="21" fontId="0" fillId="0" borderId="0" xfId="0" applyNumberFormat="1"/>
    <xf numFmtId="0" fontId="7" fillId="0" borderId="0" xfId="0" applyFont="1"/>
    <xf numFmtId="0" fontId="2" fillId="0" borderId="0" xfId="0" applyFont="1" applyFill="1" applyAlignment="1">
      <alignment vertical="center" wrapText="1"/>
    </xf>
    <xf numFmtId="1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 vertical="center" wrapText="1"/>
    </xf>
    <xf numFmtId="20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0" fillId="3" borderId="0" xfId="0" applyFont="1" applyFill="1" applyBorder="1" applyAlignment="1"/>
    <xf numFmtId="0" fontId="0" fillId="3" borderId="0" xfId="0" applyFill="1" applyBorder="1"/>
    <xf numFmtId="14" fontId="7" fillId="0" borderId="0" xfId="0" applyNumberFormat="1" applyFont="1"/>
    <xf numFmtId="49" fontId="7" fillId="0" borderId="0" xfId="0" applyNumberFormat="1" applyFont="1"/>
    <xf numFmtId="0" fontId="0" fillId="0" borderId="0" xfId="0" applyFill="1" applyAlignment="1">
      <alignment horizontal="right"/>
    </xf>
  </cellXfs>
  <cellStyles count="14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'Oiko Length'!$B$1</c:f>
              <c:strCache>
                <c:ptCount val="1"/>
                <c:pt idx="0">
                  <c:v>Head Length (mm)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'Oiko Length'!$A$2:$A$52</c:f>
              <c:numCache>
                <c:formatCode>General</c:formatCode>
                <c:ptCount val="51"/>
                <c:pt idx="0">
                  <c:v>2.25</c:v>
                </c:pt>
                <c:pt idx="1">
                  <c:v>2.75</c:v>
                </c:pt>
                <c:pt idx="2">
                  <c:v>2</c:v>
                </c:pt>
                <c:pt idx="3">
                  <c:v>2</c:v>
                </c:pt>
                <c:pt idx="4">
                  <c:v>2.75</c:v>
                </c:pt>
                <c:pt idx="5">
                  <c:v>2.2999999999999998</c:v>
                </c:pt>
                <c:pt idx="6">
                  <c:v>1.75</c:v>
                </c:pt>
                <c:pt idx="7">
                  <c:v>2.25</c:v>
                </c:pt>
                <c:pt idx="8">
                  <c:v>2</c:v>
                </c:pt>
                <c:pt idx="9">
                  <c:v>1.35</c:v>
                </c:pt>
                <c:pt idx="10">
                  <c:v>1</c:v>
                </c:pt>
                <c:pt idx="11">
                  <c:v>1.5</c:v>
                </c:pt>
                <c:pt idx="12">
                  <c:v>3.25</c:v>
                </c:pt>
                <c:pt idx="13">
                  <c:v>1.45</c:v>
                </c:pt>
                <c:pt idx="14">
                  <c:v>2.25</c:v>
                </c:pt>
                <c:pt idx="15">
                  <c:v>2</c:v>
                </c:pt>
                <c:pt idx="16">
                  <c:v>1.2</c:v>
                </c:pt>
                <c:pt idx="17">
                  <c:v>1.5</c:v>
                </c:pt>
                <c:pt idx="18">
                  <c:v>2.1</c:v>
                </c:pt>
                <c:pt idx="19">
                  <c:v>2.5</c:v>
                </c:pt>
                <c:pt idx="20">
                  <c:v>1.5</c:v>
                </c:pt>
                <c:pt idx="21">
                  <c:v>2.2000000000000002</c:v>
                </c:pt>
                <c:pt idx="22">
                  <c:v>2</c:v>
                </c:pt>
                <c:pt idx="23">
                  <c:v>2.1</c:v>
                </c:pt>
                <c:pt idx="24">
                  <c:v>1.9</c:v>
                </c:pt>
                <c:pt idx="25">
                  <c:v>1.5</c:v>
                </c:pt>
                <c:pt idx="26">
                  <c:v>2.25</c:v>
                </c:pt>
                <c:pt idx="27">
                  <c:v>1.25</c:v>
                </c:pt>
                <c:pt idx="28">
                  <c:v>2.2000000000000002</c:v>
                </c:pt>
                <c:pt idx="29">
                  <c:v>1.6</c:v>
                </c:pt>
                <c:pt idx="30">
                  <c:v>1.8</c:v>
                </c:pt>
                <c:pt idx="31">
                  <c:v>2.25</c:v>
                </c:pt>
                <c:pt idx="32">
                  <c:v>1.4</c:v>
                </c:pt>
                <c:pt idx="33">
                  <c:v>1.95</c:v>
                </c:pt>
                <c:pt idx="34">
                  <c:v>2.5</c:v>
                </c:pt>
                <c:pt idx="36">
                  <c:v>1.3</c:v>
                </c:pt>
                <c:pt idx="37">
                  <c:v>1.8</c:v>
                </c:pt>
                <c:pt idx="38">
                  <c:v>2</c:v>
                </c:pt>
                <c:pt idx="39">
                  <c:v>1.75</c:v>
                </c:pt>
                <c:pt idx="40">
                  <c:v>2</c:v>
                </c:pt>
                <c:pt idx="41">
                  <c:v>1.7</c:v>
                </c:pt>
                <c:pt idx="42">
                  <c:v>1.6</c:v>
                </c:pt>
                <c:pt idx="43">
                  <c:v>2.1</c:v>
                </c:pt>
                <c:pt idx="44">
                  <c:v>2</c:v>
                </c:pt>
                <c:pt idx="45">
                  <c:v>1.9</c:v>
                </c:pt>
                <c:pt idx="46">
                  <c:v>1.8</c:v>
                </c:pt>
                <c:pt idx="47">
                  <c:v>1.7</c:v>
                </c:pt>
                <c:pt idx="48">
                  <c:v>1.75</c:v>
                </c:pt>
                <c:pt idx="49">
                  <c:v>2.2000000000000002</c:v>
                </c:pt>
                <c:pt idx="50">
                  <c:v>1.7</c:v>
                </c:pt>
              </c:numCache>
            </c:numRef>
          </c:xVal>
          <c:yVal>
            <c:numRef>
              <c:f>'Oiko Length'!$B$2:$B$52</c:f>
              <c:numCache>
                <c:formatCode>General</c:formatCode>
                <c:ptCount val="51"/>
                <c:pt idx="0">
                  <c:v>0.5</c:v>
                </c:pt>
                <c:pt idx="1">
                  <c:v>0.6</c:v>
                </c:pt>
                <c:pt idx="2">
                  <c:v>0.5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0.45</c:v>
                </c:pt>
                <c:pt idx="7">
                  <c:v>0.35</c:v>
                </c:pt>
                <c:pt idx="8">
                  <c:v>0.5</c:v>
                </c:pt>
                <c:pt idx="9">
                  <c:v>0.35</c:v>
                </c:pt>
                <c:pt idx="10">
                  <c:v>0.35</c:v>
                </c:pt>
                <c:pt idx="11">
                  <c:v>0.4</c:v>
                </c:pt>
                <c:pt idx="12">
                  <c:v>0.8</c:v>
                </c:pt>
                <c:pt idx="13">
                  <c:v>0.4</c:v>
                </c:pt>
                <c:pt idx="14">
                  <c:v>0.55000000000000004</c:v>
                </c:pt>
                <c:pt idx="15">
                  <c:v>0.5</c:v>
                </c:pt>
                <c:pt idx="16">
                  <c:v>0.35</c:v>
                </c:pt>
                <c:pt idx="17">
                  <c:v>0.55000000000000004</c:v>
                </c:pt>
                <c:pt idx="18">
                  <c:v>0.5</c:v>
                </c:pt>
                <c:pt idx="19">
                  <c:v>0.7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0.75</c:v>
                </c:pt>
                <c:pt idx="24">
                  <c:v>0.55000000000000004</c:v>
                </c:pt>
                <c:pt idx="25">
                  <c:v>0.4</c:v>
                </c:pt>
                <c:pt idx="26">
                  <c:v>0.5</c:v>
                </c:pt>
                <c:pt idx="27">
                  <c:v>0.35</c:v>
                </c:pt>
                <c:pt idx="28">
                  <c:v>0.6</c:v>
                </c:pt>
                <c:pt idx="29">
                  <c:v>0.3</c:v>
                </c:pt>
                <c:pt idx="30">
                  <c:v>0.55000000000000004</c:v>
                </c:pt>
                <c:pt idx="31">
                  <c:v>0.5</c:v>
                </c:pt>
                <c:pt idx="32">
                  <c:v>0.45</c:v>
                </c:pt>
                <c:pt idx="33">
                  <c:v>0.55000000000000004</c:v>
                </c:pt>
                <c:pt idx="34">
                  <c:v>0.75</c:v>
                </c:pt>
                <c:pt idx="36">
                  <c:v>0.3</c:v>
                </c:pt>
                <c:pt idx="37">
                  <c:v>0.4</c:v>
                </c:pt>
                <c:pt idx="38">
                  <c:v>0.55000000000000004</c:v>
                </c:pt>
                <c:pt idx="39">
                  <c:v>0.45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0.5</c:v>
                </c:pt>
                <c:pt idx="43">
                  <c:v>0.6</c:v>
                </c:pt>
                <c:pt idx="44">
                  <c:v>0.6</c:v>
                </c:pt>
                <c:pt idx="45">
                  <c:v>0.5</c:v>
                </c:pt>
                <c:pt idx="46">
                  <c:v>0.45</c:v>
                </c:pt>
                <c:pt idx="47">
                  <c:v>0.4</c:v>
                </c:pt>
                <c:pt idx="48">
                  <c:v>0.6</c:v>
                </c:pt>
                <c:pt idx="49">
                  <c:v>0.6</c:v>
                </c:pt>
                <c:pt idx="50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D-4E1A-9BA6-965786B2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95488"/>
        <c:axId val="382396472"/>
      </c:scatterChart>
      <c:valAx>
        <c:axId val="3823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6472"/>
        <c:crosses val="autoZero"/>
        <c:crossBetween val="midCat"/>
      </c:valAx>
      <c:valAx>
        <c:axId val="3823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9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10</xdr:row>
      <xdr:rowOff>133350</xdr:rowOff>
    </xdr:from>
    <xdr:to>
      <xdr:col>12</xdr:col>
      <xdr:colOff>590550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F6929-EF6B-4E8E-9B44-370346C14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456F-2853-4007-BD37-792AC2C27435}">
  <dimension ref="A1"/>
  <sheetViews>
    <sheetView workbookViewId="0">
      <selection activeCell="A2" sqref="A2"/>
    </sheetView>
  </sheetViews>
  <sheetFormatPr defaultRowHeight="15.75" x14ac:dyDescent="0.25"/>
  <sheetData>
    <row r="1" spans="1:1" x14ac:dyDescent="0.25">
      <c r="A1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F32F-8045-4350-93DA-7F303B0C32C2}">
  <sheetPr filterMode="1"/>
  <dimension ref="A1:AH976"/>
  <sheetViews>
    <sheetView workbookViewId="0">
      <pane ySplit="1" topLeftCell="A2" activePane="bottomLeft" state="frozen"/>
      <selection activeCell="H1" sqref="H1"/>
      <selection pane="bottomLeft" activeCell="AH5" sqref="AH5"/>
    </sheetView>
  </sheetViews>
  <sheetFormatPr defaultRowHeight="15.75" x14ac:dyDescent="0.25"/>
  <cols>
    <col min="1" max="1" width="8.375" bestFit="1" customWidth="1"/>
    <col min="2" max="2" width="4.125" bestFit="1" customWidth="1"/>
    <col min="3" max="3" width="4.125" customWidth="1"/>
    <col min="4" max="4" width="6.5" customWidth="1"/>
    <col min="5" max="5" width="10.125" customWidth="1"/>
    <col min="6" max="6" width="6.125" customWidth="1"/>
    <col min="7" max="7" width="5.5" customWidth="1"/>
    <col min="8" max="8" width="7" customWidth="1"/>
    <col min="9" max="10" width="8.375" customWidth="1"/>
    <col min="11" max="12" width="8.75" customWidth="1"/>
    <col min="13" max="13" width="11.875" customWidth="1"/>
    <col min="14" max="14" width="7.875" customWidth="1"/>
    <col min="15" max="15" width="8.25" customWidth="1"/>
    <col min="16" max="16" width="8.5" customWidth="1"/>
    <col min="17" max="17" width="13.125" customWidth="1"/>
    <col min="18" max="18" width="15.375" customWidth="1"/>
    <col min="19" max="19" width="14.5" customWidth="1"/>
    <col min="20" max="20" width="16.25" customWidth="1"/>
    <col min="21" max="21" width="13.125" customWidth="1"/>
    <col min="22" max="22" width="10.75" customWidth="1"/>
    <col min="23" max="24" width="14.5" customWidth="1"/>
    <col min="25" max="25" width="14.625" customWidth="1"/>
    <col min="26" max="26" width="26.125" bestFit="1" customWidth="1"/>
    <col min="27" max="27" width="9.625" bestFit="1" customWidth="1"/>
    <col min="28" max="28" width="3.75" bestFit="1" customWidth="1"/>
    <col min="29" max="29" width="7.5" bestFit="1" customWidth="1"/>
    <col min="30" max="30" width="6.75" bestFit="1" customWidth="1"/>
    <col min="31" max="31" width="8.25" bestFit="1" customWidth="1"/>
    <col min="32" max="32" width="10.375" bestFit="1" customWidth="1"/>
    <col min="33" max="33" width="9.75" bestFit="1" customWidth="1"/>
    <col min="34" max="34" width="35.625" bestFit="1" customWidth="1"/>
  </cols>
  <sheetData>
    <row r="1" spans="1:34" ht="47.25" x14ac:dyDescent="0.25">
      <c r="A1" s="1" t="s">
        <v>278</v>
      </c>
      <c r="B1" s="2" t="s">
        <v>279</v>
      </c>
      <c r="C1" s="2" t="s">
        <v>280</v>
      </c>
      <c r="D1" s="2" t="s">
        <v>314</v>
      </c>
      <c r="E1" s="5" t="s">
        <v>281</v>
      </c>
      <c r="F1" s="2" t="s">
        <v>343</v>
      </c>
      <c r="G1" s="13" t="s">
        <v>282</v>
      </c>
      <c r="H1" s="20" t="s">
        <v>283</v>
      </c>
      <c r="I1" s="20" t="s">
        <v>284</v>
      </c>
      <c r="J1" s="20" t="s">
        <v>285</v>
      </c>
      <c r="K1" s="3" t="s">
        <v>287</v>
      </c>
      <c r="L1" s="3" t="s">
        <v>288</v>
      </c>
      <c r="M1" s="2" t="s">
        <v>331</v>
      </c>
      <c r="N1" s="13" t="s">
        <v>308</v>
      </c>
      <c r="O1" s="2" t="s">
        <v>289</v>
      </c>
      <c r="P1" s="16" t="s">
        <v>290</v>
      </c>
      <c r="Q1" s="2" t="s">
        <v>291</v>
      </c>
      <c r="R1" s="2" t="s">
        <v>292</v>
      </c>
      <c r="S1" s="2" t="s">
        <v>293</v>
      </c>
      <c r="T1" s="2" t="s">
        <v>294</v>
      </c>
      <c r="U1" s="2" t="s">
        <v>295</v>
      </c>
      <c r="V1" s="2" t="s">
        <v>296</v>
      </c>
      <c r="W1" s="2" t="s">
        <v>297</v>
      </c>
      <c r="X1" s="2" t="s">
        <v>335</v>
      </c>
      <c r="Y1" s="2" t="s">
        <v>298</v>
      </c>
      <c r="Z1" s="2" t="s">
        <v>344</v>
      </c>
      <c r="AA1" s="2" t="s">
        <v>299</v>
      </c>
      <c r="AB1" s="2" t="s">
        <v>300</v>
      </c>
      <c r="AC1" s="2" t="s">
        <v>301</v>
      </c>
      <c r="AD1" s="2" t="s">
        <v>302</v>
      </c>
      <c r="AE1" s="2" t="s">
        <v>303</v>
      </c>
      <c r="AF1" s="2" t="s">
        <v>304</v>
      </c>
      <c r="AG1" s="2" t="s">
        <v>305</v>
      </c>
      <c r="AH1" s="2" t="s">
        <v>306</v>
      </c>
    </row>
    <row r="2" spans="1:34" hidden="1" x14ac:dyDescent="0.25">
      <c r="A2" s="4" t="s">
        <v>251</v>
      </c>
      <c r="B2" s="4" t="s">
        <v>7</v>
      </c>
      <c r="C2" s="4" t="s">
        <v>277</v>
      </c>
      <c r="D2" s="4" t="s">
        <v>318</v>
      </c>
      <c r="E2" s="6">
        <v>42150</v>
      </c>
      <c r="F2">
        <v>0</v>
      </c>
      <c r="G2" s="15">
        <v>250</v>
      </c>
      <c r="H2">
        <v>83272</v>
      </c>
      <c r="I2">
        <v>88179</v>
      </c>
      <c r="J2">
        <f t="shared" ref="J2:J65" si="0">((I2-H2)*26873)/999999</f>
        <v>131.86594286594286</v>
      </c>
      <c r="K2" t="s">
        <v>30</v>
      </c>
      <c r="L2">
        <f>((3.14*(0.5^2))/4)*J2</f>
        <v>25.878691287441285</v>
      </c>
      <c r="M2">
        <v>26.136553150000001</v>
      </c>
      <c r="N2" s="9">
        <v>250</v>
      </c>
      <c r="O2" s="9">
        <v>0.02</v>
      </c>
      <c r="P2" s="17" t="s">
        <v>234</v>
      </c>
      <c r="Q2" t="s">
        <v>31</v>
      </c>
      <c r="R2" t="s">
        <v>32</v>
      </c>
      <c r="S2" t="s">
        <v>34</v>
      </c>
      <c r="T2" t="s">
        <v>50</v>
      </c>
      <c r="U2" t="s">
        <v>51</v>
      </c>
      <c r="V2" t="s">
        <v>30</v>
      </c>
      <c r="W2" t="str">
        <f>IF(S2="NA",IF(R2="NA",IF(Q2="NA","Digested",Q2),R2),S2)</f>
        <v>Calanoida</v>
      </c>
      <c r="X2" t="s">
        <v>339</v>
      </c>
      <c r="Y2" t="str">
        <f>IF(U2="NA",IF(T2="NA",IF(S2="NA",IF(R2="NA",IF(Q2="NA","Other",Q2),R2),S2),T2),U2)</f>
        <v>Acartia</v>
      </c>
      <c r="Z2" t="s">
        <v>51</v>
      </c>
      <c r="AA2" s="4" t="s">
        <v>30</v>
      </c>
      <c r="AB2" s="4" t="s">
        <v>30</v>
      </c>
      <c r="AC2" t="s">
        <v>229</v>
      </c>
      <c r="AD2">
        <v>351</v>
      </c>
      <c r="AE2" s="21">
        <f t="shared" ref="AE2:AE65" si="1">AD2/O2</f>
        <v>17550</v>
      </c>
      <c r="AF2" s="27">
        <f t="shared" ref="AF2:AF65" si="2">AE2/M2</f>
        <v>671.47339204519392</v>
      </c>
      <c r="AG2" t="s">
        <v>237</v>
      </c>
      <c r="AH2" s="27"/>
    </row>
    <row r="3" spans="1:34" hidden="1" x14ac:dyDescent="0.25">
      <c r="A3" s="4" t="s">
        <v>251</v>
      </c>
      <c r="B3" s="4" t="s">
        <v>7</v>
      </c>
      <c r="C3" s="4" t="s">
        <v>277</v>
      </c>
      <c r="D3" s="4" t="s">
        <v>318</v>
      </c>
      <c r="E3" s="6">
        <v>42150</v>
      </c>
      <c r="F3">
        <v>0</v>
      </c>
      <c r="G3" s="15">
        <v>250</v>
      </c>
      <c r="H3">
        <v>83272</v>
      </c>
      <c r="I3">
        <v>88179</v>
      </c>
      <c r="J3">
        <f t="shared" si="0"/>
        <v>131.86594286594286</v>
      </c>
      <c r="K3" t="s">
        <v>30</v>
      </c>
      <c r="L3">
        <f>((3.14*(0.5^2))/4)*J3</f>
        <v>25.878691287441285</v>
      </c>
      <c r="M3">
        <v>26.136553150000001</v>
      </c>
      <c r="N3" s="9">
        <v>2000</v>
      </c>
      <c r="O3" s="9">
        <v>1</v>
      </c>
      <c r="P3" s="17" t="s">
        <v>235</v>
      </c>
      <c r="Q3" t="s">
        <v>72</v>
      </c>
      <c r="R3" t="s">
        <v>73</v>
      </c>
      <c r="S3" t="s">
        <v>110</v>
      </c>
      <c r="T3" t="s">
        <v>75</v>
      </c>
      <c r="U3" t="s">
        <v>76</v>
      </c>
      <c r="V3" t="s">
        <v>77</v>
      </c>
      <c r="W3" t="s">
        <v>73</v>
      </c>
      <c r="X3" t="s">
        <v>166</v>
      </c>
      <c r="Y3" t="str">
        <f>IF(U3="NA",IF(T3="NA",IF(S3="NA",IF(R3="NA",IF(Q3="NA","Other",Q3),R3),S3),T3),U3)</f>
        <v>Aequorea</v>
      </c>
      <c r="Z3" t="s">
        <v>171</v>
      </c>
      <c r="AA3" s="4" t="s">
        <v>30</v>
      </c>
      <c r="AB3" s="4" t="s">
        <v>30</v>
      </c>
      <c r="AC3">
        <v>43</v>
      </c>
      <c r="AD3">
        <v>1</v>
      </c>
      <c r="AE3" s="21">
        <f t="shared" si="1"/>
        <v>1</v>
      </c>
      <c r="AF3" s="27">
        <f t="shared" si="2"/>
        <v>3.8260592139327289E-2</v>
      </c>
      <c r="AG3" t="s">
        <v>237</v>
      </c>
    </row>
    <row r="4" spans="1:34" hidden="1" x14ac:dyDescent="0.25">
      <c r="A4" s="4" t="s">
        <v>251</v>
      </c>
      <c r="B4" s="4" t="s">
        <v>7</v>
      </c>
      <c r="C4" s="4" t="s">
        <v>277</v>
      </c>
      <c r="D4" s="4" t="s">
        <v>318</v>
      </c>
      <c r="E4" s="6">
        <v>42150</v>
      </c>
      <c r="F4">
        <v>0</v>
      </c>
      <c r="G4" s="15">
        <v>250</v>
      </c>
      <c r="H4">
        <v>83272</v>
      </c>
      <c r="I4">
        <v>88179</v>
      </c>
      <c r="J4">
        <f t="shared" si="0"/>
        <v>131.86594286594286</v>
      </c>
      <c r="K4" t="s">
        <v>30</v>
      </c>
      <c r="L4">
        <f>((3.14*(0.5^2))/4)*J4</f>
        <v>25.878691287441285</v>
      </c>
      <c r="M4">
        <v>26.136553150000001</v>
      </c>
      <c r="N4" s="9">
        <v>250</v>
      </c>
      <c r="O4" s="9">
        <v>0.02</v>
      </c>
      <c r="P4" s="17" t="s">
        <v>234</v>
      </c>
      <c r="Q4" t="s">
        <v>31</v>
      </c>
      <c r="R4" t="s">
        <v>32</v>
      </c>
      <c r="S4" t="s">
        <v>30</v>
      </c>
      <c r="T4" t="s">
        <v>30</v>
      </c>
      <c r="U4" t="s">
        <v>30</v>
      </c>
      <c r="V4" t="s">
        <v>30</v>
      </c>
      <c r="W4" t="s">
        <v>274</v>
      </c>
      <c r="X4" t="s">
        <v>274</v>
      </c>
      <c r="Y4" t="s">
        <v>274</v>
      </c>
      <c r="Z4" t="s">
        <v>163</v>
      </c>
      <c r="AA4" s="4" t="s">
        <v>215</v>
      </c>
      <c r="AB4" s="4" t="s">
        <v>30</v>
      </c>
      <c r="AC4" t="s">
        <v>229</v>
      </c>
      <c r="AD4">
        <v>24</v>
      </c>
      <c r="AE4" s="21">
        <f t="shared" si="1"/>
        <v>1200</v>
      </c>
      <c r="AF4" s="27">
        <f t="shared" si="2"/>
        <v>45.912710567192747</v>
      </c>
      <c r="AG4" t="s">
        <v>237</v>
      </c>
    </row>
    <row r="5" spans="1:34" hidden="1" x14ac:dyDescent="0.25">
      <c r="A5" s="4" t="s">
        <v>251</v>
      </c>
      <c r="B5" s="4" t="s">
        <v>7</v>
      </c>
      <c r="C5" s="4" t="s">
        <v>277</v>
      </c>
      <c r="D5" s="4" t="s">
        <v>318</v>
      </c>
      <c r="E5" s="6">
        <v>42150</v>
      </c>
      <c r="F5">
        <v>0</v>
      </c>
      <c r="G5" s="15">
        <v>250</v>
      </c>
      <c r="H5">
        <v>83272</v>
      </c>
      <c r="I5">
        <v>88179</v>
      </c>
      <c r="J5">
        <f t="shared" si="0"/>
        <v>131.86594286594286</v>
      </c>
      <c r="K5" t="s">
        <v>30</v>
      </c>
      <c r="L5">
        <f>((3.14*(0.5^2))/4)*J5</f>
        <v>25.878691287441285</v>
      </c>
      <c r="M5">
        <v>26.136553150000001</v>
      </c>
      <c r="N5" s="9">
        <v>250</v>
      </c>
      <c r="O5" s="9">
        <v>0.02</v>
      </c>
      <c r="P5" s="17" t="s">
        <v>234</v>
      </c>
      <c r="Q5" t="s">
        <v>70</v>
      </c>
      <c r="R5" t="s">
        <v>86</v>
      </c>
      <c r="S5" t="s">
        <v>30</v>
      </c>
      <c r="T5" t="s">
        <v>30</v>
      </c>
      <c r="U5" t="s">
        <v>30</v>
      </c>
      <c r="V5" t="s">
        <v>30</v>
      </c>
      <c r="W5" t="s">
        <v>166</v>
      </c>
      <c r="X5" t="s">
        <v>166</v>
      </c>
      <c r="Y5" t="str">
        <f t="shared" ref="Y5:Y10" si="3">IF(U5="NA",IF(T5="NA",IF(S5="NA",IF(R5="NA",IF(Q5="NA","Other",Q5),R5),S5),T5),U5)</f>
        <v>Bivalvia</v>
      </c>
      <c r="Z5" t="s">
        <v>175</v>
      </c>
      <c r="AA5" s="4" t="s">
        <v>221</v>
      </c>
      <c r="AB5" s="4" t="s">
        <v>30</v>
      </c>
      <c r="AC5" t="s">
        <v>229</v>
      </c>
      <c r="AD5">
        <v>1</v>
      </c>
      <c r="AE5" s="21">
        <f t="shared" si="1"/>
        <v>50</v>
      </c>
      <c r="AF5" s="27">
        <f t="shared" si="2"/>
        <v>1.9130296069663646</v>
      </c>
      <c r="AG5" t="s">
        <v>237</v>
      </c>
    </row>
    <row r="6" spans="1:34" hidden="1" x14ac:dyDescent="0.25">
      <c r="A6" s="4" t="s">
        <v>251</v>
      </c>
      <c r="B6" s="4" t="s">
        <v>7</v>
      </c>
      <c r="C6" s="4" t="s">
        <v>277</v>
      </c>
      <c r="D6" s="4" t="s">
        <v>318</v>
      </c>
      <c r="E6" s="6">
        <v>42150</v>
      </c>
      <c r="F6">
        <v>0</v>
      </c>
      <c r="G6" s="15">
        <v>250</v>
      </c>
      <c r="H6">
        <v>83272</v>
      </c>
      <c r="I6">
        <v>88179</v>
      </c>
      <c r="J6">
        <f t="shared" si="0"/>
        <v>131.86594286594286</v>
      </c>
      <c r="K6" t="s">
        <v>30</v>
      </c>
      <c r="L6">
        <f>((3.14*(0.5^2))/4)*J6</f>
        <v>25.878691287441285</v>
      </c>
      <c r="M6">
        <v>26.136553150000001</v>
      </c>
      <c r="N6" s="9">
        <v>250</v>
      </c>
      <c r="O6" s="9">
        <v>0.02</v>
      </c>
      <c r="P6" s="17" t="s">
        <v>234</v>
      </c>
      <c r="Q6" t="s">
        <v>57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166</v>
      </c>
      <c r="X6" t="s">
        <v>166</v>
      </c>
      <c r="Y6" t="str">
        <f t="shared" si="3"/>
        <v>Bryozoa</v>
      </c>
      <c r="Z6" t="s">
        <v>57</v>
      </c>
      <c r="AA6" s="4" t="s">
        <v>30</v>
      </c>
      <c r="AB6" s="4" t="s">
        <v>30</v>
      </c>
      <c r="AC6" t="s">
        <v>229</v>
      </c>
      <c r="AD6">
        <v>74</v>
      </c>
      <c r="AE6" s="21">
        <f t="shared" si="1"/>
        <v>3700</v>
      </c>
      <c r="AF6" s="27">
        <f t="shared" si="2"/>
        <v>141.56419091551098</v>
      </c>
      <c r="AG6" t="s">
        <v>237</v>
      </c>
    </row>
    <row r="7" spans="1:34" hidden="1" x14ac:dyDescent="0.25">
      <c r="A7" s="4" t="s">
        <v>251</v>
      </c>
      <c r="B7" s="4" t="s">
        <v>7</v>
      </c>
      <c r="C7" s="4" t="s">
        <v>277</v>
      </c>
      <c r="D7" s="4" t="s">
        <v>318</v>
      </c>
      <c r="E7" s="6">
        <v>42150</v>
      </c>
      <c r="F7">
        <v>0</v>
      </c>
      <c r="G7" s="15">
        <v>250</v>
      </c>
      <c r="H7">
        <v>83272</v>
      </c>
      <c r="I7">
        <v>88179</v>
      </c>
      <c r="J7">
        <f t="shared" si="0"/>
        <v>131.86594286594286</v>
      </c>
      <c r="K7" t="s">
        <v>30</v>
      </c>
      <c r="L7">
        <f>((3.14*(0.5^2))/4)*J7</f>
        <v>25.878691287441285</v>
      </c>
      <c r="M7">
        <v>26.136553150000001</v>
      </c>
      <c r="N7" s="9">
        <v>1000</v>
      </c>
      <c r="O7" s="9">
        <v>1</v>
      </c>
      <c r="P7" s="17" t="s">
        <v>238</v>
      </c>
      <c r="Q7" t="s">
        <v>31</v>
      </c>
      <c r="R7" t="s">
        <v>32</v>
      </c>
      <c r="S7" t="s">
        <v>34</v>
      </c>
      <c r="T7" t="s">
        <v>82</v>
      </c>
      <c r="U7" t="s">
        <v>83</v>
      </c>
      <c r="V7" t="s">
        <v>84</v>
      </c>
      <c r="W7" t="str">
        <f>IF(S7="NA",IF(R7="NA",IF(Q7="NA","Digested",Q7),R7),S7)</f>
        <v>Calanoida</v>
      </c>
      <c r="X7" t="s">
        <v>342</v>
      </c>
      <c r="Y7" t="str">
        <f t="shared" si="3"/>
        <v>Calanus</v>
      </c>
      <c r="Z7" t="s">
        <v>187</v>
      </c>
      <c r="AA7" s="4" t="s">
        <v>30</v>
      </c>
      <c r="AB7" s="4" t="s">
        <v>30</v>
      </c>
      <c r="AC7">
        <v>3.6</v>
      </c>
      <c r="AD7">
        <v>2</v>
      </c>
      <c r="AE7" s="21">
        <f t="shared" si="1"/>
        <v>2</v>
      </c>
      <c r="AF7" s="27">
        <f t="shared" si="2"/>
        <v>7.6521184278654578E-2</v>
      </c>
      <c r="AG7" t="s">
        <v>237</v>
      </c>
    </row>
    <row r="8" spans="1:34" hidden="1" x14ac:dyDescent="0.25">
      <c r="A8" s="4" t="s">
        <v>251</v>
      </c>
      <c r="B8" s="4" t="s">
        <v>7</v>
      </c>
      <c r="C8" s="4" t="s">
        <v>277</v>
      </c>
      <c r="D8" s="4" t="s">
        <v>318</v>
      </c>
      <c r="E8" s="6">
        <v>42150</v>
      </c>
      <c r="F8">
        <v>0</v>
      </c>
      <c r="G8" s="15">
        <v>250</v>
      </c>
      <c r="H8">
        <v>83272</v>
      </c>
      <c r="I8">
        <v>88179</v>
      </c>
      <c r="J8">
        <f t="shared" si="0"/>
        <v>131.86594286594286</v>
      </c>
      <c r="K8" t="s">
        <v>30</v>
      </c>
      <c r="L8">
        <f>((3.14*(0.5^2))/4)*J8</f>
        <v>25.878691287441285</v>
      </c>
      <c r="M8">
        <v>26.136553150000001</v>
      </c>
      <c r="N8" s="9">
        <v>250</v>
      </c>
      <c r="O8" s="9">
        <v>0.02</v>
      </c>
      <c r="P8" s="17" t="s">
        <v>239</v>
      </c>
      <c r="Q8" t="s">
        <v>31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tr">
        <f>IF(S8="NA",IF(R8="NA",IF(Q8="NA","Digested",Q8),R8),S8)</f>
        <v>Calanoida</v>
      </c>
      <c r="X8" t="s">
        <v>342</v>
      </c>
      <c r="Y8" t="str">
        <f t="shared" si="3"/>
        <v>Centropages</v>
      </c>
      <c r="Z8" t="s">
        <v>247</v>
      </c>
      <c r="AA8" s="4" t="s">
        <v>30</v>
      </c>
      <c r="AB8" s="4" t="s">
        <v>227</v>
      </c>
      <c r="AC8" t="s">
        <v>229</v>
      </c>
      <c r="AD8">
        <v>19</v>
      </c>
      <c r="AE8" s="21">
        <f t="shared" si="1"/>
        <v>950</v>
      </c>
      <c r="AF8" s="27">
        <f t="shared" si="2"/>
        <v>36.347562532360925</v>
      </c>
      <c r="AG8" t="s">
        <v>237</v>
      </c>
    </row>
    <row r="9" spans="1:34" hidden="1" x14ac:dyDescent="0.25">
      <c r="A9" s="4" t="s">
        <v>251</v>
      </c>
      <c r="B9" s="4" t="s">
        <v>7</v>
      </c>
      <c r="C9" s="4" t="s">
        <v>277</v>
      </c>
      <c r="D9" s="4" t="s">
        <v>318</v>
      </c>
      <c r="E9" s="6">
        <v>42150</v>
      </c>
      <c r="F9">
        <v>0</v>
      </c>
      <c r="G9" s="15">
        <v>250</v>
      </c>
      <c r="H9">
        <v>83272</v>
      </c>
      <c r="I9">
        <v>88179</v>
      </c>
      <c r="J9">
        <f t="shared" si="0"/>
        <v>131.86594286594286</v>
      </c>
      <c r="K9" t="s">
        <v>30</v>
      </c>
      <c r="L9">
        <f>((3.14*(0.5^2))/4)*J9</f>
        <v>25.878691287441285</v>
      </c>
      <c r="M9">
        <v>26.136553150000001</v>
      </c>
      <c r="N9" s="9">
        <v>2000</v>
      </c>
      <c r="O9" s="9">
        <v>1</v>
      </c>
      <c r="P9" s="17" t="s">
        <v>235</v>
      </c>
      <c r="Q9" t="s">
        <v>87</v>
      </c>
      <c r="R9" t="s">
        <v>30</v>
      </c>
      <c r="S9" t="s">
        <v>30</v>
      </c>
      <c r="T9" t="s">
        <v>30</v>
      </c>
      <c r="U9" t="s">
        <v>30</v>
      </c>
      <c r="V9" t="s">
        <v>30</v>
      </c>
      <c r="W9" t="str">
        <f>IF(S9="NA",IF(R9="NA",IF(Q9="NA","Digested",Q9),R9),S9)</f>
        <v>Chaetognatha</v>
      </c>
      <c r="X9" t="s">
        <v>166</v>
      </c>
      <c r="Y9" t="str">
        <f t="shared" si="3"/>
        <v>Chaetognatha</v>
      </c>
      <c r="Z9" t="s">
        <v>188</v>
      </c>
      <c r="AA9" s="4" t="s">
        <v>30</v>
      </c>
      <c r="AB9" s="4" t="s">
        <v>30</v>
      </c>
      <c r="AC9">
        <v>12</v>
      </c>
      <c r="AD9">
        <v>1</v>
      </c>
      <c r="AE9" s="21">
        <f t="shared" si="1"/>
        <v>1</v>
      </c>
      <c r="AF9" s="27">
        <f t="shared" si="2"/>
        <v>3.8260592139327289E-2</v>
      </c>
      <c r="AG9" t="s">
        <v>237</v>
      </c>
    </row>
    <row r="10" spans="1:34" hidden="1" x14ac:dyDescent="0.25">
      <c r="A10" s="4" t="s">
        <v>251</v>
      </c>
      <c r="B10" s="4" t="s">
        <v>7</v>
      </c>
      <c r="C10" s="4" t="s">
        <v>277</v>
      </c>
      <c r="D10" s="4" t="s">
        <v>318</v>
      </c>
      <c r="E10" s="6">
        <v>42150</v>
      </c>
      <c r="F10">
        <v>0</v>
      </c>
      <c r="G10" s="15">
        <v>250</v>
      </c>
      <c r="H10">
        <v>83272</v>
      </c>
      <c r="I10">
        <v>88179</v>
      </c>
      <c r="J10">
        <f t="shared" si="0"/>
        <v>131.86594286594286</v>
      </c>
      <c r="K10" t="s">
        <v>30</v>
      </c>
      <c r="L10">
        <f>((3.14*(0.5^2))/4)*J10</f>
        <v>25.878691287441285</v>
      </c>
      <c r="M10">
        <v>26.136553150000001</v>
      </c>
      <c r="N10" s="9">
        <v>1000</v>
      </c>
      <c r="O10" s="9">
        <v>1</v>
      </c>
      <c r="P10" s="17" t="s">
        <v>240</v>
      </c>
      <c r="Q10" t="s">
        <v>72</v>
      </c>
      <c r="R10" t="s">
        <v>73</v>
      </c>
      <c r="S10" t="s">
        <v>110</v>
      </c>
      <c r="T10" t="s">
        <v>125</v>
      </c>
      <c r="U10" t="s">
        <v>126</v>
      </c>
      <c r="V10" t="s">
        <v>30</v>
      </c>
      <c r="W10" t="s">
        <v>73</v>
      </c>
      <c r="X10" t="s">
        <v>166</v>
      </c>
      <c r="Y10" t="str">
        <f t="shared" si="3"/>
        <v>Clytia</v>
      </c>
      <c r="Z10" s="17" t="s">
        <v>126</v>
      </c>
      <c r="AA10" s="4" t="s">
        <v>30</v>
      </c>
      <c r="AB10" s="4" t="s">
        <v>30</v>
      </c>
      <c r="AC10">
        <v>5.5</v>
      </c>
      <c r="AD10">
        <v>1</v>
      </c>
      <c r="AE10" s="21">
        <f t="shared" si="1"/>
        <v>1</v>
      </c>
      <c r="AF10" s="27">
        <f t="shared" si="2"/>
        <v>3.8260592139327289E-2</v>
      </c>
      <c r="AG10" t="s">
        <v>237</v>
      </c>
    </row>
    <row r="11" spans="1:34" hidden="1" x14ac:dyDescent="0.25">
      <c r="A11" s="4" t="s">
        <v>251</v>
      </c>
      <c r="B11" s="4" t="s">
        <v>7</v>
      </c>
      <c r="C11" s="4" t="s">
        <v>277</v>
      </c>
      <c r="D11" s="4" t="s">
        <v>318</v>
      </c>
      <c r="E11" s="6">
        <v>42150</v>
      </c>
      <c r="F11">
        <v>0</v>
      </c>
      <c r="G11" s="15">
        <v>250</v>
      </c>
      <c r="H11">
        <v>83272</v>
      </c>
      <c r="I11">
        <v>88179</v>
      </c>
      <c r="J11">
        <f t="shared" si="0"/>
        <v>131.86594286594286</v>
      </c>
      <c r="K11" t="s">
        <v>30</v>
      </c>
      <c r="L11">
        <f>((3.14*(0.5^2))/4)*J11</f>
        <v>25.878691287441285</v>
      </c>
      <c r="M11">
        <v>26.136553150000001</v>
      </c>
      <c r="N11" s="9">
        <v>250</v>
      </c>
      <c r="O11" s="9">
        <v>0.02</v>
      </c>
      <c r="P11" s="17" t="s">
        <v>234</v>
      </c>
      <c r="Q11" t="s">
        <v>31</v>
      </c>
      <c r="R11" t="s">
        <v>32</v>
      </c>
      <c r="S11" t="s">
        <v>30</v>
      </c>
      <c r="T11" t="s">
        <v>30</v>
      </c>
      <c r="U11" t="s">
        <v>30</v>
      </c>
      <c r="V11" t="s">
        <v>30</v>
      </c>
      <c r="W11" t="s">
        <v>312</v>
      </c>
      <c r="X11" t="s">
        <v>166</v>
      </c>
      <c r="Y11" t="s">
        <v>168</v>
      </c>
      <c r="Z11" t="s">
        <v>168</v>
      </c>
      <c r="AA11" s="4" t="s">
        <v>215</v>
      </c>
      <c r="AB11" s="4" t="s">
        <v>30</v>
      </c>
      <c r="AC11" t="s">
        <v>229</v>
      </c>
      <c r="AD11">
        <v>3</v>
      </c>
      <c r="AE11" s="21">
        <f t="shared" si="1"/>
        <v>150</v>
      </c>
      <c r="AF11" s="27">
        <f t="shared" si="2"/>
        <v>5.7390888208990933</v>
      </c>
      <c r="AG11" t="s">
        <v>237</v>
      </c>
    </row>
    <row r="12" spans="1:34" hidden="1" x14ac:dyDescent="0.25">
      <c r="A12" s="4" t="s">
        <v>251</v>
      </c>
      <c r="B12" s="4" t="s">
        <v>7</v>
      </c>
      <c r="C12" s="4" t="s">
        <v>277</v>
      </c>
      <c r="D12" s="4" t="s">
        <v>318</v>
      </c>
      <c r="E12" s="6">
        <v>42150</v>
      </c>
      <c r="F12">
        <v>0</v>
      </c>
      <c r="G12" s="15">
        <v>250</v>
      </c>
      <c r="H12">
        <v>83272</v>
      </c>
      <c r="I12">
        <v>88179</v>
      </c>
      <c r="J12">
        <f t="shared" si="0"/>
        <v>131.86594286594286</v>
      </c>
      <c r="K12" t="s">
        <v>30</v>
      </c>
      <c r="L12">
        <f>((3.14*(0.5^2))/4)*J12</f>
        <v>25.878691287441285</v>
      </c>
      <c r="M12">
        <v>26.136553150000001</v>
      </c>
      <c r="N12" s="9">
        <v>250</v>
      </c>
      <c r="O12" s="9">
        <v>0.02</v>
      </c>
      <c r="P12" s="17" t="s">
        <v>234</v>
      </c>
      <c r="Q12" t="s">
        <v>31</v>
      </c>
      <c r="R12" t="s">
        <v>32</v>
      </c>
      <c r="S12" t="s">
        <v>30</v>
      </c>
      <c r="T12" t="s">
        <v>30</v>
      </c>
      <c r="U12" t="s">
        <v>30</v>
      </c>
      <c r="V12" t="s">
        <v>30</v>
      </c>
      <c r="W12" t="s">
        <v>274</v>
      </c>
      <c r="X12" t="s">
        <v>274</v>
      </c>
      <c r="Y12" t="s">
        <v>274</v>
      </c>
      <c r="Z12" t="s">
        <v>164</v>
      </c>
      <c r="AA12" s="4" t="s">
        <v>30</v>
      </c>
      <c r="AB12" s="4" t="s">
        <v>30</v>
      </c>
      <c r="AC12" t="s">
        <v>229</v>
      </c>
      <c r="AD12">
        <v>2</v>
      </c>
      <c r="AE12" s="21">
        <f t="shared" si="1"/>
        <v>100</v>
      </c>
      <c r="AF12" s="27">
        <f t="shared" si="2"/>
        <v>3.8260592139327292</v>
      </c>
      <c r="AG12" t="s">
        <v>237</v>
      </c>
    </row>
    <row r="13" spans="1:34" hidden="1" x14ac:dyDescent="0.25">
      <c r="A13" s="4" t="s">
        <v>251</v>
      </c>
      <c r="B13" s="4" t="s">
        <v>7</v>
      </c>
      <c r="C13" s="4" t="s">
        <v>277</v>
      </c>
      <c r="D13" s="4" t="s">
        <v>318</v>
      </c>
      <c r="E13" s="6">
        <v>42150</v>
      </c>
      <c r="F13">
        <v>0</v>
      </c>
      <c r="G13" s="15">
        <v>250</v>
      </c>
      <c r="H13">
        <v>83272</v>
      </c>
      <c r="I13">
        <v>88179</v>
      </c>
      <c r="J13">
        <f t="shared" si="0"/>
        <v>131.86594286594286</v>
      </c>
      <c r="K13" t="s">
        <v>30</v>
      </c>
      <c r="L13">
        <f>((3.14*(0.5^2))/4)*J13</f>
        <v>25.878691287441285</v>
      </c>
      <c r="M13">
        <v>26.136553150000001</v>
      </c>
      <c r="N13" s="9">
        <v>1000</v>
      </c>
      <c r="O13" s="9">
        <v>1</v>
      </c>
      <c r="P13" s="17" t="s">
        <v>239</v>
      </c>
      <c r="Q13" t="s">
        <v>30</v>
      </c>
      <c r="R13" t="s">
        <v>30</v>
      </c>
      <c r="S13" t="s">
        <v>30</v>
      </c>
      <c r="T13" t="s">
        <v>30</v>
      </c>
      <c r="U13" t="s">
        <v>30</v>
      </c>
      <c r="V13" t="s">
        <v>30</v>
      </c>
      <c r="W13" t="str">
        <f>IF(S13="NA",IF(R13="NA",IF(Q13="NA","Other",Q13),R13),S13)</f>
        <v>Other</v>
      </c>
      <c r="X13" t="s">
        <v>166</v>
      </c>
      <c r="Y13" t="str">
        <f t="shared" ref="Y13:Y26" si="4">IF(U13="NA",IF(T13="NA",IF(S13="NA",IF(R13="NA",IF(Q13="NA","Other",Q13),R13),S13),T13),U13)</f>
        <v>Other</v>
      </c>
      <c r="Z13" t="s">
        <v>182</v>
      </c>
      <c r="AA13" s="4" t="s">
        <v>30</v>
      </c>
      <c r="AB13" s="4" t="s">
        <v>30</v>
      </c>
      <c r="AC13" t="s">
        <v>229</v>
      </c>
      <c r="AD13">
        <v>6</v>
      </c>
      <c r="AE13" s="21">
        <f t="shared" si="1"/>
        <v>6</v>
      </c>
      <c r="AF13" s="27">
        <f t="shared" si="2"/>
        <v>0.22956355283596375</v>
      </c>
      <c r="AG13" t="s">
        <v>237</v>
      </c>
    </row>
    <row r="14" spans="1:34" hidden="1" x14ac:dyDescent="0.25">
      <c r="A14" s="4" t="s">
        <v>251</v>
      </c>
      <c r="B14" s="4" t="s">
        <v>7</v>
      </c>
      <c r="C14" s="4" t="s">
        <v>277</v>
      </c>
      <c r="D14" s="4" t="s">
        <v>318</v>
      </c>
      <c r="E14" s="6">
        <v>42150</v>
      </c>
      <c r="F14">
        <v>0</v>
      </c>
      <c r="G14" s="15">
        <v>250</v>
      </c>
      <c r="H14">
        <v>83272</v>
      </c>
      <c r="I14">
        <v>88179</v>
      </c>
      <c r="J14">
        <f t="shared" si="0"/>
        <v>131.86594286594286</v>
      </c>
      <c r="K14" t="s">
        <v>30</v>
      </c>
      <c r="L14">
        <f>((3.14*(0.5^2))/4)*J14</f>
        <v>25.878691287441285</v>
      </c>
      <c r="M14">
        <v>26.136553150000001</v>
      </c>
      <c r="N14" s="9">
        <v>250</v>
      </c>
      <c r="O14" s="9">
        <v>0.02</v>
      </c>
      <c r="P14" s="17" t="s">
        <v>234</v>
      </c>
      <c r="Q14" t="s">
        <v>30</v>
      </c>
      <c r="R14" t="s">
        <v>30</v>
      </c>
      <c r="S14" t="s">
        <v>30</v>
      </c>
      <c r="T14" t="s">
        <v>30</v>
      </c>
      <c r="U14" t="s">
        <v>30</v>
      </c>
      <c r="V14" t="s">
        <v>30</v>
      </c>
      <c r="W14" t="str">
        <f>IF(S14="NA",IF(R14="NA",IF(Q14="NA","Other",Q14),R14),S14)</f>
        <v>Other</v>
      </c>
      <c r="X14" t="s">
        <v>166</v>
      </c>
      <c r="Y14" t="str">
        <f t="shared" si="4"/>
        <v>Other</v>
      </c>
      <c r="Z14" t="s">
        <v>162</v>
      </c>
      <c r="AA14" s="4" t="s">
        <v>30</v>
      </c>
      <c r="AB14" s="4" t="s">
        <v>30</v>
      </c>
      <c r="AC14" t="s">
        <v>229</v>
      </c>
      <c r="AD14">
        <v>17</v>
      </c>
      <c r="AE14" s="21">
        <f t="shared" si="1"/>
        <v>850</v>
      </c>
      <c r="AF14" s="27">
        <f t="shared" si="2"/>
        <v>32.521503318428195</v>
      </c>
      <c r="AG14" t="s">
        <v>237</v>
      </c>
    </row>
    <row r="15" spans="1:34" hidden="1" x14ac:dyDescent="0.25">
      <c r="A15" s="4" t="s">
        <v>251</v>
      </c>
      <c r="B15" s="4" t="s">
        <v>7</v>
      </c>
      <c r="C15" s="4" t="s">
        <v>277</v>
      </c>
      <c r="D15" s="4" t="s">
        <v>318</v>
      </c>
      <c r="E15" s="6">
        <v>42150</v>
      </c>
      <c r="F15">
        <v>0</v>
      </c>
      <c r="G15" s="15">
        <v>250</v>
      </c>
      <c r="H15">
        <v>83272</v>
      </c>
      <c r="I15">
        <v>88179</v>
      </c>
      <c r="J15">
        <f t="shared" si="0"/>
        <v>131.86594286594286</v>
      </c>
      <c r="K15" t="s">
        <v>30</v>
      </c>
      <c r="L15">
        <f>((3.14*(0.5^2))/4)*J15</f>
        <v>25.878691287441285</v>
      </c>
      <c r="M15">
        <v>26.136553150000001</v>
      </c>
      <c r="N15" s="9">
        <v>1000</v>
      </c>
      <c r="O15" s="9">
        <v>1</v>
      </c>
      <c r="P15" s="17" t="s">
        <v>239</v>
      </c>
      <c r="Q15" t="s">
        <v>31</v>
      </c>
      <c r="R15" t="s">
        <v>99</v>
      </c>
      <c r="S15" t="s">
        <v>34</v>
      </c>
      <c r="T15" t="s">
        <v>102</v>
      </c>
      <c r="U15" t="s">
        <v>103</v>
      </c>
      <c r="V15" t="s">
        <v>104</v>
      </c>
      <c r="W15" t="str">
        <f>IF(S15="NA",IF(R15="NA",IF(Q15="NA","Digested",Q15),R15),S15)</f>
        <v>Calanoida</v>
      </c>
      <c r="X15" t="s">
        <v>342</v>
      </c>
      <c r="Y15" t="str">
        <f t="shared" si="4"/>
        <v>Epilabidocera</v>
      </c>
      <c r="Z15" t="s">
        <v>184</v>
      </c>
      <c r="AA15" s="4" t="s">
        <v>30</v>
      </c>
      <c r="AB15" s="4" t="s">
        <v>30</v>
      </c>
      <c r="AC15" t="s">
        <v>229</v>
      </c>
      <c r="AD15">
        <v>1</v>
      </c>
      <c r="AE15" s="21">
        <f t="shared" si="1"/>
        <v>1</v>
      </c>
      <c r="AF15" s="27">
        <f t="shared" si="2"/>
        <v>3.8260592139327289E-2</v>
      </c>
      <c r="AG15" t="s">
        <v>237</v>
      </c>
    </row>
    <row r="16" spans="1:34" hidden="1" x14ac:dyDescent="0.25">
      <c r="A16" s="4" t="s">
        <v>251</v>
      </c>
      <c r="B16" s="4" t="s">
        <v>7</v>
      </c>
      <c r="C16" s="4" t="s">
        <v>277</v>
      </c>
      <c r="D16" s="4" t="s">
        <v>318</v>
      </c>
      <c r="E16" s="6">
        <v>42150</v>
      </c>
      <c r="F16">
        <v>0</v>
      </c>
      <c r="G16" s="15">
        <v>250</v>
      </c>
      <c r="H16">
        <v>83272</v>
      </c>
      <c r="I16">
        <v>88179</v>
      </c>
      <c r="J16">
        <f t="shared" si="0"/>
        <v>131.86594286594286</v>
      </c>
      <c r="K16" t="s">
        <v>30</v>
      </c>
      <c r="L16">
        <f>((3.14*(0.5^2))/4)*J16</f>
        <v>25.878691287441285</v>
      </c>
      <c r="M16">
        <v>26.136553150000001</v>
      </c>
      <c r="N16" s="9">
        <v>250</v>
      </c>
      <c r="O16" s="9">
        <v>0.02</v>
      </c>
      <c r="P16" s="17" t="s">
        <v>239</v>
      </c>
      <c r="Q16" t="s">
        <v>31</v>
      </c>
      <c r="R16" t="s">
        <v>99</v>
      </c>
      <c r="S16" t="s">
        <v>34</v>
      </c>
      <c r="T16" t="s">
        <v>102</v>
      </c>
      <c r="U16" t="s">
        <v>103</v>
      </c>
      <c r="V16" t="s">
        <v>104</v>
      </c>
      <c r="W16" t="str">
        <f>IF(S16="NA",IF(R16="NA",IF(Q16="NA","Digested",Q16),R16),S16)</f>
        <v>Calanoida</v>
      </c>
      <c r="X16" t="s">
        <v>342</v>
      </c>
      <c r="Y16" t="str">
        <f t="shared" si="4"/>
        <v>Epilabidocera</v>
      </c>
      <c r="Z16" t="s">
        <v>184</v>
      </c>
      <c r="AA16" s="4" t="s">
        <v>222</v>
      </c>
      <c r="AB16" s="4" t="s">
        <v>30</v>
      </c>
      <c r="AC16" t="s">
        <v>229</v>
      </c>
      <c r="AD16">
        <v>6</v>
      </c>
      <c r="AE16" s="21">
        <f t="shared" si="1"/>
        <v>300</v>
      </c>
      <c r="AF16" s="27">
        <f t="shared" si="2"/>
        <v>11.478177641798187</v>
      </c>
      <c r="AG16" t="s">
        <v>237</v>
      </c>
    </row>
    <row r="17" spans="1:33" hidden="1" x14ac:dyDescent="0.25">
      <c r="A17" s="4" t="s">
        <v>251</v>
      </c>
      <c r="B17" s="4" t="s">
        <v>7</v>
      </c>
      <c r="C17" s="4" t="s">
        <v>277</v>
      </c>
      <c r="D17" s="4" t="s">
        <v>318</v>
      </c>
      <c r="E17" s="6">
        <v>42150</v>
      </c>
      <c r="F17">
        <v>0</v>
      </c>
      <c r="G17" s="15">
        <v>250</v>
      </c>
      <c r="H17">
        <v>83272</v>
      </c>
      <c r="I17">
        <v>88179</v>
      </c>
      <c r="J17">
        <f t="shared" si="0"/>
        <v>131.86594286594286</v>
      </c>
      <c r="K17" t="s">
        <v>30</v>
      </c>
      <c r="L17">
        <f>((3.14*(0.5^2))/4)*J17</f>
        <v>25.878691287441285</v>
      </c>
      <c r="M17">
        <v>26.136553150000001</v>
      </c>
      <c r="N17" s="9">
        <v>250</v>
      </c>
      <c r="O17" s="9">
        <v>0.02</v>
      </c>
      <c r="P17" s="17" t="s">
        <v>234</v>
      </c>
      <c r="Q17" t="s">
        <v>31</v>
      </c>
      <c r="R17" t="s">
        <v>38</v>
      </c>
      <c r="S17" t="s">
        <v>39</v>
      </c>
      <c r="T17" t="s">
        <v>40</v>
      </c>
      <c r="U17" t="s">
        <v>41</v>
      </c>
      <c r="V17" t="s">
        <v>30</v>
      </c>
      <c r="W17" t="str">
        <f>IF(S17="NA",IF(R17="NA",IF(Q17="NA","Digested",Q17),R17),S17)</f>
        <v>Diplostraca</v>
      </c>
      <c r="X17" t="s">
        <v>336</v>
      </c>
      <c r="Y17" t="str">
        <f t="shared" si="4"/>
        <v>Evadne</v>
      </c>
      <c r="Z17" t="s">
        <v>41</v>
      </c>
      <c r="AA17" s="4" t="s">
        <v>30</v>
      </c>
      <c r="AB17" s="4" t="s">
        <v>30</v>
      </c>
      <c r="AC17" t="s">
        <v>229</v>
      </c>
      <c r="AD17">
        <v>10</v>
      </c>
      <c r="AE17" s="21">
        <f t="shared" si="1"/>
        <v>500</v>
      </c>
      <c r="AF17" s="27">
        <f t="shared" si="2"/>
        <v>19.130296069663647</v>
      </c>
      <c r="AG17" t="s">
        <v>237</v>
      </c>
    </row>
    <row r="18" spans="1:33" hidden="1" x14ac:dyDescent="0.25">
      <c r="A18" s="4" t="s">
        <v>251</v>
      </c>
      <c r="B18" s="4" t="s">
        <v>7</v>
      </c>
      <c r="C18" s="4" t="s">
        <v>277</v>
      </c>
      <c r="D18" s="4" t="s">
        <v>318</v>
      </c>
      <c r="E18" s="6">
        <v>42150</v>
      </c>
      <c r="F18">
        <v>0</v>
      </c>
      <c r="G18" s="15">
        <v>250</v>
      </c>
      <c r="H18">
        <v>83272</v>
      </c>
      <c r="I18">
        <v>88179</v>
      </c>
      <c r="J18">
        <f t="shared" si="0"/>
        <v>131.86594286594286</v>
      </c>
      <c r="K18" t="s">
        <v>30</v>
      </c>
      <c r="L18">
        <f>((3.14*(0.5^2))/4)*J18</f>
        <v>25.878691287441285</v>
      </c>
      <c r="M18">
        <v>26.136553150000001</v>
      </c>
      <c r="N18" s="9">
        <v>250</v>
      </c>
      <c r="O18" s="9">
        <v>0.02</v>
      </c>
      <c r="P18" s="17" t="s">
        <v>234</v>
      </c>
      <c r="Q18" t="s">
        <v>70</v>
      </c>
      <c r="R18" t="s">
        <v>71</v>
      </c>
      <c r="S18" t="s">
        <v>30</v>
      </c>
      <c r="T18" t="s">
        <v>30</v>
      </c>
      <c r="U18" t="s">
        <v>30</v>
      </c>
      <c r="V18" t="s">
        <v>30</v>
      </c>
      <c r="W18" t="s">
        <v>166</v>
      </c>
      <c r="X18" t="s">
        <v>166</v>
      </c>
      <c r="Y18" t="str">
        <f t="shared" si="4"/>
        <v>Gastropoda</v>
      </c>
      <c r="Z18" t="s">
        <v>193</v>
      </c>
      <c r="AA18" s="4" t="s">
        <v>221</v>
      </c>
      <c r="AB18" s="4" t="s">
        <v>30</v>
      </c>
      <c r="AC18" t="s">
        <v>229</v>
      </c>
      <c r="AD18">
        <v>1</v>
      </c>
      <c r="AE18" s="21">
        <f t="shared" si="1"/>
        <v>50</v>
      </c>
      <c r="AF18" s="27">
        <f t="shared" si="2"/>
        <v>1.9130296069663646</v>
      </c>
      <c r="AG18" t="s">
        <v>237</v>
      </c>
    </row>
    <row r="19" spans="1:33" hidden="1" x14ac:dyDescent="0.25">
      <c r="A19" s="4" t="s">
        <v>251</v>
      </c>
      <c r="B19" s="4" t="s">
        <v>7</v>
      </c>
      <c r="C19" s="4" t="s">
        <v>277</v>
      </c>
      <c r="D19" s="4" t="s">
        <v>318</v>
      </c>
      <c r="E19" s="6">
        <v>42150</v>
      </c>
      <c r="F19">
        <v>0</v>
      </c>
      <c r="G19" s="15">
        <v>250</v>
      </c>
      <c r="H19">
        <v>83272</v>
      </c>
      <c r="I19">
        <v>88179</v>
      </c>
      <c r="J19">
        <f t="shared" si="0"/>
        <v>131.86594286594286</v>
      </c>
      <c r="K19" t="s">
        <v>30</v>
      </c>
      <c r="L19">
        <f>((3.14*(0.5^2))/4)*J19</f>
        <v>25.878691287441285</v>
      </c>
      <c r="M19">
        <v>26.136553150000001</v>
      </c>
      <c r="N19" s="9">
        <v>1000</v>
      </c>
      <c r="O19" s="9">
        <v>1</v>
      </c>
      <c r="P19" s="17" t="s">
        <v>238</v>
      </c>
      <c r="Q19" t="s">
        <v>31</v>
      </c>
      <c r="R19" t="s">
        <v>79</v>
      </c>
      <c r="S19" t="s">
        <v>80</v>
      </c>
      <c r="T19" t="s">
        <v>116</v>
      </c>
      <c r="U19" t="s">
        <v>30</v>
      </c>
      <c r="V19" t="s">
        <v>30</v>
      </c>
      <c r="W19" t="str">
        <f t="shared" ref="W19:W26" si="5">IF(S19="NA",IF(R19="NA",IF(Q19="NA","Digested",Q19),R19),S19)</f>
        <v>Decapoda</v>
      </c>
      <c r="X19" t="s">
        <v>340</v>
      </c>
      <c r="Y19" t="str">
        <f t="shared" si="4"/>
        <v>Majidae</v>
      </c>
      <c r="Z19" t="s">
        <v>116</v>
      </c>
      <c r="AA19" s="4" t="s">
        <v>30</v>
      </c>
      <c r="AB19" s="4" t="s">
        <v>30</v>
      </c>
      <c r="AC19">
        <v>4.2</v>
      </c>
      <c r="AD19">
        <v>1</v>
      </c>
      <c r="AE19" s="21">
        <f t="shared" si="1"/>
        <v>1</v>
      </c>
      <c r="AF19" s="27">
        <f t="shared" si="2"/>
        <v>3.8260592139327289E-2</v>
      </c>
      <c r="AG19" t="s">
        <v>237</v>
      </c>
    </row>
    <row r="20" spans="1:33" hidden="1" x14ac:dyDescent="0.25">
      <c r="A20" s="4" t="s">
        <v>251</v>
      </c>
      <c r="B20" s="4" t="s">
        <v>7</v>
      </c>
      <c r="C20" s="4" t="s">
        <v>277</v>
      </c>
      <c r="D20" s="4" t="s">
        <v>318</v>
      </c>
      <c r="E20" s="6">
        <v>42150</v>
      </c>
      <c r="F20">
        <v>0</v>
      </c>
      <c r="G20" s="15">
        <v>250</v>
      </c>
      <c r="H20">
        <v>83272</v>
      </c>
      <c r="I20">
        <v>88179</v>
      </c>
      <c r="J20">
        <f t="shared" si="0"/>
        <v>131.86594286594286</v>
      </c>
      <c r="K20" t="s">
        <v>30</v>
      </c>
      <c r="L20">
        <f>((3.14*(0.5^2))/4)*J20</f>
        <v>25.878691287441285</v>
      </c>
      <c r="M20">
        <v>26.136553150000001</v>
      </c>
      <c r="N20" s="9">
        <v>250</v>
      </c>
      <c r="O20" s="9">
        <v>0.02</v>
      </c>
      <c r="P20" s="17" t="s">
        <v>234</v>
      </c>
      <c r="Q20" t="s">
        <v>31</v>
      </c>
      <c r="R20" t="s">
        <v>38</v>
      </c>
      <c r="S20" t="s">
        <v>39</v>
      </c>
      <c r="T20" t="s">
        <v>40</v>
      </c>
      <c r="U20" t="s">
        <v>58</v>
      </c>
      <c r="V20" t="s">
        <v>30</v>
      </c>
      <c r="W20" t="str">
        <f t="shared" si="5"/>
        <v>Diplostraca</v>
      </c>
      <c r="X20" t="s">
        <v>336</v>
      </c>
      <c r="Y20" t="str">
        <f t="shared" si="4"/>
        <v>Podon</v>
      </c>
      <c r="Z20" t="s">
        <v>58</v>
      </c>
      <c r="AA20" s="4" t="s">
        <v>30</v>
      </c>
      <c r="AB20" s="4" t="s">
        <v>30</v>
      </c>
      <c r="AC20" t="s">
        <v>229</v>
      </c>
      <c r="AD20">
        <v>1</v>
      </c>
      <c r="AE20" s="21">
        <f t="shared" si="1"/>
        <v>50</v>
      </c>
      <c r="AF20" s="27">
        <f t="shared" si="2"/>
        <v>1.9130296069663646</v>
      </c>
      <c r="AG20" t="s">
        <v>237</v>
      </c>
    </row>
    <row r="21" spans="1:33" hidden="1" x14ac:dyDescent="0.25">
      <c r="A21" s="4" t="s">
        <v>251</v>
      </c>
      <c r="B21" s="4" t="s">
        <v>7</v>
      </c>
      <c r="C21" s="4" t="s">
        <v>277</v>
      </c>
      <c r="D21" s="4" t="s">
        <v>318</v>
      </c>
      <c r="E21" s="6">
        <v>42150</v>
      </c>
      <c r="F21">
        <v>0</v>
      </c>
      <c r="G21" s="15">
        <v>250</v>
      </c>
      <c r="H21">
        <v>83272</v>
      </c>
      <c r="I21">
        <v>88179</v>
      </c>
      <c r="J21">
        <f t="shared" si="0"/>
        <v>131.86594286594286</v>
      </c>
      <c r="K21" t="s">
        <v>30</v>
      </c>
      <c r="L21">
        <f>((3.14*(0.5^2))/4)*J21</f>
        <v>25.878691287441285</v>
      </c>
      <c r="M21">
        <v>26.136553150000001</v>
      </c>
      <c r="N21" s="9">
        <v>250</v>
      </c>
      <c r="O21" s="9">
        <v>0.02</v>
      </c>
      <c r="P21" s="17" t="s">
        <v>239</v>
      </c>
      <c r="Q21" t="s">
        <v>31</v>
      </c>
      <c r="R21" t="s">
        <v>33</v>
      </c>
      <c r="S21" t="s">
        <v>34</v>
      </c>
      <c r="T21" t="s">
        <v>65</v>
      </c>
      <c r="U21" t="s">
        <v>66</v>
      </c>
      <c r="V21" t="s">
        <v>30</v>
      </c>
      <c r="W21" t="str">
        <f t="shared" si="5"/>
        <v>Calanoida</v>
      </c>
      <c r="X21" t="s">
        <v>342</v>
      </c>
      <c r="Y21" t="str">
        <f t="shared" si="4"/>
        <v>Pseudocalanus</v>
      </c>
      <c r="Z21" t="s">
        <v>66</v>
      </c>
      <c r="AA21" s="4" t="s">
        <v>30</v>
      </c>
      <c r="AB21" s="4" t="s">
        <v>30</v>
      </c>
      <c r="AC21" t="s">
        <v>229</v>
      </c>
      <c r="AD21">
        <v>4</v>
      </c>
      <c r="AE21" s="21">
        <f t="shared" si="1"/>
        <v>200</v>
      </c>
      <c r="AF21" s="27">
        <f t="shared" si="2"/>
        <v>7.6521184278654584</v>
      </c>
      <c r="AG21" t="s">
        <v>237</v>
      </c>
    </row>
    <row r="22" spans="1:33" hidden="1" x14ac:dyDescent="0.25">
      <c r="A22" s="4" t="s">
        <v>251</v>
      </c>
      <c r="B22" s="4" t="s">
        <v>7</v>
      </c>
      <c r="C22" s="4" t="s">
        <v>277</v>
      </c>
      <c r="D22" s="4" t="s">
        <v>318</v>
      </c>
      <c r="E22" s="6">
        <v>42150</v>
      </c>
      <c r="F22">
        <v>0</v>
      </c>
      <c r="G22" s="15">
        <v>250</v>
      </c>
      <c r="H22">
        <v>83272</v>
      </c>
      <c r="I22">
        <v>88179</v>
      </c>
      <c r="J22">
        <f t="shared" si="0"/>
        <v>131.86594286594286</v>
      </c>
      <c r="K22" t="s">
        <v>30</v>
      </c>
      <c r="L22">
        <f>((3.14*(0.5^2))/4)*J22</f>
        <v>25.878691287441285</v>
      </c>
      <c r="M22">
        <v>26.136553150000001</v>
      </c>
      <c r="N22" s="9">
        <v>1000</v>
      </c>
      <c r="O22" s="9">
        <v>1</v>
      </c>
      <c r="P22" s="17" t="s">
        <v>238</v>
      </c>
      <c r="Q22" t="s">
        <v>31</v>
      </c>
      <c r="R22" t="s">
        <v>99</v>
      </c>
      <c r="S22" t="s">
        <v>34</v>
      </c>
      <c r="T22" t="s">
        <v>100</v>
      </c>
      <c r="U22" t="s">
        <v>101</v>
      </c>
      <c r="V22" t="s">
        <v>30</v>
      </c>
      <c r="W22" t="str">
        <f t="shared" si="5"/>
        <v>Calanoida</v>
      </c>
      <c r="X22" t="s">
        <v>342</v>
      </c>
      <c r="Y22" t="str">
        <f t="shared" si="4"/>
        <v>Tortanus</v>
      </c>
      <c r="Z22" t="s">
        <v>101</v>
      </c>
      <c r="AA22" s="4" t="s">
        <v>30</v>
      </c>
      <c r="AB22" s="4" t="s">
        <v>227</v>
      </c>
      <c r="AC22">
        <v>2.1</v>
      </c>
      <c r="AD22">
        <v>1</v>
      </c>
      <c r="AE22" s="21">
        <f t="shared" si="1"/>
        <v>1</v>
      </c>
      <c r="AF22" s="27">
        <f t="shared" si="2"/>
        <v>3.8260592139327289E-2</v>
      </c>
      <c r="AG22" t="s">
        <v>237</v>
      </c>
    </row>
    <row r="23" spans="1:33" hidden="1" x14ac:dyDescent="0.25">
      <c r="A23" t="s">
        <v>19</v>
      </c>
      <c r="B23" t="s">
        <v>7</v>
      </c>
      <c r="C23" s="4" t="s">
        <v>277</v>
      </c>
      <c r="D23" s="4" t="s">
        <v>318</v>
      </c>
      <c r="E23" s="6">
        <v>42161</v>
      </c>
      <c r="F23">
        <v>0</v>
      </c>
      <c r="G23" s="15">
        <v>250</v>
      </c>
      <c r="H23">
        <v>169602</v>
      </c>
      <c r="I23">
        <v>174228</v>
      </c>
      <c r="J23">
        <f t="shared" si="0"/>
        <v>124.31462231462231</v>
      </c>
      <c r="K23" t="s">
        <v>30</v>
      </c>
      <c r="L23">
        <f>((3.14*(0.5^2))/4)*J23</f>
        <v>24.39674462924463</v>
      </c>
      <c r="M23">
        <v>25.12603073</v>
      </c>
      <c r="N23" s="9">
        <v>1000</v>
      </c>
      <c r="O23" s="9">
        <v>1</v>
      </c>
      <c r="P23" s="17" t="s">
        <v>234</v>
      </c>
      <c r="Q23" t="s">
        <v>31</v>
      </c>
      <c r="R23" t="s">
        <v>32</v>
      </c>
      <c r="S23" t="s">
        <v>34</v>
      </c>
      <c r="T23" t="s">
        <v>50</v>
      </c>
      <c r="U23" t="s">
        <v>51</v>
      </c>
      <c r="V23" t="s">
        <v>30</v>
      </c>
      <c r="W23" t="str">
        <f t="shared" si="5"/>
        <v>Calanoida</v>
      </c>
      <c r="X23" t="s">
        <v>342</v>
      </c>
      <c r="Y23" t="str">
        <f t="shared" si="4"/>
        <v>Acartia</v>
      </c>
      <c r="Z23" t="s">
        <v>51</v>
      </c>
      <c r="AA23" t="s">
        <v>30</v>
      </c>
      <c r="AB23" t="s">
        <v>30</v>
      </c>
      <c r="AC23" t="s">
        <v>229</v>
      </c>
      <c r="AD23">
        <v>3</v>
      </c>
      <c r="AE23" s="21">
        <f t="shared" si="1"/>
        <v>3</v>
      </c>
      <c r="AF23" s="27">
        <f t="shared" si="2"/>
        <v>0.11939808687800646</v>
      </c>
      <c r="AG23" t="s">
        <v>237</v>
      </c>
    </row>
    <row r="24" spans="1:33" hidden="1" x14ac:dyDescent="0.25">
      <c r="A24" t="s">
        <v>19</v>
      </c>
      <c r="B24" t="s">
        <v>7</v>
      </c>
      <c r="C24" s="4" t="s">
        <v>277</v>
      </c>
      <c r="D24" s="4" t="s">
        <v>318</v>
      </c>
      <c r="E24" s="6">
        <v>42161</v>
      </c>
      <c r="F24">
        <v>0</v>
      </c>
      <c r="G24" s="15">
        <v>250</v>
      </c>
      <c r="H24">
        <v>169602</v>
      </c>
      <c r="I24">
        <v>174228</v>
      </c>
      <c r="J24">
        <f t="shared" si="0"/>
        <v>124.31462231462231</v>
      </c>
      <c r="K24" t="s">
        <v>30</v>
      </c>
      <c r="L24">
        <f>((3.14*(0.5^2))/4)*J24</f>
        <v>24.39674462924463</v>
      </c>
      <c r="M24">
        <v>25.12603073</v>
      </c>
      <c r="N24" s="9">
        <v>250</v>
      </c>
      <c r="O24" s="9">
        <v>0.02</v>
      </c>
      <c r="P24" s="17" t="s">
        <v>234</v>
      </c>
      <c r="Q24" t="s">
        <v>31</v>
      </c>
      <c r="R24" t="s">
        <v>32</v>
      </c>
      <c r="S24" t="s">
        <v>34</v>
      </c>
      <c r="T24" t="s">
        <v>50</v>
      </c>
      <c r="U24" t="s">
        <v>51</v>
      </c>
      <c r="V24" t="s">
        <v>30</v>
      </c>
      <c r="W24" t="str">
        <f t="shared" si="5"/>
        <v>Calanoida</v>
      </c>
      <c r="X24" t="s">
        <v>342</v>
      </c>
      <c r="Y24" t="str">
        <f t="shared" si="4"/>
        <v>Acartia</v>
      </c>
      <c r="Z24" t="s">
        <v>51</v>
      </c>
      <c r="AA24" t="s">
        <v>30</v>
      </c>
      <c r="AB24" t="s">
        <v>30</v>
      </c>
      <c r="AC24" t="s">
        <v>229</v>
      </c>
      <c r="AD24">
        <v>114</v>
      </c>
      <c r="AE24" s="21">
        <f t="shared" si="1"/>
        <v>5700</v>
      </c>
      <c r="AF24" s="27">
        <f t="shared" si="2"/>
        <v>226.85636506821226</v>
      </c>
      <c r="AG24" t="s">
        <v>237</v>
      </c>
    </row>
    <row r="25" spans="1:33" hidden="1" x14ac:dyDescent="0.25">
      <c r="A25" t="s">
        <v>19</v>
      </c>
      <c r="B25" t="s">
        <v>7</v>
      </c>
      <c r="C25" s="4" t="s">
        <v>277</v>
      </c>
      <c r="D25" s="4" t="s">
        <v>318</v>
      </c>
      <c r="E25" s="6">
        <v>42161</v>
      </c>
      <c r="F25">
        <v>0</v>
      </c>
      <c r="G25" s="15">
        <v>250</v>
      </c>
      <c r="H25">
        <v>169602</v>
      </c>
      <c r="I25">
        <v>174228</v>
      </c>
      <c r="J25">
        <f t="shared" si="0"/>
        <v>124.31462231462231</v>
      </c>
      <c r="K25" t="s">
        <v>30</v>
      </c>
      <c r="L25">
        <f>((3.14*(0.5^2))/4)*J25</f>
        <v>24.39674462924463</v>
      </c>
      <c r="M25">
        <v>25.12603073</v>
      </c>
      <c r="N25" s="9">
        <v>250</v>
      </c>
      <c r="O25" s="9">
        <v>0.02</v>
      </c>
      <c r="P25" s="12" t="s">
        <v>239</v>
      </c>
      <c r="Q25" t="s">
        <v>31</v>
      </c>
      <c r="R25" t="s">
        <v>99</v>
      </c>
      <c r="S25" t="s">
        <v>34</v>
      </c>
      <c r="T25" t="s">
        <v>130</v>
      </c>
      <c r="U25" t="s">
        <v>131</v>
      </c>
      <c r="V25" t="s">
        <v>132</v>
      </c>
      <c r="W25" t="str">
        <f t="shared" si="5"/>
        <v>Calanoida</v>
      </c>
      <c r="X25" t="s">
        <v>342</v>
      </c>
      <c r="Y25" t="str">
        <f t="shared" si="4"/>
        <v>Aetidius</v>
      </c>
      <c r="Z25" t="s">
        <v>197</v>
      </c>
      <c r="AA25" t="s">
        <v>30</v>
      </c>
      <c r="AB25" t="s">
        <v>30</v>
      </c>
      <c r="AC25" t="s">
        <v>229</v>
      </c>
      <c r="AD25">
        <v>1</v>
      </c>
      <c r="AE25" s="21">
        <f t="shared" si="1"/>
        <v>50</v>
      </c>
      <c r="AF25" s="27">
        <f t="shared" si="2"/>
        <v>1.9899681146334409</v>
      </c>
      <c r="AG25" t="s">
        <v>237</v>
      </c>
    </row>
    <row r="26" spans="1:33" hidden="1" x14ac:dyDescent="0.25">
      <c r="A26" t="s">
        <v>19</v>
      </c>
      <c r="B26" t="s">
        <v>7</v>
      </c>
      <c r="C26" s="4" t="s">
        <v>277</v>
      </c>
      <c r="D26" s="4" t="s">
        <v>318</v>
      </c>
      <c r="E26" s="6">
        <v>42161</v>
      </c>
      <c r="F26">
        <v>0</v>
      </c>
      <c r="G26" s="15">
        <v>250</v>
      </c>
      <c r="H26">
        <v>169602</v>
      </c>
      <c r="I26">
        <v>174228</v>
      </c>
      <c r="J26">
        <f t="shared" si="0"/>
        <v>124.31462231462231</v>
      </c>
      <c r="K26" t="s">
        <v>30</v>
      </c>
      <c r="L26">
        <f>((3.14*(0.5^2))/4)*J26</f>
        <v>24.39674462924463</v>
      </c>
      <c r="M26">
        <v>25.12603073</v>
      </c>
      <c r="N26" s="9">
        <v>250</v>
      </c>
      <c r="O26" s="9">
        <v>0.02</v>
      </c>
      <c r="P26" s="12" t="s">
        <v>239</v>
      </c>
      <c r="Q26" t="s">
        <v>31</v>
      </c>
      <c r="R26" t="s">
        <v>99</v>
      </c>
      <c r="S26" t="s">
        <v>34</v>
      </c>
      <c r="T26" t="s">
        <v>130</v>
      </c>
      <c r="U26" t="s">
        <v>131</v>
      </c>
      <c r="V26" t="s">
        <v>132</v>
      </c>
      <c r="W26" t="str">
        <f t="shared" si="5"/>
        <v>Calanoida</v>
      </c>
      <c r="X26" t="s">
        <v>342</v>
      </c>
      <c r="Y26" t="str">
        <f t="shared" si="4"/>
        <v>Aetidius</v>
      </c>
      <c r="Z26" t="s">
        <v>197</v>
      </c>
      <c r="AA26" t="s">
        <v>30</v>
      </c>
      <c r="AB26" t="s">
        <v>228</v>
      </c>
      <c r="AC26" t="s">
        <v>229</v>
      </c>
      <c r="AD26">
        <v>1</v>
      </c>
      <c r="AE26" s="21">
        <f t="shared" si="1"/>
        <v>50</v>
      </c>
      <c r="AF26" s="27">
        <f t="shared" si="2"/>
        <v>1.9899681146334409</v>
      </c>
      <c r="AG26" t="s">
        <v>237</v>
      </c>
    </row>
    <row r="27" spans="1:33" hidden="1" x14ac:dyDescent="0.25">
      <c r="A27" t="s">
        <v>19</v>
      </c>
      <c r="B27" t="s">
        <v>7</v>
      </c>
      <c r="C27" s="4" t="s">
        <v>277</v>
      </c>
      <c r="D27" s="4" t="s">
        <v>318</v>
      </c>
      <c r="E27" s="6">
        <v>42161</v>
      </c>
      <c r="F27">
        <v>0</v>
      </c>
      <c r="G27" s="15">
        <v>250</v>
      </c>
      <c r="H27">
        <v>169602</v>
      </c>
      <c r="I27">
        <v>174228</v>
      </c>
      <c r="J27">
        <f t="shared" si="0"/>
        <v>124.31462231462231</v>
      </c>
      <c r="K27" t="s">
        <v>30</v>
      </c>
      <c r="L27">
        <f>((3.14*(0.5^2))/4)*J27</f>
        <v>24.39674462924463</v>
      </c>
      <c r="M27">
        <v>25.12603073</v>
      </c>
      <c r="N27" s="9">
        <v>250</v>
      </c>
      <c r="O27" s="9">
        <v>0.02</v>
      </c>
      <c r="P27" s="17" t="s">
        <v>234</v>
      </c>
      <c r="Q27" t="s">
        <v>31</v>
      </c>
      <c r="R27" t="s">
        <v>32</v>
      </c>
      <c r="S27" t="s">
        <v>30</v>
      </c>
      <c r="T27" t="s">
        <v>30</v>
      </c>
      <c r="U27" t="s">
        <v>30</v>
      </c>
      <c r="V27" t="s">
        <v>30</v>
      </c>
      <c r="W27" t="s">
        <v>274</v>
      </c>
      <c r="X27" t="s">
        <v>274</v>
      </c>
      <c r="Y27" t="s">
        <v>274</v>
      </c>
      <c r="Z27" t="s">
        <v>163</v>
      </c>
      <c r="AA27" t="s">
        <v>215</v>
      </c>
      <c r="AB27" t="s">
        <v>30</v>
      </c>
      <c r="AC27" t="s">
        <v>229</v>
      </c>
      <c r="AD27">
        <v>61</v>
      </c>
      <c r="AE27" s="21">
        <f t="shared" si="1"/>
        <v>3050</v>
      </c>
      <c r="AF27" s="27">
        <f t="shared" si="2"/>
        <v>121.38805499263989</v>
      </c>
      <c r="AG27" t="s">
        <v>237</v>
      </c>
    </row>
    <row r="28" spans="1:33" hidden="1" x14ac:dyDescent="0.25">
      <c r="A28" t="s">
        <v>19</v>
      </c>
      <c r="B28" t="s">
        <v>7</v>
      </c>
      <c r="C28" s="4" t="s">
        <v>277</v>
      </c>
      <c r="D28" s="4" t="s">
        <v>318</v>
      </c>
      <c r="E28" s="6">
        <v>42161</v>
      </c>
      <c r="F28">
        <v>0</v>
      </c>
      <c r="G28" s="15">
        <v>250</v>
      </c>
      <c r="H28">
        <v>169602</v>
      </c>
      <c r="I28">
        <v>174228</v>
      </c>
      <c r="J28">
        <f t="shared" si="0"/>
        <v>124.31462231462231</v>
      </c>
      <c r="K28" t="s">
        <v>30</v>
      </c>
      <c r="L28">
        <f>((3.14*(0.5^2))/4)*J28</f>
        <v>24.39674462924463</v>
      </c>
      <c r="M28">
        <v>25.12603073</v>
      </c>
      <c r="N28" s="9">
        <v>1000</v>
      </c>
      <c r="O28" s="9">
        <v>1</v>
      </c>
      <c r="P28" s="17" t="s">
        <v>234</v>
      </c>
      <c r="Q28" t="s">
        <v>70</v>
      </c>
      <c r="R28" t="s">
        <v>86</v>
      </c>
      <c r="S28" t="s">
        <v>30</v>
      </c>
      <c r="T28" t="s">
        <v>30</v>
      </c>
      <c r="U28" t="s">
        <v>30</v>
      </c>
      <c r="V28" t="s">
        <v>30</v>
      </c>
      <c r="W28" t="s">
        <v>166</v>
      </c>
      <c r="X28" t="s">
        <v>166</v>
      </c>
      <c r="Y28" t="str">
        <f t="shared" ref="Y28:Y39" si="6">IF(U28="NA",IF(T28="NA",IF(S28="NA",IF(R28="NA",IF(Q28="NA","Other",Q28),R28),S28),T28),U28)</f>
        <v>Bivalvia</v>
      </c>
      <c r="Z28" t="s">
        <v>175</v>
      </c>
      <c r="AA28" t="s">
        <v>221</v>
      </c>
      <c r="AB28" t="s">
        <v>30</v>
      </c>
      <c r="AC28" t="s">
        <v>229</v>
      </c>
      <c r="AD28">
        <v>1</v>
      </c>
      <c r="AE28" s="21">
        <f t="shared" si="1"/>
        <v>1</v>
      </c>
      <c r="AF28" s="27">
        <f t="shared" si="2"/>
        <v>3.9799362292668818E-2</v>
      </c>
      <c r="AG28" t="s">
        <v>237</v>
      </c>
    </row>
    <row r="29" spans="1:33" hidden="1" x14ac:dyDescent="0.25">
      <c r="A29" t="s">
        <v>19</v>
      </c>
      <c r="B29" t="s">
        <v>7</v>
      </c>
      <c r="C29" s="4" t="s">
        <v>277</v>
      </c>
      <c r="D29" s="4" t="s">
        <v>318</v>
      </c>
      <c r="E29" s="6">
        <v>42161</v>
      </c>
      <c r="F29">
        <v>0</v>
      </c>
      <c r="G29" s="15">
        <v>250</v>
      </c>
      <c r="H29">
        <v>169602</v>
      </c>
      <c r="I29">
        <v>174228</v>
      </c>
      <c r="J29">
        <f t="shared" si="0"/>
        <v>124.31462231462231</v>
      </c>
      <c r="K29" t="s">
        <v>30</v>
      </c>
      <c r="L29">
        <f>((3.14*(0.5^2))/4)*J29</f>
        <v>24.39674462924463</v>
      </c>
      <c r="M29">
        <v>25.12603073</v>
      </c>
      <c r="N29" s="9">
        <v>250</v>
      </c>
      <c r="O29" s="9">
        <v>0.02</v>
      </c>
      <c r="P29" s="17" t="s">
        <v>234</v>
      </c>
      <c r="Q29" t="s">
        <v>70</v>
      </c>
      <c r="R29" t="s">
        <v>86</v>
      </c>
      <c r="S29" t="s">
        <v>30</v>
      </c>
      <c r="T29" t="s">
        <v>30</v>
      </c>
      <c r="U29" t="s">
        <v>30</v>
      </c>
      <c r="V29" t="s">
        <v>30</v>
      </c>
      <c r="W29" t="s">
        <v>166</v>
      </c>
      <c r="X29" t="s">
        <v>166</v>
      </c>
      <c r="Y29" t="str">
        <f t="shared" si="6"/>
        <v>Bivalvia</v>
      </c>
      <c r="Z29" t="s">
        <v>175</v>
      </c>
      <c r="AA29" t="s">
        <v>221</v>
      </c>
      <c r="AB29" t="s">
        <v>30</v>
      </c>
      <c r="AC29" t="s">
        <v>229</v>
      </c>
      <c r="AD29">
        <v>6</v>
      </c>
      <c r="AE29" s="21">
        <f t="shared" si="1"/>
        <v>300</v>
      </c>
      <c r="AF29" s="27">
        <f t="shared" si="2"/>
        <v>11.939808687800646</v>
      </c>
      <c r="AG29" t="s">
        <v>237</v>
      </c>
    </row>
    <row r="30" spans="1:33" hidden="1" x14ac:dyDescent="0.25">
      <c r="A30" t="s">
        <v>19</v>
      </c>
      <c r="B30" t="s">
        <v>7</v>
      </c>
      <c r="C30" s="4" t="s">
        <v>277</v>
      </c>
      <c r="D30" s="4" t="s">
        <v>318</v>
      </c>
      <c r="E30" s="6">
        <v>42161</v>
      </c>
      <c r="F30">
        <v>0</v>
      </c>
      <c r="G30" s="15">
        <v>250</v>
      </c>
      <c r="H30">
        <v>169602</v>
      </c>
      <c r="I30">
        <v>174228</v>
      </c>
      <c r="J30">
        <f t="shared" si="0"/>
        <v>124.31462231462231</v>
      </c>
      <c r="K30" t="s">
        <v>30</v>
      </c>
      <c r="L30">
        <f>((3.14*(0.5^2))/4)*J30</f>
        <v>24.39674462924463</v>
      </c>
      <c r="M30">
        <v>25.12603073</v>
      </c>
      <c r="N30" s="9">
        <v>250</v>
      </c>
      <c r="O30" s="9">
        <v>0.02</v>
      </c>
      <c r="P30" s="17" t="s">
        <v>234</v>
      </c>
      <c r="Q30" t="s">
        <v>57</v>
      </c>
      <c r="R30" t="s">
        <v>30</v>
      </c>
      <c r="S30" t="s">
        <v>30</v>
      </c>
      <c r="T30" t="s">
        <v>30</v>
      </c>
      <c r="U30" t="s">
        <v>30</v>
      </c>
      <c r="V30" t="s">
        <v>30</v>
      </c>
      <c r="W30" t="s">
        <v>166</v>
      </c>
      <c r="X30" t="s">
        <v>166</v>
      </c>
      <c r="Y30" t="str">
        <f t="shared" si="6"/>
        <v>Bryozoa</v>
      </c>
      <c r="Z30" t="s">
        <v>57</v>
      </c>
      <c r="AA30" t="s">
        <v>30</v>
      </c>
      <c r="AB30" t="s">
        <v>30</v>
      </c>
      <c r="AC30" t="s">
        <v>229</v>
      </c>
      <c r="AD30">
        <v>6</v>
      </c>
      <c r="AE30" s="21">
        <f t="shared" si="1"/>
        <v>300</v>
      </c>
      <c r="AF30" s="27">
        <f t="shared" si="2"/>
        <v>11.939808687800646</v>
      </c>
      <c r="AG30" t="s">
        <v>237</v>
      </c>
    </row>
    <row r="31" spans="1:33" hidden="1" x14ac:dyDescent="0.25">
      <c r="A31" t="s">
        <v>19</v>
      </c>
      <c r="B31" t="s">
        <v>7</v>
      </c>
      <c r="C31" s="4" t="s">
        <v>277</v>
      </c>
      <c r="D31" s="4" t="s">
        <v>318</v>
      </c>
      <c r="E31" s="6">
        <v>42161</v>
      </c>
      <c r="F31">
        <v>0</v>
      </c>
      <c r="G31" s="15">
        <v>250</v>
      </c>
      <c r="H31">
        <v>169602</v>
      </c>
      <c r="I31">
        <v>174228</v>
      </c>
      <c r="J31">
        <f t="shared" si="0"/>
        <v>124.31462231462231</v>
      </c>
      <c r="K31" t="s">
        <v>30</v>
      </c>
      <c r="L31">
        <f>((3.14*(0.5^2))/4)*J31</f>
        <v>24.39674462924463</v>
      </c>
      <c r="M31">
        <v>25.12603073</v>
      </c>
      <c r="N31" s="9">
        <v>1000</v>
      </c>
      <c r="O31" s="9">
        <v>1</v>
      </c>
      <c r="P31" s="12" t="s">
        <v>238</v>
      </c>
      <c r="Q31" t="s">
        <v>31</v>
      </c>
      <c r="R31" t="s">
        <v>32</v>
      </c>
      <c r="S31" t="s">
        <v>34</v>
      </c>
      <c r="T31" t="s">
        <v>82</v>
      </c>
      <c r="U31" t="s">
        <v>83</v>
      </c>
      <c r="V31" t="s">
        <v>30</v>
      </c>
      <c r="W31" t="str">
        <f t="shared" ref="W31:W38" si="7">IF(S31="NA",IF(R31="NA",IF(Q31="NA","Digested",Q31),R31),S31)</f>
        <v>Calanoida</v>
      </c>
      <c r="X31" t="s">
        <v>342</v>
      </c>
      <c r="Y31" t="str">
        <f t="shared" si="6"/>
        <v>Calanus</v>
      </c>
      <c r="Z31" t="s">
        <v>83</v>
      </c>
      <c r="AA31" t="s">
        <v>224</v>
      </c>
      <c r="AB31" t="s">
        <v>30</v>
      </c>
      <c r="AC31">
        <v>2.2999999999999998</v>
      </c>
      <c r="AD31">
        <v>1</v>
      </c>
      <c r="AE31" s="21">
        <f t="shared" si="1"/>
        <v>1</v>
      </c>
      <c r="AF31" s="27">
        <f t="shared" si="2"/>
        <v>3.9799362292668818E-2</v>
      </c>
      <c r="AG31" t="s">
        <v>237</v>
      </c>
    </row>
    <row r="32" spans="1:33" hidden="1" x14ac:dyDescent="0.25">
      <c r="A32" t="s">
        <v>19</v>
      </c>
      <c r="B32" t="s">
        <v>7</v>
      </c>
      <c r="C32" s="4" t="s">
        <v>277</v>
      </c>
      <c r="D32" s="4" t="s">
        <v>318</v>
      </c>
      <c r="E32" s="6">
        <v>42161</v>
      </c>
      <c r="F32">
        <v>0</v>
      </c>
      <c r="G32" s="15">
        <v>250</v>
      </c>
      <c r="H32">
        <v>169602</v>
      </c>
      <c r="I32">
        <v>174228</v>
      </c>
      <c r="J32">
        <f t="shared" si="0"/>
        <v>124.31462231462231</v>
      </c>
      <c r="K32" t="s">
        <v>30</v>
      </c>
      <c r="L32">
        <f>((3.14*(0.5^2))/4)*J32</f>
        <v>24.39674462924463</v>
      </c>
      <c r="M32">
        <v>25.12603073</v>
      </c>
      <c r="N32" s="9">
        <v>2000</v>
      </c>
      <c r="O32" s="9">
        <v>1</v>
      </c>
      <c r="P32" s="12" t="s">
        <v>238</v>
      </c>
      <c r="Q32" t="s">
        <v>31</v>
      </c>
      <c r="R32" t="s">
        <v>32</v>
      </c>
      <c r="S32" t="s">
        <v>34</v>
      </c>
      <c r="T32" t="s">
        <v>82</v>
      </c>
      <c r="U32" t="s">
        <v>83</v>
      </c>
      <c r="V32" t="s">
        <v>84</v>
      </c>
      <c r="W32" t="str">
        <f t="shared" si="7"/>
        <v>Calanoida</v>
      </c>
      <c r="X32" t="s">
        <v>342</v>
      </c>
      <c r="Y32" t="str">
        <f t="shared" si="6"/>
        <v>Calanus</v>
      </c>
      <c r="Z32" t="s">
        <v>187</v>
      </c>
      <c r="AA32" t="s">
        <v>30</v>
      </c>
      <c r="AB32" t="s">
        <v>30</v>
      </c>
      <c r="AC32">
        <v>4.0999999999999996</v>
      </c>
      <c r="AD32">
        <v>1</v>
      </c>
      <c r="AE32" s="21">
        <f t="shared" si="1"/>
        <v>1</v>
      </c>
      <c r="AF32" s="27">
        <f t="shared" si="2"/>
        <v>3.9799362292668818E-2</v>
      </c>
      <c r="AG32" t="s">
        <v>237</v>
      </c>
    </row>
    <row r="33" spans="1:33" hidden="1" x14ac:dyDescent="0.25">
      <c r="A33" t="s">
        <v>19</v>
      </c>
      <c r="B33" t="s">
        <v>7</v>
      </c>
      <c r="C33" s="4" t="s">
        <v>277</v>
      </c>
      <c r="D33" s="4" t="s">
        <v>318</v>
      </c>
      <c r="E33" s="6">
        <v>42161</v>
      </c>
      <c r="F33">
        <v>0</v>
      </c>
      <c r="G33" s="15">
        <v>250</v>
      </c>
      <c r="H33">
        <v>169602</v>
      </c>
      <c r="I33">
        <v>174228</v>
      </c>
      <c r="J33">
        <f t="shared" si="0"/>
        <v>124.31462231462231</v>
      </c>
      <c r="K33" t="s">
        <v>30</v>
      </c>
      <c r="L33">
        <f>((3.14*(0.5^2))/4)*J33</f>
        <v>24.39674462924463</v>
      </c>
      <c r="M33">
        <v>25.12603073</v>
      </c>
      <c r="N33" s="9">
        <v>1000</v>
      </c>
      <c r="O33" s="9">
        <v>1</v>
      </c>
      <c r="P33" s="12" t="s">
        <v>238</v>
      </c>
      <c r="Q33" t="s">
        <v>31</v>
      </c>
      <c r="R33" t="s">
        <v>32</v>
      </c>
      <c r="S33" t="s">
        <v>34</v>
      </c>
      <c r="T33" t="s">
        <v>82</v>
      </c>
      <c r="U33" t="s">
        <v>83</v>
      </c>
      <c r="V33" t="s">
        <v>84</v>
      </c>
      <c r="W33" t="str">
        <f t="shared" si="7"/>
        <v>Calanoida</v>
      </c>
      <c r="X33" t="s">
        <v>342</v>
      </c>
      <c r="Y33" t="str">
        <f t="shared" si="6"/>
        <v>Calanus</v>
      </c>
      <c r="Z33" t="s">
        <v>187</v>
      </c>
      <c r="AA33" t="s">
        <v>30</v>
      </c>
      <c r="AB33" t="s">
        <v>30</v>
      </c>
      <c r="AC33">
        <v>3.3</v>
      </c>
      <c r="AD33">
        <v>49</v>
      </c>
      <c r="AE33" s="21">
        <f t="shared" si="1"/>
        <v>49</v>
      </c>
      <c r="AF33" s="27">
        <f t="shared" si="2"/>
        <v>1.950168752340772</v>
      </c>
      <c r="AG33" t="s">
        <v>237</v>
      </c>
    </row>
    <row r="34" spans="1:33" hidden="1" x14ac:dyDescent="0.25">
      <c r="A34" t="s">
        <v>19</v>
      </c>
      <c r="B34" t="s">
        <v>7</v>
      </c>
      <c r="C34" s="4" t="s">
        <v>277</v>
      </c>
      <c r="D34" s="4" t="s">
        <v>318</v>
      </c>
      <c r="E34" s="6">
        <v>42161</v>
      </c>
      <c r="F34">
        <v>0</v>
      </c>
      <c r="G34" s="15">
        <v>250</v>
      </c>
      <c r="H34">
        <v>169602</v>
      </c>
      <c r="I34">
        <v>174228</v>
      </c>
      <c r="J34">
        <f t="shared" si="0"/>
        <v>124.31462231462231</v>
      </c>
      <c r="K34" t="s">
        <v>30</v>
      </c>
      <c r="L34">
        <f>((3.14*(0.5^2))/4)*J34</f>
        <v>24.39674462924463</v>
      </c>
      <c r="M34">
        <v>25.12603073</v>
      </c>
      <c r="N34" s="9">
        <v>1000</v>
      </c>
      <c r="O34" s="9">
        <v>1</v>
      </c>
      <c r="P34" s="12" t="s">
        <v>238</v>
      </c>
      <c r="Q34" t="s">
        <v>31</v>
      </c>
      <c r="R34" t="s">
        <v>32</v>
      </c>
      <c r="S34" t="s">
        <v>34</v>
      </c>
      <c r="T34" t="s">
        <v>82</v>
      </c>
      <c r="U34" t="s">
        <v>83</v>
      </c>
      <c r="V34" t="s">
        <v>133</v>
      </c>
      <c r="W34" t="str">
        <f t="shared" si="7"/>
        <v>Calanoida</v>
      </c>
      <c r="X34" t="s">
        <v>342</v>
      </c>
      <c r="Y34" t="str">
        <f t="shared" si="6"/>
        <v>Calanus</v>
      </c>
      <c r="Z34" t="s">
        <v>198</v>
      </c>
      <c r="AA34" t="s">
        <v>30</v>
      </c>
      <c r="AB34" t="s">
        <v>30</v>
      </c>
      <c r="AC34">
        <v>2.8</v>
      </c>
      <c r="AD34">
        <v>7</v>
      </c>
      <c r="AE34" s="21">
        <f t="shared" si="1"/>
        <v>7</v>
      </c>
      <c r="AF34" s="27">
        <f t="shared" si="2"/>
        <v>0.27859553604868176</v>
      </c>
      <c r="AG34" t="s">
        <v>237</v>
      </c>
    </row>
    <row r="35" spans="1:33" hidden="1" x14ac:dyDescent="0.25">
      <c r="A35" t="s">
        <v>19</v>
      </c>
      <c r="B35" t="s">
        <v>7</v>
      </c>
      <c r="C35" s="4" t="s">
        <v>277</v>
      </c>
      <c r="D35" s="4" t="s">
        <v>318</v>
      </c>
      <c r="E35" s="6">
        <v>42161</v>
      </c>
      <c r="F35">
        <v>0</v>
      </c>
      <c r="G35" s="15">
        <v>250</v>
      </c>
      <c r="H35">
        <v>169602</v>
      </c>
      <c r="I35">
        <v>174228</v>
      </c>
      <c r="J35">
        <f t="shared" si="0"/>
        <v>124.31462231462231</v>
      </c>
      <c r="K35" t="s">
        <v>30</v>
      </c>
      <c r="L35">
        <f>((3.14*(0.5^2))/4)*J35</f>
        <v>24.39674462924463</v>
      </c>
      <c r="M35">
        <v>25.12603073</v>
      </c>
      <c r="N35" s="9">
        <v>250</v>
      </c>
      <c r="O35" s="9">
        <v>0.02</v>
      </c>
      <c r="P35" s="12" t="s">
        <v>239</v>
      </c>
      <c r="Q35" t="s">
        <v>31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tr">
        <f t="shared" si="7"/>
        <v>Calanoida</v>
      </c>
      <c r="X35" t="s">
        <v>342</v>
      </c>
      <c r="Y35" t="str">
        <f t="shared" si="6"/>
        <v>Centropages</v>
      </c>
      <c r="Z35" t="s">
        <v>247</v>
      </c>
      <c r="AA35" t="s">
        <v>30</v>
      </c>
      <c r="AB35" t="s">
        <v>30</v>
      </c>
      <c r="AC35" t="s">
        <v>229</v>
      </c>
      <c r="AD35">
        <v>2</v>
      </c>
      <c r="AE35" s="21">
        <f t="shared" si="1"/>
        <v>100</v>
      </c>
      <c r="AF35" s="27">
        <f t="shared" si="2"/>
        <v>3.9799362292668818</v>
      </c>
      <c r="AG35" t="s">
        <v>237</v>
      </c>
    </row>
    <row r="36" spans="1:33" hidden="1" x14ac:dyDescent="0.25">
      <c r="A36" t="s">
        <v>19</v>
      </c>
      <c r="B36" t="s">
        <v>7</v>
      </c>
      <c r="C36" s="4" t="s">
        <v>277</v>
      </c>
      <c r="D36" s="4" t="s">
        <v>318</v>
      </c>
      <c r="E36" s="6">
        <v>42161</v>
      </c>
      <c r="F36">
        <v>0</v>
      </c>
      <c r="G36" s="15">
        <v>250</v>
      </c>
      <c r="H36">
        <v>169602</v>
      </c>
      <c r="I36">
        <v>174228</v>
      </c>
      <c r="J36">
        <f t="shared" si="0"/>
        <v>124.31462231462231</v>
      </c>
      <c r="K36" t="s">
        <v>30</v>
      </c>
      <c r="L36">
        <f>((3.14*(0.5^2))/4)*J36</f>
        <v>24.39674462924463</v>
      </c>
      <c r="M36">
        <v>25.12603073</v>
      </c>
      <c r="N36" s="9">
        <v>250</v>
      </c>
      <c r="O36" s="9">
        <v>0.02</v>
      </c>
      <c r="P36" s="12" t="s">
        <v>239</v>
      </c>
      <c r="Q36" t="s">
        <v>31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tr">
        <f t="shared" si="7"/>
        <v>Calanoida</v>
      </c>
      <c r="X36" t="s">
        <v>342</v>
      </c>
      <c r="Y36" t="str">
        <f t="shared" si="6"/>
        <v>Centropages</v>
      </c>
      <c r="Z36" t="s">
        <v>247</v>
      </c>
      <c r="AA36" t="s">
        <v>30</v>
      </c>
      <c r="AB36" t="s">
        <v>227</v>
      </c>
      <c r="AC36" t="s">
        <v>229</v>
      </c>
      <c r="AD36">
        <v>1</v>
      </c>
      <c r="AE36" s="21">
        <f t="shared" si="1"/>
        <v>50</v>
      </c>
      <c r="AF36" s="27">
        <f t="shared" si="2"/>
        <v>1.9899681146334409</v>
      </c>
      <c r="AG36" t="s">
        <v>237</v>
      </c>
    </row>
    <row r="37" spans="1:33" hidden="1" x14ac:dyDescent="0.25">
      <c r="A37" t="s">
        <v>19</v>
      </c>
      <c r="B37" t="s">
        <v>7</v>
      </c>
      <c r="C37" s="4" t="s">
        <v>277</v>
      </c>
      <c r="D37" s="4" t="s">
        <v>318</v>
      </c>
      <c r="E37" s="6">
        <v>42161</v>
      </c>
      <c r="F37">
        <v>0</v>
      </c>
      <c r="G37" s="15">
        <v>250</v>
      </c>
      <c r="H37">
        <v>169602</v>
      </c>
      <c r="I37">
        <v>174228</v>
      </c>
      <c r="J37">
        <f t="shared" si="0"/>
        <v>124.31462231462231</v>
      </c>
      <c r="K37" t="s">
        <v>30</v>
      </c>
      <c r="L37">
        <f>((3.14*(0.5^2))/4)*J37</f>
        <v>24.39674462924463</v>
      </c>
      <c r="M37">
        <v>25.12603073</v>
      </c>
      <c r="N37" s="9">
        <v>2000</v>
      </c>
      <c r="O37" s="9">
        <v>1</v>
      </c>
      <c r="P37" s="17" t="s">
        <v>235</v>
      </c>
      <c r="Q37" t="s">
        <v>87</v>
      </c>
      <c r="R37" t="s">
        <v>30</v>
      </c>
      <c r="S37" t="s">
        <v>30</v>
      </c>
      <c r="T37" t="s">
        <v>30</v>
      </c>
      <c r="U37" t="s">
        <v>30</v>
      </c>
      <c r="V37" t="s">
        <v>30</v>
      </c>
      <c r="W37" t="str">
        <f t="shared" si="7"/>
        <v>Chaetognatha</v>
      </c>
      <c r="X37" t="s">
        <v>166</v>
      </c>
      <c r="Y37" t="str">
        <f t="shared" si="6"/>
        <v>Chaetognatha</v>
      </c>
      <c r="Z37" t="s">
        <v>188</v>
      </c>
      <c r="AA37" t="s">
        <v>30</v>
      </c>
      <c r="AB37" t="s">
        <v>30</v>
      </c>
      <c r="AC37">
        <v>12</v>
      </c>
      <c r="AD37">
        <v>1</v>
      </c>
      <c r="AE37" s="21">
        <f t="shared" si="1"/>
        <v>1</v>
      </c>
      <c r="AF37" s="27">
        <f t="shared" si="2"/>
        <v>3.9799362292668818E-2</v>
      </c>
      <c r="AG37" t="s">
        <v>237</v>
      </c>
    </row>
    <row r="38" spans="1:33" hidden="1" x14ac:dyDescent="0.25">
      <c r="A38" t="s">
        <v>19</v>
      </c>
      <c r="B38" t="s">
        <v>7</v>
      </c>
      <c r="C38" s="4" t="s">
        <v>277</v>
      </c>
      <c r="D38" s="4" t="s">
        <v>318</v>
      </c>
      <c r="E38" s="6">
        <v>42161</v>
      </c>
      <c r="F38">
        <v>0</v>
      </c>
      <c r="G38" s="15">
        <v>250</v>
      </c>
      <c r="H38">
        <v>169602</v>
      </c>
      <c r="I38">
        <v>174228</v>
      </c>
      <c r="J38">
        <f t="shared" si="0"/>
        <v>124.31462231462231</v>
      </c>
      <c r="K38" t="s">
        <v>30</v>
      </c>
      <c r="L38">
        <f>((3.14*(0.5^2))/4)*J38</f>
        <v>24.39674462924463</v>
      </c>
      <c r="M38">
        <v>25.12603073</v>
      </c>
      <c r="N38" s="9">
        <v>1000</v>
      </c>
      <c r="O38" s="9">
        <v>1</v>
      </c>
      <c r="P38" s="17" t="s">
        <v>235</v>
      </c>
      <c r="Q38" t="s">
        <v>87</v>
      </c>
      <c r="R38" t="s">
        <v>30</v>
      </c>
      <c r="S38" t="s">
        <v>30</v>
      </c>
      <c r="T38" t="s">
        <v>30</v>
      </c>
      <c r="U38" t="s">
        <v>30</v>
      </c>
      <c r="V38" t="s">
        <v>30</v>
      </c>
      <c r="W38" t="str">
        <f t="shared" si="7"/>
        <v>Chaetognatha</v>
      </c>
      <c r="X38" t="s">
        <v>166</v>
      </c>
      <c r="Y38" t="str">
        <f t="shared" si="6"/>
        <v>Chaetognatha</v>
      </c>
      <c r="Z38" t="s">
        <v>188</v>
      </c>
      <c r="AA38" t="s">
        <v>30</v>
      </c>
      <c r="AB38" t="s">
        <v>30</v>
      </c>
      <c r="AC38">
        <v>10</v>
      </c>
      <c r="AD38">
        <v>2</v>
      </c>
      <c r="AE38" s="21">
        <f t="shared" si="1"/>
        <v>2</v>
      </c>
      <c r="AF38" s="27">
        <f t="shared" si="2"/>
        <v>7.9598724585337635E-2</v>
      </c>
      <c r="AG38" t="s">
        <v>237</v>
      </c>
    </row>
    <row r="39" spans="1:33" hidden="1" x14ac:dyDescent="0.25">
      <c r="A39" t="s">
        <v>19</v>
      </c>
      <c r="B39" t="s">
        <v>7</v>
      </c>
      <c r="C39" s="4" t="s">
        <v>277</v>
      </c>
      <c r="D39" s="4" t="s">
        <v>318</v>
      </c>
      <c r="E39" s="6">
        <v>42161</v>
      </c>
      <c r="F39">
        <v>0</v>
      </c>
      <c r="G39" s="15">
        <v>250</v>
      </c>
      <c r="H39">
        <v>169602</v>
      </c>
      <c r="I39">
        <v>174228</v>
      </c>
      <c r="J39">
        <f t="shared" si="0"/>
        <v>124.31462231462231</v>
      </c>
      <c r="K39" t="s">
        <v>30</v>
      </c>
      <c r="L39">
        <f>((3.14*(0.5^2))/4)*J39</f>
        <v>24.39674462924463</v>
      </c>
      <c r="M39">
        <v>25.12603073</v>
      </c>
      <c r="N39" s="9">
        <v>1000</v>
      </c>
      <c r="O39" s="9">
        <v>1</v>
      </c>
      <c r="P39" s="12" t="s">
        <v>240</v>
      </c>
      <c r="Q39" t="s">
        <v>72</v>
      </c>
      <c r="R39" t="s">
        <v>73</v>
      </c>
      <c r="S39" t="s">
        <v>110</v>
      </c>
      <c r="T39" t="s">
        <v>125</v>
      </c>
      <c r="U39" t="s">
        <v>126</v>
      </c>
      <c r="V39" t="s">
        <v>30</v>
      </c>
      <c r="W39" t="s">
        <v>73</v>
      </c>
      <c r="X39" t="s">
        <v>166</v>
      </c>
      <c r="Y39" t="str">
        <f t="shared" si="6"/>
        <v>Clytia</v>
      </c>
      <c r="Z39" t="s">
        <v>126</v>
      </c>
      <c r="AA39" t="s">
        <v>30</v>
      </c>
      <c r="AB39" t="s">
        <v>30</v>
      </c>
      <c r="AC39">
        <v>6.4</v>
      </c>
      <c r="AD39">
        <v>8</v>
      </c>
      <c r="AE39" s="21">
        <f t="shared" si="1"/>
        <v>8</v>
      </c>
      <c r="AF39" s="27">
        <f t="shared" si="2"/>
        <v>0.31839489834135054</v>
      </c>
      <c r="AG39" t="s">
        <v>237</v>
      </c>
    </row>
    <row r="40" spans="1:33" hidden="1" x14ac:dyDescent="0.25">
      <c r="A40" t="s">
        <v>19</v>
      </c>
      <c r="B40" t="s">
        <v>7</v>
      </c>
      <c r="C40" s="4" t="s">
        <v>277</v>
      </c>
      <c r="D40" s="4" t="s">
        <v>318</v>
      </c>
      <c r="E40" s="6">
        <v>42161</v>
      </c>
      <c r="F40">
        <v>0</v>
      </c>
      <c r="G40" s="15">
        <v>250</v>
      </c>
      <c r="H40">
        <v>169602</v>
      </c>
      <c r="I40">
        <v>174228</v>
      </c>
      <c r="J40">
        <f t="shared" si="0"/>
        <v>124.31462231462231</v>
      </c>
      <c r="K40" t="s">
        <v>30</v>
      </c>
      <c r="L40">
        <f>((3.14*(0.5^2))/4)*J40</f>
        <v>24.39674462924463</v>
      </c>
      <c r="M40">
        <v>25.12603073</v>
      </c>
      <c r="N40" s="9">
        <v>250</v>
      </c>
      <c r="O40" s="9">
        <v>0.02</v>
      </c>
      <c r="P40" s="17" t="s">
        <v>234</v>
      </c>
      <c r="Q40" t="s">
        <v>31</v>
      </c>
      <c r="R40" t="s">
        <v>32</v>
      </c>
      <c r="S40" t="s">
        <v>30</v>
      </c>
      <c r="T40" t="s">
        <v>30</v>
      </c>
      <c r="U40" t="s">
        <v>30</v>
      </c>
      <c r="V40" t="s">
        <v>30</v>
      </c>
      <c r="W40" t="s">
        <v>312</v>
      </c>
      <c r="X40" t="s">
        <v>166</v>
      </c>
      <c r="Y40" t="s">
        <v>168</v>
      </c>
      <c r="Z40" t="s">
        <v>168</v>
      </c>
      <c r="AA40" t="s">
        <v>215</v>
      </c>
      <c r="AB40" t="s">
        <v>30</v>
      </c>
      <c r="AC40" t="s">
        <v>229</v>
      </c>
      <c r="AD40">
        <v>4</v>
      </c>
      <c r="AE40" s="21">
        <f t="shared" si="1"/>
        <v>200</v>
      </c>
      <c r="AF40" s="27">
        <f t="shared" si="2"/>
        <v>7.9598724585337637</v>
      </c>
      <c r="AG40" t="s">
        <v>237</v>
      </c>
    </row>
    <row r="41" spans="1:33" hidden="1" x14ac:dyDescent="0.25">
      <c r="A41" t="s">
        <v>19</v>
      </c>
      <c r="B41" t="s">
        <v>7</v>
      </c>
      <c r="C41" s="4" t="s">
        <v>277</v>
      </c>
      <c r="D41" s="4" t="s">
        <v>318</v>
      </c>
      <c r="E41" s="6">
        <v>42161</v>
      </c>
      <c r="F41">
        <v>0</v>
      </c>
      <c r="G41" s="15">
        <v>250</v>
      </c>
      <c r="H41">
        <v>169602</v>
      </c>
      <c r="I41">
        <v>174228</v>
      </c>
      <c r="J41">
        <f t="shared" si="0"/>
        <v>124.31462231462231</v>
      </c>
      <c r="K41" t="s">
        <v>30</v>
      </c>
      <c r="L41">
        <f>((3.14*(0.5^2))/4)*J41</f>
        <v>24.39674462924463</v>
      </c>
      <c r="M41">
        <v>25.12603073</v>
      </c>
      <c r="N41" s="9">
        <v>250</v>
      </c>
      <c r="O41" s="9">
        <v>0.02</v>
      </c>
      <c r="P41" s="12" t="s">
        <v>239</v>
      </c>
      <c r="Q41" t="s">
        <v>31</v>
      </c>
      <c r="R41" t="s">
        <v>33</v>
      </c>
      <c r="S41" t="s">
        <v>34</v>
      </c>
      <c r="T41" t="s">
        <v>30</v>
      </c>
      <c r="U41" t="s">
        <v>30</v>
      </c>
      <c r="V41" t="s">
        <v>30</v>
      </c>
      <c r="W41" t="str">
        <f>IF(S41="NA",IF(R41="NA",IF(Q41="NA","Digested",Q41),R41),S41)</f>
        <v>Calanoida</v>
      </c>
      <c r="X41" t="s">
        <v>342</v>
      </c>
      <c r="Y41" t="s">
        <v>176</v>
      </c>
      <c r="Z41" t="s">
        <v>176</v>
      </c>
      <c r="AA41" t="s">
        <v>219</v>
      </c>
      <c r="AB41" t="s">
        <v>30</v>
      </c>
      <c r="AC41" t="s">
        <v>229</v>
      </c>
      <c r="AD41">
        <v>6</v>
      </c>
      <c r="AE41" s="21">
        <f t="shared" si="1"/>
        <v>300</v>
      </c>
      <c r="AF41" s="27">
        <f t="shared" si="2"/>
        <v>11.939808687800646</v>
      </c>
      <c r="AG41" t="s">
        <v>237</v>
      </c>
    </row>
    <row r="42" spans="1:33" hidden="1" x14ac:dyDescent="0.25">
      <c r="A42" t="s">
        <v>19</v>
      </c>
      <c r="B42" t="s">
        <v>7</v>
      </c>
      <c r="C42" s="4" t="s">
        <v>277</v>
      </c>
      <c r="D42" s="4" t="s">
        <v>318</v>
      </c>
      <c r="E42" s="6">
        <v>42161</v>
      </c>
      <c r="F42">
        <v>0</v>
      </c>
      <c r="G42" s="15">
        <v>250</v>
      </c>
      <c r="H42">
        <v>169602</v>
      </c>
      <c r="I42">
        <v>174228</v>
      </c>
      <c r="J42">
        <f t="shared" si="0"/>
        <v>124.31462231462231</v>
      </c>
      <c r="K42" t="s">
        <v>30</v>
      </c>
      <c r="L42">
        <f>((3.14*(0.5^2))/4)*J42</f>
        <v>24.39674462924463</v>
      </c>
      <c r="M42">
        <v>25.12603073</v>
      </c>
      <c r="N42" s="9">
        <v>250</v>
      </c>
      <c r="O42" s="9">
        <v>0.02</v>
      </c>
      <c r="P42" s="12" t="s">
        <v>239</v>
      </c>
      <c r="Q42" t="s">
        <v>31</v>
      </c>
      <c r="R42" t="s">
        <v>33</v>
      </c>
      <c r="S42" t="s">
        <v>34</v>
      </c>
      <c r="T42" t="s">
        <v>30</v>
      </c>
      <c r="U42" t="s">
        <v>30</v>
      </c>
      <c r="V42" t="s">
        <v>30</v>
      </c>
      <c r="W42" t="str">
        <f>IF(S42="NA",IF(R42="NA",IF(Q42="NA","Digested",Q42),R42),S42)</f>
        <v>Calanoida</v>
      </c>
      <c r="X42" t="s">
        <v>342</v>
      </c>
      <c r="Y42" t="s">
        <v>176</v>
      </c>
      <c r="Z42" t="s">
        <v>176</v>
      </c>
      <c r="AA42" t="s">
        <v>216</v>
      </c>
      <c r="AB42" t="s">
        <v>30</v>
      </c>
      <c r="AC42" t="s">
        <v>229</v>
      </c>
      <c r="AD42">
        <v>2</v>
      </c>
      <c r="AE42" s="21">
        <f t="shared" si="1"/>
        <v>100</v>
      </c>
      <c r="AF42" s="27">
        <f t="shared" si="2"/>
        <v>3.9799362292668818</v>
      </c>
      <c r="AG42" t="s">
        <v>237</v>
      </c>
    </row>
    <row r="43" spans="1:33" hidden="1" x14ac:dyDescent="0.25">
      <c r="A43" t="s">
        <v>19</v>
      </c>
      <c r="B43" t="s">
        <v>7</v>
      </c>
      <c r="C43" s="4" t="s">
        <v>277</v>
      </c>
      <c r="D43" s="4" t="s">
        <v>318</v>
      </c>
      <c r="E43" s="6">
        <v>42161</v>
      </c>
      <c r="F43">
        <v>0</v>
      </c>
      <c r="G43" s="15">
        <v>250</v>
      </c>
      <c r="H43">
        <v>169602</v>
      </c>
      <c r="I43">
        <v>174228</v>
      </c>
      <c r="J43">
        <f t="shared" si="0"/>
        <v>124.31462231462231</v>
      </c>
      <c r="K43" t="s">
        <v>30</v>
      </c>
      <c r="L43">
        <f>((3.14*(0.5^2))/4)*J43</f>
        <v>24.39674462924463</v>
      </c>
      <c r="M43">
        <v>25.12603073</v>
      </c>
      <c r="N43" s="9">
        <v>250</v>
      </c>
      <c r="O43" s="9">
        <v>0.02</v>
      </c>
      <c r="P43" s="12" t="s">
        <v>239</v>
      </c>
      <c r="Q43" t="s">
        <v>31</v>
      </c>
      <c r="R43" t="s">
        <v>33</v>
      </c>
      <c r="S43" t="s">
        <v>34</v>
      </c>
      <c r="T43" t="s">
        <v>30</v>
      </c>
      <c r="U43" t="s">
        <v>30</v>
      </c>
      <c r="V43" t="s">
        <v>30</v>
      </c>
      <c r="W43" t="str">
        <f>IF(S43="NA",IF(R43="NA",IF(Q43="NA","Digested",Q43),R43),S43)</f>
        <v>Calanoida</v>
      </c>
      <c r="X43" t="s">
        <v>342</v>
      </c>
      <c r="Y43" t="s">
        <v>176</v>
      </c>
      <c r="Z43" t="s">
        <v>176</v>
      </c>
      <c r="AA43" t="s">
        <v>217</v>
      </c>
      <c r="AB43" t="s">
        <v>30</v>
      </c>
      <c r="AC43" t="s">
        <v>229</v>
      </c>
      <c r="AD43">
        <v>1</v>
      </c>
      <c r="AE43" s="21">
        <f t="shared" si="1"/>
        <v>50</v>
      </c>
      <c r="AF43" s="27">
        <f t="shared" si="2"/>
        <v>1.9899681146334409</v>
      </c>
      <c r="AG43" t="s">
        <v>237</v>
      </c>
    </row>
    <row r="44" spans="1:33" hidden="1" x14ac:dyDescent="0.25">
      <c r="A44" t="s">
        <v>19</v>
      </c>
      <c r="B44" t="s">
        <v>7</v>
      </c>
      <c r="C44" s="4" t="s">
        <v>277</v>
      </c>
      <c r="D44" s="4" t="s">
        <v>318</v>
      </c>
      <c r="E44" s="6">
        <v>42161</v>
      </c>
      <c r="F44">
        <v>0</v>
      </c>
      <c r="G44" s="15">
        <v>250</v>
      </c>
      <c r="H44">
        <v>169602</v>
      </c>
      <c r="I44">
        <v>174228</v>
      </c>
      <c r="J44">
        <f t="shared" si="0"/>
        <v>124.31462231462231</v>
      </c>
      <c r="K44" t="s">
        <v>30</v>
      </c>
      <c r="L44">
        <f>((3.14*(0.5^2))/4)*J44</f>
        <v>24.39674462924463</v>
      </c>
      <c r="M44">
        <v>25.12603073</v>
      </c>
      <c r="N44" s="9">
        <v>250</v>
      </c>
      <c r="O44" s="9">
        <v>0.02</v>
      </c>
      <c r="P44" s="17" t="s">
        <v>234</v>
      </c>
      <c r="Q44" t="s">
        <v>31</v>
      </c>
      <c r="R44" t="s">
        <v>32</v>
      </c>
      <c r="S44" t="s">
        <v>30</v>
      </c>
      <c r="T44" t="s">
        <v>30</v>
      </c>
      <c r="U44" t="s">
        <v>30</v>
      </c>
      <c r="V44" t="s">
        <v>30</v>
      </c>
      <c r="W44" t="s">
        <v>274</v>
      </c>
      <c r="X44" t="s">
        <v>274</v>
      </c>
      <c r="Y44" t="s">
        <v>274</v>
      </c>
      <c r="Z44" t="s">
        <v>164</v>
      </c>
      <c r="AA44" t="s">
        <v>30</v>
      </c>
      <c r="AB44" t="s">
        <v>30</v>
      </c>
      <c r="AC44" t="s">
        <v>229</v>
      </c>
      <c r="AD44">
        <v>1</v>
      </c>
      <c r="AE44" s="21">
        <f t="shared" si="1"/>
        <v>50</v>
      </c>
      <c r="AF44" s="27">
        <f t="shared" si="2"/>
        <v>1.9899681146334409</v>
      </c>
      <c r="AG44" t="s">
        <v>237</v>
      </c>
    </row>
    <row r="45" spans="1:33" hidden="1" x14ac:dyDescent="0.25">
      <c r="A45" t="s">
        <v>19</v>
      </c>
      <c r="B45" t="s">
        <v>7</v>
      </c>
      <c r="C45" s="4" t="s">
        <v>277</v>
      </c>
      <c r="D45" s="4" t="s">
        <v>318</v>
      </c>
      <c r="E45" s="6">
        <v>42161</v>
      </c>
      <c r="F45">
        <v>0</v>
      </c>
      <c r="G45" s="15">
        <v>250</v>
      </c>
      <c r="H45">
        <v>169602</v>
      </c>
      <c r="I45">
        <v>174228</v>
      </c>
      <c r="J45">
        <f t="shared" si="0"/>
        <v>124.31462231462231</v>
      </c>
      <c r="K45" t="s">
        <v>30</v>
      </c>
      <c r="L45">
        <f>((3.14*(0.5^2))/4)*J45</f>
        <v>24.39674462924463</v>
      </c>
      <c r="M45">
        <v>25.12603073</v>
      </c>
      <c r="N45" s="9">
        <v>1000</v>
      </c>
      <c r="O45" s="9">
        <v>1</v>
      </c>
      <c r="P45" s="12" t="s">
        <v>239</v>
      </c>
      <c r="Q45" t="s">
        <v>143</v>
      </c>
      <c r="R45" t="s">
        <v>30</v>
      </c>
      <c r="S45" t="s">
        <v>30</v>
      </c>
      <c r="T45" t="s">
        <v>30</v>
      </c>
      <c r="U45" t="s">
        <v>30</v>
      </c>
      <c r="V45" t="s">
        <v>30</v>
      </c>
      <c r="W45" t="s">
        <v>166</v>
      </c>
      <c r="X45" t="s">
        <v>166</v>
      </c>
      <c r="Y45" t="str">
        <f t="shared" ref="Y45:Y74" si="8">IF(U45="NA",IF(T45="NA",IF(S45="NA",IF(R45="NA",IF(Q45="NA","Other",Q45),R45),S45),T45),U45)</f>
        <v>Echinodermata</v>
      </c>
      <c r="Z45" t="s">
        <v>143</v>
      </c>
      <c r="AA45" t="s">
        <v>30</v>
      </c>
      <c r="AB45" t="s">
        <v>30</v>
      </c>
      <c r="AC45" t="s">
        <v>229</v>
      </c>
      <c r="AD45">
        <v>1</v>
      </c>
      <c r="AE45" s="21">
        <f t="shared" si="1"/>
        <v>1</v>
      </c>
      <c r="AF45" s="27">
        <f t="shared" si="2"/>
        <v>3.9799362292668818E-2</v>
      </c>
      <c r="AG45" t="s">
        <v>237</v>
      </c>
    </row>
    <row r="46" spans="1:33" hidden="1" x14ac:dyDescent="0.25">
      <c r="A46" t="s">
        <v>19</v>
      </c>
      <c r="B46" t="s">
        <v>7</v>
      </c>
      <c r="C46" s="4" t="s">
        <v>277</v>
      </c>
      <c r="D46" s="4" t="s">
        <v>318</v>
      </c>
      <c r="E46" s="6">
        <v>42161</v>
      </c>
      <c r="F46">
        <v>0</v>
      </c>
      <c r="G46" s="15">
        <v>250</v>
      </c>
      <c r="H46">
        <v>169602</v>
      </c>
      <c r="I46">
        <v>174228</v>
      </c>
      <c r="J46">
        <f t="shared" si="0"/>
        <v>124.31462231462231</v>
      </c>
      <c r="K46" t="s">
        <v>30</v>
      </c>
      <c r="L46">
        <f>((3.14*(0.5^2))/4)*J46</f>
        <v>24.39674462924463</v>
      </c>
      <c r="M46">
        <v>25.12603073</v>
      </c>
      <c r="N46" s="9">
        <v>250</v>
      </c>
      <c r="O46" s="9">
        <v>0.02</v>
      </c>
      <c r="P46" s="17" t="s">
        <v>234</v>
      </c>
      <c r="Q46" t="s">
        <v>143</v>
      </c>
      <c r="R46" t="s">
        <v>30</v>
      </c>
      <c r="S46" t="s">
        <v>30</v>
      </c>
      <c r="T46" t="s">
        <v>30</v>
      </c>
      <c r="U46" t="s">
        <v>30</v>
      </c>
      <c r="V46" t="s">
        <v>30</v>
      </c>
      <c r="W46" t="s">
        <v>166</v>
      </c>
      <c r="X46" t="s">
        <v>166</v>
      </c>
      <c r="Y46" t="str">
        <f t="shared" si="8"/>
        <v>Echinodermata</v>
      </c>
      <c r="Z46" t="s">
        <v>143</v>
      </c>
      <c r="AA46" t="s">
        <v>30</v>
      </c>
      <c r="AB46" t="s">
        <v>30</v>
      </c>
      <c r="AC46" t="s">
        <v>229</v>
      </c>
      <c r="AD46">
        <v>1</v>
      </c>
      <c r="AE46" s="21">
        <f t="shared" si="1"/>
        <v>50</v>
      </c>
      <c r="AF46" s="27">
        <f t="shared" si="2"/>
        <v>1.9899681146334409</v>
      </c>
      <c r="AG46" t="s">
        <v>237</v>
      </c>
    </row>
    <row r="47" spans="1:33" hidden="1" x14ac:dyDescent="0.25">
      <c r="A47" t="s">
        <v>19</v>
      </c>
      <c r="B47" t="s">
        <v>7</v>
      </c>
      <c r="C47" s="4" t="s">
        <v>277</v>
      </c>
      <c r="D47" s="4" t="s">
        <v>318</v>
      </c>
      <c r="E47" s="6">
        <v>42161</v>
      </c>
      <c r="F47">
        <v>0</v>
      </c>
      <c r="G47" s="15">
        <v>250</v>
      </c>
      <c r="H47">
        <v>169602</v>
      </c>
      <c r="I47">
        <v>174228</v>
      </c>
      <c r="J47">
        <f t="shared" si="0"/>
        <v>124.31462231462231</v>
      </c>
      <c r="K47" t="s">
        <v>30</v>
      </c>
      <c r="L47">
        <f>((3.14*(0.5^2))/4)*J47</f>
        <v>24.39674462924463</v>
      </c>
      <c r="M47">
        <v>25.12603073</v>
      </c>
      <c r="N47" s="9">
        <v>1000</v>
      </c>
      <c r="O47" s="9">
        <v>1</v>
      </c>
      <c r="P47" s="12" t="s">
        <v>239</v>
      </c>
      <c r="Q47" t="s">
        <v>30</v>
      </c>
      <c r="R47" t="s">
        <v>30</v>
      </c>
      <c r="S47" t="s">
        <v>30</v>
      </c>
      <c r="T47" t="s">
        <v>30</v>
      </c>
      <c r="U47" t="s">
        <v>30</v>
      </c>
      <c r="V47" t="s">
        <v>30</v>
      </c>
      <c r="W47" t="str">
        <f>IF(S47="NA",IF(R47="NA",IF(Q47="NA","Other",Q47),R47),S47)</f>
        <v>Other</v>
      </c>
      <c r="X47" t="s">
        <v>166</v>
      </c>
      <c r="Y47" t="str">
        <f t="shared" si="8"/>
        <v>Other</v>
      </c>
      <c r="Z47" t="s">
        <v>182</v>
      </c>
      <c r="AA47" t="s">
        <v>30</v>
      </c>
      <c r="AB47" t="s">
        <v>30</v>
      </c>
      <c r="AC47" t="s">
        <v>229</v>
      </c>
      <c r="AD47">
        <v>5</v>
      </c>
      <c r="AE47" s="21">
        <f t="shared" si="1"/>
        <v>5</v>
      </c>
      <c r="AF47" s="27">
        <f t="shared" si="2"/>
        <v>0.19899681146334408</v>
      </c>
      <c r="AG47" t="s">
        <v>237</v>
      </c>
    </row>
    <row r="48" spans="1:33" hidden="1" x14ac:dyDescent="0.25">
      <c r="A48" t="s">
        <v>19</v>
      </c>
      <c r="B48" t="s">
        <v>7</v>
      </c>
      <c r="C48" s="4" t="s">
        <v>277</v>
      </c>
      <c r="D48" s="4" t="s">
        <v>318</v>
      </c>
      <c r="E48" s="6">
        <v>42161</v>
      </c>
      <c r="F48">
        <v>0</v>
      </c>
      <c r="G48" s="15">
        <v>250</v>
      </c>
      <c r="H48">
        <v>169602</v>
      </c>
      <c r="I48">
        <v>174228</v>
      </c>
      <c r="J48">
        <f t="shared" si="0"/>
        <v>124.31462231462231</v>
      </c>
      <c r="K48" t="s">
        <v>30</v>
      </c>
      <c r="L48">
        <f>((3.14*(0.5^2))/4)*J48</f>
        <v>24.39674462924463</v>
      </c>
      <c r="M48">
        <v>25.12603073</v>
      </c>
      <c r="N48" s="9">
        <v>250</v>
      </c>
      <c r="O48" s="9">
        <v>0.02</v>
      </c>
      <c r="P48" s="17" t="s">
        <v>234</v>
      </c>
      <c r="Q48" t="s">
        <v>30</v>
      </c>
      <c r="R48" t="s">
        <v>30</v>
      </c>
      <c r="S48" t="s">
        <v>30</v>
      </c>
      <c r="T48" t="s">
        <v>30</v>
      </c>
      <c r="U48" t="s">
        <v>30</v>
      </c>
      <c r="V48" t="s">
        <v>30</v>
      </c>
      <c r="W48" t="str">
        <f>IF(S48="NA",IF(R48="NA",IF(Q48="NA","Other",Q48),R48),S48)</f>
        <v>Other</v>
      </c>
      <c r="X48" t="s">
        <v>166</v>
      </c>
      <c r="Y48" t="str">
        <f t="shared" si="8"/>
        <v>Other</v>
      </c>
      <c r="Z48" t="s">
        <v>162</v>
      </c>
      <c r="AA48" t="s">
        <v>30</v>
      </c>
      <c r="AB48" t="s">
        <v>30</v>
      </c>
      <c r="AC48" t="s">
        <v>229</v>
      </c>
      <c r="AD48">
        <v>54</v>
      </c>
      <c r="AE48" s="21">
        <f t="shared" si="1"/>
        <v>2700</v>
      </c>
      <c r="AF48" s="27">
        <f t="shared" si="2"/>
        <v>107.45827819020582</v>
      </c>
      <c r="AG48" t="s">
        <v>237</v>
      </c>
    </row>
    <row r="49" spans="1:34" hidden="1" x14ac:dyDescent="0.25">
      <c r="A49" t="s">
        <v>19</v>
      </c>
      <c r="B49" t="s">
        <v>7</v>
      </c>
      <c r="C49" s="4" t="s">
        <v>277</v>
      </c>
      <c r="D49" s="4" t="s">
        <v>318</v>
      </c>
      <c r="E49" s="6">
        <v>42161</v>
      </c>
      <c r="F49">
        <v>0</v>
      </c>
      <c r="G49" s="15">
        <v>250</v>
      </c>
      <c r="H49">
        <v>169602</v>
      </c>
      <c r="I49">
        <v>174228</v>
      </c>
      <c r="J49">
        <f t="shared" si="0"/>
        <v>124.31462231462231</v>
      </c>
      <c r="K49" t="s">
        <v>30</v>
      </c>
      <c r="L49">
        <f>((3.14*(0.5^2))/4)*J49</f>
        <v>24.39674462924463</v>
      </c>
      <c r="M49">
        <v>25.12603073</v>
      </c>
      <c r="N49" s="9">
        <v>1000</v>
      </c>
      <c r="O49" s="9">
        <v>1</v>
      </c>
      <c r="P49" s="12" t="s">
        <v>238</v>
      </c>
      <c r="Q49" t="s">
        <v>31</v>
      </c>
      <c r="R49" t="s">
        <v>99</v>
      </c>
      <c r="S49" t="s">
        <v>34</v>
      </c>
      <c r="T49" t="s">
        <v>102</v>
      </c>
      <c r="U49" t="s">
        <v>103</v>
      </c>
      <c r="V49" t="s">
        <v>104</v>
      </c>
      <c r="W49" t="str">
        <f>IF(S49="NA",IF(R49="NA",IF(Q49="NA","Digested",Q49),R49),S49)</f>
        <v>Calanoida</v>
      </c>
      <c r="X49" t="s">
        <v>342</v>
      </c>
      <c r="Y49" t="str">
        <f t="shared" si="8"/>
        <v>Epilabidocera</v>
      </c>
      <c r="Z49" t="s">
        <v>184</v>
      </c>
      <c r="AA49" t="s">
        <v>30</v>
      </c>
      <c r="AB49" t="s">
        <v>30</v>
      </c>
      <c r="AC49">
        <v>2.9</v>
      </c>
      <c r="AD49">
        <v>4</v>
      </c>
      <c r="AE49" s="21">
        <f t="shared" si="1"/>
        <v>4</v>
      </c>
      <c r="AF49" s="27">
        <f t="shared" si="2"/>
        <v>0.15919744917067527</v>
      </c>
      <c r="AG49" t="s">
        <v>237</v>
      </c>
    </row>
    <row r="50" spans="1:34" hidden="1" x14ac:dyDescent="0.25">
      <c r="A50" t="s">
        <v>19</v>
      </c>
      <c r="B50" t="s">
        <v>7</v>
      </c>
      <c r="C50" s="4" t="s">
        <v>277</v>
      </c>
      <c r="D50" s="4" t="s">
        <v>318</v>
      </c>
      <c r="E50" s="6">
        <v>42161</v>
      </c>
      <c r="F50">
        <v>0</v>
      </c>
      <c r="G50" s="15">
        <v>250</v>
      </c>
      <c r="H50">
        <v>169602</v>
      </c>
      <c r="I50">
        <v>174228</v>
      </c>
      <c r="J50">
        <f t="shared" si="0"/>
        <v>124.31462231462231</v>
      </c>
      <c r="K50" t="s">
        <v>30</v>
      </c>
      <c r="L50">
        <f>((3.14*(0.5^2))/4)*J50</f>
        <v>24.39674462924463</v>
      </c>
      <c r="M50">
        <v>25.12603073</v>
      </c>
      <c r="N50" s="9">
        <v>250</v>
      </c>
      <c r="O50" s="9">
        <v>0.02</v>
      </c>
      <c r="P50" s="12" t="s">
        <v>239</v>
      </c>
      <c r="Q50" t="s">
        <v>31</v>
      </c>
      <c r="R50" t="s">
        <v>99</v>
      </c>
      <c r="S50" t="s">
        <v>34</v>
      </c>
      <c r="T50" t="s">
        <v>102</v>
      </c>
      <c r="U50" t="s">
        <v>103</v>
      </c>
      <c r="V50" t="s">
        <v>104</v>
      </c>
      <c r="W50" t="str">
        <f>IF(S50="NA",IF(R50="NA",IF(Q50="NA","Digested",Q50),R50),S50)</f>
        <v>Calanoida</v>
      </c>
      <c r="X50" t="s">
        <v>342</v>
      </c>
      <c r="Y50" t="str">
        <f t="shared" si="8"/>
        <v>Epilabidocera</v>
      </c>
      <c r="Z50" t="s">
        <v>184</v>
      </c>
      <c r="AA50" t="s">
        <v>30</v>
      </c>
      <c r="AB50" t="s">
        <v>30</v>
      </c>
      <c r="AC50" t="s">
        <v>229</v>
      </c>
      <c r="AD50">
        <v>4</v>
      </c>
      <c r="AE50" s="21">
        <f t="shared" si="1"/>
        <v>200</v>
      </c>
      <c r="AF50" s="27">
        <f t="shared" si="2"/>
        <v>7.9598724585337637</v>
      </c>
      <c r="AG50" t="s">
        <v>237</v>
      </c>
    </row>
    <row r="51" spans="1:34" hidden="1" x14ac:dyDescent="0.25">
      <c r="A51" t="s">
        <v>19</v>
      </c>
      <c r="B51" t="s">
        <v>7</v>
      </c>
      <c r="C51" s="4" t="s">
        <v>277</v>
      </c>
      <c r="D51" s="4" t="s">
        <v>318</v>
      </c>
      <c r="E51" s="6">
        <v>42161</v>
      </c>
      <c r="F51">
        <v>0</v>
      </c>
      <c r="G51" s="15">
        <v>250</v>
      </c>
      <c r="H51">
        <v>169602</v>
      </c>
      <c r="I51">
        <v>174228</v>
      </c>
      <c r="J51">
        <f t="shared" si="0"/>
        <v>124.31462231462231</v>
      </c>
      <c r="K51" t="s">
        <v>30</v>
      </c>
      <c r="L51">
        <f>((3.14*(0.5^2))/4)*J51</f>
        <v>24.39674462924463</v>
      </c>
      <c r="M51">
        <v>25.12603073</v>
      </c>
      <c r="N51" s="9">
        <v>250</v>
      </c>
      <c r="O51" s="9">
        <v>0.02</v>
      </c>
      <c r="P51" s="17" t="s">
        <v>234</v>
      </c>
      <c r="Q51" t="s">
        <v>31</v>
      </c>
      <c r="R51" t="s">
        <v>79</v>
      </c>
      <c r="S51" t="s">
        <v>92</v>
      </c>
      <c r="T51" t="s">
        <v>105</v>
      </c>
      <c r="U51" t="s">
        <v>30</v>
      </c>
      <c r="V51" t="s">
        <v>30</v>
      </c>
      <c r="W51" t="str">
        <f>IF(S51="NA",IF(R51="NA",IF(Q51="NA","Digested",Q51),R51),S51)</f>
        <v>Euphausiacea</v>
      </c>
      <c r="X51" t="s">
        <v>205</v>
      </c>
      <c r="Y51" t="str">
        <f t="shared" si="8"/>
        <v>Euphausiidae</v>
      </c>
      <c r="Z51" t="s">
        <v>185</v>
      </c>
      <c r="AA51" t="s">
        <v>30</v>
      </c>
      <c r="AB51" t="s">
        <v>30</v>
      </c>
      <c r="AC51" t="s">
        <v>229</v>
      </c>
      <c r="AD51">
        <v>5</v>
      </c>
      <c r="AE51" s="21">
        <f t="shared" si="1"/>
        <v>250</v>
      </c>
      <c r="AF51" s="27">
        <f t="shared" si="2"/>
        <v>9.9498405731672044</v>
      </c>
      <c r="AG51" t="s">
        <v>237</v>
      </c>
    </row>
    <row r="52" spans="1:34" hidden="1" x14ac:dyDescent="0.25">
      <c r="A52" t="s">
        <v>19</v>
      </c>
      <c r="B52" t="s">
        <v>7</v>
      </c>
      <c r="C52" s="4" t="s">
        <v>277</v>
      </c>
      <c r="D52" s="4" t="s">
        <v>318</v>
      </c>
      <c r="E52" s="6">
        <v>42161</v>
      </c>
      <c r="F52">
        <v>0</v>
      </c>
      <c r="G52" s="15">
        <v>250</v>
      </c>
      <c r="H52">
        <v>169602</v>
      </c>
      <c r="I52">
        <v>174228</v>
      </c>
      <c r="J52">
        <f t="shared" si="0"/>
        <v>124.31462231462231</v>
      </c>
      <c r="K52" t="s">
        <v>30</v>
      </c>
      <c r="L52">
        <f>((3.14*(0.5^2))/4)*J52</f>
        <v>24.39674462924463</v>
      </c>
      <c r="M52">
        <v>25.12603073</v>
      </c>
      <c r="N52" s="9">
        <v>250</v>
      </c>
      <c r="O52" s="9">
        <v>0.02</v>
      </c>
      <c r="P52" s="17" t="s">
        <v>234</v>
      </c>
      <c r="Q52" t="s">
        <v>31</v>
      </c>
      <c r="R52" t="s">
        <v>38</v>
      </c>
      <c r="S52" t="s">
        <v>39</v>
      </c>
      <c r="T52" t="s">
        <v>40</v>
      </c>
      <c r="U52" t="s">
        <v>41</v>
      </c>
      <c r="V52" t="s">
        <v>30</v>
      </c>
      <c r="W52" t="str">
        <f>IF(S52="NA",IF(R52="NA",IF(Q52="NA","Digested",Q52),R52),S52)</f>
        <v>Diplostraca</v>
      </c>
      <c r="X52" t="s">
        <v>336</v>
      </c>
      <c r="Y52" t="str">
        <f t="shared" si="8"/>
        <v>Evadne</v>
      </c>
      <c r="Z52" t="s">
        <v>41</v>
      </c>
      <c r="AA52" t="s">
        <v>30</v>
      </c>
      <c r="AB52" t="s">
        <v>30</v>
      </c>
      <c r="AC52" t="s">
        <v>229</v>
      </c>
      <c r="AD52">
        <v>74</v>
      </c>
      <c r="AE52" s="21">
        <f t="shared" si="1"/>
        <v>3700</v>
      </c>
      <c r="AF52" s="27">
        <f t="shared" si="2"/>
        <v>147.25764048287462</v>
      </c>
      <c r="AG52" t="s">
        <v>237</v>
      </c>
    </row>
    <row r="53" spans="1:34" hidden="1" x14ac:dyDescent="0.25">
      <c r="A53" t="s">
        <v>19</v>
      </c>
      <c r="B53" t="s">
        <v>7</v>
      </c>
      <c r="C53" s="4" t="s">
        <v>277</v>
      </c>
      <c r="D53" s="4" t="s">
        <v>318</v>
      </c>
      <c r="E53" s="6">
        <v>42161</v>
      </c>
      <c r="F53">
        <v>0</v>
      </c>
      <c r="G53" s="15">
        <v>250</v>
      </c>
      <c r="H53">
        <v>169602</v>
      </c>
      <c r="I53">
        <v>174228</v>
      </c>
      <c r="J53">
        <f t="shared" si="0"/>
        <v>124.31462231462231</v>
      </c>
      <c r="K53" t="s">
        <v>30</v>
      </c>
      <c r="L53">
        <f>((3.14*(0.5^2))/4)*J53</f>
        <v>24.39674462924463</v>
      </c>
      <c r="M53">
        <v>25.12603073</v>
      </c>
      <c r="N53" s="9">
        <v>1000</v>
      </c>
      <c r="O53" s="9">
        <v>1</v>
      </c>
      <c r="P53" s="12" t="s">
        <v>238</v>
      </c>
      <c r="Q53" t="s">
        <v>31</v>
      </c>
      <c r="R53" t="s">
        <v>79</v>
      </c>
      <c r="S53" t="s">
        <v>89</v>
      </c>
      <c r="T53" t="s">
        <v>94</v>
      </c>
      <c r="U53" t="s">
        <v>98</v>
      </c>
      <c r="V53" t="s">
        <v>30</v>
      </c>
      <c r="W53" t="str">
        <f>IF(S53="NA",IF(R53="NA",IF(Q53="NA","Digested",Q53),R53),S53)</f>
        <v>Amphipoda</v>
      </c>
      <c r="X53" t="s">
        <v>338</v>
      </c>
      <c r="Y53" t="str">
        <f t="shared" si="8"/>
        <v>Themisto</v>
      </c>
      <c r="Z53" t="s">
        <v>257</v>
      </c>
      <c r="AA53" t="s">
        <v>30</v>
      </c>
      <c r="AB53" t="s">
        <v>30</v>
      </c>
      <c r="AC53">
        <v>3.15</v>
      </c>
      <c r="AD53">
        <v>5</v>
      </c>
      <c r="AE53" s="21">
        <f t="shared" si="1"/>
        <v>5</v>
      </c>
      <c r="AF53" s="27">
        <f t="shared" si="2"/>
        <v>0.19899681146334408</v>
      </c>
      <c r="AG53" t="s">
        <v>237</v>
      </c>
      <c r="AH53" t="s">
        <v>98</v>
      </c>
    </row>
    <row r="54" spans="1:34" hidden="1" x14ac:dyDescent="0.25">
      <c r="A54" t="s">
        <v>19</v>
      </c>
      <c r="B54" t="s">
        <v>7</v>
      </c>
      <c r="C54" s="4" t="s">
        <v>277</v>
      </c>
      <c r="D54" s="4" t="s">
        <v>318</v>
      </c>
      <c r="E54" s="6">
        <v>42161</v>
      </c>
      <c r="F54">
        <v>0</v>
      </c>
      <c r="G54" s="15">
        <v>250</v>
      </c>
      <c r="H54">
        <v>169602</v>
      </c>
      <c r="I54">
        <v>174228</v>
      </c>
      <c r="J54">
        <f t="shared" si="0"/>
        <v>124.31462231462231</v>
      </c>
      <c r="K54" t="s">
        <v>30</v>
      </c>
      <c r="L54">
        <f>((3.14*(0.5^2))/4)*J54</f>
        <v>24.39674462924463</v>
      </c>
      <c r="M54">
        <v>25.12603073</v>
      </c>
      <c r="N54" s="9">
        <v>2000</v>
      </c>
      <c r="O54" s="9">
        <v>1</v>
      </c>
      <c r="P54" s="12" t="s">
        <v>240</v>
      </c>
      <c r="Q54" t="s">
        <v>72</v>
      </c>
      <c r="R54" t="s">
        <v>73</v>
      </c>
      <c r="S54" t="s">
        <v>106</v>
      </c>
      <c r="T54" t="s">
        <v>124</v>
      </c>
      <c r="U54" t="s">
        <v>142</v>
      </c>
      <c r="V54" t="s">
        <v>30</v>
      </c>
      <c r="W54" t="s">
        <v>73</v>
      </c>
      <c r="X54" t="s">
        <v>166</v>
      </c>
      <c r="Y54" t="str">
        <f t="shared" si="8"/>
        <v>Leukartiara</v>
      </c>
      <c r="Z54" t="s">
        <v>201</v>
      </c>
      <c r="AA54" t="s">
        <v>30</v>
      </c>
      <c r="AB54" t="s">
        <v>30</v>
      </c>
      <c r="AC54">
        <v>7.5</v>
      </c>
      <c r="AD54">
        <v>13</v>
      </c>
      <c r="AE54" s="21">
        <f t="shared" si="1"/>
        <v>13</v>
      </c>
      <c r="AF54" s="27">
        <f t="shared" si="2"/>
        <v>0.51739170980469462</v>
      </c>
      <c r="AG54" t="s">
        <v>237</v>
      </c>
    </row>
    <row r="55" spans="1:34" hidden="1" x14ac:dyDescent="0.25">
      <c r="A55" t="s">
        <v>19</v>
      </c>
      <c r="B55" t="s">
        <v>7</v>
      </c>
      <c r="C55" s="4" t="s">
        <v>277</v>
      </c>
      <c r="D55" s="4" t="s">
        <v>318</v>
      </c>
      <c r="E55" s="6">
        <v>42161</v>
      </c>
      <c r="F55">
        <v>0</v>
      </c>
      <c r="G55" s="15">
        <v>250</v>
      </c>
      <c r="H55">
        <v>169602</v>
      </c>
      <c r="I55">
        <v>174228</v>
      </c>
      <c r="J55">
        <f t="shared" si="0"/>
        <v>124.31462231462231</v>
      </c>
      <c r="K55" t="s">
        <v>30</v>
      </c>
      <c r="L55">
        <f>((3.14*(0.5^2))/4)*J55</f>
        <v>24.39674462924463</v>
      </c>
      <c r="M55">
        <v>25.12603073</v>
      </c>
      <c r="N55" s="9">
        <v>1000</v>
      </c>
      <c r="O55" s="9">
        <v>1</v>
      </c>
      <c r="P55" s="12" t="s">
        <v>240</v>
      </c>
      <c r="Q55" t="s">
        <v>31</v>
      </c>
      <c r="R55" t="s">
        <v>79</v>
      </c>
      <c r="S55" t="s">
        <v>80</v>
      </c>
      <c r="T55" t="s">
        <v>116</v>
      </c>
      <c r="U55" t="s">
        <v>30</v>
      </c>
      <c r="V55" t="s">
        <v>30</v>
      </c>
      <c r="W55" t="str">
        <f t="shared" ref="W55:W61" si="9">IF(S55="NA",IF(R55="NA",IF(Q55="NA","Digested",Q55),R55),S55)</f>
        <v>Decapoda</v>
      </c>
      <c r="X55" t="s">
        <v>340</v>
      </c>
      <c r="Y55" t="str">
        <f t="shared" si="8"/>
        <v>Majidae</v>
      </c>
      <c r="Z55" t="s">
        <v>116</v>
      </c>
      <c r="AA55" t="s">
        <v>30</v>
      </c>
      <c r="AB55" t="s">
        <v>30</v>
      </c>
      <c r="AC55">
        <v>6.4</v>
      </c>
      <c r="AD55">
        <v>4</v>
      </c>
      <c r="AE55" s="21">
        <f t="shared" si="1"/>
        <v>4</v>
      </c>
      <c r="AF55" s="27">
        <f t="shared" si="2"/>
        <v>0.15919744917067527</v>
      </c>
      <c r="AG55" t="s">
        <v>237</v>
      </c>
    </row>
    <row r="56" spans="1:34" hidden="1" x14ac:dyDescent="0.25">
      <c r="A56" t="s">
        <v>19</v>
      </c>
      <c r="B56" t="s">
        <v>7</v>
      </c>
      <c r="C56" s="4" t="s">
        <v>277</v>
      </c>
      <c r="D56" s="4" t="s">
        <v>318</v>
      </c>
      <c r="E56" s="6">
        <v>42161</v>
      </c>
      <c r="F56">
        <v>0</v>
      </c>
      <c r="G56" s="15">
        <v>250</v>
      </c>
      <c r="H56">
        <v>169602</v>
      </c>
      <c r="I56">
        <v>174228</v>
      </c>
      <c r="J56">
        <f t="shared" si="0"/>
        <v>124.31462231462231</v>
      </c>
      <c r="K56" t="s">
        <v>30</v>
      </c>
      <c r="L56">
        <f>((3.14*(0.5^2))/4)*J56</f>
        <v>24.39674462924463</v>
      </c>
      <c r="M56">
        <v>25.12603073</v>
      </c>
      <c r="N56" s="9">
        <v>1000</v>
      </c>
      <c r="O56" s="9">
        <v>1</v>
      </c>
      <c r="P56" s="12" t="s">
        <v>238</v>
      </c>
      <c r="Q56" t="s">
        <v>31</v>
      </c>
      <c r="R56" t="s">
        <v>99</v>
      </c>
      <c r="S56" t="s">
        <v>34</v>
      </c>
      <c r="T56" t="s">
        <v>117</v>
      </c>
      <c r="U56" t="s">
        <v>118</v>
      </c>
      <c r="V56" t="s">
        <v>30</v>
      </c>
      <c r="W56" t="str">
        <f t="shared" si="9"/>
        <v>Calanoida</v>
      </c>
      <c r="X56" t="s">
        <v>342</v>
      </c>
      <c r="Y56" t="str">
        <f t="shared" si="8"/>
        <v>Metridia</v>
      </c>
      <c r="Z56" t="s">
        <v>118</v>
      </c>
      <c r="AA56" t="s">
        <v>30</v>
      </c>
      <c r="AB56" t="s">
        <v>30</v>
      </c>
      <c r="AC56">
        <v>3.15</v>
      </c>
      <c r="AD56">
        <v>3</v>
      </c>
      <c r="AE56" s="21">
        <f t="shared" si="1"/>
        <v>3</v>
      </c>
      <c r="AF56" s="27">
        <f t="shared" si="2"/>
        <v>0.11939808687800646</v>
      </c>
      <c r="AG56" t="s">
        <v>237</v>
      </c>
    </row>
    <row r="57" spans="1:34" hidden="1" x14ac:dyDescent="0.25">
      <c r="A57" t="s">
        <v>19</v>
      </c>
      <c r="B57" t="s">
        <v>7</v>
      </c>
      <c r="C57" s="4" t="s">
        <v>277</v>
      </c>
      <c r="D57" s="4" t="s">
        <v>318</v>
      </c>
      <c r="E57" s="6">
        <v>42161</v>
      </c>
      <c r="F57">
        <v>0</v>
      </c>
      <c r="G57" s="15">
        <v>250</v>
      </c>
      <c r="H57">
        <v>169602</v>
      </c>
      <c r="I57">
        <v>174228</v>
      </c>
      <c r="J57">
        <f t="shared" si="0"/>
        <v>124.31462231462231</v>
      </c>
      <c r="K57" t="s">
        <v>30</v>
      </c>
      <c r="L57">
        <f>((3.14*(0.5^2))/4)*J57</f>
        <v>24.39674462924463</v>
      </c>
      <c r="M57">
        <v>25.12603073</v>
      </c>
      <c r="N57" s="9">
        <v>250</v>
      </c>
      <c r="O57" s="9">
        <v>0.02</v>
      </c>
      <c r="P57" s="12" t="s">
        <v>239</v>
      </c>
      <c r="Q57" t="s">
        <v>31</v>
      </c>
      <c r="R57" t="s">
        <v>99</v>
      </c>
      <c r="S57" t="s">
        <v>34</v>
      </c>
      <c r="T57" t="s">
        <v>117</v>
      </c>
      <c r="U57" t="s">
        <v>118</v>
      </c>
      <c r="V57" t="s">
        <v>30</v>
      </c>
      <c r="W57" t="str">
        <f t="shared" si="9"/>
        <v>Calanoida</v>
      </c>
      <c r="X57" t="s">
        <v>342</v>
      </c>
      <c r="Y57" t="str">
        <f t="shared" si="8"/>
        <v>Metridia</v>
      </c>
      <c r="Z57" t="s">
        <v>118</v>
      </c>
      <c r="AA57" t="s">
        <v>30</v>
      </c>
      <c r="AB57" t="s">
        <v>30</v>
      </c>
      <c r="AC57" t="s">
        <v>229</v>
      </c>
      <c r="AD57">
        <v>1</v>
      </c>
      <c r="AE57" s="21">
        <f t="shared" si="1"/>
        <v>50</v>
      </c>
      <c r="AF57" s="27">
        <f t="shared" si="2"/>
        <v>1.9899681146334409</v>
      </c>
      <c r="AG57" t="s">
        <v>237</v>
      </c>
    </row>
    <row r="58" spans="1:34" hidden="1" x14ac:dyDescent="0.25">
      <c r="A58" t="s">
        <v>19</v>
      </c>
      <c r="B58" t="s">
        <v>7</v>
      </c>
      <c r="C58" s="4" t="s">
        <v>277</v>
      </c>
      <c r="D58" s="4" t="s">
        <v>318</v>
      </c>
      <c r="E58" s="6">
        <v>42161</v>
      </c>
      <c r="F58">
        <v>0</v>
      </c>
      <c r="G58" s="15">
        <v>250</v>
      </c>
      <c r="H58">
        <v>169602</v>
      </c>
      <c r="I58">
        <v>174228</v>
      </c>
      <c r="J58">
        <f t="shared" si="0"/>
        <v>124.31462231462231</v>
      </c>
      <c r="K58" t="s">
        <v>30</v>
      </c>
      <c r="L58">
        <f>((3.14*(0.5^2))/4)*J58</f>
        <v>24.39674462924463</v>
      </c>
      <c r="M58">
        <v>25.12603073</v>
      </c>
      <c r="N58" s="9">
        <v>250</v>
      </c>
      <c r="O58" s="9">
        <v>0.02</v>
      </c>
      <c r="P58" s="12" t="s">
        <v>238</v>
      </c>
      <c r="Q58" t="s">
        <v>45</v>
      </c>
      <c r="R58" t="s">
        <v>46</v>
      </c>
      <c r="S58" t="s">
        <v>47</v>
      </c>
      <c r="T58" t="s">
        <v>48</v>
      </c>
      <c r="U58" t="s">
        <v>49</v>
      </c>
      <c r="V58" t="s">
        <v>30</v>
      </c>
      <c r="W58" t="str">
        <f t="shared" si="9"/>
        <v>Copelata</v>
      </c>
      <c r="X58" t="s">
        <v>341</v>
      </c>
      <c r="Y58" t="s">
        <v>341</v>
      </c>
      <c r="Z58" t="s">
        <v>49</v>
      </c>
      <c r="AA58" t="s">
        <v>30</v>
      </c>
      <c r="AB58" t="s">
        <v>30</v>
      </c>
      <c r="AC58" t="s">
        <v>229</v>
      </c>
      <c r="AD58">
        <v>5</v>
      </c>
      <c r="AE58" s="21">
        <f t="shared" si="1"/>
        <v>250</v>
      </c>
      <c r="AF58" s="27">
        <f t="shared" si="2"/>
        <v>9.9498405731672044</v>
      </c>
      <c r="AG58" t="s">
        <v>237</v>
      </c>
    </row>
    <row r="59" spans="1:34" hidden="1" x14ac:dyDescent="0.25">
      <c r="A59" t="s">
        <v>19</v>
      </c>
      <c r="B59" t="s">
        <v>7</v>
      </c>
      <c r="C59" s="4" t="s">
        <v>277</v>
      </c>
      <c r="D59" s="4" t="s">
        <v>318</v>
      </c>
      <c r="E59" s="6">
        <v>42161</v>
      </c>
      <c r="F59">
        <v>0</v>
      </c>
      <c r="G59" s="15">
        <v>250</v>
      </c>
      <c r="H59">
        <v>169602</v>
      </c>
      <c r="I59">
        <v>174228</v>
      </c>
      <c r="J59">
        <f t="shared" si="0"/>
        <v>124.31462231462231</v>
      </c>
      <c r="K59" t="s">
        <v>30</v>
      </c>
      <c r="L59">
        <f>((3.14*(0.5^2))/4)*J59</f>
        <v>24.39674462924463</v>
      </c>
      <c r="M59">
        <v>25.12603073</v>
      </c>
      <c r="N59" s="9">
        <v>1000</v>
      </c>
      <c r="O59" s="9">
        <v>1</v>
      </c>
      <c r="P59" s="12" t="s">
        <v>238</v>
      </c>
      <c r="Q59" t="s">
        <v>31</v>
      </c>
      <c r="R59" t="s">
        <v>79</v>
      </c>
      <c r="S59" t="s">
        <v>80</v>
      </c>
      <c r="T59" t="s">
        <v>121</v>
      </c>
      <c r="U59" t="s">
        <v>30</v>
      </c>
      <c r="V59" t="s">
        <v>30</v>
      </c>
      <c r="W59" t="str">
        <f t="shared" si="9"/>
        <v>Decapoda</v>
      </c>
      <c r="X59" t="s">
        <v>340</v>
      </c>
      <c r="Y59" t="str">
        <f t="shared" si="8"/>
        <v>Pandalidae</v>
      </c>
      <c r="Z59" t="s">
        <v>121</v>
      </c>
      <c r="AA59" t="s">
        <v>30</v>
      </c>
      <c r="AB59" t="s">
        <v>30</v>
      </c>
      <c r="AC59">
        <v>4.5</v>
      </c>
      <c r="AD59">
        <v>2</v>
      </c>
      <c r="AE59" s="21">
        <f t="shared" si="1"/>
        <v>2</v>
      </c>
      <c r="AF59" s="27">
        <f t="shared" si="2"/>
        <v>7.9598724585337635E-2</v>
      </c>
      <c r="AG59" t="s">
        <v>237</v>
      </c>
    </row>
    <row r="60" spans="1:34" hidden="1" x14ac:dyDescent="0.25">
      <c r="A60" t="s">
        <v>19</v>
      </c>
      <c r="B60" t="s">
        <v>7</v>
      </c>
      <c r="C60" s="4" t="s">
        <v>277</v>
      </c>
      <c r="D60" s="4" t="s">
        <v>318</v>
      </c>
      <c r="E60" s="6">
        <v>42161</v>
      </c>
      <c r="F60">
        <v>0</v>
      </c>
      <c r="G60" s="15">
        <v>250</v>
      </c>
      <c r="H60">
        <v>169602</v>
      </c>
      <c r="I60">
        <v>174228</v>
      </c>
      <c r="J60">
        <f t="shared" si="0"/>
        <v>124.31462231462231</v>
      </c>
      <c r="K60" t="s">
        <v>30</v>
      </c>
      <c r="L60">
        <f>((3.14*(0.5^2))/4)*J60</f>
        <v>24.39674462924463</v>
      </c>
      <c r="M60">
        <v>25.12603073</v>
      </c>
      <c r="N60" s="9">
        <v>250</v>
      </c>
      <c r="O60" s="9">
        <v>0.02</v>
      </c>
      <c r="P60" s="17" t="s">
        <v>234</v>
      </c>
      <c r="Q60" t="s">
        <v>31</v>
      </c>
      <c r="R60" t="s">
        <v>33</v>
      </c>
      <c r="S60" t="s">
        <v>34</v>
      </c>
      <c r="T60" t="s">
        <v>53</v>
      </c>
      <c r="U60" t="s">
        <v>54</v>
      </c>
      <c r="V60" t="s">
        <v>30</v>
      </c>
      <c r="W60" t="str">
        <f t="shared" si="9"/>
        <v>Calanoida</v>
      </c>
      <c r="X60" t="s">
        <v>342</v>
      </c>
      <c r="Y60" t="str">
        <f t="shared" si="8"/>
        <v>Paracalanus</v>
      </c>
      <c r="Z60" t="s">
        <v>54</v>
      </c>
      <c r="AA60" t="s">
        <v>30</v>
      </c>
      <c r="AB60" t="s">
        <v>30</v>
      </c>
      <c r="AC60" t="s">
        <v>229</v>
      </c>
      <c r="AD60">
        <v>19</v>
      </c>
      <c r="AE60" s="21">
        <f t="shared" si="1"/>
        <v>950</v>
      </c>
      <c r="AF60" s="27">
        <f t="shared" si="2"/>
        <v>37.809394178035376</v>
      </c>
      <c r="AG60" t="s">
        <v>237</v>
      </c>
    </row>
    <row r="61" spans="1:34" hidden="1" x14ac:dyDescent="0.25">
      <c r="A61" t="s">
        <v>19</v>
      </c>
      <c r="B61" t="s">
        <v>7</v>
      </c>
      <c r="C61" s="4" t="s">
        <v>277</v>
      </c>
      <c r="D61" s="4" t="s">
        <v>318</v>
      </c>
      <c r="E61" s="6">
        <v>42161</v>
      </c>
      <c r="F61">
        <v>0</v>
      </c>
      <c r="G61" s="15">
        <v>250</v>
      </c>
      <c r="H61">
        <v>169602</v>
      </c>
      <c r="I61">
        <v>174228</v>
      </c>
      <c r="J61">
        <f t="shared" si="0"/>
        <v>124.31462231462231</v>
      </c>
      <c r="K61" t="s">
        <v>30</v>
      </c>
      <c r="L61">
        <f>((3.14*(0.5^2))/4)*J61</f>
        <v>24.39674462924463</v>
      </c>
      <c r="M61">
        <v>25.12603073</v>
      </c>
      <c r="N61" s="9">
        <v>250</v>
      </c>
      <c r="O61" s="9">
        <v>0.02</v>
      </c>
      <c r="P61" s="17" t="s">
        <v>234</v>
      </c>
      <c r="Q61" t="s">
        <v>31</v>
      </c>
      <c r="R61" t="s">
        <v>33</v>
      </c>
      <c r="S61" t="s">
        <v>34</v>
      </c>
      <c r="T61" t="s">
        <v>53</v>
      </c>
      <c r="U61" t="s">
        <v>54</v>
      </c>
      <c r="V61" t="s">
        <v>30</v>
      </c>
      <c r="W61" t="str">
        <f t="shared" si="9"/>
        <v>Calanoida</v>
      </c>
      <c r="X61" t="s">
        <v>342</v>
      </c>
      <c r="Y61" t="str">
        <f t="shared" si="8"/>
        <v>Paracalanus</v>
      </c>
      <c r="Z61" t="s">
        <v>54</v>
      </c>
      <c r="AA61" t="s">
        <v>222</v>
      </c>
      <c r="AB61" t="s">
        <v>30</v>
      </c>
      <c r="AC61" t="s">
        <v>229</v>
      </c>
      <c r="AD61">
        <v>4</v>
      </c>
      <c r="AE61" s="21">
        <f t="shared" si="1"/>
        <v>200</v>
      </c>
      <c r="AF61" s="27">
        <f t="shared" si="2"/>
        <v>7.9598724585337637</v>
      </c>
      <c r="AG61" t="s">
        <v>237</v>
      </c>
    </row>
    <row r="62" spans="1:34" hidden="1" x14ac:dyDescent="0.25">
      <c r="A62" t="s">
        <v>19</v>
      </c>
      <c r="B62" t="s">
        <v>7</v>
      </c>
      <c r="C62" s="4" t="s">
        <v>277</v>
      </c>
      <c r="D62" s="4" t="s">
        <v>318</v>
      </c>
      <c r="E62" s="6">
        <v>42161</v>
      </c>
      <c r="F62">
        <v>0</v>
      </c>
      <c r="G62" s="15">
        <v>250</v>
      </c>
      <c r="H62">
        <v>169602</v>
      </c>
      <c r="I62">
        <v>174228</v>
      </c>
      <c r="J62">
        <f t="shared" si="0"/>
        <v>124.31462231462231</v>
      </c>
      <c r="K62" t="s">
        <v>30</v>
      </c>
      <c r="L62">
        <f>((3.14*(0.5^2))/4)*J62</f>
        <v>24.39674462924463</v>
      </c>
      <c r="M62">
        <v>25.12603073</v>
      </c>
      <c r="N62" s="9">
        <v>1000</v>
      </c>
      <c r="O62" s="9">
        <v>1</v>
      </c>
      <c r="P62" s="12" t="s">
        <v>238</v>
      </c>
      <c r="Q62" t="s">
        <v>30</v>
      </c>
      <c r="R62" t="s">
        <v>30</v>
      </c>
      <c r="S62" t="s">
        <v>30</v>
      </c>
      <c r="T62" t="s">
        <v>30</v>
      </c>
      <c r="U62" t="s">
        <v>30</v>
      </c>
      <c r="V62" t="s">
        <v>30</v>
      </c>
      <c r="W62" t="str">
        <f>IF(S62="NA",IF(R62="NA",IF(Q62="NA","Other",Q62),R62),S62)</f>
        <v>Other</v>
      </c>
      <c r="X62" t="s">
        <v>166</v>
      </c>
      <c r="Y62" t="str">
        <f t="shared" si="8"/>
        <v>Other</v>
      </c>
      <c r="Z62" t="s">
        <v>195</v>
      </c>
      <c r="AA62" t="s">
        <v>30</v>
      </c>
      <c r="AB62" t="s">
        <v>30</v>
      </c>
      <c r="AC62">
        <v>2.6</v>
      </c>
      <c r="AD62">
        <v>1</v>
      </c>
      <c r="AE62" s="21">
        <f t="shared" si="1"/>
        <v>1</v>
      </c>
      <c r="AF62" s="27">
        <f t="shared" si="2"/>
        <v>3.9799362292668818E-2</v>
      </c>
      <c r="AG62" t="s">
        <v>237</v>
      </c>
    </row>
    <row r="63" spans="1:34" hidden="1" x14ac:dyDescent="0.25">
      <c r="A63" t="s">
        <v>19</v>
      </c>
      <c r="B63" t="s">
        <v>7</v>
      </c>
      <c r="C63" s="4" t="s">
        <v>277</v>
      </c>
      <c r="D63" s="4" t="s">
        <v>318</v>
      </c>
      <c r="E63" s="6">
        <v>42161</v>
      </c>
      <c r="F63">
        <v>0</v>
      </c>
      <c r="G63" s="15">
        <v>250</v>
      </c>
      <c r="H63">
        <v>169602</v>
      </c>
      <c r="I63">
        <v>174228</v>
      </c>
      <c r="J63">
        <f t="shared" si="0"/>
        <v>124.31462231462231</v>
      </c>
      <c r="K63" t="s">
        <v>30</v>
      </c>
      <c r="L63">
        <f>((3.14*(0.5^2))/4)*J63</f>
        <v>24.39674462924463</v>
      </c>
      <c r="M63">
        <v>25.12603073</v>
      </c>
      <c r="N63" s="9">
        <v>250</v>
      </c>
      <c r="O63" s="9">
        <v>0.02</v>
      </c>
      <c r="P63" s="17" t="s">
        <v>234</v>
      </c>
      <c r="Q63" t="s">
        <v>31</v>
      </c>
      <c r="R63" t="s">
        <v>38</v>
      </c>
      <c r="S63" t="s">
        <v>39</v>
      </c>
      <c r="T63" t="s">
        <v>40</v>
      </c>
      <c r="U63" t="s">
        <v>58</v>
      </c>
      <c r="V63" t="s">
        <v>30</v>
      </c>
      <c r="W63" t="str">
        <f>IF(S63="NA",IF(R63="NA",IF(Q63="NA","Digested",Q63),R63),S63)</f>
        <v>Diplostraca</v>
      </c>
      <c r="X63" t="s">
        <v>336</v>
      </c>
      <c r="Y63" t="str">
        <f t="shared" si="8"/>
        <v>Podon</v>
      </c>
      <c r="Z63" t="s">
        <v>58</v>
      </c>
      <c r="AA63" t="s">
        <v>30</v>
      </c>
      <c r="AB63" t="s">
        <v>30</v>
      </c>
      <c r="AC63" t="s">
        <v>229</v>
      </c>
      <c r="AD63">
        <v>48</v>
      </c>
      <c r="AE63" s="21">
        <f t="shared" si="1"/>
        <v>2400</v>
      </c>
      <c r="AF63" s="27">
        <f t="shared" si="2"/>
        <v>95.518469502405168</v>
      </c>
      <c r="AG63" t="s">
        <v>237</v>
      </c>
    </row>
    <row r="64" spans="1:34" hidden="1" x14ac:dyDescent="0.25">
      <c r="A64" t="s">
        <v>19</v>
      </c>
      <c r="B64" t="s">
        <v>7</v>
      </c>
      <c r="C64" s="4" t="s">
        <v>277</v>
      </c>
      <c r="D64" s="4" t="s">
        <v>318</v>
      </c>
      <c r="E64" s="6">
        <v>42161</v>
      </c>
      <c r="F64">
        <v>0</v>
      </c>
      <c r="G64" s="15">
        <v>250</v>
      </c>
      <c r="H64">
        <v>169602</v>
      </c>
      <c r="I64">
        <v>174228</v>
      </c>
      <c r="J64">
        <f t="shared" si="0"/>
        <v>124.31462231462231</v>
      </c>
      <c r="K64" t="s">
        <v>30</v>
      </c>
      <c r="L64">
        <f>((3.14*(0.5^2))/4)*J64</f>
        <v>24.39674462924463</v>
      </c>
      <c r="M64">
        <v>25.12603073</v>
      </c>
      <c r="N64" s="9">
        <v>250</v>
      </c>
      <c r="O64" s="9">
        <v>0.02</v>
      </c>
      <c r="P64" s="12" t="s">
        <v>239</v>
      </c>
      <c r="Q64" t="s">
        <v>31</v>
      </c>
      <c r="R64" t="s">
        <v>33</v>
      </c>
      <c r="S64" t="s">
        <v>34</v>
      </c>
      <c r="T64" t="s">
        <v>65</v>
      </c>
      <c r="U64" t="s">
        <v>66</v>
      </c>
      <c r="V64" t="s">
        <v>30</v>
      </c>
      <c r="W64" t="str">
        <f>IF(S64="NA",IF(R64="NA",IF(Q64="NA","Digested",Q64),R64),S64)</f>
        <v>Calanoida</v>
      </c>
      <c r="X64" t="s">
        <v>342</v>
      </c>
      <c r="Y64" t="str">
        <f t="shared" si="8"/>
        <v>Pseudocalanus</v>
      </c>
      <c r="Z64" t="s">
        <v>66</v>
      </c>
      <c r="AA64" t="s">
        <v>30</v>
      </c>
      <c r="AB64" t="s">
        <v>30</v>
      </c>
      <c r="AC64" t="s">
        <v>229</v>
      </c>
      <c r="AD64">
        <v>28</v>
      </c>
      <c r="AE64" s="21">
        <f t="shared" si="1"/>
        <v>1400</v>
      </c>
      <c r="AF64" s="27">
        <f t="shared" si="2"/>
        <v>55.719107209736343</v>
      </c>
      <c r="AG64" t="s">
        <v>237</v>
      </c>
    </row>
    <row r="65" spans="1:33" hidden="1" x14ac:dyDescent="0.25">
      <c r="A65" t="s">
        <v>19</v>
      </c>
      <c r="B65" t="s">
        <v>7</v>
      </c>
      <c r="C65" s="4" t="s">
        <v>277</v>
      </c>
      <c r="D65" s="4" t="s">
        <v>318</v>
      </c>
      <c r="E65" s="6">
        <v>42161</v>
      </c>
      <c r="F65">
        <v>0</v>
      </c>
      <c r="G65" s="15">
        <v>250</v>
      </c>
      <c r="H65">
        <v>169602</v>
      </c>
      <c r="I65">
        <v>174228</v>
      </c>
      <c r="J65">
        <f t="shared" si="0"/>
        <v>124.31462231462231</v>
      </c>
      <c r="K65" t="s">
        <v>30</v>
      </c>
      <c r="L65">
        <f>((3.14*(0.5^2))/4)*J65</f>
        <v>24.39674462924463</v>
      </c>
      <c r="M65">
        <v>25.12603073</v>
      </c>
      <c r="N65" s="9">
        <v>2000</v>
      </c>
      <c r="O65" s="9">
        <v>1</v>
      </c>
      <c r="P65" s="12" t="s">
        <v>240</v>
      </c>
      <c r="Q65" t="s">
        <v>72</v>
      </c>
      <c r="R65" t="s">
        <v>73</v>
      </c>
      <c r="S65" t="s">
        <v>106</v>
      </c>
      <c r="T65" t="s">
        <v>128</v>
      </c>
      <c r="U65" t="s">
        <v>129</v>
      </c>
      <c r="V65" t="s">
        <v>30</v>
      </c>
      <c r="W65" t="s">
        <v>73</v>
      </c>
      <c r="X65" t="s">
        <v>166</v>
      </c>
      <c r="Y65" t="str">
        <f t="shared" si="8"/>
        <v>Sarsia</v>
      </c>
      <c r="Z65" t="s">
        <v>129</v>
      </c>
      <c r="AA65" t="s">
        <v>30</v>
      </c>
      <c r="AB65" t="s">
        <v>30</v>
      </c>
      <c r="AC65">
        <v>6.5</v>
      </c>
      <c r="AD65">
        <v>1</v>
      </c>
      <c r="AE65" s="21">
        <f t="shared" si="1"/>
        <v>1</v>
      </c>
      <c r="AF65" s="27">
        <f t="shared" si="2"/>
        <v>3.9799362292668818E-2</v>
      </c>
      <c r="AG65" t="s">
        <v>237</v>
      </c>
    </row>
    <row r="66" spans="1:33" hidden="1" x14ac:dyDescent="0.25">
      <c r="A66" t="s">
        <v>19</v>
      </c>
      <c r="B66" t="s">
        <v>7</v>
      </c>
      <c r="C66" s="4" t="s">
        <v>277</v>
      </c>
      <c r="D66" s="4" t="s">
        <v>318</v>
      </c>
      <c r="E66" s="6">
        <v>42161</v>
      </c>
      <c r="F66">
        <v>0</v>
      </c>
      <c r="G66" s="15">
        <v>250</v>
      </c>
      <c r="H66">
        <v>169602</v>
      </c>
      <c r="I66">
        <v>174228</v>
      </c>
      <c r="J66">
        <f t="shared" ref="J66:J129" si="10">((I66-H66)*26873)/999999</f>
        <v>124.31462231462231</v>
      </c>
      <c r="K66" t="s">
        <v>30</v>
      </c>
      <c r="L66">
        <f>((3.14*(0.5^2))/4)*J66</f>
        <v>24.39674462924463</v>
      </c>
      <c r="M66">
        <v>25.12603073</v>
      </c>
      <c r="N66" s="9">
        <v>1000</v>
      </c>
      <c r="O66" s="9">
        <v>1</v>
      </c>
      <c r="P66" s="12" t="s">
        <v>240</v>
      </c>
      <c r="Q66" t="s">
        <v>72</v>
      </c>
      <c r="R66" t="s">
        <v>73</v>
      </c>
      <c r="S66" t="s">
        <v>106</v>
      </c>
      <c r="T66" t="s">
        <v>128</v>
      </c>
      <c r="U66" t="s">
        <v>129</v>
      </c>
      <c r="V66" t="s">
        <v>30</v>
      </c>
      <c r="W66" t="s">
        <v>73</v>
      </c>
      <c r="X66" t="s">
        <v>166</v>
      </c>
      <c r="Y66" t="str">
        <f t="shared" si="8"/>
        <v>Sarsia</v>
      </c>
      <c r="Z66" t="s">
        <v>129</v>
      </c>
      <c r="AA66" t="s">
        <v>30</v>
      </c>
      <c r="AB66" t="s">
        <v>30</v>
      </c>
      <c r="AC66">
        <v>3.8</v>
      </c>
      <c r="AD66">
        <v>2</v>
      </c>
      <c r="AE66" s="21">
        <f t="shared" ref="AE66:AE129" si="11">AD66/O66</f>
        <v>2</v>
      </c>
      <c r="AF66" s="27">
        <f t="shared" ref="AF66:AF129" si="12">AE66/M66</f>
        <v>7.9598724585337635E-2</v>
      </c>
      <c r="AG66" t="s">
        <v>237</v>
      </c>
    </row>
    <row r="67" spans="1:33" hidden="1" x14ac:dyDescent="0.25">
      <c r="A67" t="s">
        <v>19</v>
      </c>
      <c r="B67" t="s">
        <v>7</v>
      </c>
      <c r="C67" s="4" t="s">
        <v>277</v>
      </c>
      <c r="D67" s="4" t="s">
        <v>318</v>
      </c>
      <c r="E67" s="6">
        <v>42161</v>
      </c>
      <c r="F67">
        <v>0</v>
      </c>
      <c r="G67" s="15">
        <v>250</v>
      </c>
      <c r="H67">
        <v>169602</v>
      </c>
      <c r="I67">
        <v>174228</v>
      </c>
      <c r="J67">
        <f t="shared" si="10"/>
        <v>124.31462231462231</v>
      </c>
      <c r="K67" t="s">
        <v>30</v>
      </c>
      <c r="L67">
        <f>((3.14*(0.5^2))/4)*J67</f>
        <v>24.39674462924463</v>
      </c>
      <c r="M67">
        <v>25.12603073</v>
      </c>
      <c r="N67" s="9">
        <v>250</v>
      </c>
      <c r="O67" s="9">
        <v>0.02</v>
      </c>
      <c r="P67" s="12" t="s">
        <v>239</v>
      </c>
      <c r="Q67" t="s">
        <v>72</v>
      </c>
      <c r="R67" t="s">
        <v>73</v>
      </c>
      <c r="S67" t="s">
        <v>106</v>
      </c>
      <c r="T67" t="s">
        <v>128</v>
      </c>
      <c r="U67" t="s">
        <v>129</v>
      </c>
      <c r="V67" t="s">
        <v>30</v>
      </c>
      <c r="W67" t="s">
        <v>73</v>
      </c>
      <c r="X67" t="s">
        <v>166</v>
      </c>
      <c r="Y67" t="str">
        <f t="shared" si="8"/>
        <v>Sarsia</v>
      </c>
      <c r="Z67" t="s">
        <v>129</v>
      </c>
      <c r="AA67" t="s">
        <v>30</v>
      </c>
      <c r="AB67" t="s">
        <v>30</v>
      </c>
      <c r="AC67" t="s">
        <v>229</v>
      </c>
      <c r="AD67">
        <v>1</v>
      </c>
      <c r="AE67" s="21">
        <f t="shared" si="11"/>
        <v>50</v>
      </c>
      <c r="AF67" s="27">
        <f t="shared" si="12"/>
        <v>1.9899681146334409</v>
      </c>
      <c r="AG67" t="s">
        <v>237</v>
      </c>
    </row>
    <row r="68" spans="1:33" hidden="1" x14ac:dyDescent="0.25">
      <c r="A68" t="s">
        <v>19</v>
      </c>
      <c r="B68" t="s">
        <v>7</v>
      </c>
      <c r="C68" s="4" t="s">
        <v>277</v>
      </c>
      <c r="D68" s="4" t="s">
        <v>318</v>
      </c>
      <c r="E68" s="6">
        <v>42161</v>
      </c>
      <c r="F68">
        <v>0</v>
      </c>
      <c r="G68" s="15">
        <v>250</v>
      </c>
      <c r="H68">
        <v>169602</v>
      </c>
      <c r="I68">
        <v>174228</v>
      </c>
      <c r="J68">
        <f t="shared" si="10"/>
        <v>124.31462231462231</v>
      </c>
      <c r="K68" t="s">
        <v>30</v>
      </c>
      <c r="L68">
        <f>((3.14*(0.5^2))/4)*J68</f>
        <v>24.39674462924463</v>
      </c>
      <c r="M68">
        <v>25.12603073</v>
      </c>
      <c r="N68" s="9">
        <v>250</v>
      </c>
      <c r="O68" s="9">
        <v>0.02</v>
      </c>
      <c r="P68" s="12" t="s">
        <v>239</v>
      </c>
      <c r="Q68" t="s">
        <v>59</v>
      </c>
      <c r="R68" t="s">
        <v>60</v>
      </c>
      <c r="S68" t="s">
        <v>144</v>
      </c>
      <c r="T68" t="s">
        <v>62</v>
      </c>
      <c r="U68" t="s">
        <v>30</v>
      </c>
      <c r="V68" t="s">
        <v>30</v>
      </c>
      <c r="W68" t="s">
        <v>166</v>
      </c>
      <c r="X68" t="s">
        <v>166</v>
      </c>
      <c r="Y68" t="str">
        <f t="shared" si="8"/>
        <v>Spionidae</v>
      </c>
      <c r="Z68" t="s">
        <v>62</v>
      </c>
      <c r="AA68" t="s">
        <v>30</v>
      </c>
      <c r="AB68" t="s">
        <v>30</v>
      </c>
      <c r="AC68" t="s">
        <v>229</v>
      </c>
      <c r="AD68">
        <v>1</v>
      </c>
      <c r="AE68" s="21">
        <f t="shared" si="11"/>
        <v>50</v>
      </c>
      <c r="AF68" s="27">
        <f t="shared" si="12"/>
        <v>1.9899681146334409</v>
      </c>
      <c r="AG68" t="s">
        <v>237</v>
      </c>
    </row>
    <row r="69" spans="1:33" hidden="1" x14ac:dyDescent="0.25">
      <c r="A69" t="s">
        <v>19</v>
      </c>
      <c r="B69" t="s">
        <v>7</v>
      </c>
      <c r="C69" s="4" t="s">
        <v>277</v>
      </c>
      <c r="D69" s="4" t="s">
        <v>318</v>
      </c>
      <c r="E69" s="6">
        <v>42161</v>
      </c>
      <c r="F69">
        <v>0</v>
      </c>
      <c r="G69" s="15">
        <v>250</v>
      </c>
      <c r="H69">
        <v>169602</v>
      </c>
      <c r="I69">
        <v>174228</v>
      </c>
      <c r="J69">
        <f t="shared" si="10"/>
        <v>124.31462231462231</v>
      </c>
      <c r="K69" t="s">
        <v>30</v>
      </c>
      <c r="L69">
        <f>((3.14*(0.5^2))/4)*J69</f>
        <v>24.39674462924463</v>
      </c>
      <c r="M69">
        <v>25.12603073</v>
      </c>
      <c r="N69" s="9">
        <v>1000</v>
      </c>
      <c r="O69" s="9">
        <v>1</v>
      </c>
      <c r="P69" s="12" t="s">
        <v>239</v>
      </c>
      <c r="Q69" t="s">
        <v>31</v>
      </c>
      <c r="R69" t="s">
        <v>99</v>
      </c>
      <c r="S69" t="s">
        <v>34</v>
      </c>
      <c r="T69" t="s">
        <v>100</v>
      </c>
      <c r="U69" t="s">
        <v>101</v>
      </c>
      <c r="V69" t="s">
        <v>30</v>
      </c>
      <c r="W69" t="str">
        <f t="shared" ref="W69:W74" si="13">IF(S69="NA",IF(R69="NA",IF(Q69="NA","Digested",Q69),R69),S69)</f>
        <v>Calanoida</v>
      </c>
      <c r="X69" t="s">
        <v>342</v>
      </c>
      <c r="Y69" t="str">
        <f t="shared" si="8"/>
        <v>Tortanus</v>
      </c>
      <c r="Z69" t="s">
        <v>101</v>
      </c>
      <c r="AA69" t="s">
        <v>30</v>
      </c>
      <c r="AB69" t="s">
        <v>30</v>
      </c>
      <c r="AC69" t="s">
        <v>229</v>
      </c>
      <c r="AD69">
        <v>5</v>
      </c>
      <c r="AE69" s="21">
        <f t="shared" si="11"/>
        <v>5</v>
      </c>
      <c r="AF69" s="27">
        <f t="shared" si="12"/>
        <v>0.19899681146334408</v>
      </c>
      <c r="AG69" t="s">
        <v>237</v>
      </c>
    </row>
    <row r="70" spans="1:33" hidden="1" x14ac:dyDescent="0.25">
      <c r="A70" t="s">
        <v>19</v>
      </c>
      <c r="B70" t="s">
        <v>7</v>
      </c>
      <c r="C70" s="4" t="s">
        <v>277</v>
      </c>
      <c r="D70" s="4" t="s">
        <v>318</v>
      </c>
      <c r="E70" s="6">
        <v>42161</v>
      </c>
      <c r="F70">
        <v>0</v>
      </c>
      <c r="G70" s="15">
        <v>250</v>
      </c>
      <c r="H70">
        <v>169602</v>
      </c>
      <c r="I70">
        <v>174228</v>
      </c>
      <c r="J70">
        <f t="shared" si="10"/>
        <v>124.31462231462231</v>
      </c>
      <c r="K70" t="s">
        <v>30</v>
      </c>
      <c r="L70">
        <f>((3.14*(0.5^2))/4)*J70</f>
        <v>24.39674462924463</v>
      </c>
      <c r="M70">
        <v>25.12603073</v>
      </c>
      <c r="N70" s="9">
        <v>250</v>
      </c>
      <c r="O70" s="9">
        <v>0.02</v>
      </c>
      <c r="P70" s="12" t="s">
        <v>239</v>
      </c>
      <c r="Q70" t="s">
        <v>31</v>
      </c>
      <c r="R70" t="s">
        <v>99</v>
      </c>
      <c r="S70" t="s">
        <v>34</v>
      </c>
      <c r="T70" t="s">
        <v>100</v>
      </c>
      <c r="U70" t="s">
        <v>101</v>
      </c>
      <c r="V70" t="s">
        <v>30</v>
      </c>
      <c r="W70" t="str">
        <f t="shared" si="13"/>
        <v>Calanoida</v>
      </c>
      <c r="X70" t="s">
        <v>342</v>
      </c>
      <c r="Y70" t="str">
        <f t="shared" si="8"/>
        <v>Tortanus</v>
      </c>
      <c r="Z70" t="s">
        <v>101</v>
      </c>
      <c r="AA70" t="s">
        <v>30</v>
      </c>
      <c r="AB70" t="s">
        <v>228</v>
      </c>
      <c r="AC70" t="s">
        <v>229</v>
      </c>
      <c r="AD70">
        <v>2</v>
      </c>
      <c r="AE70" s="21">
        <f t="shared" si="11"/>
        <v>100</v>
      </c>
      <c r="AF70" s="27">
        <f t="shared" si="12"/>
        <v>3.9799362292668818</v>
      </c>
      <c r="AG70" t="s">
        <v>237</v>
      </c>
    </row>
    <row r="71" spans="1:33" hidden="1" x14ac:dyDescent="0.25">
      <c r="A71" t="s">
        <v>19</v>
      </c>
      <c r="B71" t="s">
        <v>7</v>
      </c>
      <c r="C71" s="4" t="s">
        <v>277</v>
      </c>
      <c r="D71" s="4" t="s">
        <v>318</v>
      </c>
      <c r="E71" s="6">
        <v>42161</v>
      </c>
      <c r="F71">
        <v>0</v>
      </c>
      <c r="G71" s="15">
        <v>250</v>
      </c>
      <c r="H71">
        <v>169602</v>
      </c>
      <c r="I71">
        <v>174228</v>
      </c>
      <c r="J71">
        <f t="shared" si="10"/>
        <v>124.31462231462231</v>
      </c>
      <c r="K71" t="s">
        <v>30</v>
      </c>
      <c r="L71">
        <f>((3.14*(0.5^2))/4)*J71</f>
        <v>24.39674462924463</v>
      </c>
      <c r="M71">
        <v>25.12603073</v>
      </c>
      <c r="N71" s="9">
        <v>250</v>
      </c>
      <c r="O71" s="9">
        <v>0.02</v>
      </c>
      <c r="P71" s="12" t="s">
        <v>239</v>
      </c>
      <c r="Q71" t="s">
        <v>31</v>
      </c>
      <c r="R71" t="s">
        <v>99</v>
      </c>
      <c r="S71" t="s">
        <v>34</v>
      </c>
      <c r="T71" t="s">
        <v>100</v>
      </c>
      <c r="U71" t="s">
        <v>101</v>
      </c>
      <c r="V71" t="s">
        <v>30</v>
      </c>
      <c r="W71" t="str">
        <f t="shared" si="13"/>
        <v>Calanoida</v>
      </c>
      <c r="X71" t="s">
        <v>342</v>
      </c>
      <c r="Y71" t="str">
        <f t="shared" si="8"/>
        <v>Tortanus</v>
      </c>
      <c r="Z71" t="s">
        <v>101</v>
      </c>
      <c r="AA71" t="s">
        <v>224</v>
      </c>
      <c r="AB71" t="s">
        <v>228</v>
      </c>
      <c r="AC71" t="s">
        <v>229</v>
      </c>
      <c r="AD71">
        <v>1</v>
      </c>
      <c r="AE71" s="21">
        <f t="shared" si="11"/>
        <v>50</v>
      </c>
      <c r="AF71" s="27">
        <f t="shared" si="12"/>
        <v>1.9899681146334409</v>
      </c>
      <c r="AG71" t="s">
        <v>237</v>
      </c>
    </row>
    <row r="72" spans="1:33" hidden="1" x14ac:dyDescent="0.25">
      <c r="A72" t="s">
        <v>19</v>
      </c>
      <c r="B72" t="s">
        <v>7</v>
      </c>
      <c r="C72" s="4" t="s">
        <v>277</v>
      </c>
      <c r="D72" s="4" t="s">
        <v>318</v>
      </c>
      <c r="E72" s="6">
        <v>42161</v>
      </c>
      <c r="F72">
        <v>0</v>
      </c>
      <c r="G72" s="15">
        <v>250</v>
      </c>
      <c r="H72">
        <v>169602</v>
      </c>
      <c r="I72">
        <v>174228</v>
      </c>
      <c r="J72">
        <f t="shared" si="10"/>
        <v>124.31462231462231</v>
      </c>
      <c r="K72" t="s">
        <v>30</v>
      </c>
      <c r="L72">
        <f>((3.14*(0.5^2))/4)*J72</f>
        <v>24.39674462924463</v>
      </c>
      <c r="M72">
        <v>25.12603073</v>
      </c>
      <c r="N72" s="9">
        <v>250</v>
      </c>
      <c r="O72" s="9">
        <v>0.02</v>
      </c>
      <c r="P72" s="12" t="s">
        <v>239</v>
      </c>
      <c r="Q72" t="s">
        <v>31</v>
      </c>
      <c r="R72" t="s">
        <v>99</v>
      </c>
      <c r="S72" t="s">
        <v>34</v>
      </c>
      <c r="T72" t="s">
        <v>100</v>
      </c>
      <c r="U72" t="s">
        <v>101</v>
      </c>
      <c r="V72" t="s">
        <v>30</v>
      </c>
      <c r="W72" t="str">
        <f t="shared" si="13"/>
        <v>Calanoida</v>
      </c>
      <c r="X72" t="s">
        <v>342</v>
      </c>
      <c r="Y72" t="str">
        <f t="shared" si="8"/>
        <v>Tortanus</v>
      </c>
      <c r="Z72" t="s">
        <v>101</v>
      </c>
      <c r="AA72" t="s">
        <v>30</v>
      </c>
      <c r="AB72" t="s">
        <v>227</v>
      </c>
      <c r="AC72" t="s">
        <v>229</v>
      </c>
      <c r="AD72">
        <v>1</v>
      </c>
      <c r="AE72" s="21">
        <f t="shared" si="11"/>
        <v>50</v>
      </c>
      <c r="AF72" s="27">
        <f t="shared" si="12"/>
        <v>1.9899681146334409</v>
      </c>
      <c r="AG72" t="s">
        <v>237</v>
      </c>
    </row>
    <row r="73" spans="1:33" hidden="1" x14ac:dyDescent="0.25">
      <c r="A73" s="4" t="s">
        <v>249</v>
      </c>
      <c r="B73" s="4" t="s">
        <v>7</v>
      </c>
      <c r="C73" s="4" t="s">
        <v>277</v>
      </c>
      <c r="D73" s="4" t="s">
        <v>318</v>
      </c>
      <c r="E73" s="6">
        <v>42169</v>
      </c>
      <c r="F73">
        <v>0</v>
      </c>
      <c r="G73" s="15">
        <v>250</v>
      </c>
      <c r="H73">
        <v>230011</v>
      </c>
      <c r="I73">
        <v>234844</v>
      </c>
      <c r="J73">
        <f t="shared" si="10"/>
        <v>129.87733887733887</v>
      </c>
      <c r="K73" t="s">
        <v>30</v>
      </c>
      <c r="L73">
        <f>((3.14*(0.5^2))/4)*J73</f>
        <v>25.488427754677755</v>
      </c>
      <c r="M73">
        <v>26.523856850000001</v>
      </c>
      <c r="N73" s="9">
        <v>1000</v>
      </c>
      <c r="O73" s="9">
        <v>1</v>
      </c>
      <c r="P73" s="17" t="s">
        <v>234</v>
      </c>
      <c r="Q73" t="s">
        <v>31</v>
      </c>
      <c r="R73" t="s">
        <v>32</v>
      </c>
      <c r="S73" t="s">
        <v>34</v>
      </c>
      <c r="T73" t="s">
        <v>50</v>
      </c>
      <c r="U73" t="s">
        <v>51</v>
      </c>
      <c r="V73" t="s">
        <v>30</v>
      </c>
      <c r="W73" t="str">
        <f t="shared" si="13"/>
        <v>Calanoida</v>
      </c>
      <c r="X73" t="s">
        <v>342</v>
      </c>
      <c r="Y73" t="str">
        <f t="shared" si="8"/>
        <v>Acartia</v>
      </c>
      <c r="Z73" t="s">
        <v>51</v>
      </c>
      <c r="AA73" s="4" t="s">
        <v>30</v>
      </c>
      <c r="AB73" s="4" t="s">
        <v>30</v>
      </c>
      <c r="AC73" t="s">
        <v>229</v>
      </c>
      <c r="AD73">
        <v>1</v>
      </c>
      <c r="AE73" s="21">
        <f t="shared" si="11"/>
        <v>1</v>
      </c>
      <c r="AF73" s="27">
        <f t="shared" si="12"/>
        <v>3.7701907594181572E-2</v>
      </c>
      <c r="AG73" t="s">
        <v>237</v>
      </c>
    </row>
    <row r="74" spans="1:33" hidden="1" x14ac:dyDescent="0.25">
      <c r="A74" s="4" t="s">
        <v>249</v>
      </c>
      <c r="B74" s="4" t="s">
        <v>7</v>
      </c>
      <c r="C74" s="4" t="s">
        <v>277</v>
      </c>
      <c r="D74" s="4" t="s">
        <v>318</v>
      </c>
      <c r="E74" s="6">
        <v>42169</v>
      </c>
      <c r="F74">
        <v>0</v>
      </c>
      <c r="G74" s="15">
        <v>250</v>
      </c>
      <c r="H74">
        <v>230011</v>
      </c>
      <c r="I74">
        <v>234844</v>
      </c>
      <c r="J74">
        <f t="shared" si="10"/>
        <v>129.87733887733887</v>
      </c>
      <c r="K74" t="s">
        <v>30</v>
      </c>
      <c r="L74">
        <f>((3.14*(0.5^2))/4)*J74</f>
        <v>25.488427754677755</v>
      </c>
      <c r="M74">
        <v>26.523856850000001</v>
      </c>
      <c r="N74" s="9">
        <v>250</v>
      </c>
      <c r="O74" s="9">
        <v>0.01</v>
      </c>
      <c r="P74" s="17" t="s">
        <v>234</v>
      </c>
      <c r="Q74" t="s">
        <v>31</v>
      </c>
      <c r="R74" t="s">
        <v>32</v>
      </c>
      <c r="S74" t="s">
        <v>34</v>
      </c>
      <c r="T74" t="s">
        <v>50</v>
      </c>
      <c r="U74" t="s">
        <v>51</v>
      </c>
      <c r="V74" t="s">
        <v>30</v>
      </c>
      <c r="W74" t="str">
        <f t="shared" si="13"/>
        <v>Calanoida</v>
      </c>
      <c r="X74" t="s">
        <v>342</v>
      </c>
      <c r="Y74" t="str">
        <f t="shared" si="8"/>
        <v>Acartia</v>
      </c>
      <c r="Z74" t="s">
        <v>51</v>
      </c>
      <c r="AA74" s="4" t="s">
        <v>30</v>
      </c>
      <c r="AB74" s="4" t="s">
        <v>30</v>
      </c>
      <c r="AC74" t="s">
        <v>229</v>
      </c>
      <c r="AD74">
        <v>246</v>
      </c>
      <c r="AE74" s="21">
        <f t="shared" si="11"/>
        <v>24600</v>
      </c>
      <c r="AF74" s="27">
        <f t="shared" si="12"/>
        <v>927.4669268168667</v>
      </c>
      <c r="AG74" t="s">
        <v>237</v>
      </c>
    </row>
    <row r="75" spans="1:33" hidden="1" x14ac:dyDescent="0.25">
      <c r="A75" s="4" t="s">
        <v>249</v>
      </c>
      <c r="B75" s="4" t="s">
        <v>7</v>
      </c>
      <c r="C75" s="4" t="s">
        <v>277</v>
      </c>
      <c r="D75" s="4" t="s">
        <v>318</v>
      </c>
      <c r="E75" s="6">
        <v>42169</v>
      </c>
      <c r="F75">
        <v>0</v>
      </c>
      <c r="G75" s="15">
        <v>250</v>
      </c>
      <c r="H75">
        <v>230011</v>
      </c>
      <c r="I75">
        <v>234844</v>
      </c>
      <c r="J75">
        <f t="shared" si="10"/>
        <v>129.87733887733887</v>
      </c>
      <c r="K75" t="s">
        <v>30</v>
      </c>
      <c r="L75">
        <f>((3.14*(0.5^2))/4)*J75</f>
        <v>25.488427754677755</v>
      </c>
      <c r="M75">
        <v>26.523856850000001</v>
      </c>
      <c r="N75" s="9">
        <v>250</v>
      </c>
      <c r="O75" s="9">
        <v>0.01</v>
      </c>
      <c r="P75" s="17" t="s">
        <v>234</v>
      </c>
      <c r="Q75" t="s">
        <v>31</v>
      </c>
      <c r="R75" t="s">
        <v>32</v>
      </c>
      <c r="S75" t="s">
        <v>30</v>
      </c>
      <c r="T75" t="s">
        <v>30</v>
      </c>
      <c r="U75" t="s">
        <v>30</v>
      </c>
      <c r="V75" t="s">
        <v>30</v>
      </c>
      <c r="W75" t="s">
        <v>274</v>
      </c>
      <c r="X75" t="s">
        <v>274</v>
      </c>
      <c r="Y75" t="s">
        <v>274</v>
      </c>
      <c r="Z75" t="s">
        <v>163</v>
      </c>
      <c r="AA75" s="4" t="s">
        <v>215</v>
      </c>
      <c r="AB75" s="4" t="s">
        <v>30</v>
      </c>
      <c r="AC75" t="s">
        <v>229</v>
      </c>
      <c r="AD75">
        <v>43</v>
      </c>
      <c r="AE75" s="21">
        <f t="shared" si="11"/>
        <v>4300</v>
      </c>
      <c r="AF75" s="27">
        <f t="shared" si="12"/>
        <v>162.11820265498076</v>
      </c>
      <c r="AG75" t="s">
        <v>237</v>
      </c>
    </row>
    <row r="76" spans="1:33" hidden="1" x14ac:dyDescent="0.25">
      <c r="A76" s="4" t="s">
        <v>249</v>
      </c>
      <c r="B76" s="4" t="s">
        <v>7</v>
      </c>
      <c r="C76" s="4" t="s">
        <v>277</v>
      </c>
      <c r="D76" s="4" t="s">
        <v>318</v>
      </c>
      <c r="E76" s="6">
        <v>42169</v>
      </c>
      <c r="F76">
        <v>0</v>
      </c>
      <c r="G76" s="15">
        <v>250</v>
      </c>
      <c r="H76">
        <v>230011</v>
      </c>
      <c r="I76">
        <v>234844</v>
      </c>
      <c r="J76">
        <f t="shared" si="10"/>
        <v>129.87733887733887</v>
      </c>
      <c r="K76" t="s">
        <v>30</v>
      </c>
      <c r="L76">
        <f>((3.14*(0.5^2))/4)*J76</f>
        <v>25.488427754677755</v>
      </c>
      <c r="M76">
        <v>26.523856850000001</v>
      </c>
      <c r="N76" s="9">
        <v>250</v>
      </c>
      <c r="O76" s="9">
        <v>0.01</v>
      </c>
      <c r="P76" s="17" t="s">
        <v>234</v>
      </c>
      <c r="Q76" t="s">
        <v>70</v>
      </c>
      <c r="R76" t="s">
        <v>86</v>
      </c>
      <c r="S76" t="s">
        <v>30</v>
      </c>
      <c r="T76" t="s">
        <v>30</v>
      </c>
      <c r="U76" t="s">
        <v>30</v>
      </c>
      <c r="V76" t="s">
        <v>30</v>
      </c>
      <c r="W76" t="s">
        <v>166</v>
      </c>
      <c r="X76" t="s">
        <v>166</v>
      </c>
      <c r="Y76" t="str">
        <f t="shared" ref="Y76:Y81" si="14">IF(U76="NA",IF(T76="NA",IF(S76="NA",IF(R76="NA",IF(Q76="NA","Other",Q76),R76),S76),T76),U76)</f>
        <v>Bivalvia</v>
      </c>
      <c r="Z76" t="s">
        <v>175</v>
      </c>
      <c r="AA76" s="4" t="s">
        <v>221</v>
      </c>
      <c r="AB76" s="4" t="s">
        <v>30</v>
      </c>
      <c r="AC76" t="s">
        <v>229</v>
      </c>
      <c r="AD76">
        <v>1</v>
      </c>
      <c r="AE76" s="21">
        <f t="shared" si="11"/>
        <v>100</v>
      </c>
      <c r="AF76" s="27">
        <f t="shared" si="12"/>
        <v>3.7701907594181572</v>
      </c>
      <c r="AG76" t="s">
        <v>237</v>
      </c>
    </row>
    <row r="77" spans="1:33" hidden="1" x14ac:dyDescent="0.25">
      <c r="A77" s="4" t="s">
        <v>249</v>
      </c>
      <c r="B77" s="4" t="s">
        <v>7</v>
      </c>
      <c r="C77" s="4" t="s">
        <v>277</v>
      </c>
      <c r="D77" s="4" t="s">
        <v>318</v>
      </c>
      <c r="E77" s="6">
        <v>42169</v>
      </c>
      <c r="F77">
        <v>0</v>
      </c>
      <c r="G77" s="15">
        <v>250</v>
      </c>
      <c r="H77">
        <v>230011</v>
      </c>
      <c r="I77">
        <v>234844</v>
      </c>
      <c r="J77">
        <f t="shared" si="10"/>
        <v>129.87733887733887</v>
      </c>
      <c r="K77" t="s">
        <v>30</v>
      </c>
      <c r="L77">
        <f>((3.14*(0.5^2))/4)*J77</f>
        <v>25.488427754677755</v>
      </c>
      <c r="M77">
        <v>26.523856850000001</v>
      </c>
      <c r="N77" s="9">
        <v>1000</v>
      </c>
      <c r="O77" s="9">
        <v>1</v>
      </c>
      <c r="P77" s="17" t="s">
        <v>238</v>
      </c>
      <c r="Q77" t="s">
        <v>31</v>
      </c>
      <c r="R77" t="s">
        <v>32</v>
      </c>
      <c r="S77" t="s">
        <v>34</v>
      </c>
      <c r="T77" t="s">
        <v>82</v>
      </c>
      <c r="U77" t="s">
        <v>83</v>
      </c>
      <c r="V77" t="s">
        <v>84</v>
      </c>
      <c r="W77" t="str">
        <f>IF(S77="NA",IF(R77="NA",IF(Q77="NA","Digested",Q77),R77),S77)</f>
        <v>Calanoida</v>
      </c>
      <c r="X77" t="s">
        <v>342</v>
      </c>
      <c r="Y77" t="str">
        <f t="shared" si="14"/>
        <v>Calanus</v>
      </c>
      <c r="Z77" t="s">
        <v>187</v>
      </c>
      <c r="AA77" s="4" t="s">
        <v>30</v>
      </c>
      <c r="AB77" s="4" t="s">
        <v>30</v>
      </c>
      <c r="AC77">
        <v>3.6</v>
      </c>
      <c r="AD77">
        <v>101</v>
      </c>
      <c r="AE77" s="21">
        <f t="shared" si="11"/>
        <v>101</v>
      </c>
      <c r="AF77" s="27">
        <f t="shared" si="12"/>
        <v>3.807892667012339</v>
      </c>
      <c r="AG77" t="s">
        <v>237</v>
      </c>
    </row>
    <row r="78" spans="1:33" hidden="1" x14ac:dyDescent="0.25">
      <c r="A78" s="4" t="s">
        <v>249</v>
      </c>
      <c r="B78" s="4" t="s">
        <v>7</v>
      </c>
      <c r="C78" s="4" t="s">
        <v>277</v>
      </c>
      <c r="D78" s="4" t="s">
        <v>318</v>
      </c>
      <c r="E78" s="6">
        <v>42169</v>
      </c>
      <c r="F78">
        <v>0</v>
      </c>
      <c r="G78" s="15">
        <v>250</v>
      </c>
      <c r="H78">
        <v>230011</v>
      </c>
      <c r="I78">
        <v>234844</v>
      </c>
      <c r="J78">
        <f t="shared" si="10"/>
        <v>129.87733887733887</v>
      </c>
      <c r="K78" t="s">
        <v>30</v>
      </c>
      <c r="L78">
        <f>((3.14*(0.5^2))/4)*J78</f>
        <v>25.488427754677755</v>
      </c>
      <c r="M78">
        <v>26.523856850000001</v>
      </c>
      <c r="N78" s="9">
        <v>1000</v>
      </c>
      <c r="O78" s="9">
        <v>1</v>
      </c>
      <c r="P78" s="17" t="s">
        <v>238</v>
      </c>
      <c r="Q78" t="s">
        <v>31</v>
      </c>
      <c r="R78" t="s">
        <v>32</v>
      </c>
      <c r="S78" t="s">
        <v>34</v>
      </c>
      <c r="T78" t="s">
        <v>82</v>
      </c>
      <c r="U78" t="s">
        <v>83</v>
      </c>
      <c r="V78" t="s">
        <v>133</v>
      </c>
      <c r="W78" t="str">
        <f>IF(S78="NA",IF(R78="NA",IF(Q78="NA","Digested",Q78),R78),S78)</f>
        <v>Calanoida</v>
      </c>
      <c r="X78" t="s">
        <v>342</v>
      </c>
      <c r="Y78" t="str">
        <f t="shared" si="14"/>
        <v>Calanus</v>
      </c>
      <c r="Z78" t="s">
        <v>198</v>
      </c>
      <c r="AA78" s="4" t="s">
        <v>30</v>
      </c>
      <c r="AB78" s="4" t="s">
        <v>30</v>
      </c>
      <c r="AC78">
        <v>2.8</v>
      </c>
      <c r="AD78">
        <v>12</v>
      </c>
      <c r="AE78" s="21">
        <f t="shared" si="11"/>
        <v>12</v>
      </c>
      <c r="AF78" s="27">
        <f t="shared" si="12"/>
        <v>0.45242289113017886</v>
      </c>
      <c r="AG78" t="s">
        <v>237</v>
      </c>
    </row>
    <row r="79" spans="1:33" hidden="1" x14ac:dyDescent="0.25">
      <c r="A79" s="4" t="s">
        <v>249</v>
      </c>
      <c r="B79" s="4" t="s">
        <v>7</v>
      </c>
      <c r="C79" s="4" t="s">
        <v>277</v>
      </c>
      <c r="D79" s="4" t="s">
        <v>318</v>
      </c>
      <c r="E79" s="6">
        <v>42169</v>
      </c>
      <c r="F79">
        <v>0</v>
      </c>
      <c r="G79" s="15">
        <v>250</v>
      </c>
      <c r="H79">
        <v>230011</v>
      </c>
      <c r="I79">
        <v>234844</v>
      </c>
      <c r="J79">
        <f t="shared" si="10"/>
        <v>129.87733887733887</v>
      </c>
      <c r="K79" t="s">
        <v>30</v>
      </c>
      <c r="L79">
        <f>((3.14*(0.5^2))/4)*J79</f>
        <v>25.488427754677755</v>
      </c>
      <c r="M79">
        <v>26.523856850000001</v>
      </c>
      <c r="N79" s="9">
        <v>250</v>
      </c>
      <c r="O79" s="9">
        <v>0.01</v>
      </c>
      <c r="P79" s="17" t="s">
        <v>239</v>
      </c>
      <c r="Q79" t="s">
        <v>31</v>
      </c>
      <c r="R79" t="s">
        <v>33</v>
      </c>
      <c r="S79" t="s">
        <v>34</v>
      </c>
      <c r="T79" t="s">
        <v>35</v>
      </c>
      <c r="U79" t="s">
        <v>36</v>
      </c>
      <c r="V79" t="s">
        <v>37</v>
      </c>
      <c r="W79" t="str">
        <f>IF(S79="NA",IF(R79="NA",IF(Q79="NA","Digested",Q79),R79),S79)</f>
        <v>Calanoida</v>
      </c>
      <c r="X79" t="s">
        <v>342</v>
      </c>
      <c r="Y79" t="str">
        <f t="shared" si="14"/>
        <v>Centropages</v>
      </c>
      <c r="Z79" t="s">
        <v>247</v>
      </c>
      <c r="AA79" s="4" t="s">
        <v>30</v>
      </c>
      <c r="AB79" s="4" t="s">
        <v>228</v>
      </c>
      <c r="AC79" t="s">
        <v>229</v>
      </c>
      <c r="AD79">
        <v>2</v>
      </c>
      <c r="AE79" s="21">
        <f t="shared" si="11"/>
        <v>200</v>
      </c>
      <c r="AF79" s="27">
        <f t="shared" si="12"/>
        <v>7.5403815188363144</v>
      </c>
      <c r="AG79" t="s">
        <v>237</v>
      </c>
    </row>
    <row r="80" spans="1:33" hidden="1" x14ac:dyDescent="0.25">
      <c r="A80" s="4" t="s">
        <v>249</v>
      </c>
      <c r="B80" s="4" t="s">
        <v>7</v>
      </c>
      <c r="C80" s="4" t="s">
        <v>277</v>
      </c>
      <c r="D80" s="4" t="s">
        <v>318</v>
      </c>
      <c r="E80" s="6">
        <v>42169</v>
      </c>
      <c r="F80">
        <v>0</v>
      </c>
      <c r="G80" s="15">
        <v>250</v>
      </c>
      <c r="H80">
        <v>230011</v>
      </c>
      <c r="I80">
        <v>234844</v>
      </c>
      <c r="J80">
        <f t="shared" si="10"/>
        <v>129.87733887733887</v>
      </c>
      <c r="K80" t="s">
        <v>30</v>
      </c>
      <c r="L80">
        <f>((3.14*(0.5^2))/4)*J80</f>
        <v>25.488427754677755</v>
      </c>
      <c r="M80">
        <v>26.523856850000001</v>
      </c>
      <c r="N80" s="9">
        <v>250</v>
      </c>
      <c r="O80" s="9">
        <v>0.01</v>
      </c>
      <c r="P80" s="17" t="s">
        <v>239</v>
      </c>
      <c r="Q80" t="s">
        <v>31</v>
      </c>
      <c r="R80" t="s">
        <v>33</v>
      </c>
      <c r="S80" t="s">
        <v>34</v>
      </c>
      <c r="T80" t="s">
        <v>35</v>
      </c>
      <c r="U80" t="s">
        <v>36</v>
      </c>
      <c r="V80" t="s">
        <v>37</v>
      </c>
      <c r="W80" t="str">
        <f>IF(S80="NA",IF(R80="NA",IF(Q80="NA","Digested",Q80),R80),S80)</f>
        <v>Calanoida</v>
      </c>
      <c r="X80" t="s">
        <v>342</v>
      </c>
      <c r="Y80" t="str">
        <f t="shared" si="14"/>
        <v>Centropages</v>
      </c>
      <c r="Z80" t="s">
        <v>247</v>
      </c>
      <c r="AA80" s="4" t="s">
        <v>30</v>
      </c>
      <c r="AB80" s="4" t="s">
        <v>227</v>
      </c>
      <c r="AC80" t="s">
        <v>229</v>
      </c>
      <c r="AD80">
        <v>2</v>
      </c>
      <c r="AE80" s="21">
        <f t="shared" si="11"/>
        <v>200</v>
      </c>
      <c r="AF80" s="27">
        <f t="shared" si="12"/>
        <v>7.5403815188363144</v>
      </c>
      <c r="AG80" t="s">
        <v>237</v>
      </c>
    </row>
    <row r="81" spans="1:33" hidden="1" x14ac:dyDescent="0.25">
      <c r="A81" s="4" t="s">
        <v>249</v>
      </c>
      <c r="B81" s="4" t="s">
        <v>7</v>
      </c>
      <c r="C81" s="4" t="s">
        <v>277</v>
      </c>
      <c r="D81" s="4" t="s">
        <v>318</v>
      </c>
      <c r="E81" s="6">
        <v>42169</v>
      </c>
      <c r="F81">
        <v>0</v>
      </c>
      <c r="G81" s="15">
        <v>250</v>
      </c>
      <c r="H81">
        <v>230011</v>
      </c>
      <c r="I81">
        <v>234844</v>
      </c>
      <c r="J81">
        <f t="shared" si="10"/>
        <v>129.87733887733887</v>
      </c>
      <c r="K81" t="s">
        <v>30</v>
      </c>
      <c r="L81">
        <f>((3.14*(0.5^2))/4)*J81</f>
        <v>25.488427754677755</v>
      </c>
      <c r="M81">
        <v>26.523856850000001</v>
      </c>
      <c r="N81" s="9">
        <v>250</v>
      </c>
      <c r="O81" s="9">
        <v>0.01</v>
      </c>
      <c r="P81" s="17" t="s">
        <v>239</v>
      </c>
      <c r="Q81" t="s">
        <v>31</v>
      </c>
      <c r="R81" t="s">
        <v>33</v>
      </c>
      <c r="S81" t="s">
        <v>34</v>
      </c>
      <c r="T81" t="s">
        <v>35</v>
      </c>
      <c r="U81" t="s">
        <v>36</v>
      </c>
      <c r="V81" t="s">
        <v>37</v>
      </c>
      <c r="W81" t="str">
        <f>IF(S81="NA",IF(R81="NA",IF(Q81="NA","Digested",Q81),R81),S81)</f>
        <v>Calanoida</v>
      </c>
      <c r="X81" t="s">
        <v>342</v>
      </c>
      <c r="Y81" t="str">
        <f t="shared" si="14"/>
        <v>Centropages</v>
      </c>
      <c r="Z81" t="s">
        <v>247</v>
      </c>
      <c r="AA81" s="4" t="s">
        <v>30</v>
      </c>
      <c r="AB81" s="4" t="s">
        <v>30</v>
      </c>
      <c r="AC81" t="s">
        <v>229</v>
      </c>
      <c r="AD81">
        <v>2</v>
      </c>
      <c r="AE81" s="21">
        <f t="shared" si="11"/>
        <v>200</v>
      </c>
      <c r="AF81" s="27">
        <f t="shared" si="12"/>
        <v>7.5403815188363144</v>
      </c>
      <c r="AG81" t="s">
        <v>237</v>
      </c>
    </row>
    <row r="82" spans="1:33" hidden="1" x14ac:dyDescent="0.25">
      <c r="A82" s="4" t="s">
        <v>249</v>
      </c>
      <c r="B82" s="4" t="s">
        <v>7</v>
      </c>
      <c r="C82" s="4" t="s">
        <v>277</v>
      </c>
      <c r="D82" s="4" t="s">
        <v>318</v>
      </c>
      <c r="E82" s="6">
        <v>42169</v>
      </c>
      <c r="F82">
        <v>0</v>
      </c>
      <c r="G82" s="15">
        <v>250</v>
      </c>
      <c r="H82">
        <v>230011</v>
      </c>
      <c r="I82">
        <v>234844</v>
      </c>
      <c r="J82">
        <f t="shared" si="10"/>
        <v>129.87733887733887</v>
      </c>
      <c r="K82" t="s">
        <v>30</v>
      </c>
      <c r="L82">
        <f>((3.14*(0.5^2))/4)*J82</f>
        <v>25.488427754677755</v>
      </c>
      <c r="M82">
        <v>26.523856850000001</v>
      </c>
      <c r="N82" s="9">
        <v>250</v>
      </c>
      <c r="O82" s="9">
        <v>0.01</v>
      </c>
      <c r="P82" s="17" t="s">
        <v>234</v>
      </c>
      <c r="Q82" t="s">
        <v>31</v>
      </c>
      <c r="R82" t="s">
        <v>32</v>
      </c>
      <c r="S82" t="s">
        <v>30</v>
      </c>
      <c r="T82" t="s">
        <v>30</v>
      </c>
      <c r="U82" t="s">
        <v>30</v>
      </c>
      <c r="V82" t="s">
        <v>30</v>
      </c>
      <c r="W82" t="s">
        <v>312</v>
      </c>
      <c r="X82" t="s">
        <v>166</v>
      </c>
      <c r="Y82" t="s">
        <v>168</v>
      </c>
      <c r="Z82" t="s">
        <v>168</v>
      </c>
      <c r="AA82" s="4" t="s">
        <v>215</v>
      </c>
      <c r="AB82" s="4" t="s">
        <v>30</v>
      </c>
      <c r="AC82" t="s">
        <v>229</v>
      </c>
      <c r="AD82">
        <v>13</v>
      </c>
      <c r="AE82" s="21">
        <f t="shared" si="11"/>
        <v>1300</v>
      </c>
      <c r="AF82" s="27">
        <f t="shared" si="12"/>
        <v>49.012479872436046</v>
      </c>
      <c r="AG82" t="s">
        <v>237</v>
      </c>
    </row>
    <row r="83" spans="1:33" hidden="1" x14ac:dyDescent="0.25">
      <c r="A83" s="4" t="s">
        <v>249</v>
      </c>
      <c r="B83" s="4" t="s">
        <v>7</v>
      </c>
      <c r="C83" s="4" t="s">
        <v>277</v>
      </c>
      <c r="D83" s="4" t="s">
        <v>318</v>
      </c>
      <c r="E83" s="6">
        <v>42169</v>
      </c>
      <c r="F83">
        <v>0</v>
      </c>
      <c r="G83" s="15">
        <v>250</v>
      </c>
      <c r="H83">
        <v>230011</v>
      </c>
      <c r="I83">
        <v>234844</v>
      </c>
      <c r="J83">
        <f t="shared" si="10"/>
        <v>129.87733887733887</v>
      </c>
      <c r="K83" t="s">
        <v>30</v>
      </c>
      <c r="L83">
        <f>((3.14*(0.5^2))/4)*J83</f>
        <v>25.488427754677755</v>
      </c>
      <c r="M83">
        <v>26.523856850000001</v>
      </c>
      <c r="N83" s="9">
        <v>250</v>
      </c>
      <c r="O83" s="9">
        <v>0.01</v>
      </c>
      <c r="P83" s="17" t="s">
        <v>234</v>
      </c>
      <c r="Q83" t="s">
        <v>31</v>
      </c>
      <c r="R83" t="s">
        <v>33</v>
      </c>
      <c r="S83" t="s">
        <v>34</v>
      </c>
      <c r="T83" t="s">
        <v>30</v>
      </c>
      <c r="U83" t="s">
        <v>30</v>
      </c>
      <c r="V83" t="s">
        <v>30</v>
      </c>
      <c r="W83" t="str">
        <f>IF(S83="NA",IF(R83="NA",IF(Q83="NA","Digested",Q83),R83),S83)</f>
        <v>Calanoida</v>
      </c>
      <c r="X83" t="s">
        <v>342</v>
      </c>
      <c r="Y83" t="s">
        <v>176</v>
      </c>
      <c r="Z83" t="s">
        <v>176</v>
      </c>
      <c r="AA83" s="4" t="s">
        <v>219</v>
      </c>
      <c r="AB83" s="4" t="s">
        <v>30</v>
      </c>
      <c r="AC83" t="s">
        <v>229</v>
      </c>
      <c r="AD83">
        <v>6</v>
      </c>
      <c r="AE83" s="21">
        <f t="shared" si="11"/>
        <v>600</v>
      </c>
      <c r="AF83" s="27">
        <f t="shared" si="12"/>
        <v>22.621144556508945</v>
      </c>
      <c r="AG83" t="s">
        <v>237</v>
      </c>
    </row>
    <row r="84" spans="1:33" hidden="1" x14ac:dyDescent="0.25">
      <c r="A84" s="4" t="s">
        <v>249</v>
      </c>
      <c r="B84" s="4" t="s">
        <v>7</v>
      </c>
      <c r="C84" s="4" t="s">
        <v>277</v>
      </c>
      <c r="D84" s="4" t="s">
        <v>318</v>
      </c>
      <c r="E84" s="6">
        <v>42169</v>
      </c>
      <c r="F84">
        <v>0</v>
      </c>
      <c r="G84" s="15">
        <v>250</v>
      </c>
      <c r="H84">
        <v>230011</v>
      </c>
      <c r="I84">
        <v>234844</v>
      </c>
      <c r="J84">
        <f t="shared" si="10"/>
        <v>129.87733887733887</v>
      </c>
      <c r="K84" t="s">
        <v>30</v>
      </c>
      <c r="L84">
        <f>((3.14*(0.5^2))/4)*J84</f>
        <v>25.488427754677755</v>
      </c>
      <c r="M84">
        <v>26.523856850000001</v>
      </c>
      <c r="N84" s="9">
        <v>250</v>
      </c>
      <c r="O84" s="9">
        <v>0.01</v>
      </c>
      <c r="P84" s="17" t="s">
        <v>234</v>
      </c>
      <c r="Q84" t="s">
        <v>31</v>
      </c>
      <c r="R84" t="s">
        <v>32</v>
      </c>
      <c r="S84" t="s">
        <v>337</v>
      </c>
      <c r="T84" t="s">
        <v>55</v>
      </c>
      <c r="U84" t="s">
        <v>56</v>
      </c>
      <c r="V84" t="s">
        <v>30</v>
      </c>
      <c r="W84" t="str">
        <f t="shared" ref="W84" si="15">IF(S84="NA",IF(R84="NA",IF(Q84="NA","Digested",Q84),R84),S84)</f>
        <v>Poecilostomatoida</v>
      </c>
      <c r="X84" t="s">
        <v>166</v>
      </c>
      <c r="Y84" t="str">
        <f>IF(U84="NA",IF(T84="NA",IF(S84="NA",IF(R84="NA",IF(Q84="NA","Other",Q84),R84),S84),T84),U84)</f>
        <v>Corycaeus</v>
      </c>
      <c r="Z84" t="s">
        <v>56</v>
      </c>
      <c r="AA84" s="4" t="s">
        <v>30</v>
      </c>
      <c r="AB84" s="4" t="s">
        <v>30</v>
      </c>
      <c r="AC84" t="s">
        <v>229</v>
      </c>
      <c r="AD84">
        <v>24</v>
      </c>
      <c r="AE84" s="21">
        <f t="shared" si="11"/>
        <v>2400</v>
      </c>
      <c r="AF84" s="27">
        <f t="shared" si="12"/>
        <v>90.484578226035779</v>
      </c>
      <c r="AG84" t="s">
        <v>237</v>
      </c>
    </row>
    <row r="85" spans="1:33" hidden="1" x14ac:dyDescent="0.25">
      <c r="A85" s="4" t="s">
        <v>249</v>
      </c>
      <c r="B85" s="4" t="s">
        <v>7</v>
      </c>
      <c r="C85" s="4" t="s">
        <v>277</v>
      </c>
      <c r="D85" s="4" t="s">
        <v>318</v>
      </c>
      <c r="E85" s="6">
        <v>42169</v>
      </c>
      <c r="F85">
        <v>0</v>
      </c>
      <c r="G85" s="15">
        <v>250</v>
      </c>
      <c r="H85">
        <v>230011</v>
      </c>
      <c r="I85">
        <v>234844</v>
      </c>
      <c r="J85">
        <f t="shared" si="10"/>
        <v>129.87733887733887</v>
      </c>
      <c r="K85" t="s">
        <v>30</v>
      </c>
      <c r="L85">
        <f>((3.14*(0.5^2))/4)*J85</f>
        <v>25.488427754677755</v>
      </c>
      <c r="M85">
        <v>26.523856850000001</v>
      </c>
      <c r="N85" s="9">
        <v>250</v>
      </c>
      <c r="O85" s="9">
        <v>0.01</v>
      </c>
      <c r="P85" s="17" t="s">
        <v>234</v>
      </c>
      <c r="Q85" t="s">
        <v>31</v>
      </c>
      <c r="R85" t="s">
        <v>32</v>
      </c>
      <c r="S85" t="s">
        <v>30</v>
      </c>
      <c r="T85" t="s">
        <v>30</v>
      </c>
      <c r="U85" t="s">
        <v>30</v>
      </c>
      <c r="V85" t="s">
        <v>30</v>
      </c>
      <c r="W85" t="s">
        <v>274</v>
      </c>
      <c r="X85" t="s">
        <v>274</v>
      </c>
      <c r="Y85" t="s">
        <v>274</v>
      </c>
      <c r="Z85" t="s">
        <v>164</v>
      </c>
      <c r="AA85" s="4" t="s">
        <v>30</v>
      </c>
      <c r="AB85" s="4" t="s">
        <v>30</v>
      </c>
      <c r="AC85" t="s">
        <v>229</v>
      </c>
      <c r="AD85">
        <v>3</v>
      </c>
      <c r="AE85" s="21">
        <f t="shared" si="11"/>
        <v>300</v>
      </c>
      <c r="AF85" s="27">
        <f t="shared" si="12"/>
        <v>11.310572278254472</v>
      </c>
      <c r="AG85" t="s">
        <v>237</v>
      </c>
    </row>
    <row r="86" spans="1:33" hidden="1" x14ac:dyDescent="0.25">
      <c r="A86" s="4" t="s">
        <v>249</v>
      </c>
      <c r="B86" s="4" t="s">
        <v>7</v>
      </c>
      <c r="C86" s="4" t="s">
        <v>277</v>
      </c>
      <c r="D86" s="4" t="s">
        <v>318</v>
      </c>
      <c r="E86" s="6">
        <v>42169</v>
      </c>
      <c r="F86">
        <v>0</v>
      </c>
      <c r="G86" s="15">
        <v>250</v>
      </c>
      <c r="H86">
        <v>230011</v>
      </c>
      <c r="I86">
        <v>234844</v>
      </c>
      <c r="J86">
        <f t="shared" si="10"/>
        <v>129.87733887733887</v>
      </c>
      <c r="K86" t="s">
        <v>30</v>
      </c>
      <c r="L86">
        <f>((3.14*(0.5^2))/4)*J86</f>
        <v>25.488427754677755</v>
      </c>
      <c r="M86">
        <v>26.523856850000001</v>
      </c>
      <c r="N86" s="9">
        <v>1000</v>
      </c>
      <c r="O86" s="9">
        <v>1</v>
      </c>
      <c r="P86" s="17" t="s">
        <v>239</v>
      </c>
      <c r="Q86" t="s">
        <v>30</v>
      </c>
      <c r="R86" t="s">
        <v>30</v>
      </c>
      <c r="S86" t="s">
        <v>30</v>
      </c>
      <c r="T86" t="s">
        <v>30</v>
      </c>
      <c r="U86" t="s">
        <v>30</v>
      </c>
      <c r="V86" t="s">
        <v>30</v>
      </c>
      <c r="W86" t="str">
        <f>IF(S86="NA",IF(R86="NA",IF(Q86="NA","Other",Q86),R86),S86)</f>
        <v>Other</v>
      </c>
      <c r="X86" t="s">
        <v>166</v>
      </c>
      <c r="Y86" t="str">
        <f t="shared" ref="Y86:Y108" si="16">IF(U86="NA",IF(T86="NA",IF(S86="NA",IF(R86="NA",IF(Q86="NA","Other",Q86),R86),S86),T86),U86)</f>
        <v>Other</v>
      </c>
      <c r="Z86" t="s">
        <v>182</v>
      </c>
      <c r="AA86" s="4" t="s">
        <v>30</v>
      </c>
      <c r="AB86" s="4" t="s">
        <v>30</v>
      </c>
      <c r="AC86" t="s">
        <v>229</v>
      </c>
      <c r="AD86">
        <v>2</v>
      </c>
      <c r="AE86" s="21">
        <f t="shared" si="11"/>
        <v>2</v>
      </c>
      <c r="AF86" s="27">
        <f t="shared" si="12"/>
        <v>7.5403815188363144E-2</v>
      </c>
      <c r="AG86" t="s">
        <v>237</v>
      </c>
    </row>
    <row r="87" spans="1:33" hidden="1" x14ac:dyDescent="0.25">
      <c r="A87" s="4" t="s">
        <v>249</v>
      </c>
      <c r="B87" s="4" t="s">
        <v>7</v>
      </c>
      <c r="C87" s="4" t="s">
        <v>277</v>
      </c>
      <c r="D87" s="4" t="s">
        <v>318</v>
      </c>
      <c r="E87" s="6">
        <v>42169</v>
      </c>
      <c r="F87">
        <v>0</v>
      </c>
      <c r="G87" s="15">
        <v>250</v>
      </c>
      <c r="H87">
        <v>230011</v>
      </c>
      <c r="I87">
        <v>234844</v>
      </c>
      <c r="J87">
        <f t="shared" si="10"/>
        <v>129.87733887733887</v>
      </c>
      <c r="K87" t="s">
        <v>30</v>
      </c>
      <c r="L87">
        <f>((3.14*(0.5^2))/4)*J87</f>
        <v>25.488427754677755</v>
      </c>
      <c r="M87">
        <v>26.523856850000001</v>
      </c>
      <c r="N87" s="9">
        <v>250</v>
      </c>
      <c r="O87" s="9">
        <v>0.01</v>
      </c>
      <c r="P87" s="17" t="s">
        <v>234</v>
      </c>
      <c r="Q87" t="s">
        <v>30</v>
      </c>
      <c r="R87" t="s">
        <v>30</v>
      </c>
      <c r="S87" t="s">
        <v>30</v>
      </c>
      <c r="T87" t="s">
        <v>30</v>
      </c>
      <c r="U87" t="s">
        <v>30</v>
      </c>
      <c r="V87" t="s">
        <v>30</v>
      </c>
      <c r="W87" t="str">
        <f>IF(S87="NA",IF(R87="NA",IF(Q87="NA","Other",Q87),R87),S87)</f>
        <v>Other</v>
      </c>
      <c r="X87" t="s">
        <v>166</v>
      </c>
      <c r="Y87" t="str">
        <f t="shared" si="16"/>
        <v>Other</v>
      </c>
      <c r="Z87" t="s">
        <v>162</v>
      </c>
      <c r="AA87" s="4" t="s">
        <v>30</v>
      </c>
      <c r="AB87" s="4" t="s">
        <v>30</v>
      </c>
      <c r="AC87" t="s">
        <v>229</v>
      </c>
      <c r="AD87">
        <v>165</v>
      </c>
      <c r="AE87" s="21">
        <f t="shared" si="11"/>
        <v>16500</v>
      </c>
      <c r="AF87" s="27">
        <f t="shared" si="12"/>
        <v>622.08147530399594</v>
      </c>
      <c r="AG87" t="s">
        <v>237</v>
      </c>
    </row>
    <row r="88" spans="1:33" hidden="1" x14ac:dyDescent="0.25">
      <c r="A88" s="4" t="s">
        <v>249</v>
      </c>
      <c r="B88" s="4" t="s">
        <v>7</v>
      </c>
      <c r="C88" s="4" t="s">
        <v>277</v>
      </c>
      <c r="D88" s="4" t="s">
        <v>318</v>
      </c>
      <c r="E88" s="6">
        <v>42169</v>
      </c>
      <c r="F88">
        <v>0</v>
      </c>
      <c r="G88" s="15">
        <v>250</v>
      </c>
      <c r="H88">
        <v>230011</v>
      </c>
      <c r="I88">
        <v>234844</v>
      </c>
      <c r="J88">
        <f t="shared" si="10"/>
        <v>129.87733887733887</v>
      </c>
      <c r="K88" t="s">
        <v>30</v>
      </c>
      <c r="L88">
        <f>((3.14*(0.5^2))/4)*J88</f>
        <v>25.488427754677755</v>
      </c>
      <c r="M88">
        <v>26.523856850000001</v>
      </c>
      <c r="N88" s="9">
        <v>1000</v>
      </c>
      <c r="O88" s="9">
        <v>1</v>
      </c>
      <c r="P88" s="17" t="s">
        <v>238</v>
      </c>
      <c r="Q88" t="s">
        <v>31</v>
      </c>
      <c r="R88" t="s">
        <v>99</v>
      </c>
      <c r="S88" t="s">
        <v>34</v>
      </c>
      <c r="T88" t="s">
        <v>102</v>
      </c>
      <c r="U88" t="s">
        <v>103</v>
      </c>
      <c r="V88" t="s">
        <v>104</v>
      </c>
      <c r="W88" t="str">
        <f t="shared" ref="W88:W95" si="17">IF(S88="NA",IF(R88="NA",IF(Q88="NA","Digested",Q88),R88),S88)</f>
        <v>Calanoida</v>
      </c>
      <c r="X88" t="s">
        <v>342</v>
      </c>
      <c r="Y88" t="str">
        <f t="shared" si="16"/>
        <v>Epilabidocera</v>
      </c>
      <c r="Z88" t="s">
        <v>184</v>
      </c>
      <c r="AA88" s="4" t="s">
        <v>30</v>
      </c>
      <c r="AB88" s="4" t="s">
        <v>227</v>
      </c>
      <c r="AC88">
        <v>3.5</v>
      </c>
      <c r="AD88">
        <v>2</v>
      </c>
      <c r="AE88" s="21">
        <f t="shared" si="11"/>
        <v>2</v>
      </c>
      <c r="AF88" s="27">
        <f t="shared" si="12"/>
        <v>7.5403815188363144E-2</v>
      </c>
      <c r="AG88" t="s">
        <v>237</v>
      </c>
    </row>
    <row r="89" spans="1:33" hidden="1" x14ac:dyDescent="0.25">
      <c r="A89" s="4" t="s">
        <v>249</v>
      </c>
      <c r="B89" s="4" t="s">
        <v>7</v>
      </c>
      <c r="C89" s="4" t="s">
        <v>277</v>
      </c>
      <c r="D89" s="4" t="s">
        <v>318</v>
      </c>
      <c r="E89" s="6">
        <v>42169</v>
      </c>
      <c r="F89">
        <v>0</v>
      </c>
      <c r="G89" s="15">
        <v>250</v>
      </c>
      <c r="H89">
        <v>230011</v>
      </c>
      <c r="I89">
        <v>234844</v>
      </c>
      <c r="J89">
        <f t="shared" si="10"/>
        <v>129.87733887733887</v>
      </c>
      <c r="K89" t="s">
        <v>30</v>
      </c>
      <c r="L89">
        <f>((3.14*(0.5^2))/4)*J89</f>
        <v>25.488427754677755</v>
      </c>
      <c r="M89">
        <v>26.523856850000001</v>
      </c>
      <c r="N89" s="9">
        <v>1000</v>
      </c>
      <c r="O89" s="9">
        <v>1</v>
      </c>
      <c r="P89" s="17" t="s">
        <v>238</v>
      </c>
      <c r="Q89" t="s">
        <v>31</v>
      </c>
      <c r="R89" t="s">
        <v>99</v>
      </c>
      <c r="S89" t="s">
        <v>34</v>
      </c>
      <c r="T89" t="s">
        <v>102</v>
      </c>
      <c r="U89" t="s">
        <v>103</v>
      </c>
      <c r="V89" t="s">
        <v>104</v>
      </c>
      <c r="W89" t="str">
        <f t="shared" si="17"/>
        <v>Calanoida</v>
      </c>
      <c r="X89" t="s">
        <v>342</v>
      </c>
      <c r="Y89" t="str">
        <f t="shared" si="16"/>
        <v>Epilabidocera</v>
      </c>
      <c r="Z89" t="s">
        <v>184</v>
      </c>
      <c r="AA89" s="4" t="s">
        <v>30</v>
      </c>
      <c r="AB89" s="4" t="s">
        <v>228</v>
      </c>
      <c r="AC89">
        <v>4.0999999999999996</v>
      </c>
      <c r="AD89">
        <v>4</v>
      </c>
      <c r="AE89" s="21">
        <f t="shared" si="11"/>
        <v>4</v>
      </c>
      <c r="AF89" s="27">
        <f t="shared" si="12"/>
        <v>0.15080763037672629</v>
      </c>
      <c r="AG89" t="s">
        <v>237</v>
      </c>
    </row>
    <row r="90" spans="1:33" hidden="1" x14ac:dyDescent="0.25">
      <c r="A90" s="4" t="s">
        <v>249</v>
      </c>
      <c r="B90" s="4" t="s">
        <v>7</v>
      </c>
      <c r="C90" s="4" t="s">
        <v>277</v>
      </c>
      <c r="D90" s="4" t="s">
        <v>318</v>
      </c>
      <c r="E90" s="6">
        <v>42169</v>
      </c>
      <c r="F90">
        <v>0</v>
      </c>
      <c r="G90" s="15">
        <v>250</v>
      </c>
      <c r="H90">
        <v>230011</v>
      </c>
      <c r="I90">
        <v>234844</v>
      </c>
      <c r="J90">
        <f t="shared" si="10"/>
        <v>129.87733887733887</v>
      </c>
      <c r="K90" t="s">
        <v>30</v>
      </c>
      <c r="L90">
        <f>((3.14*(0.5^2))/4)*J90</f>
        <v>25.488427754677755</v>
      </c>
      <c r="M90">
        <v>26.523856850000001</v>
      </c>
      <c r="N90" s="9">
        <v>1000</v>
      </c>
      <c r="O90" s="9">
        <v>1</v>
      </c>
      <c r="P90" s="17" t="s">
        <v>238</v>
      </c>
      <c r="Q90" t="s">
        <v>31</v>
      </c>
      <c r="R90" t="s">
        <v>99</v>
      </c>
      <c r="S90" t="s">
        <v>34</v>
      </c>
      <c r="T90" t="s">
        <v>102</v>
      </c>
      <c r="U90" t="s">
        <v>103</v>
      </c>
      <c r="V90" t="s">
        <v>104</v>
      </c>
      <c r="W90" t="str">
        <f t="shared" si="17"/>
        <v>Calanoida</v>
      </c>
      <c r="X90" t="s">
        <v>342</v>
      </c>
      <c r="Y90" t="str">
        <f t="shared" si="16"/>
        <v>Epilabidocera</v>
      </c>
      <c r="Z90" t="s">
        <v>184</v>
      </c>
      <c r="AA90" s="4" t="s">
        <v>224</v>
      </c>
      <c r="AB90" s="4" t="s">
        <v>30</v>
      </c>
      <c r="AC90">
        <v>3.2</v>
      </c>
      <c r="AD90">
        <v>1</v>
      </c>
      <c r="AE90" s="21">
        <f t="shared" si="11"/>
        <v>1</v>
      </c>
      <c r="AF90" s="27">
        <f t="shared" si="12"/>
        <v>3.7701907594181572E-2</v>
      </c>
      <c r="AG90" t="s">
        <v>237</v>
      </c>
    </row>
    <row r="91" spans="1:33" hidden="1" x14ac:dyDescent="0.25">
      <c r="A91" s="4" t="s">
        <v>249</v>
      </c>
      <c r="B91" s="4" t="s">
        <v>7</v>
      </c>
      <c r="C91" s="4" t="s">
        <v>277</v>
      </c>
      <c r="D91" s="4" t="s">
        <v>318</v>
      </c>
      <c r="E91" s="6">
        <v>42169</v>
      </c>
      <c r="F91">
        <v>0</v>
      </c>
      <c r="G91" s="15">
        <v>250</v>
      </c>
      <c r="H91">
        <v>230011</v>
      </c>
      <c r="I91">
        <v>234844</v>
      </c>
      <c r="J91">
        <f t="shared" si="10"/>
        <v>129.87733887733887</v>
      </c>
      <c r="K91" t="s">
        <v>30</v>
      </c>
      <c r="L91">
        <f>((3.14*(0.5^2))/4)*J91</f>
        <v>25.488427754677755</v>
      </c>
      <c r="M91">
        <v>26.523856850000001</v>
      </c>
      <c r="N91" s="9">
        <v>250</v>
      </c>
      <c r="O91" s="9">
        <v>0.01</v>
      </c>
      <c r="P91" s="17" t="s">
        <v>239</v>
      </c>
      <c r="Q91" t="s">
        <v>31</v>
      </c>
      <c r="R91" t="s">
        <v>99</v>
      </c>
      <c r="S91" t="s">
        <v>34</v>
      </c>
      <c r="T91" t="s">
        <v>102</v>
      </c>
      <c r="U91" t="s">
        <v>103</v>
      </c>
      <c r="V91" t="s">
        <v>104</v>
      </c>
      <c r="W91" t="str">
        <f t="shared" si="17"/>
        <v>Calanoida</v>
      </c>
      <c r="X91" t="s">
        <v>342</v>
      </c>
      <c r="Y91" t="str">
        <f t="shared" si="16"/>
        <v>Epilabidocera</v>
      </c>
      <c r="Z91" t="s">
        <v>184</v>
      </c>
      <c r="AA91" s="4" t="s">
        <v>30</v>
      </c>
      <c r="AB91" s="4" t="s">
        <v>30</v>
      </c>
      <c r="AC91" t="s">
        <v>229</v>
      </c>
      <c r="AD91">
        <v>1</v>
      </c>
      <c r="AE91" s="21">
        <f t="shared" si="11"/>
        <v>100</v>
      </c>
      <c r="AF91" s="27">
        <f t="shared" si="12"/>
        <v>3.7701907594181572</v>
      </c>
      <c r="AG91" t="s">
        <v>237</v>
      </c>
    </row>
    <row r="92" spans="1:33" hidden="1" x14ac:dyDescent="0.25">
      <c r="A92" s="4" t="s">
        <v>249</v>
      </c>
      <c r="B92" s="4" t="s">
        <v>7</v>
      </c>
      <c r="C92" s="4" t="s">
        <v>277</v>
      </c>
      <c r="D92" s="4" t="s">
        <v>318</v>
      </c>
      <c r="E92" s="6">
        <v>42169</v>
      </c>
      <c r="F92">
        <v>0</v>
      </c>
      <c r="G92" s="15">
        <v>250</v>
      </c>
      <c r="H92">
        <v>230011</v>
      </c>
      <c r="I92">
        <v>234844</v>
      </c>
      <c r="J92">
        <f t="shared" si="10"/>
        <v>129.87733887733887</v>
      </c>
      <c r="K92" t="s">
        <v>30</v>
      </c>
      <c r="L92">
        <f>((3.14*(0.5^2))/4)*J92</f>
        <v>25.488427754677755</v>
      </c>
      <c r="M92">
        <v>26.523856850000001</v>
      </c>
      <c r="N92" s="9">
        <v>250</v>
      </c>
      <c r="O92" s="9">
        <v>0.01</v>
      </c>
      <c r="P92" s="17" t="s">
        <v>234</v>
      </c>
      <c r="Q92" t="s">
        <v>31</v>
      </c>
      <c r="R92" t="s">
        <v>79</v>
      </c>
      <c r="S92" t="s">
        <v>92</v>
      </c>
      <c r="T92" t="s">
        <v>105</v>
      </c>
      <c r="U92" t="s">
        <v>30</v>
      </c>
      <c r="V92" t="s">
        <v>30</v>
      </c>
      <c r="W92" t="str">
        <f t="shared" si="17"/>
        <v>Euphausiacea</v>
      </c>
      <c r="X92" t="s">
        <v>205</v>
      </c>
      <c r="Y92" t="str">
        <f t="shared" si="16"/>
        <v>Euphausiidae</v>
      </c>
      <c r="Z92" t="s">
        <v>185</v>
      </c>
      <c r="AA92" s="4" t="s">
        <v>30</v>
      </c>
      <c r="AB92" s="4" t="s">
        <v>30</v>
      </c>
      <c r="AC92" t="s">
        <v>229</v>
      </c>
      <c r="AD92">
        <v>5</v>
      </c>
      <c r="AE92" s="21">
        <f t="shared" si="11"/>
        <v>500</v>
      </c>
      <c r="AF92" s="27">
        <f t="shared" si="12"/>
        <v>18.850953797090785</v>
      </c>
      <c r="AG92" t="s">
        <v>237</v>
      </c>
    </row>
    <row r="93" spans="1:33" hidden="1" x14ac:dyDescent="0.25">
      <c r="A93" s="4" t="s">
        <v>249</v>
      </c>
      <c r="B93" s="4" t="s">
        <v>7</v>
      </c>
      <c r="C93" s="4" t="s">
        <v>277</v>
      </c>
      <c r="D93" s="4" t="s">
        <v>318</v>
      </c>
      <c r="E93" s="6">
        <v>42169</v>
      </c>
      <c r="F93">
        <v>0</v>
      </c>
      <c r="G93" s="15">
        <v>250</v>
      </c>
      <c r="H93">
        <v>230011</v>
      </c>
      <c r="I93">
        <v>234844</v>
      </c>
      <c r="J93">
        <f t="shared" si="10"/>
        <v>129.87733887733887</v>
      </c>
      <c r="K93" t="s">
        <v>30</v>
      </c>
      <c r="L93">
        <f>((3.14*(0.5^2))/4)*J93</f>
        <v>25.488427754677755</v>
      </c>
      <c r="M93">
        <v>26.523856850000001</v>
      </c>
      <c r="N93" s="9">
        <v>250</v>
      </c>
      <c r="O93" s="9">
        <v>0.01</v>
      </c>
      <c r="P93" s="17" t="s">
        <v>234</v>
      </c>
      <c r="Q93" t="s">
        <v>31</v>
      </c>
      <c r="R93" t="s">
        <v>38</v>
      </c>
      <c r="S93" t="s">
        <v>39</v>
      </c>
      <c r="T93" t="s">
        <v>40</v>
      </c>
      <c r="U93" t="s">
        <v>41</v>
      </c>
      <c r="V93" t="s">
        <v>30</v>
      </c>
      <c r="W93" t="str">
        <f t="shared" si="17"/>
        <v>Diplostraca</v>
      </c>
      <c r="X93" t="s">
        <v>336</v>
      </c>
      <c r="Y93" t="str">
        <f t="shared" si="16"/>
        <v>Evadne</v>
      </c>
      <c r="Z93" t="s">
        <v>41</v>
      </c>
      <c r="AA93" s="4" t="s">
        <v>30</v>
      </c>
      <c r="AB93" s="4" t="s">
        <v>30</v>
      </c>
      <c r="AC93" t="s">
        <v>229</v>
      </c>
      <c r="AD93">
        <v>21</v>
      </c>
      <c r="AE93" s="21">
        <f t="shared" si="11"/>
        <v>2100</v>
      </c>
      <c r="AF93" s="27">
        <f t="shared" si="12"/>
        <v>79.174005947781311</v>
      </c>
      <c r="AG93" t="s">
        <v>237</v>
      </c>
    </row>
    <row r="94" spans="1:33" hidden="1" x14ac:dyDescent="0.25">
      <c r="A94" s="4" t="s">
        <v>249</v>
      </c>
      <c r="B94" s="4" t="s">
        <v>7</v>
      </c>
      <c r="C94" s="4" t="s">
        <v>277</v>
      </c>
      <c r="D94" s="4" t="s">
        <v>318</v>
      </c>
      <c r="E94" s="6">
        <v>42169</v>
      </c>
      <c r="F94">
        <v>0</v>
      </c>
      <c r="G94" s="15">
        <v>250</v>
      </c>
      <c r="H94">
        <v>230011</v>
      </c>
      <c r="I94">
        <v>234844</v>
      </c>
      <c r="J94">
        <f t="shared" si="10"/>
        <v>129.87733887733887</v>
      </c>
      <c r="K94" t="s">
        <v>30</v>
      </c>
      <c r="L94">
        <f>((3.14*(0.5^2))/4)*J94</f>
        <v>25.488427754677755</v>
      </c>
      <c r="M94">
        <v>26.523856850000001</v>
      </c>
      <c r="N94" s="9">
        <v>2000</v>
      </c>
      <c r="O94" s="9">
        <v>1</v>
      </c>
      <c r="P94" s="17" t="s">
        <v>235</v>
      </c>
      <c r="Q94" t="s">
        <v>31</v>
      </c>
      <c r="R94" t="s">
        <v>79</v>
      </c>
      <c r="S94" t="s">
        <v>89</v>
      </c>
      <c r="T94" t="s">
        <v>30</v>
      </c>
      <c r="U94" t="s">
        <v>30</v>
      </c>
      <c r="V94" t="s">
        <v>30</v>
      </c>
      <c r="W94" t="str">
        <f t="shared" si="17"/>
        <v>Amphipoda</v>
      </c>
      <c r="X94" t="s">
        <v>338</v>
      </c>
      <c r="Y94" t="str">
        <f t="shared" si="16"/>
        <v>Amphipoda</v>
      </c>
      <c r="Z94" t="s">
        <v>190</v>
      </c>
      <c r="AA94" s="4" t="s">
        <v>30</v>
      </c>
      <c r="AB94" s="4" t="s">
        <v>30</v>
      </c>
      <c r="AC94">
        <v>18</v>
      </c>
      <c r="AD94">
        <v>1</v>
      </c>
      <c r="AE94" s="21">
        <f t="shared" si="11"/>
        <v>1</v>
      </c>
      <c r="AF94" s="27">
        <f t="shared" si="12"/>
        <v>3.7701907594181572E-2</v>
      </c>
      <c r="AG94" t="s">
        <v>237</v>
      </c>
    </row>
    <row r="95" spans="1:33" hidden="1" x14ac:dyDescent="0.25">
      <c r="A95" s="4" t="s">
        <v>249</v>
      </c>
      <c r="B95" s="4" t="s">
        <v>7</v>
      </c>
      <c r="C95" s="4" t="s">
        <v>277</v>
      </c>
      <c r="D95" s="4" t="s">
        <v>318</v>
      </c>
      <c r="E95" s="6">
        <v>42169</v>
      </c>
      <c r="F95">
        <v>0</v>
      </c>
      <c r="G95" s="15">
        <v>250</v>
      </c>
      <c r="H95">
        <v>230011</v>
      </c>
      <c r="I95">
        <v>234844</v>
      </c>
      <c r="J95">
        <f t="shared" si="10"/>
        <v>129.87733887733887</v>
      </c>
      <c r="K95" t="s">
        <v>30</v>
      </c>
      <c r="L95">
        <f>((3.14*(0.5^2))/4)*J95</f>
        <v>25.488427754677755</v>
      </c>
      <c r="M95">
        <v>26.523856850000001</v>
      </c>
      <c r="N95" s="9">
        <v>250</v>
      </c>
      <c r="O95" s="9">
        <v>0.01</v>
      </c>
      <c r="P95" s="17" t="s">
        <v>239</v>
      </c>
      <c r="Q95" t="s">
        <v>31</v>
      </c>
      <c r="R95" t="s">
        <v>79</v>
      </c>
      <c r="S95" t="s">
        <v>80</v>
      </c>
      <c r="T95" t="s">
        <v>95</v>
      </c>
      <c r="U95" t="s">
        <v>30</v>
      </c>
      <c r="V95" t="s">
        <v>30</v>
      </c>
      <c r="W95" t="str">
        <f t="shared" si="17"/>
        <v>Decapoda</v>
      </c>
      <c r="X95" t="s">
        <v>340</v>
      </c>
      <c r="Y95" t="str">
        <f t="shared" si="16"/>
        <v>Grapsidae</v>
      </c>
      <c r="Z95" t="s">
        <v>95</v>
      </c>
      <c r="AA95" s="4" t="s">
        <v>30</v>
      </c>
      <c r="AB95" s="4" t="s">
        <v>30</v>
      </c>
      <c r="AC95" t="s">
        <v>229</v>
      </c>
      <c r="AD95">
        <v>1</v>
      </c>
      <c r="AE95" s="21">
        <f t="shared" si="11"/>
        <v>100</v>
      </c>
      <c r="AF95" s="27">
        <f t="shared" si="12"/>
        <v>3.7701907594181572</v>
      </c>
      <c r="AG95" t="s">
        <v>237</v>
      </c>
    </row>
    <row r="96" spans="1:33" hidden="1" x14ac:dyDescent="0.25">
      <c r="A96" s="4" t="s">
        <v>249</v>
      </c>
      <c r="B96" s="4" t="s">
        <v>7</v>
      </c>
      <c r="C96" s="4" t="s">
        <v>277</v>
      </c>
      <c r="D96" s="4" t="s">
        <v>318</v>
      </c>
      <c r="E96" s="6">
        <v>42169</v>
      </c>
      <c r="F96">
        <v>0</v>
      </c>
      <c r="G96" s="15">
        <v>250</v>
      </c>
      <c r="H96">
        <v>230011</v>
      </c>
      <c r="I96">
        <v>234844</v>
      </c>
      <c r="J96">
        <f t="shared" si="10"/>
        <v>129.87733887733887</v>
      </c>
      <c r="K96" t="s">
        <v>30</v>
      </c>
      <c r="L96">
        <f>((3.14*(0.5^2))/4)*J96</f>
        <v>25.488427754677755</v>
      </c>
      <c r="M96">
        <v>26.523856850000001</v>
      </c>
      <c r="N96" s="9">
        <v>1000</v>
      </c>
      <c r="O96" s="9">
        <v>1</v>
      </c>
      <c r="P96" s="17" t="s">
        <v>240</v>
      </c>
      <c r="Q96" t="s">
        <v>72</v>
      </c>
      <c r="R96" t="s">
        <v>73</v>
      </c>
      <c r="S96" t="s">
        <v>106</v>
      </c>
      <c r="T96" t="s">
        <v>124</v>
      </c>
      <c r="U96" t="s">
        <v>127</v>
      </c>
      <c r="V96" t="s">
        <v>30</v>
      </c>
      <c r="W96" t="s">
        <v>73</v>
      </c>
      <c r="X96" t="s">
        <v>166</v>
      </c>
      <c r="Y96" t="str">
        <f t="shared" si="16"/>
        <v>Halitholus</v>
      </c>
      <c r="Z96" t="s">
        <v>127</v>
      </c>
      <c r="AA96" s="4" t="s">
        <v>30</v>
      </c>
      <c r="AB96" s="4" t="s">
        <v>30</v>
      </c>
      <c r="AC96">
        <v>5</v>
      </c>
      <c r="AD96">
        <v>1</v>
      </c>
      <c r="AE96" s="21">
        <f t="shared" si="11"/>
        <v>1</v>
      </c>
      <c r="AF96" s="27">
        <f t="shared" si="12"/>
        <v>3.7701907594181572E-2</v>
      </c>
      <c r="AG96" t="s">
        <v>237</v>
      </c>
    </row>
    <row r="97" spans="1:33" hidden="1" x14ac:dyDescent="0.25">
      <c r="A97" s="4" t="s">
        <v>249</v>
      </c>
      <c r="B97" s="4" t="s">
        <v>7</v>
      </c>
      <c r="C97" s="4" t="s">
        <v>277</v>
      </c>
      <c r="D97" s="4" t="s">
        <v>318</v>
      </c>
      <c r="E97" s="6">
        <v>42169</v>
      </c>
      <c r="F97">
        <v>0</v>
      </c>
      <c r="G97" s="15">
        <v>250</v>
      </c>
      <c r="H97">
        <v>230011</v>
      </c>
      <c r="I97">
        <v>234844</v>
      </c>
      <c r="J97">
        <f t="shared" si="10"/>
        <v>129.87733887733887</v>
      </c>
      <c r="K97" t="s">
        <v>30</v>
      </c>
      <c r="L97">
        <f>((3.14*(0.5^2))/4)*J97</f>
        <v>25.488427754677755</v>
      </c>
      <c r="M97">
        <v>26.523856850000001</v>
      </c>
      <c r="N97" s="9">
        <v>250</v>
      </c>
      <c r="O97" s="9">
        <v>0.01</v>
      </c>
      <c r="P97" s="17" t="s">
        <v>234</v>
      </c>
      <c r="Q97" t="s">
        <v>31</v>
      </c>
      <c r="R97" t="s">
        <v>33</v>
      </c>
      <c r="S97" t="s">
        <v>34</v>
      </c>
      <c r="T97" t="s">
        <v>53</v>
      </c>
      <c r="U97" t="s">
        <v>54</v>
      </c>
      <c r="V97" t="s">
        <v>30</v>
      </c>
      <c r="W97" t="str">
        <f>IF(S97="NA",IF(R97="NA",IF(Q97="NA","Digested",Q97),R97),S97)</f>
        <v>Calanoida</v>
      </c>
      <c r="X97" t="s">
        <v>342</v>
      </c>
      <c r="Y97" t="str">
        <f t="shared" si="16"/>
        <v>Paracalanus</v>
      </c>
      <c r="Z97" t="s">
        <v>54</v>
      </c>
      <c r="AA97" s="4" t="s">
        <v>30</v>
      </c>
      <c r="AB97" s="4" t="s">
        <v>30</v>
      </c>
      <c r="AC97" t="s">
        <v>229</v>
      </c>
      <c r="AD97">
        <v>14</v>
      </c>
      <c r="AE97" s="21">
        <f t="shared" si="11"/>
        <v>1400</v>
      </c>
      <c r="AF97" s="27">
        <f t="shared" si="12"/>
        <v>52.782670631854202</v>
      </c>
      <c r="AG97" t="s">
        <v>237</v>
      </c>
    </row>
    <row r="98" spans="1:33" hidden="1" x14ac:dyDescent="0.25">
      <c r="A98" s="4" t="s">
        <v>249</v>
      </c>
      <c r="B98" s="4" t="s">
        <v>7</v>
      </c>
      <c r="C98" s="4" t="s">
        <v>277</v>
      </c>
      <c r="D98" s="4" t="s">
        <v>318</v>
      </c>
      <c r="E98" s="6">
        <v>42169</v>
      </c>
      <c r="F98">
        <v>0</v>
      </c>
      <c r="G98" s="15">
        <v>250</v>
      </c>
      <c r="H98">
        <v>230011</v>
      </c>
      <c r="I98">
        <v>234844</v>
      </c>
      <c r="J98">
        <f t="shared" si="10"/>
        <v>129.87733887733887</v>
      </c>
      <c r="K98" t="s">
        <v>30</v>
      </c>
      <c r="L98">
        <f>((3.14*(0.5^2))/4)*J98</f>
        <v>25.488427754677755</v>
      </c>
      <c r="M98">
        <v>26.523856850000001</v>
      </c>
      <c r="N98" s="9">
        <v>250</v>
      </c>
      <c r="O98" s="9">
        <v>0.01</v>
      </c>
      <c r="P98" s="17" t="s">
        <v>234</v>
      </c>
      <c r="Q98" t="s">
        <v>31</v>
      </c>
      <c r="R98" t="s">
        <v>38</v>
      </c>
      <c r="S98" t="s">
        <v>39</v>
      </c>
      <c r="T98" t="s">
        <v>40</v>
      </c>
      <c r="U98" t="s">
        <v>58</v>
      </c>
      <c r="V98" t="s">
        <v>30</v>
      </c>
      <c r="W98" t="str">
        <f>IF(S98="NA",IF(R98="NA",IF(Q98="NA","Digested",Q98),R98),S98)</f>
        <v>Diplostraca</v>
      </c>
      <c r="X98" t="s">
        <v>336</v>
      </c>
      <c r="Y98" t="str">
        <f t="shared" si="16"/>
        <v>Podon</v>
      </c>
      <c r="Z98" t="s">
        <v>58</v>
      </c>
      <c r="AA98" s="4" t="s">
        <v>30</v>
      </c>
      <c r="AB98" s="4" t="s">
        <v>30</v>
      </c>
      <c r="AC98" t="s">
        <v>229</v>
      </c>
      <c r="AD98">
        <v>2</v>
      </c>
      <c r="AE98" s="21">
        <f t="shared" si="11"/>
        <v>200</v>
      </c>
      <c r="AF98" s="27">
        <f t="shared" si="12"/>
        <v>7.5403815188363144</v>
      </c>
      <c r="AG98" t="s">
        <v>237</v>
      </c>
    </row>
    <row r="99" spans="1:33" hidden="1" x14ac:dyDescent="0.25">
      <c r="A99" s="4" t="s">
        <v>249</v>
      </c>
      <c r="B99" s="4" t="s">
        <v>7</v>
      </c>
      <c r="C99" s="4" t="s">
        <v>277</v>
      </c>
      <c r="D99" s="4" t="s">
        <v>318</v>
      </c>
      <c r="E99" s="6">
        <v>42169</v>
      </c>
      <c r="F99">
        <v>0</v>
      </c>
      <c r="G99" s="15">
        <v>250</v>
      </c>
      <c r="H99">
        <v>230011</v>
      </c>
      <c r="I99">
        <v>234844</v>
      </c>
      <c r="J99">
        <f t="shared" si="10"/>
        <v>129.87733887733887</v>
      </c>
      <c r="K99" t="s">
        <v>30</v>
      </c>
      <c r="L99">
        <f>((3.14*(0.5^2))/4)*J99</f>
        <v>25.488427754677755</v>
      </c>
      <c r="M99">
        <v>26.523856850000001</v>
      </c>
      <c r="N99" s="9">
        <v>1000</v>
      </c>
      <c r="O99" s="9">
        <v>1</v>
      </c>
      <c r="P99" s="17" t="s">
        <v>238</v>
      </c>
      <c r="Q99" t="s">
        <v>30</v>
      </c>
      <c r="R99" t="s">
        <v>30</v>
      </c>
      <c r="S99" t="s">
        <v>30</v>
      </c>
      <c r="T99" t="s">
        <v>30</v>
      </c>
      <c r="U99" t="s">
        <v>30</v>
      </c>
      <c r="V99" t="s">
        <v>30</v>
      </c>
      <c r="W99" t="str">
        <f>IF(S99="NA",IF(R99="NA",IF(Q99="NA","Other",Q99),R99),S99)</f>
        <v>Other</v>
      </c>
      <c r="X99" t="s">
        <v>166</v>
      </c>
      <c r="Y99" t="str">
        <f t="shared" si="16"/>
        <v>Other</v>
      </c>
      <c r="Z99" t="s">
        <v>250</v>
      </c>
      <c r="AA99" s="4" t="s">
        <v>30</v>
      </c>
      <c r="AB99" s="4" t="s">
        <v>30</v>
      </c>
      <c r="AC99">
        <v>4</v>
      </c>
      <c r="AD99">
        <v>1</v>
      </c>
      <c r="AE99" s="21">
        <f t="shared" si="11"/>
        <v>1</v>
      </c>
      <c r="AF99" s="27">
        <f t="shared" si="12"/>
        <v>3.7701907594181572E-2</v>
      </c>
      <c r="AG99" t="s">
        <v>237</v>
      </c>
    </row>
    <row r="100" spans="1:33" hidden="1" x14ac:dyDescent="0.25">
      <c r="A100" s="4" t="s">
        <v>249</v>
      </c>
      <c r="B100" s="4" t="s">
        <v>7</v>
      </c>
      <c r="C100" s="4" t="s">
        <v>277</v>
      </c>
      <c r="D100" s="4" t="s">
        <v>318</v>
      </c>
      <c r="E100" s="6">
        <v>42169</v>
      </c>
      <c r="F100">
        <v>0</v>
      </c>
      <c r="G100" s="15">
        <v>250</v>
      </c>
      <c r="H100">
        <v>230011</v>
      </c>
      <c r="I100">
        <v>234844</v>
      </c>
      <c r="J100">
        <f t="shared" si="10"/>
        <v>129.87733887733887</v>
      </c>
      <c r="K100" t="s">
        <v>30</v>
      </c>
      <c r="L100">
        <f>((3.14*(0.5^2))/4)*J100</f>
        <v>25.488427754677755</v>
      </c>
      <c r="M100">
        <v>26.523856850000001</v>
      </c>
      <c r="N100" s="9">
        <v>1000</v>
      </c>
      <c r="O100" s="9">
        <v>1</v>
      </c>
      <c r="P100" s="17" t="s">
        <v>239</v>
      </c>
      <c r="Q100" t="s">
        <v>31</v>
      </c>
      <c r="R100" t="s">
        <v>33</v>
      </c>
      <c r="S100" t="s">
        <v>34</v>
      </c>
      <c r="T100" t="s">
        <v>65</v>
      </c>
      <c r="U100" t="s">
        <v>66</v>
      </c>
      <c r="V100" t="s">
        <v>30</v>
      </c>
      <c r="W100" t="str">
        <f t="shared" ref="W100:W107" si="18">IF(S100="NA",IF(R100="NA",IF(Q100="NA","Digested",Q100),R100),S100)</f>
        <v>Calanoida</v>
      </c>
      <c r="X100" t="s">
        <v>342</v>
      </c>
      <c r="Y100" t="str">
        <f t="shared" si="16"/>
        <v>Pseudocalanus</v>
      </c>
      <c r="Z100" s="17" t="s">
        <v>66</v>
      </c>
      <c r="AA100" s="4" t="s">
        <v>30</v>
      </c>
      <c r="AB100" s="4" t="s">
        <v>30</v>
      </c>
      <c r="AC100" t="s">
        <v>229</v>
      </c>
      <c r="AD100">
        <v>1</v>
      </c>
      <c r="AE100" s="21">
        <f t="shared" si="11"/>
        <v>1</v>
      </c>
      <c r="AF100" s="27">
        <f t="shared" si="12"/>
        <v>3.7701907594181572E-2</v>
      </c>
      <c r="AG100" t="s">
        <v>237</v>
      </c>
    </row>
    <row r="101" spans="1:33" hidden="1" x14ac:dyDescent="0.25">
      <c r="A101" s="4" t="s">
        <v>249</v>
      </c>
      <c r="B101" s="4" t="s">
        <v>7</v>
      </c>
      <c r="C101" s="4" t="s">
        <v>277</v>
      </c>
      <c r="D101" s="4" t="s">
        <v>318</v>
      </c>
      <c r="E101" s="6">
        <v>42169</v>
      </c>
      <c r="F101">
        <v>0</v>
      </c>
      <c r="G101" s="15">
        <v>250</v>
      </c>
      <c r="H101">
        <v>230011</v>
      </c>
      <c r="I101">
        <v>234844</v>
      </c>
      <c r="J101">
        <f t="shared" si="10"/>
        <v>129.87733887733887</v>
      </c>
      <c r="K101" t="s">
        <v>30</v>
      </c>
      <c r="L101">
        <f>((3.14*(0.5^2))/4)*J101</f>
        <v>25.488427754677755</v>
      </c>
      <c r="M101">
        <v>26.523856850000001</v>
      </c>
      <c r="N101" s="9">
        <v>250</v>
      </c>
      <c r="O101" s="9">
        <v>0.01</v>
      </c>
      <c r="P101" s="17" t="s">
        <v>239</v>
      </c>
      <c r="Q101" t="s">
        <v>31</v>
      </c>
      <c r="R101" t="s">
        <v>33</v>
      </c>
      <c r="S101" t="s">
        <v>34</v>
      </c>
      <c r="T101" t="s">
        <v>65</v>
      </c>
      <c r="U101" t="s">
        <v>66</v>
      </c>
      <c r="V101" t="s">
        <v>30</v>
      </c>
      <c r="W101" t="str">
        <f t="shared" si="18"/>
        <v>Calanoida</v>
      </c>
      <c r="X101" t="s">
        <v>342</v>
      </c>
      <c r="Y101" t="str">
        <f t="shared" si="16"/>
        <v>Pseudocalanus</v>
      </c>
      <c r="Z101" t="s">
        <v>66</v>
      </c>
      <c r="AA101" s="4" t="s">
        <v>30</v>
      </c>
      <c r="AB101" s="4" t="s">
        <v>30</v>
      </c>
      <c r="AC101" t="s">
        <v>229</v>
      </c>
      <c r="AD101">
        <v>97</v>
      </c>
      <c r="AE101" s="21">
        <f t="shared" si="11"/>
        <v>9700</v>
      </c>
      <c r="AF101" s="27">
        <f t="shared" si="12"/>
        <v>365.70850366356126</v>
      </c>
      <c r="AG101" t="s">
        <v>237</v>
      </c>
    </row>
    <row r="102" spans="1:33" hidden="1" x14ac:dyDescent="0.25">
      <c r="A102" s="4" t="s">
        <v>249</v>
      </c>
      <c r="B102" s="4" t="s">
        <v>7</v>
      </c>
      <c r="C102" s="4" t="s">
        <v>277</v>
      </c>
      <c r="D102" s="4" t="s">
        <v>318</v>
      </c>
      <c r="E102" s="6">
        <v>42169</v>
      </c>
      <c r="F102">
        <v>0</v>
      </c>
      <c r="G102" s="15">
        <v>250</v>
      </c>
      <c r="H102">
        <v>230011</v>
      </c>
      <c r="I102">
        <v>234844</v>
      </c>
      <c r="J102">
        <f t="shared" si="10"/>
        <v>129.87733887733887</v>
      </c>
      <c r="K102" t="s">
        <v>30</v>
      </c>
      <c r="L102">
        <f>((3.14*(0.5^2))/4)*J102</f>
        <v>25.488427754677755</v>
      </c>
      <c r="M102">
        <v>26.523856850000001</v>
      </c>
      <c r="N102" s="9">
        <v>1000</v>
      </c>
      <c r="O102" s="9">
        <v>1</v>
      </c>
      <c r="P102" s="17" t="s">
        <v>239</v>
      </c>
      <c r="Q102" t="s">
        <v>31</v>
      </c>
      <c r="R102" t="s">
        <v>99</v>
      </c>
      <c r="S102" t="s">
        <v>34</v>
      </c>
      <c r="T102" t="s">
        <v>100</v>
      </c>
      <c r="U102" t="s">
        <v>101</v>
      </c>
      <c r="V102" t="s">
        <v>30</v>
      </c>
      <c r="W102" t="str">
        <f t="shared" si="18"/>
        <v>Calanoida</v>
      </c>
      <c r="X102" t="s">
        <v>342</v>
      </c>
      <c r="Y102" t="str">
        <f t="shared" si="16"/>
        <v>Tortanus</v>
      </c>
      <c r="Z102" t="s">
        <v>101</v>
      </c>
      <c r="AA102" s="4" t="s">
        <v>30</v>
      </c>
      <c r="AB102" s="4" t="s">
        <v>227</v>
      </c>
      <c r="AC102">
        <v>2</v>
      </c>
      <c r="AD102">
        <v>8</v>
      </c>
      <c r="AE102" s="21">
        <f t="shared" si="11"/>
        <v>8</v>
      </c>
      <c r="AF102" s="27">
        <f t="shared" si="12"/>
        <v>0.30161526075345257</v>
      </c>
      <c r="AG102" t="s">
        <v>237</v>
      </c>
    </row>
    <row r="103" spans="1:33" hidden="1" x14ac:dyDescent="0.25">
      <c r="A103" s="4" t="s">
        <v>249</v>
      </c>
      <c r="B103" s="4" t="s">
        <v>7</v>
      </c>
      <c r="C103" s="4" t="s">
        <v>277</v>
      </c>
      <c r="D103" s="4" t="s">
        <v>318</v>
      </c>
      <c r="E103" s="6">
        <v>42169</v>
      </c>
      <c r="F103">
        <v>0</v>
      </c>
      <c r="G103" s="15">
        <v>250</v>
      </c>
      <c r="H103">
        <v>230011</v>
      </c>
      <c r="I103">
        <v>234844</v>
      </c>
      <c r="J103">
        <f t="shared" si="10"/>
        <v>129.87733887733887</v>
      </c>
      <c r="K103" t="s">
        <v>30</v>
      </c>
      <c r="L103">
        <f>((3.14*(0.5^2))/4)*J103</f>
        <v>25.488427754677755</v>
      </c>
      <c r="M103">
        <v>26.523856850000001</v>
      </c>
      <c r="N103" s="9">
        <v>1000</v>
      </c>
      <c r="O103" s="9">
        <v>1</v>
      </c>
      <c r="P103" s="17" t="s">
        <v>238</v>
      </c>
      <c r="Q103" t="s">
        <v>31</v>
      </c>
      <c r="R103" t="s">
        <v>99</v>
      </c>
      <c r="S103" t="s">
        <v>34</v>
      </c>
      <c r="T103" t="s">
        <v>100</v>
      </c>
      <c r="U103" t="s">
        <v>101</v>
      </c>
      <c r="V103" t="s">
        <v>30</v>
      </c>
      <c r="W103" t="str">
        <f t="shared" si="18"/>
        <v>Calanoida</v>
      </c>
      <c r="X103" t="s">
        <v>342</v>
      </c>
      <c r="Y103" t="str">
        <f t="shared" si="16"/>
        <v>Tortanus</v>
      </c>
      <c r="Z103" t="s">
        <v>101</v>
      </c>
      <c r="AA103" s="4" t="s">
        <v>30</v>
      </c>
      <c r="AB103" s="4" t="s">
        <v>228</v>
      </c>
      <c r="AC103">
        <v>2.2999999999999998</v>
      </c>
      <c r="AD103">
        <v>13</v>
      </c>
      <c r="AE103" s="21">
        <f t="shared" si="11"/>
        <v>13</v>
      </c>
      <c r="AF103" s="27">
        <f t="shared" si="12"/>
        <v>0.49012479872436043</v>
      </c>
      <c r="AG103" t="s">
        <v>237</v>
      </c>
    </row>
    <row r="104" spans="1:33" hidden="1" x14ac:dyDescent="0.25">
      <c r="A104" s="4" t="s">
        <v>249</v>
      </c>
      <c r="B104" s="4" t="s">
        <v>7</v>
      </c>
      <c r="C104" s="4" t="s">
        <v>277</v>
      </c>
      <c r="D104" s="4" t="s">
        <v>318</v>
      </c>
      <c r="E104" s="6">
        <v>42169</v>
      </c>
      <c r="F104">
        <v>0</v>
      </c>
      <c r="G104" s="15">
        <v>250</v>
      </c>
      <c r="H104">
        <v>230011</v>
      </c>
      <c r="I104">
        <v>234844</v>
      </c>
      <c r="J104">
        <f t="shared" si="10"/>
        <v>129.87733887733887</v>
      </c>
      <c r="K104" t="s">
        <v>30</v>
      </c>
      <c r="L104">
        <f>((3.14*(0.5^2))/4)*J104</f>
        <v>25.488427754677755</v>
      </c>
      <c r="M104">
        <v>26.523856850000001</v>
      </c>
      <c r="N104" s="9">
        <v>250</v>
      </c>
      <c r="O104" s="9">
        <v>0.01</v>
      </c>
      <c r="P104" s="17" t="s">
        <v>239</v>
      </c>
      <c r="Q104" t="s">
        <v>31</v>
      </c>
      <c r="R104" t="s">
        <v>99</v>
      </c>
      <c r="S104" t="s">
        <v>34</v>
      </c>
      <c r="T104" t="s">
        <v>100</v>
      </c>
      <c r="U104" t="s">
        <v>101</v>
      </c>
      <c r="V104" t="s">
        <v>30</v>
      </c>
      <c r="W104" t="str">
        <f t="shared" si="18"/>
        <v>Calanoida</v>
      </c>
      <c r="X104" t="s">
        <v>342</v>
      </c>
      <c r="Y104" t="str">
        <f t="shared" si="16"/>
        <v>Tortanus</v>
      </c>
      <c r="Z104" t="s">
        <v>101</v>
      </c>
      <c r="AA104" s="4" t="s">
        <v>30</v>
      </c>
      <c r="AB104" s="4" t="s">
        <v>227</v>
      </c>
      <c r="AC104" t="s">
        <v>229</v>
      </c>
      <c r="AD104">
        <v>4</v>
      </c>
      <c r="AE104" s="21">
        <f t="shared" si="11"/>
        <v>400</v>
      </c>
      <c r="AF104" s="27">
        <f t="shared" si="12"/>
        <v>15.080763037672629</v>
      </c>
      <c r="AG104" t="s">
        <v>237</v>
      </c>
    </row>
    <row r="105" spans="1:33" hidden="1" x14ac:dyDescent="0.25">
      <c r="A105" s="4" t="s">
        <v>249</v>
      </c>
      <c r="B105" s="4" t="s">
        <v>7</v>
      </c>
      <c r="C105" s="4" t="s">
        <v>277</v>
      </c>
      <c r="D105" s="4" t="s">
        <v>318</v>
      </c>
      <c r="E105" s="6">
        <v>42169</v>
      </c>
      <c r="F105">
        <v>0</v>
      </c>
      <c r="G105" s="15">
        <v>250</v>
      </c>
      <c r="H105">
        <v>230011</v>
      </c>
      <c r="I105">
        <v>234844</v>
      </c>
      <c r="J105">
        <f t="shared" si="10"/>
        <v>129.87733887733887</v>
      </c>
      <c r="K105" t="s">
        <v>30</v>
      </c>
      <c r="L105">
        <f>((3.14*(0.5^2))/4)*J105</f>
        <v>25.488427754677755</v>
      </c>
      <c r="M105">
        <v>26.523856850000001</v>
      </c>
      <c r="N105" s="9">
        <v>250</v>
      </c>
      <c r="O105" s="9">
        <v>0.01</v>
      </c>
      <c r="P105" s="17" t="s">
        <v>239</v>
      </c>
      <c r="Q105" t="s">
        <v>31</v>
      </c>
      <c r="R105" t="s">
        <v>99</v>
      </c>
      <c r="S105" t="s">
        <v>34</v>
      </c>
      <c r="T105" t="s">
        <v>100</v>
      </c>
      <c r="U105" t="s">
        <v>101</v>
      </c>
      <c r="V105" t="s">
        <v>30</v>
      </c>
      <c r="W105" t="str">
        <f t="shared" si="18"/>
        <v>Calanoida</v>
      </c>
      <c r="X105" t="s">
        <v>342</v>
      </c>
      <c r="Y105" t="str">
        <f t="shared" si="16"/>
        <v>Tortanus</v>
      </c>
      <c r="Z105" t="s">
        <v>101</v>
      </c>
      <c r="AA105" s="4" t="s">
        <v>222</v>
      </c>
      <c r="AB105" s="4" t="s">
        <v>30</v>
      </c>
      <c r="AC105" t="s">
        <v>229</v>
      </c>
      <c r="AD105">
        <v>3</v>
      </c>
      <c r="AE105" s="21">
        <f t="shared" si="11"/>
        <v>300</v>
      </c>
      <c r="AF105" s="27">
        <f t="shared" si="12"/>
        <v>11.310572278254472</v>
      </c>
      <c r="AG105" t="s">
        <v>237</v>
      </c>
    </row>
    <row r="106" spans="1:33" hidden="1" x14ac:dyDescent="0.25">
      <c r="A106" s="4" t="s">
        <v>260</v>
      </c>
      <c r="B106" s="4" t="s">
        <v>7</v>
      </c>
      <c r="C106" s="4" t="s">
        <v>277</v>
      </c>
      <c r="D106" s="4" t="s">
        <v>318</v>
      </c>
      <c r="E106" s="6">
        <v>42175</v>
      </c>
      <c r="F106">
        <v>0</v>
      </c>
      <c r="G106" s="15">
        <v>250</v>
      </c>
      <c r="H106">
        <v>314375</v>
      </c>
      <c r="I106">
        <v>319287</v>
      </c>
      <c r="J106">
        <f t="shared" si="10"/>
        <v>132.000308000308</v>
      </c>
      <c r="K106" t="s">
        <v>30</v>
      </c>
      <c r="L106">
        <f>((3.14*(0.5^2))/4)*J106</f>
        <v>25.905060445060446</v>
      </c>
      <c r="M106">
        <v>27.374385140000001</v>
      </c>
      <c r="N106" s="9">
        <v>1000</v>
      </c>
      <c r="O106" s="9">
        <v>1</v>
      </c>
      <c r="P106" s="17" t="s">
        <v>234</v>
      </c>
      <c r="Q106" t="s">
        <v>31</v>
      </c>
      <c r="R106" t="s">
        <v>32</v>
      </c>
      <c r="S106" t="s">
        <v>34</v>
      </c>
      <c r="T106" t="s">
        <v>50</v>
      </c>
      <c r="U106" t="s">
        <v>51</v>
      </c>
      <c r="V106" t="s">
        <v>30</v>
      </c>
      <c r="W106" t="str">
        <f t="shared" si="18"/>
        <v>Calanoida</v>
      </c>
      <c r="X106" t="s">
        <v>342</v>
      </c>
      <c r="Y106" t="str">
        <f t="shared" si="16"/>
        <v>Acartia</v>
      </c>
      <c r="Z106" t="s">
        <v>51</v>
      </c>
      <c r="AA106" t="s">
        <v>30</v>
      </c>
      <c r="AB106" t="s">
        <v>30</v>
      </c>
      <c r="AC106" t="s">
        <v>229</v>
      </c>
      <c r="AD106">
        <v>2</v>
      </c>
      <c r="AE106" s="21">
        <f t="shared" si="11"/>
        <v>2</v>
      </c>
      <c r="AF106" s="27">
        <f t="shared" si="12"/>
        <v>7.3061001727398059E-2</v>
      </c>
      <c r="AG106" t="s">
        <v>237</v>
      </c>
    </row>
    <row r="107" spans="1:33" hidden="1" x14ac:dyDescent="0.25">
      <c r="A107" s="4" t="s">
        <v>260</v>
      </c>
      <c r="B107" s="4" t="s">
        <v>7</v>
      </c>
      <c r="C107" s="4" t="s">
        <v>277</v>
      </c>
      <c r="D107" s="4" t="s">
        <v>318</v>
      </c>
      <c r="E107" s="6">
        <v>42175</v>
      </c>
      <c r="F107">
        <v>0</v>
      </c>
      <c r="G107" s="15">
        <v>250</v>
      </c>
      <c r="H107">
        <v>314375</v>
      </c>
      <c r="I107">
        <v>319287</v>
      </c>
      <c r="J107">
        <f t="shared" si="10"/>
        <v>132.000308000308</v>
      </c>
      <c r="K107" t="s">
        <v>30</v>
      </c>
      <c r="L107">
        <f>((3.14*(0.5^2))/4)*J107</f>
        <v>25.905060445060446</v>
      </c>
      <c r="M107">
        <v>27.374385140000001</v>
      </c>
      <c r="N107" s="9">
        <v>250</v>
      </c>
      <c r="O107" s="9">
        <v>0.02</v>
      </c>
      <c r="P107" s="17" t="s">
        <v>234</v>
      </c>
      <c r="Q107" t="s">
        <v>31</v>
      </c>
      <c r="R107" t="s">
        <v>32</v>
      </c>
      <c r="S107" t="s">
        <v>34</v>
      </c>
      <c r="T107" t="s">
        <v>50</v>
      </c>
      <c r="U107" t="s">
        <v>51</v>
      </c>
      <c r="V107" t="s">
        <v>30</v>
      </c>
      <c r="W107" t="str">
        <f t="shared" si="18"/>
        <v>Calanoida</v>
      </c>
      <c r="X107" t="s">
        <v>342</v>
      </c>
      <c r="Y107" t="str">
        <f t="shared" si="16"/>
        <v>Acartia</v>
      </c>
      <c r="Z107" t="s">
        <v>51</v>
      </c>
      <c r="AA107" t="s">
        <v>30</v>
      </c>
      <c r="AB107" t="s">
        <v>30</v>
      </c>
      <c r="AC107" t="s">
        <v>229</v>
      </c>
      <c r="AD107">
        <v>86</v>
      </c>
      <c r="AE107" s="21">
        <f t="shared" si="11"/>
        <v>4300</v>
      </c>
      <c r="AF107" s="27">
        <f t="shared" si="12"/>
        <v>157.08115371390585</v>
      </c>
      <c r="AG107" t="s">
        <v>237</v>
      </c>
    </row>
    <row r="108" spans="1:33" hidden="1" x14ac:dyDescent="0.25">
      <c r="A108" s="4" t="s">
        <v>260</v>
      </c>
      <c r="B108" s="4" t="s">
        <v>7</v>
      </c>
      <c r="C108" s="4" t="s">
        <v>277</v>
      </c>
      <c r="D108" s="4" t="s">
        <v>318</v>
      </c>
      <c r="E108" s="6">
        <v>42175</v>
      </c>
      <c r="F108">
        <v>0</v>
      </c>
      <c r="G108" s="15">
        <v>250</v>
      </c>
      <c r="H108">
        <v>314375</v>
      </c>
      <c r="I108">
        <v>319287</v>
      </c>
      <c r="J108">
        <f t="shared" si="10"/>
        <v>132.000308000308</v>
      </c>
      <c r="K108" t="s">
        <v>30</v>
      </c>
      <c r="L108">
        <f>((3.14*(0.5^2))/4)*J108</f>
        <v>25.905060445060446</v>
      </c>
      <c r="M108">
        <v>27.374385140000001</v>
      </c>
      <c r="N108" s="9">
        <v>2000</v>
      </c>
      <c r="O108" s="9">
        <v>1</v>
      </c>
      <c r="P108" s="17" t="s">
        <v>235</v>
      </c>
      <c r="Q108" t="s">
        <v>72</v>
      </c>
      <c r="R108" t="s">
        <v>73</v>
      </c>
      <c r="S108" t="s">
        <v>110</v>
      </c>
      <c r="T108" t="s">
        <v>75</v>
      </c>
      <c r="U108" t="s">
        <v>76</v>
      </c>
      <c r="V108" t="s">
        <v>77</v>
      </c>
      <c r="W108" t="s">
        <v>73</v>
      </c>
      <c r="X108" t="s">
        <v>166</v>
      </c>
      <c r="Y108" t="str">
        <f t="shared" si="16"/>
        <v>Aequorea</v>
      </c>
      <c r="Z108" t="s">
        <v>171</v>
      </c>
      <c r="AA108" t="s">
        <v>30</v>
      </c>
      <c r="AB108" t="s">
        <v>30</v>
      </c>
      <c r="AC108">
        <v>28</v>
      </c>
      <c r="AD108">
        <v>3</v>
      </c>
      <c r="AE108" s="21">
        <f t="shared" si="11"/>
        <v>3</v>
      </c>
      <c r="AF108" s="27">
        <f t="shared" si="12"/>
        <v>0.1095915025910971</v>
      </c>
      <c r="AG108" t="s">
        <v>237</v>
      </c>
    </row>
    <row r="109" spans="1:33" hidden="1" x14ac:dyDescent="0.25">
      <c r="A109" s="4" t="s">
        <v>260</v>
      </c>
      <c r="B109" s="4" t="s">
        <v>7</v>
      </c>
      <c r="C109" s="4" t="s">
        <v>277</v>
      </c>
      <c r="D109" s="4" t="s">
        <v>318</v>
      </c>
      <c r="E109" s="6">
        <v>42175</v>
      </c>
      <c r="F109">
        <v>0</v>
      </c>
      <c r="G109" s="15">
        <v>250</v>
      </c>
      <c r="H109">
        <v>314375</v>
      </c>
      <c r="I109">
        <v>319287</v>
      </c>
      <c r="J109">
        <f t="shared" si="10"/>
        <v>132.000308000308</v>
      </c>
      <c r="K109" t="s">
        <v>30</v>
      </c>
      <c r="L109">
        <f>((3.14*(0.5^2))/4)*J109</f>
        <v>25.905060445060446</v>
      </c>
      <c r="M109">
        <v>27.374385140000001</v>
      </c>
      <c r="N109" s="9">
        <v>250</v>
      </c>
      <c r="O109" s="9">
        <v>0.02</v>
      </c>
      <c r="P109" s="17" t="s">
        <v>234</v>
      </c>
      <c r="Q109" t="s">
        <v>31</v>
      </c>
      <c r="R109" t="s">
        <v>32</v>
      </c>
      <c r="S109" t="s">
        <v>30</v>
      </c>
      <c r="T109" t="s">
        <v>30</v>
      </c>
      <c r="U109" t="s">
        <v>30</v>
      </c>
      <c r="V109" t="s">
        <v>30</v>
      </c>
      <c r="W109" t="s">
        <v>274</v>
      </c>
      <c r="X109" t="s">
        <v>274</v>
      </c>
      <c r="Y109" t="s">
        <v>274</v>
      </c>
      <c r="Z109" t="s">
        <v>163</v>
      </c>
      <c r="AA109" t="s">
        <v>215</v>
      </c>
      <c r="AB109" t="s">
        <v>30</v>
      </c>
      <c r="AC109" t="s">
        <v>229</v>
      </c>
      <c r="AD109">
        <v>23</v>
      </c>
      <c r="AE109" s="21">
        <f t="shared" si="11"/>
        <v>1150</v>
      </c>
      <c r="AF109" s="27">
        <f t="shared" si="12"/>
        <v>42.010075993253885</v>
      </c>
      <c r="AG109" t="s">
        <v>237</v>
      </c>
    </row>
    <row r="110" spans="1:33" hidden="1" x14ac:dyDescent="0.25">
      <c r="A110" s="4" t="s">
        <v>260</v>
      </c>
      <c r="B110" s="4" t="s">
        <v>7</v>
      </c>
      <c r="C110" s="4" t="s">
        <v>277</v>
      </c>
      <c r="D110" s="4" t="s">
        <v>318</v>
      </c>
      <c r="E110" s="6">
        <v>42175</v>
      </c>
      <c r="F110">
        <v>0</v>
      </c>
      <c r="G110" s="15">
        <v>250</v>
      </c>
      <c r="H110">
        <v>314375</v>
      </c>
      <c r="I110">
        <v>319287</v>
      </c>
      <c r="J110">
        <f t="shared" si="10"/>
        <v>132.000308000308</v>
      </c>
      <c r="K110" t="s">
        <v>30</v>
      </c>
      <c r="L110">
        <f>((3.14*(0.5^2))/4)*J110</f>
        <v>25.905060445060446</v>
      </c>
      <c r="M110">
        <v>27.374385140000001</v>
      </c>
      <c r="N110" s="9">
        <v>250</v>
      </c>
      <c r="O110" s="9">
        <v>0.02</v>
      </c>
      <c r="P110" s="17" t="s">
        <v>234</v>
      </c>
      <c r="Q110" t="s">
        <v>57</v>
      </c>
      <c r="R110" t="s">
        <v>30</v>
      </c>
      <c r="S110" t="s">
        <v>30</v>
      </c>
      <c r="T110" t="s">
        <v>30</v>
      </c>
      <c r="U110" t="s">
        <v>30</v>
      </c>
      <c r="V110" t="s">
        <v>30</v>
      </c>
      <c r="W110" t="s">
        <v>166</v>
      </c>
      <c r="X110" t="s">
        <v>166</v>
      </c>
      <c r="Y110" t="str">
        <f t="shared" ref="Y110:Y118" si="19">IF(U110="NA",IF(T110="NA",IF(S110="NA",IF(R110="NA",IF(Q110="NA","Other",Q110),R110),S110),T110),U110)</f>
        <v>Bryozoa</v>
      </c>
      <c r="Z110" t="s">
        <v>57</v>
      </c>
      <c r="AA110" t="s">
        <v>30</v>
      </c>
      <c r="AB110" t="s">
        <v>30</v>
      </c>
      <c r="AC110" t="s">
        <v>229</v>
      </c>
      <c r="AD110">
        <v>1</v>
      </c>
      <c r="AE110" s="21">
        <f t="shared" si="11"/>
        <v>50</v>
      </c>
      <c r="AF110" s="27">
        <f t="shared" si="12"/>
        <v>1.8265250431849516</v>
      </c>
      <c r="AG110" t="s">
        <v>237</v>
      </c>
    </row>
    <row r="111" spans="1:33" hidden="1" x14ac:dyDescent="0.25">
      <c r="A111" s="4" t="s">
        <v>260</v>
      </c>
      <c r="B111" s="4" t="s">
        <v>7</v>
      </c>
      <c r="C111" s="4" t="s">
        <v>277</v>
      </c>
      <c r="D111" s="4" t="s">
        <v>318</v>
      </c>
      <c r="E111" s="6">
        <v>42175</v>
      </c>
      <c r="F111">
        <v>0</v>
      </c>
      <c r="G111" s="15">
        <v>250</v>
      </c>
      <c r="H111">
        <v>314375</v>
      </c>
      <c r="I111">
        <v>319287</v>
      </c>
      <c r="J111">
        <f t="shared" si="10"/>
        <v>132.000308000308</v>
      </c>
      <c r="K111" t="s">
        <v>30</v>
      </c>
      <c r="L111">
        <f>((3.14*(0.5^2))/4)*J111</f>
        <v>25.905060445060446</v>
      </c>
      <c r="M111">
        <v>27.374385140000001</v>
      </c>
      <c r="N111" s="9">
        <v>1000</v>
      </c>
      <c r="O111" s="9">
        <v>1</v>
      </c>
      <c r="P111" s="17" t="s">
        <v>238</v>
      </c>
      <c r="Q111" t="s">
        <v>31</v>
      </c>
      <c r="R111" t="s">
        <v>32</v>
      </c>
      <c r="S111" t="s">
        <v>34</v>
      </c>
      <c r="T111" t="s">
        <v>82</v>
      </c>
      <c r="U111" t="s">
        <v>83</v>
      </c>
      <c r="V111" t="s">
        <v>84</v>
      </c>
      <c r="W111" t="str">
        <f t="shared" ref="W111:W118" si="20">IF(S111="NA",IF(R111="NA",IF(Q111="NA","Digested",Q111),R111),S111)</f>
        <v>Calanoida</v>
      </c>
      <c r="X111" t="s">
        <v>342</v>
      </c>
      <c r="Y111" t="str">
        <f t="shared" si="19"/>
        <v>Calanus</v>
      </c>
      <c r="Z111" t="s">
        <v>187</v>
      </c>
      <c r="AA111" t="s">
        <v>30</v>
      </c>
      <c r="AB111" t="s">
        <v>30</v>
      </c>
      <c r="AC111">
        <v>3.5</v>
      </c>
      <c r="AD111">
        <v>121</v>
      </c>
      <c r="AE111" s="21">
        <f t="shared" si="11"/>
        <v>121</v>
      </c>
      <c r="AF111" s="27">
        <f t="shared" si="12"/>
        <v>4.4201906045075825</v>
      </c>
      <c r="AG111" t="s">
        <v>237</v>
      </c>
    </row>
    <row r="112" spans="1:33" hidden="1" x14ac:dyDescent="0.25">
      <c r="A112" s="4" t="s">
        <v>260</v>
      </c>
      <c r="B112" s="4" t="s">
        <v>7</v>
      </c>
      <c r="C112" s="4" t="s">
        <v>277</v>
      </c>
      <c r="D112" s="4" t="s">
        <v>318</v>
      </c>
      <c r="E112" s="6">
        <v>42175</v>
      </c>
      <c r="F112">
        <v>0</v>
      </c>
      <c r="G112" s="15">
        <v>250</v>
      </c>
      <c r="H112">
        <v>314375</v>
      </c>
      <c r="I112">
        <v>319287</v>
      </c>
      <c r="J112">
        <f t="shared" si="10"/>
        <v>132.000308000308</v>
      </c>
      <c r="K112" t="s">
        <v>30</v>
      </c>
      <c r="L112">
        <f>((3.14*(0.5^2))/4)*J112</f>
        <v>25.905060445060446</v>
      </c>
      <c r="M112">
        <v>27.374385140000001</v>
      </c>
      <c r="N112" s="9">
        <v>250</v>
      </c>
      <c r="O112" s="9">
        <v>0.02</v>
      </c>
      <c r="P112" s="17" t="s">
        <v>238</v>
      </c>
      <c r="Q112" t="s">
        <v>31</v>
      </c>
      <c r="R112" t="s">
        <v>32</v>
      </c>
      <c r="S112" t="s">
        <v>34</v>
      </c>
      <c r="T112" t="s">
        <v>82</v>
      </c>
      <c r="U112" t="s">
        <v>83</v>
      </c>
      <c r="V112" t="s">
        <v>133</v>
      </c>
      <c r="W112" t="str">
        <f t="shared" si="20"/>
        <v>Calanoida</v>
      </c>
      <c r="X112" t="s">
        <v>342</v>
      </c>
      <c r="Y112" t="str">
        <f t="shared" si="19"/>
        <v>Calanus</v>
      </c>
      <c r="Z112" t="s">
        <v>263</v>
      </c>
      <c r="AA112" t="s">
        <v>30</v>
      </c>
      <c r="AB112" t="s">
        <v>30</v>
      </c>
      <c r="AC112">
        <v>2.6</v>
      </c>
      <c r="AD112">
        <v>3</v>
      </c>
      <c r="AE112" s="21">
        <f t="shared" si="11"/>
        <v>150</v>
      </c>
      <c r="AF112" s="27">
        <f t="shared" si="12"/>
        <v>5.4795751295548545</v>
      </c>
      <c r="AG112" t="s">
        <v>237</v>
      </c>
    </row>
    <row r="113" spans="1:33" hidden="1" x14ac:dyDescent="0.25">
      <c r="A113" s="4" t="s">
        <v>260</v>
      </c>
      <c r="B113" s="4" t="s">
        <v>7</v>
      </c>
      <c r="C113" s="4" t="s">
        <v>277</v>
      </c>
      <c r="D113" s="4" t="s">
        <v>318</v>
      </c>
      <c r="E113" s="6">
        <v>42175</v>
      </c>
      <c r="F113">
        <v>0</v>
      </c>
      <c r="G113" s="15">
        <v>250</v>
      </c>
      <c r="H113">
        <v>314375</v>
      </c>
      <c r="I113">
        <v>319287</v>
      </c>
      <c r="J113">
        <f t="shared" si="10"/>
        <v>132.000308000308</v>
      </c>
      <c r="K113" t="s">
        <v>30</v>
      </c>
      <c r="L113">
        <f>((3.14*(0.5^2))/4)*J113</f>
        <v>25.905060445060446</v>
      </c>
      <c r="M113">
        <v>27.374385140000001</v>
      </c>
      <c r="N113" s="9">
        <v>1000</v>
      </c>
      <c r="O113" s="9">
        <v>1</v>
      </c>
      <c r="P113" s="17" t="s">
        <v>238</v>
      </c>
      <c r="Q113" t="s">
        <v>31</v>
      </c>
      <c r="R113" t="s">
        <v>32</v>
      </c>
      <c r="S113" t="s">
        <v>34</v>
      </c>
      <c r="T113" t="s">
        <v>82</v>
      </c>
      <c r="U113" t="s">
        <v>83</v>
      </c>
      <c r="V113" t="s">
        <v>133</v>
      </c>
      <c r="W113" t="str">
        <f t="shared" si="20"/>
        <v>Calanoida</v>
      </c>
      <c r="X113" t="s">
        <v>342</v>
      </c>
      <c r="Y113" t="str">
        <f t="shared" si="19"/>
        <v>Calanus</v>
      </c>
      <c r="Z113" t="s">
        <v>198</v>
      </c>
      <c r="AA113" t="s">
        <v>30</v>
      </c>
      <c r="AB113" t="s">
        <v>30</v>
      </c>
      <c r="AC113">
        <v>2.8</v>
      </c>
      <c r="AD113">
        <v>66</v>
      </c>
      <c r="AE113" s="21">
        <f t="shared" si="11"/>
        <v>66</v>
      </c>
      <c r="AF113" s="27">
        <f t="shared" si="12"/>
        <v>2.4110130570041362</v>
      </c>
      <c r="AG113" t="s">
        <v>237</v>
      </c>
    </row>
    <row r="114" spans="1:33" hidden="1" x14ac:dyDescent="0.25">
      <c r="A114" s="4" t="s">
        <v>260</v>
      </c>
      <c r="B114" s="4" t="s">
        <v>7</v>
      </c>
      <c r="C114" s="4" t="s">
        <v>277</v>
      </c>
      <c r="D114" s="4" t="s">
        <v>318</v>
      </c>
      <c r="E114" s="6">
        <v>42175</v>
      </c>
      <c r="F114">
        <v>0</v>
      </c>
      <c r="G114" s="15">
        <v>250</v>
      </c>
      <c r="H114">
        <v>314375</v>
      </c>
      <c r="I114">
        <v>319287</v>
      </c>
      <c r="J114">
        <f t="shared" si="10"/>
        <v>132.000308000308</v>
      </c>
      <c r="K114" t="s">
        <v>30</v>
      </c>
      <c r="L114">
        <f>((3.14*(0.5^2))/4)*J114</f>
        <v>25.905060445060446</v>
      </c>
      <c r="M114">
        <v>27.374385140000001</v>
      </c>
      <c r="N114" s="9">
        <v>1000</v>
      </c>
      <c r="O114" s="9">
        <v>1</v>
      </c>
      <c r="P114" s="17" t="s">
        <v>238</v>
      </c>
      <c r="Q114" t="s">
        <v>31</v>
      </c>
      <c r="R114" t="s">
        <v>79</v>
      </c>
      <c r="S114" t="s">
        <v>80</v>
      </c>
      <c r="T114" t="s">
        <v>81</v>
      </c>
      <c r="U114" t="s">
        <v>30</v>
      </c>
      <c r="V114" t="s">
        <v>30</v>
      </c>
      <c r="W114" t="str">
        <f t="shared" si="20"/>
        <v>Decapoda</v>
      </c>
      <c r="X114" t="s">
        <v>340</v>
      </c>
      <c r="Y114" t="str">
        <f t="shared" si="19"/>
        <v>Cancridae</v>
      </c>
      <c r="Z114" t="s">
        <v>81</v>
      </c>
      <c r="AA114" t="s">
        <v>30</v>
      </c>
      <c r="AB114" t="s">
        <v>30</v>
      </c>
      <c r="AC114">
        <v>2.9</v>
      </c>
      <c r="AD114">
        <v>3</v>
      </c>
      <c r="AE114" s="21">
        <f t="shared" si="11"/>
        <v>3</v>
      </c>
      <c r="AF114" s="27">
        <f t="shared" si="12"/>
        <v>0.1095915025910971</v>
      </c>
      <c r="AG114" t="s">
        <v>237</v>
      </c>
    </row>
    <row r="115" spans="1:33" hidden="1" x14ac:dyDescent="0.25">
      <c r="A115" s="4" t="s">
        <v>260</v>
      </c>
      <c r="B115" s="4" t="s">
        <v>7</v>
      </c>
      <c r="C115" s="4" t="s">
        <v>277</v>
      </c>
      <c r="D115" s="4" t="s">
        <v>318</v>
      </c>
      <c r="E115" s="6">
        <v>42175</v>
      </c>
      <c r="F115">
        <v>0</v>
      </c>
      <c r="G115" s="15">
        <v>250</v>
      </c>
      <c r="H115">
        <v>314375</v>
      </c>
      <c r="I115">
        <v>319287</v>
      </c>
      <c r="J115">
        <f t="shared" si="10"/>
        <v>132.000308000308</v>
      </c>
      <c r="K115" t="s">
        <v>30</v>
      </c>
      <c r="L115">
        <f>((3.14*(0.5^2))/4)*J115</f>
        <v>25.905060445060446</v>
      </c>
      <c r="M115">
        <v>27.374385140000001</v>
      </c>
      <c r="N115" s="9">
        <v>1000</v>
      </c>
      <c r="O115" s="9">
        <v>1</v>
      </c>
      <c r="P115" s="17" t="s">
        <v>239</v>
      </c>
      <c r="Q115" t="s">
        <v>31</v>
      </c>
      <c r="R115" t="s">
        <v>33</v>
      </c>
      <c r="S115" t="s">
        <v>34</v>
      </c>
      <c r="T115" t="s">
        <v>35</v>
      </c>
      <c r="U115" t="s">
        <v>36</v>
      </c>
      <c r="V115" t="s">
        <v>37</v>
      </c>
      <c r="W115" t="str">
        <f t="shared" si="20"/>
        <v>Calanoida</v>
      </c>
      <c r="X115" t="s">
        <v>342</v>
      </c>
      <c r="Y115" t="str">
        <f t="shared" si="19"/>
        <v>Centropages</v>
      </c>
      <c r="Z115" t="s">
        <v>247</v>
      </c>
      <c r="AA115" t="s">
        <v>30</v>
      </c>
      <c r="AB115" t="s">
        <v>228</v>
      </c>
      <c r="AC115" t="s">
        <v>229</v>
      </c>
      <c r="AD115">
        <v>1</v>
      </c>
      <c r="AE115" s="21">
        <f t="shared" si="11"/>
        <v>1</v>
      </c>
      <c r="AF115" s="27">
        <f t="shared" si="12"/>
        <v>3.6530500863699029E-2</v>
      </c>
      <c r="AG115" t="s">
        <v>237</v>
      </c>
    </row>
    <row r="116" spans="1:33" hidden="1" x14ac:dyDescent="0.25">
      <c r="A116" s="4" t="s">
        <v>260</v>
      </c>
      <c r="B116" s="4" t="s">
        <v>7</v>
      </c>
      <c r="C116" s="4" t="s">
        <v>277</v>
      </c>
      <c r="D116" s="4" t="s">
        <v>318</v>
      </c>
      <c r="E116" s="6">
        <v>42175</v>
      </c>
      <c r="F116">
        <v>0</v>
      </c>
      <c r="G116" s="15">
        <v>250</v>
      </c>
      <c r="H116">
        <v>314375</v>
      </c>
      <c r="I116">
        <v>319287</v>
      </c>
      <c r="J116">
        <f t="shared" si="10"/>
        <v>132.000308000308</v>
      </c>
      <c r="K116" t="s">
        <v>30</v>
      </c>
      <c r="L116">
        <f>((3.14*(0.5^2))/4)*J116</f>
        <v>25.905060445060446</v>
      </c>
      <c r="M116">
        <v>27.374385140000001</v>
      </c>
      <c r="N116" s="9">
        <v>250</v>
      </c>
      <c r="O116" s="9">
        <v>0.02</v>
      </c>
      <c r="P116" s="17" t="s">
        <v>239</v>
      </c>
      <c r="Q116" t="s">
        <v>31</v>
      </c>
      <c r="R116" t="s">
        <v>33</v>
      </c>
      <c r="S116" t="s">
        <v>34</v>
      </c>
      <c r="T116" t="s">
        <v>35</v>
      </c>
      <c r="U116" t="s">
        <v>36</v>
      </c>
      <c r="V116" t="s">
        <v>37</v>
      </c>
      <c r="W116" t="str">
        <f t="shared" si="20"/>
        <v>Calanoida</v>
      </c>
      <c r="X116" t="s">
        <v>342</v>
      </c>
      <c r="Y116" t="str">
        <f t="shared" si="19"/>
        <v>Centropages</v>
      </c>
      <c r="Z116" t="s">
        <v>247</v>
      </c>
      <c r="AA116" t="s">
        <v>30</v>
      </c>
      <c r="AB116" t="s">
        <v>227</v>
      </c>
      <c r="AC116" t="s">
        <v>229</v>
      </c>
      <c r="AD116">
        <v>2</v>
      </c>
      <c r="AE116" s="21">
        <f t="shared" si="11"/>
        <v>100</v>
      </c>
      <c r="AF116" s="27">
        <f t="shared" si="12"/>
        <v>3.6530500863699031</v>
      </c>
      <c r="AG116" t="s">
        <v>237</v>
      </c>
    </row>
    <row r="117" spans="1:33" hidden="1" x14ac:dyDescent="0.25">
      <c r="A117" s="4" t="s">
        <v>260</v>
      </c>
      <c r="B117" s="4" t="s">
        <v>7</v>
      </c>
      <c r="C117" s="4" t="s">
        <v>277</v>
      </c>
      <c r="D117" s="4" t="s">
        <v>318</v>
      </c>
      <c r="E117" s="6">
        <v>42175</v>
      </c>
      <c r="F117">
        <v>0</v>
      </c>
      <c r="G117" s="15">
        <v>250</v>
      </c>
      <c r="H117">
        <v>314375</v>
      </c>
      <c r="I117">
        <v>319287</v>
      </c>
      <c r="J117">
        <f t="shared" si="10"/>
        <v>132.000308000308</v>
      </c>
      <c r="K117" t="s">
        <v>30</v>
      </c>
      <c r="L117">
        <f>((3.14*(0.5^2))/4)*J117</f>
        <v>25.905060445060446</v>
      </c>
      <c r="M117">
        <v>27.374385140000001</v>
      </c>
      <c r="N117" s="9">
        <v>250</v>
      </c>
      <c r="O117" s="9">
        <v>0.02</v>
      </c>
      <c r="P117" s="17" t="s">
        <v>239</v>
      </c>
      <c r="Q117" t="s">
        <v>31</v>
      </c>
      <c r="R117" t="s">
        <v>33</v>
      </c>
      <c r="S117" t="s">
        <v>34</v>
      </c>
      <c r="T117" t="s">
        <v>35</v>
      </c>
      <c r="U117" t="s">
        <v>36</v>
      </c>
      <c r="V117" t="s">
        <v>37</v>
      </c>
      <c r="W117" t="str">
        <f t="shared" si="20"/>
        <v>Calanoida</v>
      </c>
      <c r="X117" t="s">
        <v>342</v>
      </c>
      <c r="Y117" t="str">
        <f t="shared" si="19"/>
        <v>Centropages</v>
      </c>
      <c r="Z117" t="s">
        <v>247</v>
      </c>
      <c r="AA117" t="s">
        <v>30</v>
      </c>
      <c r="AB117" t="s">
        <v>228</v>
      </c>
      <c r="AC117" t="s">
        <v>229</v>
      </c>
      <c r="AD117">
        <v>1</v>
      </c>
      <c r="AE117" s="21">
        <f t="shared" si="11"/>
        <v>50</v>
      </c>
      <c r="AF117" s="27">
        <f t="shared" si="12"/>
        <v>1.8265250431849516</v>
      </c>
      <c r="AG117" t="s">
        <v>237</v>
      </c>
    </row>
    <row r="118" spans="1:33" hidden="1" x14ac:dyDescent="0.25">
      <c r="A118" s="4" t="s">
        <v>260</v>
      </c>
      <c r="B118" s="4" t="s">
        <v>7</v>
      </c>
      <c r="C118" s="4" t="s">
        <v>277</v>
      </c>
      <c r="D118" s="4" t="s">
        <v>318</v>
      </c>
      <c r="E118" s="6">
        <v>42175</v>
      </c>
      <c r="F118">
        <v>0</v>
      </c>
      <c r="G118" s="15">
        <v>250</v>
      </c>
      <c r="H118">
        <v>314375</v>
      </c>
      <c r="I118">
        <v>319287</v>
      </c>
      <c r="J118">
        <f t="shared" si="10"/>
        <v>132.000308000308</v>
      </c>
      <c r="K118" t="s">
        <v>30</v>
      </c>
      <c r="L118">
        <f>((3.14*(0.5^2))/4)*J118</f>
        <v>25.905060445060446</v>
      </c>
      <c r="M118">
        <v>27.374385140000001</v>
      </c>
      <c r="N118" s="9">
        <v>250</v>
      </c>
      <c r="O118" s="9">
        <v>0.02</v>
      </c>
      <c r="P118" s="17" t="s">
        <v>239</v>
      </c>
      <c r="Q118" t="s">
        <v>31</v>
      </c>
      <c r="R118" t="s">
        <v>33</v>
      </c>
      <c r="S118" t="s">
        <v>34</v>
      </c>
      <c r="T118" t="s">
        <v>35</v>
      </c>
      <c r="U118" t="s">
        <v>36</v>
      </c>
      <c r="V118" t="s">
        <v>37</v>
      </c>
      <c r="W118" t="str">
        <f t="shared" si="20"/>
        <v>Calanoida</v>
      </c>
      <c r="X118" t="s">
        <v>342</v>
      </c>
      <c r="Y118" t="str">
        <f t="shared" si="19"/>
        <v>Centropages</v>
      </c>
      <c r="Z118" t="s">
        <v>247</v>
      </c>
      <c r="AA118" t="s">
        <v>222</v>
      </c>
      <c r="AB118" t="s">
        <v>30</v>
      </c>
      <c r="AC118" t="s">
        <v>229</v>
      </c>
      <c r="AD118">
        <v>2</v>
      </c>
      <c r="AE118" s="21">
        <f t="shared" si="11"/>
        <v>100</v>
      </c>
      <c r="AF118" s="27">
        <f t="shared" si="12"/>
        <v>3.6530500863699031</v>
      </c>
      <c r="AG118" t="s">
        <v>237</v>
      </c>
    </row>
    <row r="119" spans="1:33" hidden="1" x14ac:dyDescent="0.25">
      <c r="A119" s="4" t="s">
        <v>260</v>
      </c>
      <c r="B119" s="4" t="s">
        <v>7</v>
      </c>
      <c r="C119" s="4" t="s">
        <v>277</v>
      </c>
      <c r="D119" s="4" t="s">
        <v>318</v>
      </c>
      <c r="E119" s="6">
        <v>42175</v>
      </c>
      <c r="F119">
        <v>0</v>
      </c>
      <c r="G119" s="15">
        <v>250</v>
      </c>
      <c r="H119">
        <v>314375</v>
      </c>
      <c r="I119">
        <v>319287</v>
      </c>
      <c r="J119">
        <f t="shared" si="10"/>
        <v>132.000308000308</v>
      </c>
      <c r="K119" t="s">
        <v>30</v>
      </c>
      <c r="L119">
        <f>((3.14*(0.5^2))/4)*J119</f>
        <v>25.905060445060446</v>
      </c>
      <c r="M119">
        <v>27.374385140000001</v>
      </c>
      <c r="N119" s="9">
        <v>250</v>
      </c>
      <c r="O119" s="9">
        <v>0.02</v>
      </c>
      <c r="P119" s="17" t="s">
        <v>234</v>
      </c>
      <c r="Q119" t="s">
        <v>31</v>
      </c>
      <c r="R119" t="s">
        <v>32</v>
      </c>
      <c r="S119" t="s">
        <v>30</v>
      </c>
      <c r="T119" t="s">
        <v>30</v>
      </c>
      <c r="U119" t="s">
        <v>30</v>
      </c>
      <c r="V119" t="s">
        <v>30</v>
      </c>
      <c r="W119" t="s">
        <v>312</v>
      </c>
      <c r="X119" t="s">
        <v>166</v>
      </c>
      <c r="Y119" t="s">
        <v>168</v>
      </c>
      <c r="Z119" t="s">
        <v>168</v>
      </c>
      <c r="AA119" t="s">
        <v>215</v>
      </c>
      <c r="AB119" t="s">
        <v>30</v>
      </c>
      <c r="AC119" t="s">
        <v>229</v>
      </c>
      <c r="AD119">
        <v>2</v>
      </c>
      <c r="AE119" s="21">
        <f t="shared" si="11"/>
        <v>100</v>
      </c>
      <c r="AF119" s="27">
        <f t="shared" si="12"/>
        <v>3.6530500863699031</v>
      </c>
      <c r="AG119" t="s">
        <v>237</v>
      </c>
    </row>
    <row r="120" spans="1:33" hidden="1" x14ac:dyDescent="0.25">
      <c r="A120" s="4" t="s">
        <v>260</v>
      </c>
      <c r="B120" s="4" t="s">
        <v>7</v>
      </c>
      <c r="C120" s="4" t="s">
        <v>277</v>
      </c>
      <c r="D120" s="4" t="s">
        <v>318</v>
      </c>
      <c r="E120" s="6">
        <v>42175</v>
      </c>
      <c r="F120">
        <v>0</v>
      </c>
      <c r="G120" s="15">
        <v>250</v>
      </c>
      <c r="H120">
        <v>314375</v>
      </c>
      <c r="I120">
        <v>319287</v>
      </c>
      <c r="J120">
        <f t="shared" si="10"/>
        <v>132.000308000308</v>
      </c>
      <c r="K120" t="s">
        <v>30</v>
      </c>
      <c r="L120">
        <f>((3.14*(0.5^2))/4)*J120</f>
        <v>25.905060445060446</v>
      </c>
      <c r="M120">
        <v>27.374385140000001</v>
      </c>
      <c r="N120" s="9">
        <v>250</v>
      </c>
      <c r="O120" s="9">
        <v>0.02</v>
      </c>
      <c r="P120" s="17" t="s">
        <v>239</v>
      </c>
      <c r="Q120" t="s">
        <v>31</v>
      </c>
      <c r="R120" t="s">
        <v>33</v>
      </c>
      <c r="S120" t="s">
        <v>34</v>
      </c>
      <c r="T120" t="s">
        <v>30</v>
      </c>
      <c r="U120" t="s">
        <v>30</v>
      </c>
      <c r="V120" t="s">
        <v>30</v>
      </c>
      <c r="W120" t="str">
        <f>IF(S120="NA",IF(R120="NA",IF(Q120="NA","Digested",Q120),R120),S120)</f>
        <v>Calanoida</v>
      </c>
      <c r="X120" t="s">
        <v>342</v>
      </c>
      <c r="Y120" t="s">
        <v>176</v>
      </c>
      <c r="Z120" t="s">
        <v>176</v>
      </c>
      <c r="AA120" t="s">
        <v>217</v>
      </c>
      <c r="AB120" t="s">
        <v>30</v>
      </c>
      <c r="AC120" t="s">
        <v>229</v>
      </c>
      <c r="AD120">
        <v>4</v>
      </c>
      <c r="AE120" s="21">
        <f t="shared" si="11"/>
        <v>200</v>
      </c>
      <c r="AF120" s="27">
        <f t="shared" si="12"/>
        <v>7.3061001727398063</v>
      </c>
      <c r="AG120" t="s">
        <v>237</v>
      </c>
    </row>
    <row r="121" spans="1:33" hidden="1" x14ac:dyDescent="0.25">
      <c r="A121" s="4" t="s">
        <v>260</v>
      </c>
      <c r="B121" s="4" t="s">
        <v>7</v>
      </c>
      <c r="C121" s="4" t="s">
        <v>277</v>
      </c>
      <c r="D121" s="4" t="s">
        <v>318</v>
      </c>
      <c r="E121" s="6">
        <v>42175</v>
      </c>
      <c r="F121">
        <v>0</v>
      </c>
      <c r="G121" s="15">
        <v>250</v>
      </c>
      <c r="H121">
        <v>314375</v>
      </c>
      <c r="I121">
        <v>319287</v>
      </c>
      <c r="J121">
        <f t="shared" si="10"/>
        <v>132.000308000308</v>
      </c>
      <c r="K121" t="s">
        <v>30</v>
      </c>
      <c r="L121">
        <f>((3.14*(0.5^2))/4)*J121</f>
        <v>25.905060445060446</v>
      </c>
      <c r="M121">
        <v>27.374385140000001</v>
      </c>
      <c r="N121" s="9">
        <v>250</v>
      </c>
      <c r="O121" s="9">
        <v>0.02</v>
      </c>
      <c r="P121" s="17" t="s">
        <v>239</v>
      </c>
      <c r="Q121" t="s">
        <v>31</v>
      </c>
      <c r="R121" t="s">
        <v>33</v>
      </c>
      <c r="S121" t="s">
        <v>34</v>
      </c>
      <c r="T121" t="s">
        <v>30</v>
      </c>
      <c r="U121" t="s">
        <v>30</v>
      </c>
      <c r="V121" t="s">
        <v>30</v>
      </c>
      <c r="W121" t="str">
        <f>IF(S121="NA",IF(R121="NA",IF(Q121="NA","Digested",Q121),R121),S121)</f>
        <v>Calanoida</v>
      </c>
      <c r="X121" t="s">
        <v>342</v>
      </c>
      <c r="Y121" t="s">
        <v>176</v>
      </c>
      <c r="Z121" t="s">
        <v>176</v>
      </c>
      <c r="AA121" t="s">
        <v>216</v>
      </c>
      <c r="AB121" t="s">
        <v>30</v>
      </c>
      <c r="AC121" t="s">
        <v>229</v>
      </c>
      <c r="AD121">
        <v>3</v>
      </c>
      <c r="AE121" s="21">
        <f t="shared" si="11"/>
        <v>150</v>
      </c>
      <c r="AF121" s="27">
        <f t="shared" si="12"/>
        <v>5.4795751295548545</v>
      </c>
      <c r="AG121" t="s">
        <v>237</v>
      </c>
    </row>
    <row r="122" spans="1:33" hidden="1" x14ac:dyDescent="0.25">
      <c r="A122" s="4" t="s">
        <v>260</v>
      </c>
      <c r="B122" s="4" t="s">
        <v>7</v>
      </c>
      <c r="C122" s="4" t="s">
        <v>277</v>
      </c>
      <c r="D122" s="4" t="s">
        <v>318</v>
      </c>
      <c r="E122" s="6">
        <v>42175</v>
      </c>
      <c r="F122">
        <v>0</v>
      </c>
      <c r="G122" s="15">
        <v>250</v>
      </c>
      <c r="H122">
        <v>314375</v>
      </c>
      <c r="I122">
        <v>319287</v>
      </c>
      <c r="J122">
        <f t="shared" si="10"/>
        <v>132.000308000308</v>
      </c>
      <c r="K122" t="s">
        <v>30</v>
      </c>
      <c r="L122">
        <f>((3.14*(0.5^2))/4)*J122</f>
        <v>25.905060445060446</v>
      </c>
      <c r="M122">
        <v>27.374385140000001</v>
      </c>
      <c r="N122" s="9">
        <v>250</v>
      </c>
      <c r="O122" s="9">
        <v>0.02</v>
      </c>
      <c r="P122" s="17" t="s">
        <v>239</v>
      </c>
      <c r="Q122" t="s">
        <v>31</v>
      </c>
      <c r="R122" t="s">
        <v>33</v>
      </c>
      <c r="S122" t="s">
        <v>34</v>
      </c>
      <c r="T122" t="s">
        <v>30</v>
      </c>
      <c r="U122" t="s">
        <v>30</v>
      </c>
      <c r="V122" t="s">
        <v>30</v>
      </c>
      <c r="W122" t="str">
        <f>IF(S122="NA",IF(R122="NA",IF(Q122="NA","Digested",Q122),R122),S122)</f>
        <v>Calanoida</v>
      </c>
      <c r="X122" t="s">
        <v>342</v>
      </c>
      <c r="Y122" t="s">
        <v>176</v>
      </c>
      <c r="Z122" t="s">
        <v>176</v>
      </c>
      <c r="AA122" t="s">
        <v>219</v>
      </c>
      <c r="AB122" t="s">
        <v>30</v>
      </c>
      <c r="AC122" t="s">
        <v>229</v>
      </c>
      <c r="AD122">
        <v>4</v>
      </c>
      <c r="AE122" s="21">
        <f t="shared" si="11"/>
        <v>200</v>
      </c>
      <c r="AF122" s="27">
        <f t="shared" si="12"/>
        <v>7.3061001727398063</v>
      </c>
      <c r="AG122" t="s">
        <v>237</v>
      </c>
    </row>
    <row r="123" spans="1:33" hidden="1" x14ac:dyDescent="0.25">
      <c r="A123" s="4" t="s">
        <v>260</v>
      </c>
      <c r="B123" s="4" t="s">
        <v>7</v>
      </c>
      <c r="C123" s="4" t="s">
        <v>277</v>
      </c>
      <c r="D123" s="4" t="s">
        <v>318</v>
      </c>
      <c r="E123" s="6">
        <v>42175</v>
      </c>
      <c r="F123">
        <v>0</v>
      </c>
      <c r="G123" s="15">
        <v>250</v>
      </c>
      <c r="H123">
        <v>314375</v>
      </c>
      <c r="I123">
        <v>319287</v>
      </c>
      <c r="J123">
        <f t="shared" si="10"/>
        <v>132.000308000308</v>
      </c>
      <c r="K123" t="s">
        <v>30</v>
      </c>
      <c r="L123">
        <f>((3.14*(0.5^2))/4)*J123</f>
        <v>25.905060445060446</v>
      </c>
      <c r="M123">
        <v>27.374385140000001</v>
      </c>
      <c r="N123" s="9">
        <v>1000</v>
      </c>
      <c r="O123" s="9">
        <v>1</v>
      </c>
      <c r="P123" s="17" t="s">
        <v>234</v>
      </c>
      <c r="Q123" t="s">
        <v>31</v>
      </c>
      <c r="R123" t="s">
        <v>32</v>
      </c>
      <c r="S123" t="s">
        <v>337</v>
      </c>
      <c r="T123" t="s">
        <v>55</v>
      </c>
      <c r="U123" t="s">
        <v>56</v>
      </c>
      <c r="V123" t="s">
        <v>30</v>
      </c>
      <c r="W123" t="str">
        <f t="shared" ref="W123:W124" si="21">IF(S123="NA",IF(R123="NA",IF(Q123="NA","Digested",Q123),R123),S123)</f>
        <v>Poecilostomatoida</v>
      </c>
      <c r="X123" t="s">
        <v>166</v>
      </c>
      <c r="Y123" t="str">
        <f>IF(U123="NA",IF(T123="NA",IF(S123="NA",IF(R123="NA",IF(Q123="NA","Other",Q123),R123),S123),T123),U123)</f>
        <v>Corycaeus</v>
      </c>
      <c r="Z123" t="s">
        <v>56</v>
      </c>
      <c r="AA123" t="s">
        <v>30</v>
      </c>
      <c r="AB123" t="s">
        <v>30</v>
      </c>
      <c r="AC123" t="s">
        <v>229</v>
      </c>
      <c r="AD123">
        <v>2</v>
      </c>
      <c r="AE123" s="21">
        <f t="shared" si="11"/>
        <v>2</v>
      </c>
      <c r="AF123" s="27">
        <f t="shared" si="12"/>
        <v>7.3061001727398059E-2</v>
      </c>
      <c r="AG123" t="s">
        <v>237</v>
      </c>
    </row>
    <row r="124" spans="1:33" hidden="1" x14ac:dyDescent="0.25">
      <c r="A124" s="4" t="s">
        <v>260</v>
      </c>
      <c r="B124" s="4" t="s">
        <v>7</v>
      </c>
      <c r="C124" s="4" t="s">
        <v>277</v>
      </c>
      <c r="D124" s="4" t="s">
        <v>318</v>
      </c>
      <c r="E124" s="6">
        <v>42175</v>
      </c>
      <c r="F124">
        <v>0</v>
      </c>
      <c r="G124" s="15">
        <v>250</v>
      </c>
      <c r="H124">
        <v>314375</v>
      </c>
      <c r="I124">
        <v>319287</v>
      </c>
      <c r="J124">
        <f t="shared" si="10"/>
        <v>132.000308000308</v>
      </c>
      <c r="K124" t="s">
        <v>30</v>
      </c>
      <c r="L124">
        <f>((3.14*(0.5^2))/4)*J124</f>
        <v>25.905060445060446</v>
      </c>
      <c r="M124">
        <v>27.374385140000001</v>
      </c>
      <c r="N124" s="9">
        <v>250</v>
      </c>
      <c r="O124" s="9">
        <v>0.02</v>
      </c>
      <c r="P124" s="17" t="s">
        <v>234</v>
      </c>
      <c r="Q124" t="s">
        <v>31</v>
      </c>
      <c r="R124" t="s">
        <v>32</v>
      </c>
      <c r="S124" t="s">
        <v>337</v>
      </c>
      <c r="T124" t="s">
        <v>55</v>
      </c>
      <c r="U124" t="s">
        <v>56</v>
      </c>
      <c r="V124" t="s">
        <v>30</v>
      </c>
      <c r="W124" t="str">
        <f t="shared" si="21"/>
        <v>Poecilostomatoida</v>
      </c>
      <c r="X124" t="s">
        <v>166</v>
      </c>
      <c r="Y124" t="str">
        <f>IF(U124="NA",IF(T124="NA",IF(S124="NA",IF(R124="NA",IF(Q124="NA","Other",Q124),R124),S124),T124),U124)</f>
        <v>Corycaeus</v>
      </c>
      <c r="Z124" t="s">
        <v>56</v>
      </c>
      <c r="AA124" t="s">
        <v>30</v>
      </c>
      <c r="AB124" t="s">
        <v>30</v>
      </c>
      <c r="AC124" t="s">
        <v>229</v>
      </c>
      <c r="AD124">
        <v>113</v>
      </c>
      <c r="AE124" s="21">
        <f t="shared" si="11"/>
        <v>5650</v>
      </c>
      <c r="AF124" s="27">
        <f t="shared" si="12"/>
        <v>206.39732987989953</v>
      </c>
      <c r="AG124" t="s">
        <v>237</v>
      </c>
    </row>
    <row r="125" spans="1:33" hidden="1" x14ac:dyDescent="0.25">
      <c r="A125" s="4" t="s">
        <v>260</v>
      </c>
      <c r="B125" s="4" t="s">
        <v>7</v>
      </c>
      <c r="C125" s="4" t="s">
        <v>277</v>
      </c>
      <c r="D125" s="4" t="s">
        <v>318</v>
      </c>
      <c r="E125" s="6">
        <v>42175</v>
      </c>
      <c r="F125">
        <v>0</v>
      </c>
      <c r="G125" s="15">
        <v>250</v>
      </c>
      <c r="H125">
        <v>314375</v>
      </c>
      <c r="I125">
        <v>319287</v>
      </c>
      <c r="J125">
        <f t="shared" si="10"/>
        <v>132.000308000308</v>
      </c>
      <c r="K125" t="s">
        <v>30</v>
      </c>
      <c r="L125">
        <f>((3.14*(0.5^2))/4)*J125</f>
        <v>25.905060445060446</v>
      </c>
      <c r="M125">
        <v>27.374385140000001</v>
      </c>
      <c r="N125" s="9">
        <v>250</v>
      </c>
      <c r="O125" s="9">
        <v>0.02</v>
      </c>
      <c r="P125" s="17" t="s">
        <v>234</v>
      </c>
      <c r="Q125" t="s">
        <v>31</v>
      </c>
      <c r="R125" t="s">
        <v>32</v>
      </c>
      <c r="S125" t="s">
        <v>30</v>
      </c>
      <c r="T125" t="s">
        <v>30</v>
      </c>
      <c r="U125" t="s">
        <v>30</v>
      </c>
      <c r="V125" t="s">
        <v>30</v>
      </c>
      <c r="W125" t="s">
        <v>274</v>
      </c>
      <c r="X125" t="s">
        <v>274</v>
      </c>
      <c r="Y125" t="s">
        <v>274</v>
      </c>
      <c r="Z125" t="s">
        <v>164</v>
      </c>
      <c r="AA125" t="s">
        <v>30</v>
      </c>
      <c r="AB125" t="s">
        <v>30</v>
      </c>
      <c r="AC125" t="s">
        <v>229</v>
      </c>
      <c r="AD125">
        <v>1</v>
      </c>
      <c r="AE125" s="21">
        <f t="shared" si="11"/>
        <v>50</v>
      </c>
      <c r="AF125" s="27">
        <f t="shared" si="12"/>
        <v>1.8265250431849516</v>
      </c>
      <c r="AG125" t="s">
        <v>237</v>
      </c>
    </row>
    <row r="126" spans="1:33" hidden="1" x14ac:dyDescent="0.25">
      <c r="A126" s="4" t="s">
        <v>260</v>
      </c>
      <c r="B126" s="4" t="s">
        <v>7</v>
      </c>
      <c r="C126" s="4" t="s">
        <v>277</v>
      </c>
      <c r="D126" s="4" t="s">
        <v>318</v>
      </c>
      <c r="E126" s="6">
        <v>42175</v>
      </c>
      <c r="F126">
        <v>0</v>
      </c>
      <c r="G126" s="15">
        <v>250</v>
      </c>
      <c r="H126">
        <v>314375</v>
      </c>
      <c r="I126">
        <v>319287</v>
      </c>
      <c r="J126">
        <f t="shared" si="10"/>
        <v>132.000308000308</v>
      </c>
      <c r="K126" t="s">
        <v>30</v>
      </c>
      <c r="L126">
        <f>((3.14*(0.5^2))/4)*J126</f>
        <v>25.905060445060446</v>
      </c>
      <c r="M126">
        <v>27.374385140000001</v>
      </c>
      <c r="N126" s="9">
        <v>250</v>
      </c>
      <c r="O126" s="9">
        <v>0.02</v>
      </c>
      <c r="P126" s="17" t="s">
        <v>234</v>
      </c>
      <c r="Q126" t="s">
        <v>30</v>
      </c>
      <c r="R126" t="s">
        <v>30</v>
      </c>
      <c r="S126" t="s">
        <v>30</v>
      </c>
      <c r="T126" t="s">
        <v>30</v>
      </c>
      <c r="U126" t="s">
        <v>30</v>
      </c>
      <c r="V126" t="s">
        <v>30</v>
      </c>
      <c r="W126" t="str">
        <f>IF(S126="NA",IF(R126="NA",IF(Q126="NA","Other",Q126),R126),S126)</f>
        <v>Other</v>
      </c>
      <c r="X126" t="s">
        <v>166</v>
      </c>
      <c r="Y126" t="str">
        <f t="shared" ref="Y126:Y161" si="22">IF(U126="NA",IF(T126="NA",IF(S126="NA",IF(R126="NA",IF(Q126="NA","Other",Q126),R126),S126),T126),U126)</f>
        <v>Other</v>
      </c>
      <c r="Z126" t="s">
        <v>262</v>
      </c>
      <c r="AA126" t="s">
        <v>30</v>
      </c>
      <c r="AB126" t="s">
        <v>30</v>
      </c>
      <c r="AC126" t="s">
        <v>229</v>
      </c>
      <c r="AD126">
        <v>20</v>
      </c>
      <c r="AE126" s="21">
        <f t="shared" si="11"/>
        <v>1000</v>
      </c>
      <c r="AF126" s="27">
        <f t="shared" si="12"/>
        <v>36.530500863699032</v>
      </c>
      <c r="AG126" t="s">
        <v>237</v>
      </c>
    </row>
    <row r="127" spans="1:33" hidden="1" x14ac:dyDescent="0.25">
      <c r="A127" s="4" t="s">
        <v>260</v>
      </c>
      <c r="B127" s="4" t="s">
        <v>7</v>
      </c>
      <c r="C127" s="4" t="s">
        <v>277</v>
      </c>
      <c r="D127" s="4" t="s">
        <v>318</v>
      </c>
      <c r="E127" s="6">
        <v>42175</v>
      </c>
      <c r="F127">
        <v>0</v>
      </c>
      <c r="G127" s="15">
        <v>250</v>
      </c>
      <c r="H127">
        <v>314375</v>
      </c>
      <c r="I127">
        <v>319287</v>
      </c>
      <c r="J127">
        <f t="shared" si="10"/>
        <v>132.000308000308</v>
      </c>
      <c r="K127" t="s">
        <v>30</v>
      </c>
      <c r="L127">
        <f>((3.14*(0.5^2))/4)*J127</f>
        <v>25.905060445060446</v>
      </c>
      <c r="M127">
        <v>27.374385140000001</v>
      </c>
      <c r="N127" s="9">
        <v>1000</v>
      </c>
      <c r="O127" s="9">
        <v>1</v>
      </c>
      <c r="P127" s="17" t="s">
        <v>238</v>
      </c>
      <c r="Q127" t="s">
        <v>31</v>
      </c>
      <c r="R127" t="s">
        <v>99</v>
      </c>
      <c r="S127" t="s">
        <v>34</v>
      </c>
      <c r="T127" t="s">
        <v>102</v>
      </c>
      <c r="U127" t="s">
        <v>103</v>
      </c>
      <c r="V127" t="s">
        <v>104</v>
      </c>
      <c r="W127" t="str">
        <f t="shared" ref="W127:W132" si="23">IF(S127="NA",IF(R127="NA",IF(Q127="NA","Digested",Q127),R127),S127)</f>
        <v>Calanoida</v>
      </c>
      <c r="X127" t="s">
        <v>342</v>
      </c>
      <c r="Y127" t="str">
        <f t="shared" si="22"/>
        <v>Epilabidocera</v>
      </c>
      <c r="Z127" t="s">
        <v>184</v>
      </c>
      <c r="AA127" t="s">
        <v>30</v>
      </c>
      <c r="AB127" t="s">
        <v>227</v>
      </c>
      <c r="AC127">
        <v>3.7</v>
      </c>
      <c r="AD127">
        <v>6</v>
      </c>
      <c r="AE127" s="21">
        <f t="shared" si="11"/>
        <v>6</v>
      </c>
      <c r="AF127" s="27">
        <f t="shared" si="12"/>
        <v>0.21918300518219419</v>
      </c>
      <c r="AG127" t="s">
        <v>237</v>
      </c>
    </row>
    <row r="128" spans="1:33" hidden="1" x14ac:dyDescent="0.25">
      <c r="A128" s="4" t="s">
        <v>260</v>
      </c>
      <c r="B128" s="4" t="s">
        <v>7</v>
      </c>
      <c r="C128" s="4" t="s">
        <v>277</v>
      </c>
      <c r="D128" s="4" t="s">
        <v>318</v>
      </c>
      <c r="E128" s="6">
        <v>42175</v>
      </c>
      <c r="F128">
        <v>0</v>
      </c>
      <c r="G128" s="15">
        <v>250</v>
      </c>
      <c r="H128">
        <v>314375</v>
      </c>
      <c r="I128">
        <v>319287</v>
      </c>
      <c r="J128">
        <f t="shared" si="10"/>
        <v>132.000308000308</v>
      </c>
      <c r="K128" t="s">
        <v>30</v>
      </c>
      <c r="L128">
        <f>((3.14*(0.5^2))/4)*J128</f>
        <v>25.905060445060446</v>
      </c>
      <c r="M128">
        <v>27.374385140000001</v>
      </c>
      <c r="N128" s="9">
        <v>1000</v>
      </c>
      <c r="O128" s="9">
        <v>1</v>
      </c>
      <c r="P128" s="17" t="s">
        <v>238</v>
      </c>
      <c r="Q128" t="s">
        <v>31</v>
      </c>
      <c r="R128" t="s">
        <v>99</v>
      </c>
      <c r="S128" t="s">
        <v>34</v>
      </c>
      <c r="T128" t="s">
        <v>102</v>
      </c>
      <c r="U128" t="s">
        <v>103</v>
      </c>
      <c r="V128" t="s">
        <v>104</v>
      </c>
      <c r="W128" t="str">
        <f t="shared" si="23"/>
        <v>Calanoida</v>
      </c>
      <c r="X128" t="s">
        <v>342</v>
      </c>
      <c r="Y128" t="str">
        <f t="shared" si="22"/>
        <v>Epilabidocera</v>
      </c>
      <c r="Z128" t="s">
        <v>184</v>
      </c>
      <c r="AA128" t="s">
        <v>30</v>
      </c>
      <c r="AB128" t="s">
        <v>228</v>
      </c>
      <c r="AC128">
        <v>4.5</v>
      </c>
      <c r="AD128">
        <v>1</v>
      </c>
      <c r="AE128" s="21">
        <f t="shared" si="11"/>
        <v>1</v>
      </c>
      <c r="AF128" s="27">
        <f t="shared" si="12"/>
        <v>3.6530500863699029E-2</v>
      </c>
      <c r="AG128" t="s">
        <v>237</v>
      </c>
    </row>
    <row r="129" spans="1:33" hidden="1" x14ac:dyDescent="0.25">
      <c r="A129" s="4" t="s">
        <v>260</v>
      </c>
      <c r="B129" s="4" t="s">
        <v>7</v>
      </c>
      <c r="C129" s="4" t="s">
        <v>277</v>
      </c>
      <c r="D129" s="4" t="s">
        <v>318</v>
      </c>
      <c r="E129" s="6">
        <v>42175</v>
      </c>
      <c r="F129">
        <v>0</v>
      </c>
      <c r="G129" s="15">
        <v>250</v>
      </c>
      <c r="H129">
        <v>314375</v>
      </c>
      <c r="I129">
        <v>319287</v>
      </c>
      <c r="J129">
        <f t="shared" si="10"/>
        <v>132.000308000308</v>
      </c>
      <c r="K129" t="s">
        <v>30</v>
      </c>
      <c r="L129">
        <f>((3.14*(0.5^2))/4)*J129</f>
        <v>25.905060445060446</v>
      </c>
      <c r="M129">
        <v>27.374385140000001</v>
      </c>
      <c r="N129" s="9">
        <v>1000</v>
      </c>
      <c r="O129" s="9">
        <v>1</v>
      </c>
      <c r="P129" s="17" t="s">
        <v>238</v>
      </c>
      <c r="Q129" t="s">
        <v>31</v>
      </c>
      <c r="R129" t="s">
        <v>99</v>
      </c>
      <c r="S129" t="s">
        <v>34</v>
      </c>
      <c r="T129" t="s">
        <v>102</v>
      </c>
      <c r="U129" t="s">
        <v>103</v>
      </c>
      <c r="V129" t="s">
        <v>104</v>
      </c>
      <c r="W129" t="str">
        <f t="shared" si="23"/>
        <v>Calanoida</v>
      </c>
      <c r="X129" t="s">
        <v>342</v>
      </c>
      <c r="Y129" t="str">
        <f t="shared" si="22"/>
        <v>Epilabidocera</v>
      </c>
      <c r="Z129" t="s">
        <v>184</v>
      </c>
      <c r="AA129" t="s">
        <v>224</v>
      </c>
      <c r="AB129" t="s">
        <v>30</v>
      </c>
      <c r="AC129">
        <v>2.7</v>
      </c>
      <c r="AD129">
        <v>2</v>
      </c>
      <c r="AE129" s="21">
        <f t="shared" si="11"/>
        <v>2</v>
      </c>
      <c r="AF129" s="27">
        <f t="shared" si="12"/>
        <v>7.3061001727398059E-2</v>
      </c>
      <c r="AG129" t="s">
        <v>237</v>
      </c>
    </row>
    <row r="130" spans="1:33" hidden="1" x14ac:dyDescent="0.25">
      <c r="A130" s="4" t="s">
        <v>260</v>
      </c>
      <c r="B130" s="4" t="s">
        <v>7</v>
      </c>
      <c r="C130" s="4" t="s">
        <v>277</v>
      </c>
      <c r="D130" s="4" t="s">
        <v>318</v>
      </c>
      <c r="E130" s="6">
        <v>42175</v>
      </c>
      <c r="F130">
        <v>0</v>
      </c>
      <c r="G130" s="15">
        <v>250</v>
      </c>
      <c r="H130">
        <v>314375</v>
      </c>
      <c r="I130">
        <v>319287</v>
      </c>
      <c r="J130">
        <f t="shared" ref="J130:J193" si="24">((I130-H130)*26873)/999999</f>
        <v>132.000308000308</v>
      </c>
      <c r="K130" t="s">
        <v>30</v>
      </c>
      <c r="L130">
        <f>((3.14*(0.5^2))/4)*J130</f>
        <v>25.905060445060446</v>
      </c>
      <c r="M130">
        <v>27.374385140000001</v>
      </c>
      <c r="N130" s="9">
        <v>250</v>
      </c>
      <c r="O130" s="9">
        <v>0.02</v>
      </c>
      <c r="P130" s="17" t="s">
        <v>239</v>
      </c>
      <c r="Q130" t="s">
        <v>31</v>
      </c>
      <c r="R130" t="s">
        <v>99</v>
      </c>
      <c r="S130" t="s">
        <v>34</v>
      </c>
      <c r="T130" t="s">
        <v>102</v>
      </c>
      <c r="U130" t="s">
        <v>103</v>
      </c>
      <c r="V130" t="s">
        <v>104</v>
      </c>
      <c r="W130" t="str">
        <f t="shared" si="23"/>
        <v>Calanoida</v>
      </c>
      <c r="X130" t="s">
        <v>342</v>
      </c>
      <c r="Y130" t="str">
        <f t="shared" si="22"/>
        <v>Epilabidocera</v>
      </c>
      <c r="Z130" t="s">
        <v>184</v>
      </c>
      <c r="AA130" t="s">
        <v>222</v>
      </c>
      <c r="AB130" t="s">
        <v>30</v>
      </c>
      <c r="AC130" t="s">
        <v>229</v>
      </c>
      <c r="AD130">
        <v>1</v>
      </c>
      <c r="AE130" s="21">
        <f t="shared" ref="AE130:AE193" si="25">AD130/O130</f>
        <v>50</v>
      </c>
      <c r="AF130" s="27">
        <f t="shared" ref="AF130:AF193" si="26">AE130/M130</f>
        <v>1.8265250431849516</v>
      </c>
      <c r="AG130" t="s">
        <v>237</v>
      </c>
    </row>
    <row r="131" spans="1:33" hidden="1" x14ac:dyDescent="0.25">
      <c r="A131" s="4" t="s">
        <v>260</v>
      </c>
      <c r="B131" s="4" t="s">
        <v>7</v>
      </c>
      <c r="C131" s="4" t="s">
        <v>277</v>
      </c>
      <c r="D131" s="4" t="s">
        <v>318</v>
      </c>
      <c r="E131" s="6">
        <v>42175</v>
      </c>
      <c r="F131">
        <v>0</v>
      </c>
      <c r="G131" s="15">
        <v>250</v>
      </c>
      <c r="H131">
        <v>314375</v>
      </c>
      <c r="I131">
        <v>319287</v>
      </c>
      <c r="J131">
        <f t="shared" si="24"/>
        <v>132.000308000308</v>
      </c>
      <c r="K131" t="s">
        <v>30</v>
      </c>
      <c r="L131">
        <f>((3.14*(0.5^2))/4)*J131</f>
        <v>25.905060445060446</v>
      </c>
      <c r="M131">
        <v>27.374385140000001</v>
      </c>
      <c r="N131" s="9">
        <v>250</v>
      </c>
      <c r="O131" s="9">
        <v>0.02</v>
      </c>
      <c r="P131" s="17" t="s">
        <v>234</v>
      </c>
      <c r="Q131" t="s">
        <v>31</v>
      </c>
      <c r="R131" t="s">
        <v>79</v>
      </c>
      <c r="S131" t="s">
        <v>92</v>
      </c>
      <c r="T131" t="s">
        <v>105</v>
      </c>
      <c r="U131" t="s">
        <v>30</v>
      </c>
      <c r="V131" t="s">
        <v>30</v>
      </c>
      <c r="W131" t="str">
        <f t="shared" si="23"/>
        <v>Euphausiacea</v>
      </c>
      <c r="X131" t="s">
        <v>205</v>
      </c>
      <c r="Y131" t="str">
        <f t="shared" si="22"/>
        <v>Euphausiidae</v>
      </c>
      <c r="Z131" t="s">
        <v>185</v>
      </c>
      <c r="AA131" t="s">
        <v>30</v>
      </c>
      <c r="AB131" t="s">
        <v>30</v>
      </c>
      <c r="AC131" t="s">
        <v>229</v>
      </c>
      <c r="AD131">
        <v>6</v>
      </c>
      <c r="AE131" s="21">
        <f t="shared" si="25"/>
        <v>300</v>
      </c>
      <c r="AF131" s="27">
        <f t="shared" si="26"/>
        <v>10.959150259109709</v>
      </c>
      <c r="AG131" t="s">
        <v>237</v>
      </c>
    </row>
    <row r="132" spans="1:33" hidden="1" x14ac:dyDescent="0.25">
      <c r="A132" s="4" t="s">
        <v>260</v>
      </c>
      <c r="B132" s="4" t="s">
        <v>7</v>
      </c>
      <c r="C132" s="4" t="s">
        <v>277</v>
      </c>
      <c r="D132" s="4" t="s">
        <v>318</v>
      </c>
      <c r="E132" s="6">
        <v>42175</v>
      </c>
      <c r="F132">
        <v>0</v>
      </c>
      <c r="G132" s="15">
        <v>250</v>
      </c>
      <c r="H132">
        <v>314375</v>
      </c>
      <c r="I132">
        <v>319287</v>
      </c>
      <c r="J132">
        <f t="shared" si="24"/>
        <v>132.000308000308</v>
      </c>
      <c r="K132" t="s">
        <v>30</v>
      </c>
      <c r="L132">
        <f>((3.14*(0.5^2))/4)*J132</f>
        <v>25.905060445060446</v>
      </c>
      <c r="M132">
        <v>27.374385140000001</v>
      </c>
      <c r="N132" s="9">
        <v>250</v>
      </c>
      <c r="O132" s="9">
        <v>0.02</v>
      </c>
      <c r="P132" s="17" t="s">
        <v>234</v>
      </c>
      <c r="Q132" t="s">
        <v>31</v>
      </c>
      <c r="R132" t="s">
        <v>38</v>
      </c>
      <c r="S132" t="s">
        <v>39</v>
      </c>
      <c r="T132" t="s">
        <v>40</v>
      </c>
      <c r="U132" t="s">
        <v>41</v>
      </c>
      <c r="V132" t="s">
        <v>30</v>
      </c>
      <c r="W132" t="str">
        <f t="shared" si="23"/>
        <v>Diplostraca</v>
      </c>
      <c r="X132" t="s">
        <v>336</v>
      </c>
      <c r="Y132" t="str">
        <f t="shared" si="22"/>
        <v>Evadne</v>
      </c>
      <c r="Z132" t="s">
        <v>41</v>
      </c>
      <c r="AA132" t="s">
        <v>30</v>
      </c>
      <c r="AB132" t="s">
        <v>30</v>
      </c>
      <c r="AC132" t="s">
        <v>229</v>
      </c>
      <c r="AD132">
        <v>11</v>
      </c>
      <c r="AE132" s="21">
        <f t="shared" si="25"/>
        <v>550</v>
      </c>
      <c r="AF132" s="27">
        <f t="shared" si="26"/>
        <v>20.091775475034467</v>
      </c>
      <c r="AG132" t="s">
        <v>237</v>
      </c>
    </row>
    <row r="133" spans="1:33" hidden="1" x14ac:dyDescent="0.25">
      <c r="A133" s="4" t="s">
        <v>260</v>
      </c>
      <c r="B133" s="4" t="s">
        <v>7</v>
      </c>
      <c r="C133" s="4" t="s">
        <v>277</v>
      </c>
      <c r="D133" s="4" t="s">
        <v>318</v>
      </c>
      <c r="E133" s="6">
        <v>42175</v>
      </c>
      <c r="F133">
        <v>0</v>
      </c>
      <c r="G133" s="15">
        <v>250</v>
      </c>
      <c r="H133">
        <v>314375</v>
      </c>
      <c r="I133">
        <v>319287</v>
      </c>
      <c r="J133">
        <f t="shared" si="24"/>
        <v>132.000308000308</v>
      </c>
      <c r="K133" t="s">
        <v>30</v>
      </c>
      <c r="L133">
        <f>((3.14*(0.5^2))/4)*J133</f>
        <v>25.905060445060446</v>
      </c>
      <c r="M133">
        <v>27.374385140000001</v>
      </c>
      <c r="N133" s="9">
        <v>250</v>
      </c>
      <c r="O133" s="9">
        <v>0.02</v>
      </c>
      <c r="P133" s="17" t="s">
        <v>234</v>
      </c>
      <c r="Q133" t="s">
        <v>70</v>
      </c>
      <c r="R133" t="s">
        <v>71</v>
      </c>
      <c r="S133" t="s">
        <v>30</v>
      </c>
      <c r="T133" t="s">
        <v>30</v>
      </c>
      <c r="U133" t="s">
        <v>30</v>
      </c>
      <c r="V133" t="s">
        <v>30</v>
      </c>
      <c r="W133" t="s">
        <v>166</v>
      </c>
      <c r="X133" t="s">
        <v>166</v>
      </c>
      <c r="Y133" t="str">
        <f t="shared" si="22"/>
        <v>Gastropoda</v>
      </c>
      <c r="Z133" t="s">
        <v>192</v>
      </c>
      <c r="AA133" t="s">
        <v>30</v>
      </c>
      <c r="AB133" t="s">
        <v>30</v>
      </c>
      <c r="AC133" t="s">
        <v>229</v>
      </c>
      <c r="AD133">
        <v>2</v>
      </c>
      <c r="AE133" s="21">
        <f t="shared" si="25"/>
        <v>100</v>
      </c>
      <c r="AF133" s="27">
        <f t="shared" si="26"/>
        <v>3.6530500863699031</v>
      </c>
      <c r="AG133" t="s">
        <v>237</v>
      </c>
    </row>
    <row r="134" spans="1:33" hidden="1" x14ac:dyDescent="0.25">
      <c r="A134" s="4" t="s">
        <v>260</v>
      </c>
      <c r="B134" s="4" t="s">
        <v>7</v>
      </c>
      <c r="C134" s="4" t="s">
        <v>277</v>
      </c>
      <c r="D134" s="4" t="s">
        <v>318</v>
      </c>
      <c r="E134" s="6">
        <v>42175</v>
      </c>
      <c r="F134">
        <v>0</v>
      </c>
      <c r="G134" s="15">
        <v>250</v>
      </c>
      <c r="H134">
        <v>314375</v>
      </c>
      <c r="I134">
        <v>319287</v>
      </c>
      <c r="J134">
        <f t="shared" si="24"/>
        <v>132.000308000308</v>
      </c>
      <c r="K134" t="s">
        <v>30</v>
      </c>
      <c r="L134">
        <f>((3.14*(0.5^2))/4)*J134</f>
        <v>25.905060445060446</v>
      </c>
      <c r="M134">
        <v>27.374385140000001</v>
      </c>
      <c r="N134" s="9">
        <v>250</v>
      </c>
      <c r="O134" s="9">
        <v>0.02</v>
      </c>
      <c r="P134" s="17" t="s">
        <v>239</v>
      </c>
      <c r="Q134" t="s">
        <v>31</v>
      </c>
      <c r="R134" t="s">
        <v>99</v>
      </c>
      <c r="S134" t="s">
        <v>264</v>
      </c>
      <c r="T134" t="s">
        <v>30</v>
      </c>
      <c r="U134" t="s">
        <v>30</v>
      </c>
      <c r="V134" t="s">
        <v>30</v>
      </c>
      <c r="W134" t="str">
        <f>IF(S134="NA",IF(R134="NA",IF(Q134="NA","Digested",Q134),R134),S134)</f>
        <v>Harpacticoida</v>
      </c>
      <c r="X134" t="s">
        <v>166</v>
      </c>
      <c r="Y134" t="str">
        <f t="shared" si="22"/>
        <v>Harpacticoida</v>
      </c>
      <c r="Z134" t="s">
        <v>259</v>
      </c>
      <c r="AA134" t="s">
        <v>30</v>
      </c>
      <c r="AB134" t="s">
        <v>30</v>
      </c>
      <c r="AC134" t="s">
        <v>229</v>
      </c>
      <c r="AD134">
        <v>1</v>
      </c>
      <c r="AE134" s="21">
        <f t="shared" si="25"/>
        <v>50</v>
      </c>
      <c r="AF134" s="27">
        <f t="shared" si="26"/>
        <v>1.8265250431849516</v>
      </c>
      <c r="AG134" t="s">
        <v>237</v>
      </c>
    </row>
    <row r="135" spans="1:33" hidden="1" x14ac:dyDescent="0.25">
      <c r="A135" s="4" t="s">
        <v>260</v>
      </c>
      <c r="B135" s="4" t="s">
        <v>7</v>
      </c>
      <c r="C135" s="4" t="s">
        <v>277</v>
      </c>
      <c r="D135" s="4" t="s">
        <v>318</v>
      </c>
      <c r="E135" s="6">
        <v>42175</v>
      </c>
      <c r="F135">
        <v>0</v>
      </c>
      <c r="G135" s="15">
        <v>250</v>
      </c>
      <c r="H135">
        <v>314375</v>
      </c>
      <c r="I135">
        <v>319287</v>
      </c>
      <c r="J135">
        <f t="shared" si="24"/>
        <v>132.000308000308</v>
      </c>
      <c r="K135" t="s">
        <v>30</v>
      </c>
      <c r="L135">
        <f>((3.14*(0.5^2))/4)*J135</f>
        <v>25.905060445060446</v>
      </c>
      <c r="M135">
        <v>27.374385140000001</v>
      </c>
      <c r="N135" s="9">
        <v>250</v>
      </c>
      <c r="O135" s="9">
        <v>0.02</v>
      </c>
      <c r="P135" s="17" t="s">
        <v>234</v>
      </c>
      <c r="Q135" t="s">
        <v>72</v>
      </c>
      <c r="R135" t="s">
        <v>73</v>
      </c>
      <c r="S135" t="s">
        <v>30</v>
      </c>
      <c r="T135" t="s">
        <v>30</v>
      </c>
      <c r="U135" t="s">
        <v>30</v>
      </c>
      <c r="V135" t="s">
        <v>30</v>
      </c>
      <c r="W135" t="str">
        <f>IF(S135="NA",IF(R135="NA",IF(Q135="NA","Digested",Q135),R135),S135)</f>
        <v>Hydrozoa</v>
      </c>
      <c r="X135" t="s">
        <v>166</v>
      </c>
      <c r="Y135" t="str">
        <f t="shared" si="22"/>
        <v>Hydrozoa</v>
      </c>
      <c r="Z135" t="s">
        <v>210</v>
      </c>
      <c r="AA135" t="s">
        <v>30</v>
      </c>
      <c r="AB135" t="s">
        <v>30</v>
      </c>
      <c r="AC135" t="s">
        <v>229</v>
      </c>
      <c r="AD135">
        <v>4</v>
      </c>
      <c r="AE135" s="21">
        <f t="shared" si="25"/>
        <v>200</v>
      </c>
      <c r="AF135" s="27">
        <f t="shared" si="26"/>
        <v>7.3061001727398063</v>
      </c>
      <c r="AG135" t="s">
        <v>237</v>
      </c>
    </row>
    <row r="136" spans="1:33" hidden="1" x14ac:dyDescent="0.25">
      <c r="A136" s="4" t="s">
        <v>260</v>
      </c>
      <c r="B136" s="4" t="s">
        <v>7</v>
      </c>
      <c r="C136" s="4" t="s">
        <v>277</v>
      </c>
      <c r="D136" s="4" t="s">
        <v>318</v>
      </c>
      <c r="E136" s="6">
        <v>42175</v>
      </c>
      <c r="F136">
        <v>0</v>
      </c>
      <c r="G136" s="15">
        <v>250</v>
      </c>
      <c r="H136">
        <v>314375</v>
      </c>
      <c r="I136">
        <v>319287</v>
      </c>
      <c r="J136">
        <f t="shared" si="24"/>
        <v>132.000308000308</v>
      </c>
      <c r="K136" t="s">
        <v>30</v>
      </c>
      <c r="L136">
        <f>((3.14*(0.5^2))/4)*J136</f>
        <v>25.905060445060446</v>
      </c>
      <c r="M136">
        <v>27.374385140000001</v>
      </c>
      <c r="N136" s="9">
        <v>2000</v>
      </c>
      <c r="O136" s="9">
        <v>1</v>
      </c>
      <c r="P136" s="17" t="s">
        <v>240</v>
      </c>
      <c r="Q136" t="s">
        <v>31</v>
      </c>
      <c r="R136" t="s">
        <v>79</v>
      </c>
      <c r="S136" t="s">
        <v>89</v>
      </c>
      <c r="T136" t="s">
        <v>94</v>
      </c>
      <c r="U136" t="s">
        <v>98</v>
      </c>
      <c r="V136" t="s">
        <v>30</v>
      </c>
      <c r="W136" t="str">
        <f>IF(S136="NA",IF(R136="NA",IF(Q136="NA","Digested",Q136),R136),S136)</f>
        <v>Amphipoda</v>
      </c>
      <c r="X136" t="s">
        <v>338</v>
      </c>
      <c r="Y136" t="str">
        <f t="shared" si="22"/>
        <v>Themisto</v>
      </c>
      <c r="Z136" t="s">
        <v>257</v>
      </c>
      <c r="AA136" t="s">
        <v>30</v>
      </c>
      <c r="AB136" t="s">
        <v>30</v>
      </c>
      <c r="AC136">
        <v>6.5</v>
      </c>
      <c r="AD136">
        <v>1</v>
      </c>
      <c r="AE136" s="21">
        <f t="shared" si="25"/>
        <v>1</v>
      </c>
      <c r="AF136" s="27">
        <f t="shared" si="26"/>
        <v>3.6530500863699029E-2</v>
      </c>
      <c r="AG136" t="s">
        <v>237</v>
      </c>
    </row>
    <row r="137" spans="1:33" hidden="1" x14ac:dyDescent="0.25">
      <c r="A137" s="4" t="s">
        <v>260</v>
      </c>
      <c r="B137" s="4" t="s">
        <v>7</v>
      </c>
      <c r="C137" s="4" t="s">
        <v>277</v>
      </c>
      <c r="D137" s="4" t="s">
        <v>318</v>
      </c>
      <c r="E137" s="6">
        <v>42175</v>
      </c>
      <c r="F137">
        <v>0</v>
      </c>
      <c r="G137" s="15">
        <v>250</v>
      </c>
      <c r="H137">
        <v>314375</v>
      </c>
      <c r="I137">
        <v>319287</v>
      </c>
      <c r="J137">
        <f t="shared" si="24"/>
        <v>132.000308000308</v>
      </c>
      <c r="K137" t="s">
        <v>30</v>
      </c>
      <c r="L137">
        <f>((3.14*(0.5^2))/4)*J137</f>
        <v>25.905060445060446</v>
      </c>
      <c r="M137">
        <v>27.374385140000001</v>
      </c>
      <c r="N137" s="9">
        <v>1000</v>
      </c>
      <c r="O137" s="9">
        <v>1</v>
      </c>
      <c r="P137" s="17" t="s">
        <v>238</v>
      </c>
      <c r="Q137" t="s">
        <v>31</v>
      </c>
      <c r="R137" t="s">
        <v>79</v>
      </c>
      <c r="S137" t="s">
        <v>89</v>
      </c>
      <c r="T137" t="s">
        <v>94</v>
      </c>
      <c r="U137" t="s">
        <v>98</v>
      </c>
      <c r="V137" t="s">
        <v>30</v>
      </c>
      <c r="W137" t="str">
        <f>IF(S137="NA",IF(R137="NA",IF(Q137="NA","Digested",Q137),R137),S137)</f>
        <v>Amphipoda</v>
      </c>
      <c r="X137" t="s">
        <v>338</v>
      </c>
      <c r="Y137" t="str">
        <f t="shared" si="22"/>
        <v>Themisto</v>
      </c>
      <c r="Z137" t="s">
        <v>257</v>
      </c>
      <c r="AA137" t="s">
        <v>30</v>
      </c>
      <c r="AB137" t="s">
        <v>30</v>
      </c>
      <c r="AC137">
        <v>4</v>
      </c>
      <c r="AD137">
        <v>28</v>
      </c>
      <c r="AE137" s="21">
        <f t="shared" si="25"/>
        <v>28</v>
      </c>
      <c r="AF137" s="27">
        <f t="shared" si="26"/>
        <v>1.0228540241835729</v>
      </c>
      <c r="AG137" t="s">
        <v>237</v>
      </c>
    </row>
    <row r="138" spans="1:33" hidden="1" x14ac:dyDescent="0.25">
      <c r="A138" s="4" t="s">
        <v>260</v>
      </c>
      <c r="B138" s="4" t="s">
        <v>7</v>
      </c>
      <c r="C138" s="4" t="s">
        <v>277</v>
      </c>
      <c r="D138" s="4" t="s">
        <v>318</v>
      </c>
      <c r="E138" s="6">
        <v>42175</v>
      </c>
      <c r="F138">
        <v>0</v>
      </c>
      <c r="G138" s="15">
        <v>250</v>
      </c>
      <c r="H138">
        <v>314375</v>
      </c>
      <c r="I138">
        <v>319287</v>
      </c>
      <c r="J138">
        <f t="shared" si="24"/>
        <v>132.000308000308</v>
      </c>
      <c r="K138" t="s">
        <v>30</v>
      </c>
      <c r="L138">
        <f>((3.14*(0.5^2))/4)*J138</f>
        <v>25.905060445060446</v>
      </c>
      <c r="M138">
        <v>27.374385140000001</v>
      </c>
      <c r="N138" s="9">
        <v>2000</v>
      </c>
      <c r="O138" s="9">
        <v>1</v>
      </c>
      <c r="P138" s="17" t="s">
        <v>240</v>
      </c>
      <c r="Q138" t="s">
        <v>72</v>
      </c>
      <c r="R138" t="s">
        <v>73</v>
      </c>
      <c r="S138" t="s">
        <v>106</v>
      </c>
      <c r="T138" t="s">
        <v>124</v>
      </c>
      <c r="U138" t="s">
        <v>142</v>
      </c>
      <c r="V138" t="s">
        <v>30</v>
      </c>
      <c r="W138" t="s">
        <v>73</v>
      </c>
      <c r="X138" t="s">
        <v>166</v>
      </c>
      <c r="Y138" t="str">
        <f t="shared" si="22"/>
        <v>Leukartiara</v>
      </c>
      <c r="Z138" t="s">
        <v>256</v>
      </c>
      <c r="AA138" t="s">
        <v>30</v>
      </c>
      <c r="AB138" t="s">
        <v>30</v>
      </c>
      <c r="AC138">
        <v>8.4</v>
      </c>
      <c r="AD138">
        <v>33</v>
      </c>
      <c r="AE138" s="21">
        <f t="shared" si="25"/>
        <v>33</v>
      </c>
      <c r="AF138" s="27">
        <f t="shared" si="26"/>
        <v>1.2055065285020681</v>
      </c>
      <c r="AG138" t="s">
        <v>237</v>
      </c>
    </row>
    <row r="139" spans="1:33" hidden="1" x14ac:dyDescent="0.25">
      <c r="A139" s="4" t="s">
        <v>260</v>
      </c>
      <c r="B139" s="4" t="s">
        <v>7</v>
      </c>
      <c r="C139" s="4" t="s">
        <v>277</v>
      </c>
      <c r="D139" s="4" t="s">
        <v>318</v>
      </c>
      <c r="E139" s="6">
        <v>42175</v>
      </c>
      <c r="F139">
        <v>0</v>
      </c>
      <c r="G139" s="15">
        <v>250</v>
      </c>
      <c r="H139">
        <v>314375</v>
      </c>
      <c r="I139">
        <v>319287</v>
      </c>
      <c r="J139">
        <f t="shared" si="24"/>
        <v>132.000308000308</v>
      </c>
      <c r="K139" t="s">
        <v>30</v>
      </c>
      <c r="L139">
        <f>((3.14*(0.5^2))/4)*J139</f>
        <v>25.905060445060446</v>
      </c>
      <c r="M139">
        <v>27.374385140000001</v>
      </c>
      <c r="N139" s="9">
        <v>1000</v>
      </c>
      <c r="O139" s="9">
        <v>1</v>
      </c>
      <c r="P139" s="17" t="s">
        <v>238</v>
      </c>
      <c r="Q139" t="s">
        <v>31</v>
      </c>
      <c r="R139" t="s">
        <v>79</v>
      </c>
      <c r="S139" t="s">
        <v>80</v>
      </c>
      <c r="T139" t="s">
        <v>116</v>
      </c>
      <c r="U139" t="s">
        <v>30</v>
      </c>
      <c r="V139" t="s">
        <v>30</v>
      </c>
      <c r="W139" t="str">
        <f t="shared" ref="W139:W145" si="27">IF(S139="NA",IF(R139="NA",IF(Q139="NA","Digested",Q139),R139),S139)</f>
        <v>Decapoda</v>
      </c>
      <c r="X139" t="s">
        <v>340</v>
      </c>
      <c r="Y139" t="str">
        <f t="shared" si="22"/>
        <v>Majidae</v>
      </c>
      <c r="Z139" s="17" t="s">
        <v>116</v>
      </c>
      <c r="AA139" t="s">
        <v>30</v>
      </c>
      <c r="AB139" t="s">
        <v>30</v>
      </c>
      <c r="AC139">
        <v>3</v>
      </c>
      <c r="AD139">
        <v>5</v>
      </c>
      <c r="AE139" s="21">
        <f t="shared" si="25"/>
        <v>5</v>
      </c>
      <c r="AF139" s="27">
        <f t="shared" si="26"/>
        <v>0.18265250431849517</v>
      </c>
      <c r="AG139" t="s">
        <v>237</v>
      </c>
    </row>
    <row r="140" spans="1:33" hidden="1" x14ac:dyDescent="0.25">
      <c r="A140" s="4" t="s">
        <v>260</v>
      </c>
      <c r="B140" s="4" t="s">
        <v>7</v>
      </c>
      <c r="C140" s="4" t="s">
        <v>277</v>
      </c>
      <c r="D140" s="4" t="s">
        <v>318</v>
      </c>
      <c r="E140" s="6">
        <v>42175</v>
      </c>
      <c r="F140">
        <v>0</v>
      </c>
      <c r="G140" s="15">
        <v>250</v>
      </c>
      <c r="H140">
        <v>314375</v>
      </c>
      <c r="I140">
        <v>319287</v>
      </c>
      <c r="J140">
        <f t="shared" si="24"/>
        <v>132.000308000308</v>
      </c>
      <c r="K140" t="s">
        <v>30</v>
      </c>
      <c r="L140">
        <f>((3.14*(0.5^2))/4)*J140</f>
        <v>25.905060445060446</v>
      </c>
      <c r="M140">
        <v>27.374385140000001</v>
      </c>
      <c r="N140" s="9">
        <v>250</v>
      </c>
      <c r="O140" s="9">
        <v>0.02</v>
      </c>
      <c r="P140" s="17" t="s">
        <v>239</v>
      </c>
      <c r="Q140" t="s">
        <v>31</v>
      </c>
      <c r="R140" t="s">
        <v>79</v>
      </c>
      <c r="S140" t="s">
        <v>80</v>
      </c>
      <c r="T140" t="s">
        <v>116</v>
      </c>
      <c r="U140" t="s">
        <v>30</v>
      </c>
      <c r="V140" t="s">
        <v>30</v>
      </c>
      <c r="W140" t="str">
        <f t="shared" si="27"/>
        <v>Decapoda</v>
      </c>
      <c r="X140" t="s">
        <v>340</v>
      </c>
      <c r="Y140" t="str">
        <f t="shared" si="22"/>
        <v>Majidae</v>
      </c>
      <c r="Z140" t="s">
        <v>116</v>
      </c>
      <c r="AA140" t="s">
        <v>30</v>
      </c>
      <c r="AB140" t="s">
        <v>30</v>
      </c>
      <c r="AC140" t="s">
        <v>229</v>
      </c>
      <c r="AD140">
        <v>15</v>
      </c>
      <c r="AE140" s="21">
        <f t="shared" si="25"/>
        <v>750</v>
      </c>
      <c r="AF140" s="27">
        <f t="shared" si="26"/>
        <v>27.397875647774274</v>
      </c>
      <c r="AG140" t="s">
        <v>237</v>
      </c>
    </row>
    <row r="141" spans="1:33" hidden="1" x14ac:dyDescent="0.25">
      <c r="A141" s="4" t="s">
        <v>260</v>
      </c>
      <c r="B141" s="4" t="s">
        <v>7</v>
      </c>
      <c r="C141" s="4" t="s">
        <v>277</v>
      </c>
      <c r="D141" s="4" t="s">
        <v>318</v>
      </c>
      <c r="E141" s="6">
        <v>42175</v>
      </c>
      <c r="F141">
        <v>0</v>
      </c>
      <c r="G141" s="15">
        <v>250</v>
      </c>
      <c r="H141">
        <v>314375</v>
      </c>
      <c r="I141">
        <v>319287</v>
      </c>
      <c r="J141">
        <f t="shared" si="24"/>
        <v>132.000308000308</v>
      </c>
      <c r="K141" t="s">
        <v>30</v>
      </c>
      <c r="L141">
        <f>((3.14*(0.5^2))/4)*J141</f>
        <v>25.905060445060446</v>
      </c>
      <c r="M141">
        <v>27.374385140000001</v>
      </c>
      <c r="N141" s="9">
        <v>1000</v>
      </c>
      <c r="O141" s="9">
        <v>1</v>
      </c>
      <c r="P141" s="17" t="s">
        <v>238</v>
      </c>
      <c r="Q141" t="s">
        <v>31</v>
      </c>
      <c r="R141" t="s">
        <v>99</v>
      </c>
      <c r="S141" t="s">
        <v>34</v>
      </c>
      <c r="T141" t="s">
        <v>117</v>
      </c>
      <c r="U141" t="s">
        <v>118</v>
      </c>
      <c r="V141" t="s">
        <v>30</v>
      </c>
      <c r="W141" t="str">
        <f t="shared" si="27"/>
        <v>Calanoida</v>
      </c>
      <c r="X141" t="s">
        <v>342</v>
      </c>
      <c r="Y141" t="str">
        <f t="shared" si="22"/>
        <v>Metridia</v>
      </c>
      <c r="Z141" t="s">
        <v>118</v>
      </c>
      <c r="AA141" t="s">
        <v>30</v>
      </c>
      <c r="AB141" t="s">
        <v>30</v>
      </c>
      <c r="AC141">
        <v>3.5</v>
      </c>
      <c r="AD141">
        <v>12</v>
      </c>
      <c r="AE141" s="21">
        <f t="shared" si="25"/>
        <v>12</v>
      </c>
      <c r="AF141" s="27">
        <f t="shared" si="26"/>
        <v>0.43836601036438838</v>
      </c>
      <c r="AG141" t="s">
        <v>237</v>
      </c>
    </row>
    <row r="142" spans="1:33" hidden="1" x14ac:dyDescent="0.25">
      <c r="A142" s="4" t="s">
        <v>260</v>
      </c>
      <c r="B142" s="4" t="s">
        <v>7</v>
      </c>
      <c r="C142" s="4" t="s">
        <v>277</v>
      </c>
      <c r="D142" s="4" t="s">
        <v>318</v>
      </c>
      <c r="E142" s="6">
        <v>42175</v>
      </c>
      <c r="F142">
        <v>0</v>
      </c>
      <c r="G142" s="15">
        <v>250</v>
      </c>
      <c r="H142">
        <v>314375</v>
      </c>
      <c r="I142">
        <v>319287</v>
      </c>
      <c r="J142">
        <f t="shared" si="24"/>
        <v>132.000308000308</v>
      </c>
      <c r="K142" t="s">
        <v>30</v>
      </c>
      <c r="L142">
        <f>((3.14*(0.5^2))/4)*J142</f>
        <v>25.905060445060446</v>
      </c>
      <c r="M142">
        <v>27.374385140000001</v>
      </c>
      <c r="N142" s="9">
        <v>250</v>
      </c>
      <c r="O142" s="9">
        <v>0.02</v>
      </c>
      <c r="P142" s="17" t="s">
        <v>239</v>
      </c>
      <c r="Q142" t="s">
        <v>31</v>
      </c>
      <c r="R142" t="s">
        <v>99</v>
      </c>
      <c r="S142" t="s">
        <v>34</v>
      </c>
      <c r="T142" t="s">
        <v>117</v>
      </c>
      <c r="U142" t="s">
        <v>118</v>
      </c>
      <c r="V142" t="s">
        <v>30</v>
      </c>
      <c r="W142" t="str">
        <f t="shared" si="27"/>
        <v>Calanoida</v>
      </c>
      <c r="X142" t="s">
        <v>342</v>
      </c>
      <c r="Y142" t="str">
        <f t="shared" si="22"/>
        <v>Metridia</v>
      </c>
      <c r="Z142" t="s">
        <v>118</v>
      </c>
      <c r="AA142" t="s">
        <v>30</v>
      </c>
      <c r="AB142" t="s">
        <v>30</v>
      </c>
      <c r="AC142">
        <v>2.2999999999999998</v>
      </c>
      <c r="AD142">
        <v>3</v>
      </c>
      <c r="AE142" s="21">
        <f t="shared" si="25"/>
        <v>150</v>
      </c>
      <c r="AF142" s="27">
        <f t="shared" si="26"/>
        <v>5.4795751295548545</v>
      </c>
      <c r="AG142" t="s">
        <v>237</v>
      </c>
    </row>
    <row r="143" spans="1:33" hidden="1" x14ac:dyDescent="0.25">
      <c r="A143" s="4" t="s">
        <v>260</v>
      </c>
      <c r="B143" s="4" t="s">
        <v>7</v>
      </c>
      <c r="C143" s="4" t="s">
        <v>277</v>
      </c>
      <c r="D143" s="4" t="s">
        <v>318</v>
      </c>
      <c r="E143" s="6">
        <v>42175</v>
      </c>
      <c r="F143">
        <v>0</v>
      </c>
      <c r="G143" s="15">
        <v>250</v>
      </c>
      <c r="H143">
        <v>314375</v>
      </c>
      <c r="I143">
        <v>319287</v>
      </c>
      <c r="J143">
        <f t="shared" si="24"/>
        <v>132.000308000308</v>
      </c>
      <c r="K143" t="s">
        <v>30</v>
      </c>
      <c r="L143">
        <f>((3.14*(0.5^2))/4)*J143</f>
        <v>25.905060445060446</v>
      </c>
      <c r="M143">
        <v>27.374385140000001</v>
      </c>
      <c r="N143" s="9">
        <v>250</v>
      </c>
      <c r="O143" s="9">
        <v>0.02</v>
      </c>
      <c r="P143" s="12" t="s">
        <v>238</v>
      </c>
      <c r="Q143" t="s">
        <v>45</v>
      </c>
      <c r="R143" t="s">
        <v>46</v>
      </c>
      <c r="S143" t="s">
        <v>47</v>
      </c>
      <c r="T143" t="s">
        <v>48</v>
      </c>
      <c r="U143" t="s">
        <v>49</v>
      </c>
      <c r="V143" t="s">
        <v>30</v>
      </c>
      <c r="W143" t="str">
        <f t="shared" si="27"/>
        <v>Copelata</v>
      </c>
      <c r="X143" t="s">
        <v>341</v>
      </c>
      <c r="Y143" t="s">
        <v>341</v>
      </c>
      <c r="Z143" t="s">
        <v>49</v>
      </c>
      <c r="AA143" t="s">
        <v>30</v>
      </c>
      <c r="AB143" t="s">
        <v>30</v>
      </c>
      <c r="AC143" t="s">
        <v>229</v>
      </c>
      <c r="AD143">
        <v>3</v>
      </c>
      <c r="AE143" s="21">
        <f t="shared" si="25"/>
        <v>150</v>
      </c>
      <c r="AF143" s="27">
        <f t="shared" si="26"/>
        <v>5.4795751295548545</v>
      </c>
      <c r="AG143" t="s">
        <v>237</v>
      </c>
    </row>
    <row r="144" spans="1:33" hidden="1" x14ac:dyDescent="0.25">
      <c r="A144" s="4" t="s">
        <v>260</v>
      </c>
      <c r="B144" s="4" t="s">
        <v>7</v>
      </c>
      <c r="C144" s="4" t="s">
        <v>277</v>
      </c>
      <c r="D144" s="4" t="s">
        <v>318</v>
      </c>
      <c r="E144" s="6">
        <v>42175</v>
      </c>
      <c r="F144">
        <v>0</v>
      </c>
      <c r="G144" s="15">
        <v>250</v>
      </c>
      <c r="H144">
        <v>314375</v>
      </c>
      <c r="I144">
        <v>319287</v>
      </c>
      <c r="J144">
        <f t="shared" si="24"/>
        <v>132.000308000308</v>
      </c>
      <c r="K144" t="s">
        <v>30</v>
      </c>
      <c r="L144">
        <f>((3.14*(0.5^2))/4)*J144</f>
        <v>25.905060445060446</v>
      </c>
      <c r="M144">
        <v>27.374385140000001</v>
      </c>
      <c r="N144" s="9">
        <v>250</v>
      </c>
      <c r="O144" s="9">
        <v>0.02</v>
      </c>
      <c r="P144" s="17" t="s">
        <v>234</v>
      </c>
      <c r="Q144" t="s">
        <v>31</v>
      </c>
      <c r="R144" t="s">
        <v>32</v>
      </c>
      <c r="S144" t="s">
        <v>42</v>
      </c>
      <c r="T144" t="s">
        <v>43</v>
      </c>
      <c r="U144" t="s">
        <v>44</v>
      </c>
      <c r="V144" t="s">
        <v>30</v>
      </c>
      <c r="W144" t="str">
        <f t="shared" si="27"/>
        <v>Cyclopoida</v>
      </c>
      <c r="X144" t="s">
        <v>166</v>
      </c>
      <c r="Y144" t="str">
        <f t="shared" si="22"/>
        <v>Oithona</v>
      </c>
      <c r="Z144" t="s">
        <v>44</v>
      </c>
      <c r="AA144" t="s">
        <v>30</v>
      </c>
      <c r="AB144" t="s">
        <v>30</v>
      </c>
      <c r="AC144" t="s">
        <v>229</v>
      </c>
      <c r="AD144">
        <v>1</v>
      </c>
      <c r="AE144" s="21">
        <f t="shared" si="25"/>
        <v>50</v>
      </c>
      <c r="AF144" s="27">
        <f t="shared" si="26"/>
        <v>1.8265250431849516</v>
      </c>
      <c r="AG144" t="s">
        <v>237</v>
      </c>
    </row>
    <row r="145" spans="1:33" hidden="1" x14ac:dyDescent="0.25">
      <c r="A145" s="4" t="s">
        <v>260</v>
      </c>
      <c r="B145" s="4" t="s">
        <v>7</v>
      </c>
      <c r="C145" s="4" t="s">
        <v>277</v>
      </c>
      <c r="D145" s="4" t="s">
        <v>318</v>
      </c>
      <c r="E145" s="6">
        <v>42175</v>
      </c>
      <c r="F145">
        <v>0</v>
      </c>
      <c r="G145" s="15">
        <v>250</v>
      </c>
      <c r="H145">
        <v>314375</v>
      </c>
      <c r="I145">
        <v>319287</v>
      </c>
      <c r="J145">
        <f t="shared" si="24"/>
        <v>132.000308000308</v>
      </c>
      <c r="K145" t="s">
        <v>30</v>
      </c>
      <c r="L145">
        <f>((3.14*(0.5^2))/4)*J145</f>
        <v>25.905060445060446</v>
      </c>
      <c r="M145">
        <v>27.374385140000001</v>
      </c>
      <c r="N145" s="9">
        <v>1000</v>
      </c>
      <c r="O145" s="9">
        <v>1</v>
      </c>
      <c r="P145" s="17" t="s">
        <v>238</v>
      </c>
      <c r="Q145" t="s">
        <v>31</v>
      </c>
      <c r="R145" t="s">
        <v>79</v>
      </c>
      <c r="S145" t="s">
        <v>80</v>
      </c>
      <c r="T145" t="s">
        <v>121</v>
      </c>
      <c r="U145" t="s">
        <v>30</v>
      </c>
      <c r="V145" t="s">
        <v>30</v>
      </c>
      <c r="W145" t="str">
        <f t="shared" si="27"/>
        <v>Decapoda</v>
      </c>
      <c r="X145" t="s">
        <v>340</v>
      </c>
      <c r="Y145" t="str">
        <f t="shared" si="22"/>
        <v>Pandalidae</v>
      </c>
      <c r="Z145" t="s">
        <v>121</v>
      </c>
      <c r="AA145" t="s">
        <v>30</v>
      </c>
      <c r="AB145" t="s">
        <v>30</v>
      </c>
      <c r="AC145">
        <v>3.7</v>
      </c>
      <c r="AD145">
        <v>57</v>
      </c>
      <c r="AE145" s="21">
        <f t="shared" si="25"/>
        <v>57</v>
      </c>
      <c r="AF145" s="27">
        <f t="shared" si="26"/>
        <v>2.0822385492308451</v>
      </c>
      <c r="AG145" t="s">
        <v>237</v>
      </c>
    </row>
    <row r="146" spans="1:33" hidden="1" x14ac:dyDescent="0.25">
      <c r="A146" s="4" t="s">
        <v>260</v>
      </c>
      <c r="B146" s="4" t="s">
        <v>7</v>
      </c>
      <c r="C146" s="4" t="s">
        <v>277</v>
      </c>
      <c r="D146" s="4" t="s">
        <v>318</v>
      </c>
      <c r="E146" s="6">
        <v>42175</v>
      </c>
      <c r="F146">
        <v>0</v>
      </c>
      <c r="G146" s="15">
        <v>250</v>
      </c>
      <c r="H146">
        <v>314375</v>
      </c>
      <c r="I146">
        <v>319287</v>
      </c>
      <c r="J146">
        <f t="shared" si="24"/>
        <v>132.000308000308</v>
      </c>
      <c r="K146" t="s">
        <v>30</v>
      </c>
      <c r="L146">
        <f>((3.14*(0.5^2))/4)*J146</f>
        <v>25.905060445060446</v>
      </c>
      <c r="M146">
        <v>27.374385140000001</v>
      </c>
      <c r="N146" s="9">
        <v>1000</v>
      </c>
      <c r="O146" s="9">
        <v>1</v>
      </c>
      <c r="P146" s="17" t="s">
        <v>238</v>
      </c>
      <c r="Q146" t="s">
        <v>72</v>
      </c>
      <c r="R146" t="s">
        <v>73</v>
      </c>
      <c r="S146" t="s">
        <v>106</v>
      </c>
      <c r="T146" t="s">
        <v>124</v>
      </c>
      <c r="U146" t="s">
        <v>30</v>
      </c>
      <c r="V146" t="s">
        <v>30</v>
      </c>
      <c r="W146" t="s">
        <v>73</v>
      </c>
      <c r="X146" t="s">
        <v>166</v>
      </c>
      <c r="Y146" t="str">
        <f t="shared" si="22"/>
        <v>Pandeidae</v>
      </c>
      <c r="Z146" t="s">
        <v>124</v>
      </c>
      <c r="AA146" t="s">
        <v>30</v>
      </c>
      <c r="AB146" t="s">
        <v>30</v>
      </c>
      <c r="AC146">
        <v>4</v>
      </c>
      <c r="AD146">
        <v>10</v>
      </c>
      <c r="AE146" s="21">
        <f t="shared" si="25"/>
        <v>10</v>
      </c>
      <c r="AF146" s="27">
        <f t="shared" si="26"/>
        <v>0.36530500863699034</v>
      </c>
      <c r="AG146" t="s">
        <v>237</v>
      </c>
    </row>
    <row r="147" spans="1:33" hidden="1" x14ac:dyDescent="0.25">
      <c r="A147" s="4" t="s">
        <v>260</v>
      </c>
      <c r="B147" s="4" t="s">
        <v>7</v>
      </c>
      <c r="C147" s="4" t="s">
        <v>277</v>
      </c>
      <c r="D147" s="4" t="s">
        <v>318</v>
      </c>
      <c r="E147" s="6">
        <v>42175</v>
      </c>
      <c r="F147">
        <v>0</v>
      </c>
      <c r="G147" s="15">
        <v>250</v>
      </c>
      <c r="H147">
        <v>314375</v>
      </c>
      <c r="I147">
        <v>319287</v>
      </c>
      <c r="J147">
        <f t="shared" si="24"/>
        <v>132.000308000308</v>
      </c>
      <c r="K147" t="s">
        <v>30</v>
      </c>
      <c r="L147">
        <f>((3.14*(0.5^2))/4)*J147</f>
        <v>25.905060445060446</v>
      </c>
      <c r="M147">
        <v>27.374385140000001</v>
      </c>
      <c r="N147" s="9">
        <v>1000</v>
      </c>
      <c r="O147" s="9">
        <v>1</v>
      </c>
      <c r="P147" s="17" t="s">
        <v>234</v>
      </c>
      <c r="Q147" t="s">
        <v>31</v>
      </c>
      <c r="R147" t="s">
        <v>33</v>
      </c>
      <c r="S147" t="s">
        <v>34</v>
      </c>
      <c r="T147" t="s">
        <v>53</v>
      </c>
      <c r="U147" t="s">
        <v>54</v>
      </c>
      <c r="V147" t="s">
        <v>30</v>
      </c>
      <c r="W147" t="str">
        <f t="shared" ref="W147:W152" si="28">IF(S147="NA",IF(R147="NA",IF(Q147="NA","Digested",Q147),R147),S147)</f>
        <v>Calanoida</v>
      </c>
      <c r="X147" t="s">
        <v>342</v>
      </c>
      <c r="Y147" t="str">
        <f t="shared" si="22"/>
        <v>Paracalanus</v>
      </c>
      <c r="Z147" t="s">
        <v>54</v>
      </c>
      <c r="AA147" t="s">
        <v>30</v>
      </c>
      <c r="AB147" t="s">
        <v>30</v>
      </c>
      <c r="AC147" t="s">
        <v>229</v>
      </c>
      <c r="AD147">
        <v>1</v>
      </c>
      <c r="AE147" s="21">
        <f t="shared" si="25"/>
        <v>1</v>
      </c>
      <c r="AF147" s="27">
        <f t="shared" si="26"/>
        <v>3.6530500863699029E-2</v>
      </c>
      <c r="AG147" t="s">
        <v>237</v>
      </c>
    </row>
    <row r="148" spans="1:33" hidden="1" x14ac:dyDescent="0.25">
      <c r="A148" s="4" t="s">
        <v>260</v>
      </c>
      <c r="B148" s="4" t="s">
        <v>7</v>
      </c>
      <c r="C148" s="4" t="s">
        <v>277</v>
      </c>
      <c r="D148" s="4" t="s">
        <v>318</v>
      </c>
      <c r="E148" s="6">
        <v>42175</v>
      </c>
      <c r="F148">
        <v>0</v>
      </c>
      <c r="G148" s="15">
        <v>250</v>
      </c>
      <c r="H148">
        <v>314375</v>
      </c>
      <c r="I148">
        <v>319287</v>
      </c>
      <c r="J148">
        <f t="shared" si="24"/>
        <v>132.000308000308</v>
      </c>
      <c r="K148" t="s">
        <v>30</v>
      </c>
      <c r="L148">
        <f>((3.14*(0.5^2))/4)*J148</f>
        <v>25.905060445060446</v>
      </c>
      <c r="M148">
        <v>27.374385140000001</v>
      </c>
      <c r="N148" s="9">
        <v>250</v>
      </c>
      <c r="O148" s="9">
        <v>0.02</v>
      </c>
      <c r="P148" s="17" t="s">
        <v>234</v>
      </c>
      <c r="Q148" t="s">
        <v>31</v>
      </c>
      <c r="R148" t="s">
        <v>33</v>
      </c>
      <c r="S148" t="s">
        <v>34</v>
      </c>
      <c r="T148" t="s">
        <v>53</v>
      </c>
      <c r="U148" t="s">
        <v>54</v>
      </c>
      <c r="V148" t="s">
        <v>30</v>
      </c>
      <c r="W148" t="str">
        <f t="shared" si="28"/>
        <v>Calanoida</v>
      </c>
      <c r="X148" t="s">
        <v>342</v>
      </c>
      <c r="Y148" t="str">
        <f t="shared" si="22"/>
        <v>Paracalanus</v>
      </c>
      <c r="Z148" t="s">
        <v>54</v>
      </c>
      <c r="AA148" t="s">
        <v>30</v>
      </c>
      <c r="AB148" t="s">
        <v>30</v>
      </c>
      <c r="AC148" t="s">
        <v>229</v>
      </c>
      <c r="AD148">
        <v>50</v>
      </c>
      <c r="AE148" s="21">
        <f t="shared" si="25"/>
        <v>2500</v>
      </c>
      <c r="AF148" s="27">
        <f t="shared" si="26"/>
        <v>91.326252159247588</v>
      </c>
      <c r="AG148" t="s">
        <v>237</v>
      </c>
    </row>
    <row r="149" spans="1:33" hidden="1" x14ac:dyDescent="0.25">
      <c r="A149" s="4" t="s">
        <v>260</v>
      </c>
      <c r="B149" s="4" t="s">
        <v>7</v>
      </c>
      <c r="C149" s="4" t="s">
        <v>277</v>
      </c>
      <c r="D149" s="4" t="s">
        <v>318</v>
      </c>
      <c r="E149" s="6">
        <v>42175</v>
      </c>
      <c r="F149">
        <v>0</v>
      </c>
      <c r="G149" s="15">
        <v>250</v>
      </c>
      <c r="H149">
        <v>314375</v>
      </c>
      <c r="I149">
        <v>319287</v>
      </c>
      <c r="J149">
        <f t="shared" si="24"/>
        <v>132.000308000308</v>
      </c>
      <c r="K149" t="s">
        <v>30</v>
      </c>
      <c r="L149">
        <f>((3.14*(0.5^2))/4)*J149</f>
        <v>25.905060445060446</v>
      </c>
      <c r="M149">
        <v>27.374385140000001</v>
      </c>
      <c r="N149" s="9">
        <v>1000</v>
      </c>
      <c r="O149" s="9">
        <v>1</v>
      </c>
      <c r="P149" s="17" t="s">
        <v>238</v>
      </c>
      <c r="Q149" t="s">
        <v>31</v>
      </c>
      <c r="R149" t="s">
        <v>79</v>
      </c>
      <c r="S149" t="s">
        <v>80</v>
      </c>
      <c r="T149" t="s">
        <v>139</v>
      </c>
      <c r="U149" t="s">
        <v>30</v>
      </c>
      <c r="V149" t="s">
        <v>30</v>
      </c>
      <c r="W149" t="str">
        <f t="shared" si="28"/>
        <v>Decapoda</v>
      </c>
      <c r="X149" t="s">
        <v>340</v>
      </c>
      <c r="Y149" t="str">
        <f t="shared" si="22"/>
        <v>Pinnotheridae</v>
      </c>
      <c r="Z149" t="s">
        <v>139</v>
      </c>
      <c r="AA149" t="s">
        <v>30</v>
      </c>
      <c r="AB149" t="s">
        <v>30</v>
      </c>
      <c r="AC149">
        <v>3.3</v>
      </c>
      <c r="AD149">
        <v>7</v>
      </c>
      <c r="AE149" s="21">
        <f t="shared" si="25"/>
        <v>7</v>
      </c>
      <c r="AF149" s="27">
        <f t="shared" si="26"/>
        <v>0.25571350604589321</v>
      </c>
      <c r="AG149" t="s">
        <v>237</v>
      </c>
    </row>
    <row r="150" spans="1:33" hidden="1" x14ac:dyDescent="0.25">
      <c r="A150" s="4" t="s">
        <v>260</v>
      </c>
      <c r="B150" s="4" t="s">
        <v>7</v>
      </c>
      <c r="C150" s="4" t="s">
        <v>277</v>
      </c>
      <c r="D150" s="4" t="s">
        <v>318</v>
      </c>
      <c r="E150" s="6">
        <v>42175</v>
      </c>
      <c r="F150">
        <v>0</v>
      </c>
      <c r="G150" s="15">
        <v>250</v>
      </c>
      <c r="H150">
        <v>314375</v>
      </c>
      <c r="I150">
        <v>319287</v>
      </c>
      <c r="J150">
        <f t="shared" si="24"/>
        <v>132.000308000308</v>
      </c>
      <c r="K150" t="s">
        <v>30</v>
      </c>
      <c r="L150">
        <f>((3.14*(0.5^2))/4)*J150</f>
        <v>25.905060445060446</v>
      </c>
      <c r="M150">
        <v>27.374385140000001</v>
      </c>
      <c r="N150" s="9">
        <v>250</v>
      </c>
      <c r="O150" s="9">
        <v>0.02</v>
      </c>
      <c r="P150" s="17" t="s">
        <v>234</v>
      </c>
      <c r="Q150" t="s">
        <v>31</v>
      </c>
      <c r="R150" t="s">
        <v>38</v>
      </c>
      <c r="S150" t="s">
        <v>39</v>
      </c>
      <c r="T150" t="s">
        <v>40</v>
      </c>
      <c r="U150" t="s">
        <v>58</v>
      </c>
      <c r="V150" t="s">
        <v>30</v>
      </c>
      <c r="W150" t="str">
        <f t="shared" si="28"/>
        <v>Diplostraca</v>
      </c>
      <c r="X150" t="s">
        <v>336</v>
      </c>
      <c r="Y150" t="str">
        <f t="shared" si="22"/>
        <v>Podon</v>
      </c>
      <c r="Z150" t="s">
        <v>58</v>
      </c>
      <c r="AA150" t="s">
        <v>30</v>
      </c>
      <c r="AB150" t="s">
        <v>30</v>
      </c>
      <c r="AC150" t="s">
        <v>229</v>
      </c>
      <c r="AD150">
        <v>2</v>
      </c>
      <c r="AE150" s="21">
        <f t="shared" si="25"/>
        <v>100</v>
      </c>
      <c r="AF150" s="27">
        <f t="shared" si="26"/>
        <v>3.6530500863699031</v>
      </c>
      <c r="AG150" t="s">
        <v>237</v>
      </c>
    </row>
    <row r="151" spans="1:33" hidden="1" x14ac:dyDescent="0.25">
      <c r="A151" s="4" t="s">
        <v>260</v>
      </c>
      <c r="B151" s="4" t="s">
        <v>7</v>
      </c>
      <c r="C151" s="4" t="s">
        <v>277</v>
      </c>
      <c r="D151" s="4" t="s">
        <v>318</v>
      </c>
      <c r="E151" s="6">
        <v>42175</v>
      </c>
      <c r="F151">
        <v>0</v>
      </c>
      <c r="G151" s="15">
        <v>250</v>
      </c>
      <c r="H151">
        <v>314375</v>
      </c>
      <c r="I151">
        <v>319287</v>
      </c>
      <c r="J151">
        <f t="shared" si="24"/>
        <v>132.000308000308</v>
      </c>
      <c r="K151" t="s">
        <v>30</v>
      </c>
      <c r="L151">
        <f>((3.14*(0.5^2))/4)*J151</f>
        <v>25.905060445060446</v>
      </c>
      <c r="M151">
        <v>27.374385140000001</v>
      </c>
      <c r="N151" s="9">
        <v>1000</v>
      </c>
      <c r="O151" s="9">
        <v>1</v>
      </c>
      <c r="P151" s="17" t="s">
        <v>239</v>
      </c>
      <c r="Q151" t="s">
        <v>31</v>
      </c>
      <c r="R151" t="s">
        <v>33</v>
      </c>
      <c r="S151" t="s">
        <v>34</v>
      </c>
      <c r="T151" t="s">
        <v>65</v>
      </c>
      <c r="U151" t="s">
        <v>66</v>
      </c>
      <c r="V151" t="s">
        <v>30</v>
      </c>
      <c r="W151" t="str">
        <f t="shared" si="28"/>
        <v>Calanoida</v>
      </c>
      <c r="X151" t="s">
        <v>342</v>
      </c>
      <c r="Y151" t="str">
        <f t="shared" si="22"/>
        <v>Pseudocalanus</v>
      </c>
      <c r="Z151" t="s">
        <v>66</v>
      </c>
      <c r="AA151" t="s">
        <v>30</v>
      </c>
      <c r="AB151" t="s">
        <v>30</v>
      </c>
      <c r="AC151" t="s">
        <v>229</v>
      </c>
      <c r="AD151">
        <v>6</v>
      </c>
      <c r="AE151" s="21">
        <f t="shared" si="25"/>
        <v>6</v>
      </c>
      <c r="AF151" s="27">
        <f t="shared" si="26"/>
        <v>0.21918300518219419</v>
      </c>
      <c r="AG151" t="s">
        <v>237</v>
      </c>
    </row>
    <row r="152" spans="1:33" hidden="1" x14ac:dyDescent="0.25">
      <c r="A152" s="4" t="s">
        <v>260</v>
      </c>
      <c r="B152" s="4" t="s">
        <v>7</v>
      </c>
      <c r="C152" s="4" t="s">
        <v>277</v>
      </c>
      <c r="D152" s="4" t="s">
        <v>318</v>
      </c>
      <c r="E152" s="6">
        <v>42175</v>
      </c>
      <c r="F152">
        <v>0</v>
      </c>
      <c r="G152" s="15">
        <v>250</v>
      </c>
      <c r="H152">
        <v>314375</v>
      </c>
      <c r="I152">
        <v>319287</v>
      </c>
      <c r="J152">
        <f t="shared" si="24"/>
        <v>132.000308000308</v>
      </c>
      <c r="K152" t="s">
        <v>30</v>
      </c>
      <c r="L152">
        <f>((3.14*(0.5^2))/4)*J152</f>
        <v>25.905060445060446</v>
      </c>
      <c r="M152">
        <v>27.374385140000001</v>
      </c>
      <c r="N152" s="9">
        <v>250</v>
      </c>
      <c r="O152" s="9">
        <v>0.02</v>
      </c>
      <c r="P152" s="17" t="s">
        <v>239</v>
      </c>
      <c r="Q152" t="s">
        <v>31</v>
      </c>
      <c r="R152" t="s">
        <v>33</v>
      </c>
      <c r="S152" t="s">
        <v>34</v>
      </c>
      <c r="T152" t="s">
        <v>65</v>
      </c>
      <c r="U152" t="s">
        <v>66</v>
      </c>
      <c r="V152" t="s">
        <v>30</v>
      </c>
      <c r="W152" t="str">
        <f t="shared" si="28"/>
        <v>Calanoida</v>
      </c>
      <c r="X152" t="s">
        <v>342</v>
      </c>
      <c r="Y152" t="str">
        <f t="shared" si="22"/>
        <v>Pseudocalanus</v>
      </c>
      <c r="Z152" t="s">
        <v>66</v>
      </c>
      <c r="AA152" t="s">
        <v>30</v>
      </c>
      <c r="AB152" t="s">
        <v>30</v>
      </c>
      <c r="AC152" t="s">
        <v>229</v>
      </c>
      <c r="AD152">
        <v>203</v>
      </c>
      <c r="AE152" s="21">
        <f t="shared" si="25"/>
        <v>10150</v>
      </c>
      <c r="AF152" s="27">
        <f t="shared" si="26"/>
        <v>370.78458376654515</v>
      </c>
      <c r="AG152" t="s">
        <v>237</v>
      </c>
    </row>
    <row r="153" spans="1:33" hidden="1" x14ac:dyDescent="0.25">
      <c r="A153" s="4" t="s">
        <v>260</v>
      </c>
      <c r="B153" s="4" t="s">
        <v>7</v>
      </c>
      <c r="C153" s="4" t="s">
        <v>277</v>
      </c>
      <c r="D153" s="4" t="s">
        <v>318</v>
      </c>
      <c r="E153" s="6">
        <v>42175</v>
      </c>
      <c r="F153">
        <v>0</v>
      </c>
      <c r="G153" s="15">
        <v>250</v>
      </c>
      <c r="H153">
        <v>314375</v>
      </c>
      <c r="I153">
        <v>319287</v>
      </c>
      <c r="J153">
        <f t="shared" si="24"/>
        <v>132.000308000308</v>
      </c>
      <c r="K153" t="s">
        <v>30</v>
      </c>
      <c r="L153">
        <f>((3.14*(0.5^2))/4)*J153</f>
        <v>25.905060445060446</v>
      </c>
      <c r="M153">
        <v>27.374385140000001</v>
      </c>
      <c r="N153" s="9">
        <v>1000</v>
      </c>
      <c r="O153" s="9">
        <v>1</v>
      </c>
      <c r="P153" s="17" t="s">
        <v>238</v>
      </c>
      <c r="Q153" t="s">
        <v>45</v>
      </c>
      <c r="R153" t="s">
        <v>151</v>
      </c>
      <c r="S153" t="s">
        <v>152</v>
      </c>
      <c r="T153" t="s">
        <v>153</v>
      </c>
      <c r="U153" t="s">
        <v>30</v>
      </c>
      <c r="V153" t="s">
        <v>30</v>
      </c>
      <c r="W153" t="s">
        <v>275</v>
      </c>
      <c r="X153" t="s">
        <v>166</v>
      </c>
      <c r="Y153" t="str">
        <f t="shared" si="22"/>
        <v>Scorpaenidae</v>
      </c>
      <c r="Z153" t="s">
        <v>153</v>
      </c>
      <c r="AA153" t="s">
        <v>30</v>
      </c>
      <c r="AB153" t="s">
        <v>30</v>
      </c>
      <c r="AC153">
        <v>4.9000000000000004</v>
      </c>
      <c r="AD153">
        <v>7</v>
      </c>
      <c r="AE153" s="21">
        <f t="shared" si="25"/>
        <v>7</v>
      </c>
      <c r="AF153" s="27">
        <f t="shared" si="26"/>
        <v>0.25571350604589321</v>
      </c>
      <c r="AG153" t="s">
        <v>237</v>
      </c>
    </row>
    <row r="154" spans="1:33" hidden="1" x14ac:dyDescent="0.25">
      <c r="A154" s="4" t="s">
        <v>260</v>
      </c>
      <c r="B154" s="4" t="s">
        <v>7</v>
      </c>
      <c r="C154" s="4" t="s">
        <v>277</v>
      </c>
      <c r="D154" s="4" t="s">
        <v>318</v>
      </c>
      <c r="E154" s="6">
        <v>42175</v>
      </c>
      <c r="F154">
        <v>0</v>
      </c>
      <c r="G154" s="15">
        <v>250</v>
      </c>
      <c r="H154">
        <v>314375</v>
      </c>
      <c r="I154">
        <v>319287</v>
      </c>
      <c r="J154">
        <f t="shared" si="24"/>
        <v>132.000308000308</v>
      </c>
      <c r="K154" t="s">
        <v>30</v>
      </c>
      <c r="L154">
        <f>((3.14*(0.5^2))/4)*J154</f>
        <v>25.905060445060446</v>
      </c>
      <c r="M154">
        <v>27.374385140000001</v>
      </c>
      <c r="N154" s="9">
        <v>1000</v>
      </c>
      <c r="O154" s="9">
        <v>1</v>
      </c>
      <c r="P154" s="17" t="s">
        <v>238</v>
      </c>
      <c r="Q154" t="s">
        <v>31</v>
      </c>
      <c r="R154" t="s">
        <v>99</v>
      </c>
      <c r="S154" t="s">
        <v>34</v>
      </c>
      <c r="T154" t="s">
        <v>100</v>
      </c>
      <c r="U154" t="s">
        <v>101</v>
      </c>
      <c r="V154" t="s">
        <v>30</v>
      </c>
      <c r="W154" t="str">
        <f t="shared" ref="W154:W160" si="29">IF(S154="NA",IF(R154="NA",IF(Q154="NA","Digested",Q154),R154),S154)</f>
        <v>Calanoida</v>
      </c>
      <c r="X154" t="s">
        <v>342</v>
      </c>
      <c r="Y154" t="str">
        <f t="shared" si="22"/>
        <v>Tortanus</v>
      </c>
      <c r="Z154" t="s">
        <v>101</v>
      </c>
      <c r="AA154" t="s">
        <v>30</v>
      </c>
      <c r="AB154" t="s">
        <v>227</v>
      </c>
      <c r="AC154">
        <v>2.2000000000000002</v>
      </c>
      <c r="AD154">
        <v>7</v>
      </c>
      <c r="AE154" s="21">
        <f t="shared" si="25"/>
        <v>7</v>
      </c>
      <c r="AF154" s="27">
        <f t="shared" si="26"/>
        <v>0.25571350604589321</v>
      </c>
      <c r="AG154" t="s">
        <v>237</v>
      </c>
    </row>
    <row r="155" spans="1:33" hidden="1" x14ac:dyDescent="0.25">
      <c r="A155" s="4" t="s">
        <v>260</v>
      </c>
      <c r="B155" s="4" t="s">
        <v>7</v>
      </c>
      <c r="C155" s="4" t="s">
        <v>277</v>
      </c>
      <c r="D155" s="4" t="s">
        <v>318</v>
      </c>
      <c r="E155" s="6">
        <v>42175</v>
      </c>
      <c r="F155">
        <v>0</v>
      </c>
      <c r="G155" s="15">
        <v>250</v>
      </c>
      <c r="H155">
        <v>314375</v>
      </c>
      <c r="I155">
        <v>319287</v>
      </c>
      <c r="J155">
        <f t="shared" si="24"/>
        <v>132.000308000308</v>
      </c>
      <c r="K155" t="s">
        <v>30</v>
      </c>
      <c r="L155">
        <f>((3.14*(0.5^2))/4)*J155</f>
        <v>25.905060445060446</v>
      </c>
      <c r="M155">
        <v>27.374385140000001</v>
      </c>
      <c r="N155" s="9">
        <v>1000</v>
      </c>
      <c r="O155" s="9">
        <v>1</v>
      </c>
      <c r="P155" s="17" t="s">
        <v>238</v>
      </c>
      <c r="Q155" t="s">
        <v>31</v>
      </c>
      <c r="R155" t="s">
        <v>99</v>
      </c>
      <c r="S155" t="s">
        <v>34</v>
      </c>
      <c r="T155" t="s">
        <v>100</v>
      </c>
      <c r="U155" t="s">
        <v>101</v>
      </c>
      <c r="V155" t="s">
        <v>30</v>
      </c>
      <c r="W155" t="str">
        <f t="shared" si="29"/>
        <v>Calanoida</v>
      </c>
      <c r="X155" t="s">
        <v>342</v>
      </c>
      <c r="Y155" t="str">
        <f t="shared" si="22"/>
        <v>Tortanus</v>
      </c>
      <c r="Z155" t="s">
        <v>101</v>
      </c>
      <c r="AA155" t="s">
        <v>30</v>
      </c>
      <c r="AB155" t="s">
        <v>228</v>
      </c>
      <c r="AC155">
        <v>2.5</v>
      </c>
      <c r="AD155">
        <v>15</v>
      </c>
      <c r="AE155" s="21">
        <f t="shared" si="25"/>
        <v>15</v>
      </c>
      <c r="AF155" s="27">
        <f t="shared" si="26"/>
        <v>0.54795751295548545</v>
      </c>
      <c r="AG155" t="s">
        <v>237</v>
      </c>
    </row>
    <row r="156" spans="1:33" hidden="1" x14ac:dyDescent="0.25">
      <c r="A156" s="4" t="s">
        <v>260</v>
      </c>
      <c r="B156" s="4" t="s">
        <v>7</v>
      </c>
      <c r="C156" s="4" t="s">
        <v>277</v>
      </c>
      <c r="D156" s="4" t="s">
        <v>318</v>
      </c>
      <c r="E156" s="6">
        <v>42175</v>
      </c>
      <c r="F156">
        <v>0</v>
      </c>
      <c r="G156" s="15">
        <v>250</v>
      </c>
      <c r="H156">
        <v>314375</v>
      </c>
      <c r="I156">
        <v>319287</v>
      </c>
      <c r="J156">
        <f t="shared" si="24"/>
        <v>132.000308000308</v>
      </c>
      <c r="K156" t="s">
        <v>30</v>
      </c>
      <c r="L156">
        <f>((3.14*(0.5^2))/4)*J156</f>
        <v>25.905060445060446</v>
      </c>
      <c r="M156">
        <v>27.374385140000001</v>
      </c>
      <c r="N156" s="9">
        <v>1000</v>
      </c>
      <c r="O156" s="9">
        <v>1</v>
      </c>
      <c r="P156" s="17" t="s">
        <v>238</v>
      </c>
      <c r="Q156" t="s">
        <v>31</v>
      </c>
      <c r="R156" t="s">
        <v>99</v>
      </c>
      <c r="S156" t="s">
        <v>34</v>
      </c>
      <c r="T156" t="s">
        <v>100</v>
      </c>
      <c r="U156" t="s">
        <v>101</v>
      </c>
      <c r="V156" t="s">
        <v>30</v>
      </c>
      <c r="W156" t="str">
        <f t="shared" si="29"/>
        <v>Calanoida</v>
      </c>
      <c r="X156" t="s">
        <v>342</v>
      </c>
      <c r="Y156" t="str">
        <f t="shared" si="22"/>
        <v>Tortanus</v>
      </c>
      <c r="Z156" t="s">
        <v>101</v>
      </c>
      <c r="AA156" t="s">
        <v>224</v>
      </c>
      <c r="AB156" t="s">
        <v>30</v>
      </c>
      <c r="AC156">
        <v>2</v>
      </c>
      <c r="AD156">
        <v>1</v>
      </c>
      <c r="AE156" s="21">
        <f t="shared" si="25"/>
        <v>1</v>
      </c>
      <c r="AF156" s="27">
        <f t="shared" si="26"/>
        <v>3.6530500863699029E-2</v>
      </c>
      <c r="AG156" t="s">
        <v>237</v>
      </c>
    </row>
    <row r="157" spans="1:33" hidden="1" x14ac:dyDescent="0.25">
      <c r="A157" s="4" t="s">
        <v>260</v>
      </c>
      <c r="B157" s="4" t="s">
        <v>7</v>
      </c>
      <c r="C157" s="4" t="s">
        <v>277</v>
      </c>
      <c r="D157" s="4" t="s">
        <v>318</v>
      </c>
      <c r="E157" s="6">
        <v>42175</v>
      </c>
      <c r="F157">
        <v>0</v>
      </c>
      <c r="G157" s="15">
        <v>250</v>
      </c>
      <c r="H157">
        <v>314375</v>
      </c>
      <c r="I157">
        <v>319287</v>
      </c>
      <c r="J157">
        <f t="shared" si="24"/>
        <v>132.000308000308</v>
      </c>
      <c r="K157" t="s">
        <v>30</v>
      </c>
      <c r="L157">
        <f>((3.14*(0.5^2))/4)*J157</f>
        <v>25.905060445060446</v>
      </c>
      <c r="M157">
        <v>27.374385140000001</v>
      </c>
      <c r="N157" s="9">
        <v>250</v>
      </c>
      <c r="O157" s="9">
        <v>0.02</v>
      </c>
      <c r="P157" s="17" t="s">
        <v>239</v>
      </c>
      <c r="Q157" t="s">
        <v>31</v>
      </c>
      <c r="R157" t="s">
        <v>99</v>
      </c>
      <c r="S157" t="s">
        <v>34</v>
      </c>
      <c r="T157" t="s">
        <v>100</v>
      </c>
      <c r="U157" t="s">
        <v>101</v>
      </c>
      <c r="V157" t="s">
        <v>30</v>
      </c>
      <c r="W157" t="str">
        <f t="shared" si="29"/>
        <v>Calanoida</v>
      </c>
      <c r="X157" t="s">
        <v>342</v>
      </c>
      <c r="Y157" t="str">
        <f t="shared" si="22"/>
        <v>Tortanus</v>
      </c>
      <c r="Z157" t="s">
        <v>101</v>
      </c>
      <c r="AA157" t="s">
        <v>222</v>
      </c>
      <c r="AB157" t="s">
        <v>30</v>
      </c>
      <c r="AC157" t="s">
        <v>229</v>
      </c>
      <c r="AD157">
        <v>10</v>
      </c>
      <c r="AE157" s="21">
        <f t="shared" si="25"/>
        <v>500</v>
      </c>
      <c r="AF157" s="27">
        <f t="shared" si="26"/>
        <v>18.265250431849516</v>
      </c>
      <c r="AG157" t="s">
        <v>237</v>
      </c>
    </row>
    <row r="158" spans="1:33" hidden="1" x14ac:dyDescent="0.25">
      <c r="A158" s="4" t="s">
        <v>260</v>
      </c>
      <c r="B158" s="4" t="s">
        <v>7</v>
      </c>
      <c r="C158" s="4" t="s">
        <v>277</v>
      </c>
      <c r="D158" s="4" t="s">
        <v>318</v>
      </c>
      <c r="E158" s="6">
        <v>42175</v>
      </c>
      <c r="F158">
        <v>0</v>
      </c>
      <c r="G158" s="15">
        <v>250</v>
      </c>
      <c r="H158">
        <v>314375</v>
      </c>
      <c r="I158">
        <v>319287</v>
      </c>
      <c r="J158">
        <f t="shared" si="24"/>
        <v>132.000308000308</v>
      </c>
      <c r="K158" t="s">
        <v>30</v>
      </c>
      <c r="L158">
        <f>((3.14*(0.5^2))/4)*J158</f>
        <v>25.905060445060446</v>
      </c>
      <c r="M158">
        <v>27.374385140000001</v>
      </c>
      <c r="N158" s="9">
        <v>250</v>
      </c>
      <c r="O158" s="9">
        <v>0.02</v>
      </c>
      <c r="P158" s="17" t="s">
        <v>239</v>
      </c>
      <c r="Q158" t="s">
        <v>31</v>
      </c>
      <c r="R158" t="s">
        <v>99</v>
      </c>
      <c r="S158" t="s">
        <v>34</v>
      </c>
      <c r="T158" t="s">
        <v>100</v>
      </c>
      <c r="U158" t="s">
        <v>101</v>
      </c>
      <c r="V158" t="s">
        <v>30</v>
      </c>
      <c r="W158" t="str">
        <f t="shared" si="29"/>
        <v>Calanoida</v>
      </c>
      <c r="X158" t="s">
        <v>342</v>
      </c>
      <c r="Y158" t="str">
        <f t="shared" si="22"/>
        <v>Tortanus</v>
      </c>
      <c r="Z158" t="s">
        <v>101</v>
      </c>
      <c r="AA158" t="s">
        <v>30</v>
      </c>
      <c r="AB158" t="s">
        <v>227</v>
      </c>
      <c r="AC158" t="s">
        <v>229</v>
      </c>
      <c r="AD158">
        <v>3</v>
      </c>
      <c r="AE158" s="21">
        <f t="shared" si="25"/>
        <v>150</v>
      </c>
      <c r="AF158" s="27">
        <f t="shared" si="26"/>
        <v>5.4795751295548545</v>
      </c>
      <c r="AG158" t="s">
        <v>237</v>
      </c>
    </row>
    <row r="159" spans="1:33" hidden="1" x14ac:dyDescent="0.25">
      <c r="A159" s="4" t="s">
        <v>260</v>
      </c>
      <c r="B159" s="4" t="s">
        <v>7</v>
      </c>
      <c r="C159" s="4" t="s">
        <v>277</v>
      </c>
      <c r="D159" s="4" t="s">
        <v>318</v>
      </c>
      <c r="E159" s="6">
        <v>42175</v>
      </c>
      <c r="F159">
        <v>0</v>
      </c>
      <c r="G159" s="15">
        <v>250</v>
      </c>
      <c r="H159">
        <v>314375</v>
      </c>
      <c r="I159">
        <v>319287</v>
      </c>
      <c r="J159">
        <f t="shared" si="24"/>
        <v>132.000308000308</v>
      </c>
      <c r="K159" t="s">
        <v>30</v>
      </c>
      <c r="L159">
        <f>((3.14*(0.5^2))/4)*J159</f>
        <v>25.905060445060446</v>
      </c>
      <c r="M159">
        <v>27.374385140000001</v>
      </c>
      <c r="N159" s="9">
        <v>250</v>
      </c>
      <c r="O159" s="9">
        <v>0.02</v>
      </c>
      <c r="P159" s="17" t="s">
        <v>239</v>
      </c>
      <c r="Q159" t="s">
        <v>31</v>
      </c>
      <c r="R159" t="s">
        <v>99</v>
      </c>
      <c r="S159" t="s">
        <v>34</v>
      </c>
      <c r="T159" t="s">
        <v>100</v>
      </c>
      <c r="U159" t="s">
        <v>101</v>
      </c>
      <c r="V159" t="s">
        <v>30</v>
      </c>
      <c r="W159" t="str">
        <f t="shared" si="29"/>
        <v>Calanoida</v>
      </c>
      <c r="X159" t="s">
        <v>342</v>
      </c>
      <c r="Y159" t="str">
        <f t="shared" si="22"/>
        <v>Tortanus</v>
      </c>
      <c r="Z159" t="s">
        <v>101</v>
      </c>
      <c r="AA159" t="s">
        <v>30</v>
      </c>
      <c r="AB159" t="s">
        <v>228</v>
      </c>
      <c r="AC159" t="s">
        <v>229</v>
      </c>
      <c r="AD159">
        <v>1</v>
      </c>
      <c r="AE159" s="21">
        <f t="shared" si="25"/>
        <v>50</v>
      </c>
      <c r="AF159" s="27">
        <f t="shared" si="26"/>
        <v>1.8265250431849516</v>
      </c>
      <c r="AG159" t="s">
        <v>237</v>
      </c>
    </row>
    <row r="160" spans="1:33" hidden="1" x14ac:dyDescent="0.25">
      <c r="A160" s="4" t="s">
        <v>255</v>
      </c>
      <c r="B160" s="4" t="s">
        <v>7</v>
      </c>
      <c r="C160" s="4" t="s">
        <v>277</v>
      </c>
      <c r="D160" s="4" t="s">
        <v>318</v>
      </c>
      <c r="E160" s="6">
        <v>42524</v>
      </c>
      <c r="F160">
        <v>0</v>
      </c>
      <c r="G160" s="15">
        <v>250</v>
      </c>
      <c r="H160">
        <v>629297</v>
      </c>
      <c r="I160">
        <v>633090</v>
      </c>
      <c r="J160">
        <f t="shared" si="24"/>
        <v>101.92939092939093</v>
      </c>
      <c r="K160" s="18">
        <v>1.4120370370370369E-3</v>
      </c>
      <c r="L160">
        <f>((3.14*(0.5^2))/4)*J160</f>
        <v>20.003642969892972</v>
      </c>
      <c r="M160">
        <v>21.705540939999999</v>
      </c>
      <c r="N160" s="9">
        <v>250</v>
      </c>
      <c r="O160" s="9">
        <v>0.05</v>
      </c>
      <c r="P160" s="17" t="s">
        <v>234</v>
      </c>
      <c r="Q160" t="s">
        <v>31</v>
      </c>
      <c r="R160" t="s">
        <v>32</v>
      </c>
      <c r="S160" t="s">
        <v>34</v>
      </c>
      <c r="T160" t="s">
        <v>50</v>
      </c>
      <c r="U160" t="s">
        <v>51</v>
      </c>
      <c r="V160" t="s">
        <v>30</v>
      </c>
      <c r="W160" t="str">
        <f t="shared" si="29"/>
        <v>Calanoida</v>
      </c>
      <c r="X160" t="s">
        <v>342</v>
      </c>
      <c r="Y160" t="str">
        <f t="shared" si="22"/>
        <v>Acartia</v>
      </c>
      <c r="Z160" t="s">
        <v>51</v>
      </c>
      <c r="AA160" s="4" t="s">
        <v>30</v>
      </c>
      <c r="AB160" s="4" t="s">
        <v>30</v>
      </c>
      <c r="AC160" t="s">
        <v>229</v>
      </c>
      <c r="AD160">
        <v>18</v>
      </c>
      <c r="AE160" s="21">
        <f t="shared" si="25"/>
        <v>360</v>
      </c>
      <c r="AF160" s="27">
        <f t="shared" si="26"/>
        <v>16.585626729835372</v>
      </c>
      <c r="AG160" t="s">
        <v>237</v>
      </c>
    </row>
    <row r="161" spans="1:33" hidden="1" x14ac:dyDescent="0.25">
      <c r="A161" s="4" t="s">
        <v>255</v>
      </c>
      <c r="B161" s="4" t="s">
        <v>7</v>
      </c>
      <c r="C161" s="4" t="s">
        <v>277</v>
      </c>
      <c r="D161" s="4" t="s">
        <v>318</v>
      </c>
      <c r="E161" s="6">
        <v>42524</v>
      </c>
      <c r="F161">
        <v>0</v>
      </c>
      <c r="G161" s="15">
        <v>250</v>
      </c>
      <c r="H161">
        <v>629297</v>
      </c>
      <c r="I161">
        <v>633090</v>
      </c>
      <c r="J161">
        <f t="shared" si="24"/>
        <v>101.92939092939093</v>
      </c>
      <c r="K161" s="18">
        <v>1.4120370370370369E-3</v>
      </c>
      <c r="L161">
        <f>((3.14*(0.5^2))/4)*J161</f>
        <v>20.003642969892972</v>
      </c>
      <c r="M161">
        <v>21.705540939999999</v>
      </c>
      <c r="N161" s="9">
        <v>2000</v>
      </c>
      <c r="O161" s="9">
        <v>1</v>
      </c>
      <c r="P161" s="17" t="s">
        <v>235</v>
      </c>
      <c r="Q161" t="s">
        <v>72</v>
      </c>
      <c r="R161" t="s">
        <v>73</v>
      </c>
      <c r="S161" t="s">
        <v>110</v>
      </c>
      <c r="T161" t="s">
        <v>75</v>
      </c>
      <c r="U161" t="s">
        <v>76</v>
      </c>
      <c r="V161" t="s">
        <v>77</v>
      </c>
      <c r="W161" t="s">
        <v>73</v>
      </c>
      <c r="X161" t="s">
        <v>166</v>
      </c>
      <c r="Y161" t="str">
        <f t="shared" si="22"/>
        <v>Aequorea</v>
      </c>
      <c r="Z161" t="s">
        <v>171</v>
      </c>
      <c r="AA161" s="4" t="s">
        <v>30</v>
      </c>
      <c r="AB161" s="4" t="s">
        <v>30</v>
      </c>
      <c r="AC161">
        <v>31</v>
      </c>
      <c r="AD161">
        <v>2</v>
      </c>
      <c r="AE161" s="21">
        <f t="shared" si="25"/>
        <v>2</v>
      </c>
      <c r="AF161" s="27">
        <f t="shared" si="26"/>
        <v>9.2142370721307626E-2</v>
      </c>
      <c r="AG161" t="s">
        <v>237</v>
      </c>
    </row>
    <row r="162" spans="1:33" hidden="1" x14ac:dyDescent="0.25">
      <c r="A162" s="4" t="s">
        <v>255</v>
      </c>
      <c r="B162" s="4" t="s">
        <v>7</v>
      </c>
      <c r="C162" s="4" t="s">
        <v>277</v>
      </c>
      <c r="D162" s="4" t="s">
        <v>318</v>
      </c>
      <c r="E162" s="6">
        <v>42524</v>
      </c>
      <c r="F162">
        <v>0</v>
      </c>
      <c r="G162" s="15">
        <v>250</v>
      </c>
      <c r="H162">
        <v>629297</v>
      </c>
      <c r="I162">
        <v>633090</v>
      </c>
      <c r="J162">
        <f t="shared" si="24"/>
        <v>101.92939092939093</v>
      </c>
      <c r="K162" s="18">
        <v>1.4120370370370369E-3</v>
      </c>
      <c r="L162">
        <f>((3.14*(0.5^2))/4)*J162</f>
        <v>20.003642969892972</v>
      </c>
      <c r="M162">
        <v>21.705540939999999</v>
      </c>
      <c r="N162" s="9">
        <v>250</v>
      </c>
      <c r="O162" s="9">
        <v>0.05</v>
      </c>
      <c r="P162" s="17" t="s">
        <v>234</v>
      </c>
      <c r="Q162" t="s">
        <v>31</v>
      </c>
      <c r="R162" t="s">
        <v>32</v>
      </c>
      <c r="S162" t="s">
        <v>30</v>
      </c>
      <c r="T162" t="s">
        <v>30</v>
      </c>
      <c r="U162" t="s">
        <v>30</v>
      </c>
      <c r="V162" t="s">
        <v>30</v>
      </c>
      <c r="W162" t="s">
        <v>274</v>
      </c>
      <c r="X162" t="s">
        <v>274</v>
      </c>
      <c r="Y162" t="s">
        <v>274</v>
      </c>
      <c r="Z162" t="s">
        <v>163</v>
      </c>
      <c r="AA162" s="4" t="s">
        <v>215</v>
      </c>
      <c r="AB162" s="4" t="s">
        <v>30</v>
      </c>
      <c r="AC162" t="s">
        <v>229</v>
      </c>
      <c r="AD162">
        <v>15</v>
      </c>
      <c r="AE162" s="21">
        <f t="shared" si="25"/>
        <v>300</v>
      </c>
      <c r="AF162" s="27">
        <f t="shared" si="26"/>
        <v>13.821355608196145</v>
      </c>
      <c r="AG162" t="s">
        <v>237</v>
      </c>
    </row>
    <row r="163" spans="1:33" hidden="1" x14ac:dyDescent="0.25">
      <c r="A163" s="4" t="s">
        <v>255</v>
      </c>
      <c r="B163" s="4" t="s">
        <v>7</v>
      </c>
      <c r="C163" s="4" t="s">
        <v>277</v>
      </c>
      <c r="D163" s="4" t="s">
        <v>318</v>
      </c>
      <c r="E163" s="6">
        <v>42524</v>
      </c>
      <c r="F163">
        <v>0</v>
      </c>
      <c r="G163" s="15">
        <v>250</v>
      </c>
      <c r="H163">
        <v>629297</v>
      </c>
      <c r="I163">
        <v>633090</v>
      </c>
      <c r="J163">
        <f t="shared" si="24"/>
        <v>101.92939092939093</v>
      </c>
      <c r="K163" s="18">
        <v>1.4120370370370369E-3</v>
      </c>
      <c r="L163">
        <f>((3.14*(0.5^2))/4)*J163</f>
        <v>20.003642969892972</v>
      </c>
      <c r="M163">
        <v>21.705540939999999</v>
      </c>
      <c r="N163" s="9">
        <v>250</v>
      </c>
      <c r="O163" s="9">
        <v>0.05</v>
      </c>
      <c r="P163" s="17" t="s">
        <v>234</v>
      </c>
      <c r="Q163" t="s">
        <v>70</v>
      </c>
      <c r="R163" t="s">
        <v>86</v>
      </c>
      <c r="S163" t="s">
        <v>30</v>
      </c>
      <c r="T163" t="s">
        <v>30</v>
      </c>
      <c r="U163" t="s">
        <v>30</v>
      </c>
      <c r="V163" t="s">
        <v>30</v>
      </c>
      <c r="W163" t="s">
        <v>166</v>
      </c>
      <c r="X163" t="s">
        <v>166</v>
      </c>
      <c r="Y163" t="str">
        <f t="shared" ref="Y163:Y169" si="30">IF(U163="NA",IF(T163="NA",IF(S163="NA",IF(R163="NA",IF(Q163="NA","Other",Q163),R163),S163),T163),U163)</f>
        <v>Bivalvia</v>
      </c>
      <c r="Z163" t="s">
        <v>175</v>
      </c>
      <c r="AA163" s="4" t="s">
        <v>221</v>
      </c>
      <c r="AB163" t="s">
        <v>30</v>
      </c>
      <c r="AC163" t="s">
        <v>229</v>
      </c>
      <c r="AD163">
        <v>2</v>
      </c>
      <c r="AE163" s="21">
        <f t="shared" si="25"/>
        <v>40</v>
      </c>
      <c r="AF163" s="27">
        <f t="shared" si="26"/>
        <v>1.8428474144261526</v>
      </c>
      <c r="AG163" t="s">
        <v>237</v>
      </c>
    </row>
    <row r="164" spans="1:33" hidden="1" x14ac:dyDescent="0.25">
      <c r="A164" s="4" t="s">
        <v>255</v>
      </c>
      <c r="B164" s="4" t="s">
        <v>7</v>
      </c>
      <c r="C164" s="4" t="s">
        <v>277</v>
      </c>
      <c r="D164" s="4" t="s">
        <v>318</v>
      </c>
      <c r="E164" s="6">
        <v>42524</v>
      </c>
      <c r="F164">
        <v>0</v>
      </c>
      <c r="G164" s="15">
        <v>250</v>
      </c>
      <c r="H164">
        <v>629297</v>
      </c>
      <c r="I164">
        <v>633090</v>
      </c>
      <c r="J164">
        <f t="shared" si="24"/>
        <v>101.92939092939093</v>
      </c>
      <c r="K164" s="18">
        <v>1.4120370370370369E-3</v>
      </c>
      <c r="L164">
        <f>((3.14*(0.5^2))/4)*J164</f>
        <v>20.003642969892972</v>
      </c>
      <c r="M164">
        <v>21.705540939999999</v>
      </c>
      <c r="N164" s="9">
        <v>1000</v>
      </c>
      <c r="O164" s="9">
        <v>1</v>
      </c>
      <c r="P164" s="17" t="s">
        <v>238</v>
      </c>
      <c r="Q164" t="s">
        <v>31</v>
      </c>
      <c r="R164" t="s">
        <v>32</v>
      </c>
      <c r="S164" t="s">
        <v>34</v>
      </c>
      <c r="T164" t="s">
        <v>82</v>
      </c>
      <c r="U164" t="s">
        <v>83</v>
      </c>
      <c r="V164" t="s">
        <v>84</v>
      </c>
      <c r="W164" t="str">
        <f t="shared" ref="W164:W169" si="31">IF(S164="NA",IF(R164="NA",IF(Q164="NA","Digested",Q164),R164),S164)</f>
        <v>Calanoida</v>
      </c>
      <c r="X164" t="s">
        <v>342</v>
      </c>
      <c r="Y164" t="str">
        <f t="shared" si="30"/>
        <v>Calanus</v>
      </c>
      <c r="Z164" t="s">
        <v>187</v>
      </c>
      <c r="AA164" s="4" t="s">
        <v>30</v>
      </c>
      <c r="AB164" s="4" t="s">
        <v>30</v>
      </c>
      <c r="AC164">
        <v>3.6</v>
      </c>
      <c r="AD164">
        <v>3</v>
      </c>
      <c r="AE164" s="21">
        <f t="shared" si="25"/>
        <v>3</v>
      </c>
      <c r="AF164" s="27">
        <f t="shared" si="26"/>
        <v>0.13821355608196145</v>
      </c>
      <c r="AG164" t="s">
        <v>237</v>
      </c>
    </row>
    <row r="165" spans="1:33" hidden="1" x14ac:dyDescent="0.25">
      <c r="A165" s="4" t="s">
        <v>255</v>
      </c>
      <c r="B165" s="4" t="s">
        <v>7</v>
      </c>
      <c r="C165" s="4" t="s">
        <v>277</v>
      </c>
      <c r="D165" s="4" t="s">
        <v>318</v>
      </c>
      <c r="E165" s="6">
        <v>42524</v>
      </c>
      <c r="F165">
        <v>0</v>
      </c>
      <c r="G165" s="15">
        <v>250</v>
      </c>
      <c r="H165">
        <v>629297</v>
      </c>
      <c r="I165">
        <v>633090</v>
      </c>
      <c r="J165">
        <f t="shared" si="24"/>
        <v>101.92939092939093</v>
      </c>
      <c r="K165" s="18">
        <v>1.4120370370370369E-3</v>
      </c>
      <c r="L165">
        <f>((3.14*(0.5^2))/4)*J165</f>
        <v>20.003642969892972</v>
      </c>
      <c r="M165">
        <v>21.705540939999999</v>
      </c>
      <c r="N165" s="9">
        <v>1000</v>
      </c>
      <c r="O165" s="9">
        <v>1</v>
      </c>
      <c r="P165" s="17" t="s">
        <v>238</v>
      </c>
      <c r="Q165" t="s">
        <v>31</v>
      </c>
      <c r="R165" t="s">
        <v>32</v>
      </c>
      <c r="S165" t="s">
        <v>34</v>
      </c>
      <c r="T165" t="s">
        <v>82</v>
      </c>
      <c r="U165" t="s">
        <v>83</v>
      </c>
      <c r="V165" t="s">
        <v>133</v>
      </c>
      <c r="W165" t="str">
        <f t="shared" si="31"/>
        <v>Calanoida</v>
      </c>
      <c r="X165" t="s">
        <v>342</v>
      </c>
      <c r="Y165" t="str">
        <f t="shared" si="30"/>
        <v>Calanus</v>
      </c>
      <c r="Z165" t="s">
        <v>198</v>
      </c>
      <c r="AA165" s="4" t="s">
        <v>30</v>
      </c>
      <c r="AB165" s="4" t="s">
        <v>30</v>
      </c>
      <c r="AC165">
        <v>2.9</v>
      </c>
      <c r="AD165">
        <v>7</v>
      </c>
      <c r="AE165" s="21">
        <f t="shared" si="25"/>
        <v>7</v>
      </c>
      <c r="AF165" s="27">
        <f t="shared" si="26"/>
        <v>0.3224982975245767</v>
      </c>
      <c r="AG165" t="s">
        <v>237</v>
      </c>
    </row>
    <row r="166" spans="1:33" hidden="1" x14ac:dyDescent="0.25">
      <c r="A166" s="4" t="s">
        <v>255</v>
      </c>
      <c r="B166" s="4" t="s">
        <v>7</v>
      </c>
      <c r="C166" s="4" t="s">
        <v>277</v>
      </c>
      <c r="D166" s="4" t="s">
        <v>318</v>
      </c>
      <c r="E166" s="6">
        <v>42524</v>
      </c>
      <c r="F166">
        <v>0</v>
      </c>
      <c r="G166" s="15">
        <v>250</v>
      </c>
      <c r="H166">
        <v>629297</v>
      </c>
      <c r="I166">
        <v>633090</v>
      </c>
      <c r="J166">
        <f t="shared" si="24"/>
        <v>101.92939092939093</v>
      </c>
      <c r="K166" s="18">
        <v>1.4120370370370369E-3</v>
      </c>
      <c r="L166">
        <f>((3.14*(0.5^2))/4)*J166</f>
        <v>20.003642969892972</v>
      </c>
      <c r="M166">
        <v>21.705540939999999</v>
      </c>
      <c r="N166" s="9">
        <v>250</v>
      </c>
      <c r="O166" s="9">
        <v>0.05</v>
      </c>
      <c r="P166" s="17" t="s">
        <v>238</v>
      </c>
      <c r="Q166" t="s">
        <v>31</v>
      </c>
      <c r="R166" t="s">
        <v>32</v>
      </c>
      <c r="S166" t="s">
        <v>34</v>
      </c>
      <c r="T166" t="s">
        <v>82</v>
      </c>
      <c r="U166" t="s">
        <v>83</v>
      </c>
      <c r="V166" t="s">
        <v>133</v>
      </c>
      <c r="W166" t="str">
        <f t="shared" si="31"/>
        <v>Calanoida</v>
      </c>
      <c r="X166" t="s">
        <v>342</v>
      </c>
      <c r="Y166" t="str">
        <f t="shared" si="30"/>
        <v>Calanus</v>
      </c>
      <c r="Z166" t="s">
        <v>198</v>
      </c>
      <c r="AA166" t="s">
        <v>30</v>
      </c>
      <c r="AB166" t="s">
        <v>30</v>
      </c>
      <c r="AC166">
        <v>2.7</v>
      </c>
      <c r="AD166">
        <v>1</v>
      </c>
      <c r="AE166" s="21">
        <f t="shared" si="25"/>
        <v>20</v>
      </c>
      <c r="AF166" s="27">
        <f t="shared" si="26"/>
        <v>0.92142370721307632</v>
      </c>
      <c r="AG166" t="s">
        <v>237</v>
      </c>
    </row>
    <row r="167" spans="1:33" hidden="1" x14ac:dyDescent="0.25">
      <c r="A167" s="4" t="s">
        <v>255</v>
      </c>
      <c r="B167" s="4" t="s">
        <v>7</v>
      </c>
      <c r="C167" s="4" t="s">
        <v>277</v>
      </c>
      <c r="D167" s="4" t="s">
        <v>318</v>
      </c>
      <c r="E167" s="6">
        <v>42524</v>
      </c>
      <c r="F167">
        <v>0</v>
      </c>
      <c r="G167" s="15">
        <v>250</v>
      </c>
      <c r="H167">
        <v>629297</v>
      </c>
      <c r="I167">
        <v>633090</v>
      </c>
      <c r="J167">
        <f t="shared" si="24"/>
        <v>101.92939092939093</v>
      </c>
      <c r="K167" s="18">
        <v>1.4120370370370369E-3</v>
      </c>
      <c r="L167">
        <f>((3.14*(0.5^2))/4)*J167</f>
        <v>20.003642969892972</v>
      </c>
      <c r="M167">
        <v>21.705540939999999</v>
      </c>
      <c r="N167" s="9">
        <v>250</v>
      </c>
      <c r="O167" s="9">
        <v>0.05</v>
      </c>
      <c r="P167" s="17" t="s">
        <v>239</v>
      </c>
      <c r="Q167" t="s">
        <v>31</v>
      </c>
      <c r="R167" t="s">
        <v>33</v>
      </c>
      <c r="S167" t="s">
        <v>34</v>
      </c>
      <c r="T167" t="s">
        <v>35</v>
      </c>
      <c r="U167" t="s">
        <v>36</v>
      </c>
      <c r="V167" t="s">
        <v>37</v>
      </c>
      <c r="W167" t="str">
        <f t="shared" si="31"/>
        <v>Calanoida</v>
      </c>
      <c r="X167" t="s">
        <v>342</v>
      </c>
      <c r="Y167" t="str">
        <f t="shared" si="30"/>
        <v>Centropages</v>
      </c>
      <c r="Z167" t="s">
        <v>247</v>
      </c>
      <c r="AA167" s="4" t="s">
        <v>30</v>
      </c>
      <c r="AB167" s="4" t="s">
        <v>227</v>
      </c>
      <c r="AC167" t="s">
        <v>229</v>
      </c>
      <c r="AD167">
        <v>2</v>
      </c>
      <c r="AE167" s="21">
        <f t="shared" si="25"/>
        <v>40</v>
      </c>
      <c r="AF167" s="27">
        <f t="shared" si="26"/>
        <v>1.8428474144261526</v>
      </c>
      <c r="AG167" t="s">
        <v>237</v>
      </c>
    </row>
    <row r="168" spans="1:33" hidden="1" x14ac:dyDescent="0.25">
      <c r="A168" s="4" t="s">
        <v>255</v>
      </c>
      <c r="B168" s="4" t="s">
        <v>7</v>
      </c>
      <c r="C168" s="4" t="s">
        <v>277</v>
      </c>
      <c r="D168" s="4" t="s">
        <v>318</v>
      </c>
      <c r="E168" s="6">
        <v>42524</v>
      </c>
      <c r="F168">
        <v>0</v>
      </c>
      <c r="G168" s="15">
        <v>250</v>
      </c>
      <c r="H168">
        <v>629297</v>
      </c>
      <c r="I168">
        <v>633090</v>
      </c>
      <c r="J168">
        <f t="shared" si="24"/>
        <v>101.92939092939093</v>
      </c>
      <c r="K168" s="18">
        <v>1.4120370370370369E-3</v>
      </c>
      <c r="L168">
        <f>((3.14*(0.5^2))/4)*J168</f>
        <v>20.003642969892972</v>
      </c>
      <c r="M168">
        <v>21.705540939999999</v>
      </c>
      <c r="N168" s="9">
        <v>250</v>
      </c>
      <c r="O168" s="9">
        <v>0.05</v>
      </c>
      <c r="P168" s="17" t="s">
        <v>239</v>
      </c>
      <c r="Q168" t="s">
        <v>31</v>
      </c>
      <c r="R168" t="s">
        <v>33</v>
      </c>
      <c r="S168" t="s">
        <v>34</v>
      </c>
      <c r="T168" t="s">
        <v>35</v>
      </c>
      <c r="U168" t="s">
        <v>36</v>
      </c>
      <c r="V168" t="s">
        <v>37</v>
      </c>
      <c r="W168" t="str">
        <f t="shared" si="31"/>
        <v>Calanoida</v>
      </c>
      <c r="X168" t="s">
        <v>342</v>
      </c>
      <c r="Y168" t="str">
        <f t="shared" si="30"/>
        <v>Centropages</v>
      </c>
      <c r="Z168" t="s">
        <v>247</v>
      </c>
      <c r="AA168" s="4" t="s">
        <v>30</v>
      </c>
      <c r="AB168" s="4" t="s">
        <v>228</v>
      </c>
      <c r="AC168" t="s">
        <v>229</v>
      </c>
      <c r="AD168">
        <v>6</v>
      </c>
      <c r="AE168" s="21">
        <f t="shared" si="25"/>
        <v>120</v>
      </c>
      <c r="AF168" s="27">
        <f t="shared" si="26"/>
        <v>5.5285422432784577</v>
      </c>
      <c r="AG168" t="s">
        <v>237</v>
      </c>
    </row>
    <row r="169" spans="1:33" hidden="1" x14ac:dyDescent="0.25">
      <c r="A169" s="4" t="s">
        <v>255</v>
      </c>
      <c r="B169" s="4" t="s">
        <v>7</v>
      </c>
      <c r="C169" s="4" t="s">
        <v>277</v>
      </c>
      <c r="D169" s="4" t="s">
        <v>318</v>
      </c>
      <c r="E169" s="6">
        <v>42524</v>
      </c>
      <c r="F169">
        <v>0</v>
      </c>
      <c r="G169" s="15">
        <v>250</v>
      </c>
      <c r="H169">
        <v>629297</v>
      </c>
      <c r="I169">
        <v>633090</v>
      </c>
      <c r="J169">
        <f t="shared" si="24"/>
        <v>101.92939092939093</v>
      </c>
      <c r="K169" s="18">
        <v>1.4120370370370369E-3</v>
      </c>
      <c r="L169">
        <f>((3.14*(0.5^2))/4)*J169</f>
        <v>20.003642969892972</v>
      </c>
      <c r="M169">
        <v>21.705540939999999</v>
      </c>
      <c r="N169" s="9">
        <v>250</v>
      </c>
      <c r="O169" s="9">
        <v>0.05</v>
      </c>
      <c r="P169" s="17" t="s">
        <v>239</v>
      </c>
      <c r="Q169" t="s">
        <v>31</v>
      </c>
      <c r="R169" t="s">
        <v>33</v>
      </c>
      <c r="S169" t="s">
        <v>34</v>
      </c>
      <c r="T169" t="s">
        <v>35</v>
      </c>
      <c r="U169" t="s">
        <v>36</v>
      </c>
      <c r="V169" t="s">
        <v>37</v>
      </c>
      <c r="W169" t="str">
        <f t="shared" si="31"/>
        <v>Calanoida</v>
      </c>
      <c r="X169" t="s">
        <v>342</v>
      </c>
      <c r="Y169" t="str">
        <f t="shared" si="30"/>
        <v>Centropages</v>
      </c>
      <c r="Z169" t="s">
        <v>247</v>
      </c>
      <c r="AA169" s="4" t="s">
        <v>30</v>
      </c>
      <c r="AB169" s="4" t="s">
        <v>30</v>
      </c>
      <c r="AC169" t="s">
        <v>229</v>
      </c>
      <c r="AD169">
        <v>5</v>
      </c>
      <c r="AE169" s="21">
        <f t="shared" si="25"/>
        <v>100</v>
      </c>
      <c r="AF169" s="27">
        <f t="shared" si="26"/>
        <v>4.6071185360653812</v>
      </c>
      <c r="AG169" t="s">
        <v>237</v>
      </c>
    </row>
    <row r="170" spans="1:33" hidden="1" x14ac:dyDescent="0.25">
      <c r="A170" s="4" t="s">
        <v>255</v>
      </c>
      <c r="B170" s="4" t="s">
        <v>7</v>
      </c>
      <c r="C170" s="4" t="s">
        <v>277</v>
      </c>
      <c r="D170" s="4" t="s">
        <v>318</v>
      </c>
      <c r="E170" s="6">
        <v>42524</v>
      </c>
      <c r="F170">
        <v>0</v>
      </c>
      <c r="G170" s="15">
        <v>250</v>
      </c>
      <c r="H170">
        <v>629297</v>
      </c>
      <c r="I170">
        <v>633090</v>
      </c>
      <c r="J170">
        <f t="shared" si="24"/>
        <v>101.92939092939093</v>
      </c>
      <c r="K170" s="18">
        <v>1.4120370370370369E-3</v>
      </c>
      <c r="L170">
        <f>((3.14*(0.5^2))/4)*J170</f>
        <v>20.003642969892972</v>
      </c>
      <c r="M170">
        <v>21.705540939999999</v>
      </c>
      <c r="N170" s="9">
        <v>250</v>
      </c>
      <c r="O170" s="9">
        <v>0.05</v>
      </c>
      <c r="P170" s="17" t="s">
        <v>234</v>
      </c>
      <c r="Q170" t="s">
        <v>31</v>
      </c>
      <c r="R170" t="s">
        <v>32</v>
      </c>
      <c r="S170" t="s">
        <v>30</v>
      </c>
      <c r="T170" t="s">
        <v>30</v>
      </c>
      <c r="U170" t="s">
        <v>30</v>
      </c>
      <c r="V170" t="s">
        <v>30</v>
      </c>
      <c r="W170" t="s">
        <v>312</v>
      </c>
      <c r="X170" t="s">
        <v>166</v>
      </c>
      <c r="Y170" t="s">
        <v>168</v>
      </c>
      <c r="Z170" t="s">
        <v>168</v>
      </c>
      <c r="AA170" t="s">
        <v>215</v>
      </c>
      <c r="AB170" s="4" t="s">
        <v>30</v>
      </c>
      <c r="AC170" t="s">
        <v>229</v>
      </c>
      <c r="AD170">
        <v>7</v>
      </c>
      <c r="AE170" s="21">
        <f t="shared" si="25"/>
        <v>140</v>
      </c>
      <c r="AF170" s="27">
        <f t="shared" si="26"/>
        <v>6.4499659504915341</v>
      </c>
      <c r="AG170" t="s">
        <v>237</v>
      </c>
    </row>
    <row r="171" spans="1:33" hidden="1" x14ac:dyDescent="0.25">
      <c r="A171" s="4" t="s">
        <v>255</v>
      </c>
      <c r="B171" s="4" t="s">
        <v>7</v>
      </c>
      <c r="C171" s="4" t="s">
        <v>277</v>
      </c>
      <c r="D171" s="4" t="s">
        <v>318</v>
      </c>
      <c r="E171" s="6">
        <v>42524</v>
      </c>
      <c r="F171">
        <v>0</v>
      </c>
      <c r="G171" s="15">
        <v>250</v>
      </c>
      <c r="H171">
        <v>629297</v>
      </c>
      <c r="I171">
        <v>633090</v>
      </c>
      <c r="J171">
        <f t="shared" si="24"/>
        <v>101.92939092939093</v>
      </c>
      <c r="K171" s="18">
        <v>1.4120370370370369E-3</v>
      </c>
      <c r="L171">
        <f>((3.14*(0.5^2))/4)*J171</f>
        <v>20.003642969892972</v>
      </c>
      <c r="M171">
        <v>21.705540939999999</v>
      </c>
      <c r="N171" s="9">
        <v>250</v>
      </c>
      <c r="O171" s="9">
        <v>0.05</v>
      </c>
      <c r="P171" s="17" t="s">
        <v>239</v>
      </c>
      <c r="Q171" t="s">
        <v>31</v>
      </c>
      <c r="R171" t="s">
        <v>33</v>
      </c>
      <c r="S171" t="s">
        <v>34</v>
      </c>
      <c r="T171" t="s">
        <v>30</v>
      </c>
      <c r="U171" t="s">
        <v>30</v>
      </c>
      <c r="V171" t="s">
        <v>30</v>
      </c>
      <c r="W171" t="str">
        <f>IF(S171="NA",IF(R171="NA",IF(Q171="NA","Digested",Q171),R171),S171)</f>
        <v>Calanoida</v>
      </c>
      <c r="X171" t="s">
        <v>342</v>
      </c>
      <c r="Y171" t="s">
        <v>176</v>
      </c>
      <c r="Z171" t="s">
        <v>176</v>
      </c>
      <c r="AA171" s="4" t="s">
        <v>216</v>
      </c>
      <c r="AB171" s="4" t="s">
        <v>30</v>
      </c>
      <c r="AC171" t="s">
        <v>229</v>
      </c>
      <c r="AD171">
        <v>9</v>
      </c>
      <c r="AE171" s="21">
        <f t="shared" si="25"/>
        <v>180</v>
      </c>
      <c r="AF171" s="27">
        <f t="shared" si="26"/>
        <v>8.2928133649176861</v>
      </c>
      <c r="AG171" t="s">
        <v>237</v>
      </c>
    </row>
    <row r="172" spans="1:33" hidden="1" x14ac:dyDescent="0.25">
      <c r="A172" s="4" t="s">
        <v>255</v>
      </c>
      <c r="B172" s="4" t="s">
        <v>7</v>
      </c>
      <c r="C172" s="4" t="s">
        <v>277</v>
      </c>
      <c r="D172" s="4" t="s">
        <v>318</v>
      </c>
      <c r="E172" s="6">
        <v>42524</v>
      </c>
      <c r="F172">
        <v>0</v>
      </c>
      <c r="G172" s="15">
        <v>250</v>
      </c>
      <c r="H172">
        <v>629297</v>
      </c>
      <c r="I172">
        <v>633090</v>
      </c>
      <c r="J172">
        <f t="shared" si="24"/>
        <v>101.92939092939093</v>
      </c>
      <c r="K172" s="18">
        <v>1.4120370370370369E-3</v>
      </c>
      <c r="L172">
        <f>((3.14*(0.5^2))/4)*J172</f>
        <v>20.003642969892972</v>
      </c>
      <c r="M172">
        <v>21.705540939999999</v>
      </c>
      <c r="N172" s="9">
        <v>250</v>
      </c>
      <c r="O172" s="9">
        <v>0.05</v>
      </c>
      <c r="P172" s="17" t="s">
        <v>234</v>
      </c>
      <c r="Q172" t="s">
        <v>31</v>
      </c>
      <c r="R172" t="s">
        <v>33</v>
      </c>
      <c r="S172" t="s">
        <v>34</v>
      </c>
      <c r="T172" t="s">
        <v>30</v>
      </c>
      <c r="U172" t="s">
        <v>30</v>
      </c>
      <c r="V172" t="s">
        <v>30</v>
      </c>
      <c r="W172" t="str">
        <f>IF(S172="NA",IF(R172="NA",IF(Q172="NA","Digested",Q172),R172),S172)</f>
        <v>Calanoida</v>
      </c>
      <c r="X172" t="s">
        <v>342</v>
      </c>
      <c r="Y172" t="s">
        <v>176</v>
      </c>
      <c r="Z172" t="s">
        <v>176</v>
      </c>
      <c r="AA172" t="s">
        <v>219</v>
      </c>
      <c r="AB172" t="s">
        <v>30</v>
      </c>
      <c r="AC172" t="s">
        <v>229</v>
      </c>
      <c r="AD172">
        <v>2</v>
      </c>
      <c r="AE172" s="21">
        <f t="shared" si="25"/>
        <v>40</v>
      </c>
      <c r="AF172" s="27">
        <f t="shared" si="26"/>
        <v>1.8428474144261526</v>
      </c>
      <c r="AG172" t="s">
        <v>237</v>
      </c>
    </row>
    <row r="173" spans="1:33" hidden="1" x14ac:dyDescent="0.25">
      <c r="A173" s="4" t="s">
        <v>255</v>
      </c>
      <c r="B173" s="4" t="s">
        <v>7</v>
      </c>
      <c r="C173" s="4" t="s">
        <v>277</v>
      </c>
      <c r="D173" s="4" t="s">
        <v>318</v>
      </c>
      <c r="E173" s="6">
        <v>42524</v>
      </c>
      <c r="F173">
        <v>0</v>
      </c>
      <c r="G173" s="15">
        <v>250</v>
      </c>
      <c r="H173">
        <v>629297</v>
      </c>
      <c r="I173">
        <v>633090</v>
      </c>
      <c r="J173">
        <f t="shared" si="24"/>
        <v>101.92939092939093</v>
      </c>
      <c r="K173" s="18">
        <v>1.4120370370370369E-3</v>
      </c>
      <c r="L173">
        <f>((3.14*(0.5^2))/4)*J173</f>
        <v>20.003642969892972</v>
      </c>
      <c r="M173">
        <v>21.705540939999999</v>
      </c>
      <c r="N173" s="9">
        <v>250</v>
      </c>
      <c r="O173" s="9">
        <v>0.05</v>
      </c>
      <c r="P173" s="17" t="s">
        <v>234</v>
      </c>
      <c r="Q173" t="s">
        <v>31</v>
      </c>
      <c r="R173" t="s">
        <v>32</v>
      </c>
      <c r="S173" t="s">
        <v>337</v>
      </c>
      <c r="T173" t="s">
        <v>55</v>
      </c>
      <c r="U173" t="s">
        <v>56</v>
      </c>
      <c r="V173" t="s">
        <v>30</v>
      </c>
      <c r="W173" t="str">
        <f t="shared" ref="W173" si="32">IF(S173="NA",IF(R173="NA",IF(Q173="NA","Digested",Q173),R173),S173)</f>
        <v>Poecilostomatoida</v>
      </c>
      <c r="X173" t="s">
        <v>166</v>
      </c>
      <c r="Y173" t="str">
        <f>IF(U173="NA",IF(T173="NA",IF(S173="NA",IF(R173="NA",IF(Q173="NA","Other",Q173),R173),S173),T173),U173)</f>
        <v>Corycaeus</v>
      </c>
      <c r="Z173" t="s">
        <v>56</v>
      </c>
      <c r="AA173" s="4" t="s">
        <v>30</v>
      </c>
      <c r="AB173" s="4" t="s">
        <v>30</v>
      </c>
      <c r="AC173" t="s">
        <v>229</v>
      </c>
      <c r="AD173">
        <v>68</v>
      </c>
      <c r="AE173" s="21">
        <f t="shared" si="25"/>
        <v>1360</v>
      </c>
      <c r="AF173" s="27">
        <f t="shared" si="26"/>
        <v>62.65681209048919</v>
      </c>
      <c r="AG173" t="s">
        <v>237</v>
      </c>
    </row>
    <row r="174" spans="1:33" hidden="1" x14ac:dyDescent="0.25">
      <c r="A174" s="4" t="s">
        <v>255</v>
      </c>
      <c r="B174" s="4" t="s">
        <v>7</v>
      </c>
      <c r="C174" s="4" t="s">
        <v>277</v>
      </c>
      <c r="D174" s="4" t="s">
        <v>318</v>
      </c>
      <c r="E174" s="6">
        <v>42524</v>
      </c>
      <c r="F174">
        <v>0</v>
      </c>
      <c r="G174" s="15">
        <v>250</v>
      </c>
      <c r="H174">
        <v>629297</v>
      </c>
      <c r="I174">
        <v>633090</v>
      </c>
      <c r="J174">
        <f t="shared" si="24"/>
        <v>101.92939092939093</v>
      </c>
      <c r="K174" s="18">
        <v>1.4120370370370369E-3</v>
      </c>
      <c r="L174">
        <f>((3.14*(0.5^2))/4)*J174</f>
        <v>20.003642969892972</v>
      </c>
      <c r="M174">
        <v>21.705540939999999</v>
      </c>
      <c r="N174" s="9">
        <v>250</v>
      </c>
      <c r="O174" s="9">
        <v>0.05</v>
      </c>
      <c r="P174" s="17" t="s">
        <v>234</v>
      </c>
      <c r="Q174" t="s">
        <v>31</v>
      </c>
      <c r="R174" t="s">
        <v>32</v>
      </c>
      <c r="S174" t="s">
        <v>30</v>
      </c>
      <c r="T174" t="s">
        <v>30</v>
      </c>
      <c r="U174" t="s">
        <v>30</v>
      </c>
      <c r="V174" t="s">
        <v>30</v>
      </c>
      <c r="W174" t="s">
        <v>274</v>
      </c>
      <c r="X174" t="s">
        <v>274</v>
      </c>
      <c r="Y174" t="s">
        <v>274</v>
      </c>
      <c r="Z174" t="s">
        <v>164</v>
      </c>
      <c r="AA174" t="s">
        <v>30</v>
      </c>
      <c r="AB174" t="s">
        <v>30</v>
      </c>
      <c r="AC174" t="s">
        <v>229</v>
      </c>
      <c r="AD174">
        <v>5</v>
      </c>
      <c r="AE174" s="21">
        <f t="shared" si="25"/>
        <v>100</v>
      </c>
      <c r="AF174" s="27">
        <f t="shared" si="26"/>
        <v>4.6071185360653812</v>
      </c>
      <c r="AG174" t="s">
        <v>237</v>
      </c>
    </row>
    <row r="175" spans="1:33" hidden="1" x14ac:dyDescent="0.25">
      <c r="A175" s="4" t="s">
        <v>255</v>
      </c>
      <c r="B175" s="4" t="s">
        <v>7</v>
      </c>
      <c r="C175" s="4" t="s">
        <v>277</v>
      </c>
      <c r="D175" s="4" t="s">
        <v>318</v>
      </c>
      <c r="E175" s="6">
        <v>42524</v>
      </c>
      <c r="F175">
        <v>0</v>
      </c>
      <c r="G175" s="15">
        <v>250</v>
      </c>
      <c r="H175">
        <v>629297</v>
      </c>
      <c r="I175">
        <v>633090</v>
      </c>
      <c r="J175">
        <f t="shared" si="24"/>
        <v>101.92939092939093</v>
      </c>
      <c r="K175" s="18">
        <v>1.4120370370370369E-3</v>
      </c>
      <c r="L175">
        <f>((3.14*(0.5^2))/4)*J175</f>
        <v>20.003642969892972</v>
      </c>
      <c r="M175">
        <v>21.705540939999999</v>
      </c>
      <c r="N175" s="9">
        <v>1000</v>
      </c>
      <c r="O175" s="9">
        <v>1</v>
      </c>
      <c r="P175" s="17" t="s">
        <v>239</v>
      </c>
      <c r="Q175" t="s">
        <v>30</v>
      </c>
      <c r="R175" t="s">
        <v>30</v>
      </c>
      <c r="S175" t="s">
        <v>30</v>
      </c>
      <c r="T175" t="s">
        <v>30</v>
      </c>
      <c r="U175" t="s">
        <v>30</v>
      </c>
      <c r="V175" t="s">
        <v>30</v>
      </c>
      <c r="W175" t="str">
        <f>IF(S175="NA",IF(R175="NA",IF(Q175="NA","Other",Q175),R175),S175)</f>
        <v>Other</v>
      </c>
      <c r="X175" t="s">
        <v>166</v>
      </c>
      <c r="Y175" t="str">
        <f t="shared" ref="Y175:Y200" si="33">IF(U175="NA",IF(T175="NA",IF(S175="NA",IF(R175="NA",IF(Q175="NA","Other",Q175),R175),S175),T175),U175)</f>
        <v>Other</v>
      </c>
      <c r="Z175" t="s">
        <v>182</v>
      </c>
      <c r="AA175" s="4" t="s">
        <v>30</v>
      </c>
      <c r="AB175" s="4" t="s">
        <v>30</v>
      </c>
      <c r="AC175" t="s">
        <v>229</v>
      </c>
      <c r="AD175">
        <v>2</v>
      </c>
      <c r="AE175" s="21">
        <f t="shared" si="25"/>
        <v>2</v>
      </c>
      <c r="AF175" s="27">
        <f t="shared" si="26"/>
        <v>9.2142370721307626E-2</v>
      </c>
      <c r="AG175" t="s">
        <v>237</v>
      </c>
    </row>
    <row r="176" spans="1:33" hidden="1" x14ac:dyDescent="0.25">
      <c r="A176" s="4" t="s">
        <v>255</v>
      </c>
      <c r="B176" s="4" t="s">
        <v>7</v>
      </c>
      <c r="C176" s="4" t="s">
        <v>277</v>
      </c>
      <c r="D176" s="4" t="s">
        <v>318</v>
      </c>
      <c r="E176" s="6">
        <v>42524</v>
      </c>
      <c r="F176">
        <v>0</v>
      </c>
      <c r="G176" s="15">
        <v>250</v>
      </c>
      <c r="H176">
        <v>629297</v>
      </c>
      <c r="I176">
        <v>633090</v>
      </c>
      <c r="J176">
        <f t="shared" si="24"/>
        <v>101.92939092939093</v>
      </c>
      <c r="K176" s="18">
        <v>1.4120370370370369E-3</v>
      </c>
      <c r="L176">
        <f>((3.14*(0.5^2))/4)*J176</f>
        <v>20.003642969892972</v>
      </c>
      <c r="M176">
        <v>21.705540939999999</v>
      </c>
      <c r="N176" s="9">
        <v>250</v>
      </c>
      <c r="O176" s="9">
        <v>0.05</v>
      </c>
      <c r="P176" s="17" t="s">
        <v>234</v>
      </c>
      <c r="Q176" t="s">
        <v>30</v>
      </c>
      <c r="R176" t="s">
        <v>30</v>
      </c>
      <c r="S176" t="s">
        <v>30</v>
      </c>
      <c r="T176" t="s">
        <v>30</v>
      </c>
      <c r="U176" t="s">
        <v>30</v>
      </c>
      <c r="V176" t="s">
        <v>30</v>
      </c>
      <c r="W176" t="str">
        <f>IF(S176="NA",IF(R176="NA",IF(Q176="NA","Other",Q176),R176),S176)</f>
        <v>Other</v>
      </c>
      <c r="X176" t="s">
        <v>166</v>
      </c>
      <c r="Y176" t="str">
        <f t="shared" si="33"/>
        <v>Other</v>
      </c>
      <c r="Z176" t="s">
        <v>162</v>
      </c>
      <c r="AA176" s="4" t="s">
        <v>30</v>
      </c>
      <c r="AB176" s="4" t="s">
        <v>30</v>
      </c>
      <c r="AC176" t="s">
        <v>229</v>
      </c>
      <c r="AD176">
        <v>6</v>
      </c>
      <c r="AE176" s="21">
        <f t="shared" si="25"/>
        <v>120</v>
      </c>
      <c r="AF176" s="27">
        <f t="shared" si="26"/>
        <v>5.5285422432784577</v>
      </c>
      <c r="AG176" t="s">
        <v>237</v>
      </c>
    </row>
    <row r="177" spans="1:33" hidden="1" x14ac:dyDescent="0.25">
      <c r="A177" s="4" t="s">
        <v>255</v>
      </c>
      <c r="B177" s="4" t="s">
        <v>7</v>
      </c>
      <c r="C177" s="4" t="s">
        <v>277</v>
      </c>
      <c r="D177" s="4" t="s">
        <v>318</v>
      </c>
      <c r="E177" s="6">
        <v>42524</v>
      </c>
      <c r="F177">
        <v>0</v>
      </c>
      <c r="G177" s="15">
        <v>250</v>
      </c>
      <c r="H177">
        <v>629297</v>
      </c>
      <c r="I177">
        <v>633090</v>
      </c>
      <c r="J177">
        <f t="shared" si="24"/>
        <v>101.92939092939093</v>
      </c>
      <c r="K177" s="18">
        <v>1.4120370370370369E-3</v>
      </c>
      <c r="L177">
        <f>((3.14*(0.5^2))/4)*J177</f>
        <v>20.003642969892972</v>
      </c>
      <c r="M177">
        <v>21.705540939999999</v>
      </c>
      <c r="N177" s="9">
        <v>250</v>
      </c>
      <c r="O177" s="9">
        <v>0.05</v>
      </c>
      <c r="P177" s="17" t="s">
        <v>239</v>
      </c>
      <c r="Q177" t="s">
        <v>31</v>
      </c>
      <c r="R177" t="s">
        <v>99</v>
      </c>
      <c r="S177" t="s">
        <v>34</v>
      </c>
      <c r="T177" t="s">
        <v>102</v>
      </c>
      <c r="U177" t="s">
        <v>103</v>
      </c>
      <c r="V177" t="s">
        <v>104</v>
      </c>
      <c r="W177" t="str">
        <f>IF(S177="NA",IF(R177="NA",IF(Q177="NA","Digested",Q177),R177),S177)</f>
        <v>Calanoida</v>
      </c>
      <c r="X177" t="s">
        <v>342</v>
      </c>
      <c r="Y177" t="str">
        <f t="shared" si="33"/>
        <v>Epilabidocera</v>
      </c>
      <c r="Z177" t="s">
        <v>184</v>
      </c>
      <c r="AA177" s="4" t="s">
        <v>222</v>
      </c>
      <c r="AB177" s="4" t="s">
        <v>30</v>
      </c>
      <c r="AC177" t="s">
        <v>229</v>
      </c>
      <c r="AD177">
        <v>2</v>
      </c>
      <c r="AE177" s="21">
        <f t="shared" si="25"/>
        <v>40</v>
      </c>
      <c r="AF177" s="27">
        <f t="shared" si="26"/>
        <v>1.8428474144261526</v>
      </c>
      <c r="AG177" t="s">
        <v>237</v>
      </c>
    </row>
    <row r="178" spans="1:33" hidden="1" x14ac:dyDescent="0.25">
      <c r="A178" s="4" t="s">
        <v>255</v>
      </c>
      <c r="B178" s="4" t="s">
        <v>7</v>
      </c>
      <c r="C178" s="4" t="s">
        <v>277</v>
      </c>
      <c r="D178" s="4" t="s">
        <v>318</v>
      </c>
      <c r="E178" s="6">
        <v>42524</v>
      </c>
      <c r="F178">
        <v>0</v>
      </c>
      <c r="G178" s="15">
        <v>250</v>
      </c>
      <c r="H178">
        <v>629297</v>
      </c>
      <c r="I178">
        <v>633090</v>
      </c>
      <c r="J178">
        <f t="shared" si="24"/>
        <v>101.92939092939093</v>
      </c>
      <c r="K178" s="18">
        <v>1.4120370370370369E-3</v>
      </c>
      <c r="L178">
        <f>((3.14*(0.5^2))/4)*J178</f>
        <v>20.003642969892972</v>
      </c>
      <c r="M178">
        <v>21.705540939999999</v>
      </c>
      <c r="N178" s="9">
        <v>250</v>
      </c>
      <c r="O178" s="9">
        <v>0.05</v>
      </c>
      <c r="P178" s="17" t="s">
        <v>239</v>
      </c>
      <c r="Q178" t="s">
        <v>31</v>
      </c>
      <c r="R178" t="s">
        <v>99</v>
      </c>
      <c r="S178" t="s">
        <v>34</v>
      </c>
      <c r="T178" t="s">
        <v>102</v>
      </c>
      <c r="U178" t="s">
        <v>103</v>
      </c>
      <c r="V178" t="s">
        <v>104</v>
      </c>
      <c r="W178" t="str">
        <f>IF(S178="NA",IF(R178="NA",IF(Q178="NA","Digested",Q178),R178),S178)</f>
        <v>Calanoida</v>
      </c>
      <c r="X178" t="s">
        <v>342</v>
      </c>
      <c r="Y178" t="str">
        <f t="shared" si="33"/>
        <v>Epilabidocera</v>
      </c>
      <c r="Z178" t="s">
        <v>184</v>
      </c>
      <c r="AA178" s="4" t="s">
        <v>224</v>
      </c>
      <c r="AB178" s="4" t="s">
        <v>30</v>
      </c>
      <c r="AC178" t="s">
        <v>229</v>
      </c>
      <c r="AD178">
        <v>1</v>
      </c>
      <c r="AE178" s="21">
        <f t="shared" si="25"/>
        <v>20</v>
      </c>
      <c r="AF178" s="27">
        <f t="shared" si="26"/>
        <v>0.92142370721307632</v>
      </c>
      <c r="AG178" t="s">
        <v>237</v>
      </c>
    </row>
    <row r="179" spans="1:33" hidden="1" x14ac:dyDescent="0.25">
      <c r="A179" s="4" t="s">
        <v>255</v>
      </c>
      <c r="B179" s="4" t="s">
        <v>7</v>
      </c>
      <c r="C179" s="4" t="s">
        <v>277</v>
      </c>
      <c r="D179" s="4" t="s">
        <v>318</v>
      </c>
      <c r="E179" s="6">
        <v>42524</v>
      </c>
      <c r="F179">
        <v>0</v>
      </c>
      <c r="G179" s="15">
        <v>250</v>
      </c>
      <c r="H179">
        <v>629297</v>
      </c>
      <c r="I179">
        <v>633090</v>
      </c>
      <c r="J179">
        <f t="shared" si="24"/>
        <v>101.92939092939093</v>
      </c>
      <c r="K179" s="18">
        <v>1.4120370370370369E-3</v>
      </c>
      <c r="L179">
        <f>((3.14*(0.5^2))/4)*J179</f>
        <v>20.003642969892972</v>
      </c>
      <c r="M179">
        <v>21.705540939999999</v>
      </c>
      <c r="N179" s="9">
        <v>1000</v>
      </c>
      <c r="O179" s="9">
        <v>1</v>
      </c>
      <c r="P179" s="17" t="s">
        <v>240</v>
      </c>
      <c r="Q179" t="s">
        <v>31</v>
      </c>
      <c r="R179" t="s">
        <v>99</v>
      </c>
      <c r="S179" t="s">
        <v>34</v>
      </c>
      <c r="T179" t="s">
        <v>136</v>
      </c>
      <c r="U179" t="s">
        <v>137</v>
      </c>
      <c r="V179" t="s">
        <v>30</v>
      </c>
      <c r="W179" t="str">
        <f>IF(S179="NA",IF(R179="NA",IF(Q179="NA","Digested",Q179),R179),S179)</f>
        <v>Calanoida</v>
      </c>
      <c r="X179" t="s">
        <v>342</v>
      </c>
      <c r="Y179" t="str">
        <f t="shared" si="33"/>
        <v>Eucalanus</v>
      </c>
      <c r="Z179" t="s">
        <v>137</v>
      </c>
      <c r="AA179" s="4" t="s">
        <v>30</v>
      </c>
      <c r="AB179" s="4" t="s">
        <v>30</v>
      </c>
      <c r="AC179">
        <v>6</v>
      </c>
      <c r="AD179">
        <v>1</v>
      </c>
      <c r="AE179" s="21">
        <f t="shared" si="25"/>
        <v>1</v>
      </c>
      <c r="AF179" s="27">
        <f t="shared" si="26"/>
        <v>4.6071185360653813E-2</v>
      </c>
      <c r="AG179" t="s">
        <v>237</v>
      </c>
    </row>
    <row r="180" spans="1:33" hidden="1" x14ac:dyDescent="0.25">
      <c r="A180" s="4" t="s">
        <v>255</v>
      </c>
      <c r="B180" s="4" t="s">
        <v>7</v>
      </c>
      <c r="C180" s="4" t="s">
        <v>277</v>
      </c>
      <c r="D180" s="4" t="s">
        <v>318</v>
      </c>
      <c r="E180" s="6">
        <v>42524</v>
      </c>
      <c r="F180">
        <v>0</v>
      </c>
      <c r="G180" s="15">
        <v>250</v>
      </c>
      <c r="H180">
        <v>629297</v>
      </c>
      <c r="I180">
        <v>633090</v>
      </c>
      <c r="J180">
        <f t="shared" si="24"/>
        <v>101.92939092939093</v>
      </c>
      <c r="K180" s="18">
        <v>1.4120370370370369E-3</v>
      </c>
      <c r="L180">
        <f>((3.14*(0.5^2))/4)*J180</f>
        <v>20.003642969892972</v>
      </c>
      <c r="M180">
        <v>21.705540939999999</v>
      </c>
      <c r="N180" s="9">
        <v>250</v>
      </c>
      <c r="O180" s="9">
        <v>0.05</v>
      </c>
      <c r="P180" s="17" t="s">
        <v>234</v>
      </c>
      <c r="Q180" t="s">
        <v>31</v>
      </c>
      <c r="R180" t="s">
        <v>79</v>
      </c>
      <c r="S180" t="s">
        <v>92</v>
      </c>
      <c r="T180" t="s">
        <v>105</v>
      </c>
      <c r="U180" t="s">
        <v>30</v>
      </c>
      <c r="V180" t="s">
        <v>30</v>
      </c>
      <c r="W180" t="str">
        <f>IF(S180="NA",IF(R180="NA",IF(Q180="NA","Digested",Q180),R180),S180)</f>
        <v>Euphausiacea</v>
      </c>
      <c r="X180" t="s">
        <v>205</v>
      </c>
      <c r="Y180" t="str">
        <f t="shared" si="33"/>
        <v>Euphausiidae</v>
      </c>
      <c r="Z180" t="s">
        <v>185</v>
      </c>
      <c r="AA180" s="4" t="s">
        <v>30</v>
      </c>
      <c r="AB180" s="4" t="s">
        <v>30</v>
      </c>
      <c r="AC180" t="s">
        <v>229</v>
      </c>
      <c r="AD180">
        <v>16</v>
      </c>
      <c r="AE180" s="21">
        <f t="shared" si="25"/>
        <v>320</v>
      </c>
      <c r="AF180" s="27">
        <f t="shared" si="26"/>
        <v>14.742779315409221</v>
      </c>
      <c r="AG180" t="s">
        <v>237</v>
      </c>
    </row>
    <row r="181" spans="1:33" hidden="1" x14ac:dyDescent="0.25">
      <c r="A181" s="4" t="s">
        <v>255</v>
      </c>
      <c r="B181" s="4" t="s">
        <v>7</v>
      </c>
      <c r="C181" s="4" t="s">
        <v>277</v>
      </c>
      <c r="D181" s="4" t="s">
        <v>318</v>
      </c>
      <c r="E181" s="6">
        <v>42524</v>
      </c>
      <c r="F181">
        <v>0</v>
      </c>
      <c r="G181" s="15">
        <v>250</v>
      </c>
      <c r="H181">
        <v>629297</v>
      </c>
      <c r="I181">
        <v>633090</v>
      </c>
      <c r="J181">
        <f t="shared" si="24"/>
        <v>101.92939092939093</v>
      </c>
      <c r="K181" s="18">
        <v>1.4120370370370369E-3</v>
      </c>
      <c r="L181">
        <f>((3.14*(0.5^2))/4)*J181</f>
        <v>20.003642969892972</v>
      </c>
      <c r="M181">
        <v>21.705540939999999</v>
      </c>
      <c r="N181" s="9">
        <v>250</v>
      </c>
      <c r="O181" s="9">
        <v>0.05</v>
      </c>
      <c r="P181" s="17" t="s">
        <v>234</v>
      </c>
      <c r="Q181" t="s">
        <v>31</v>
      </c>
      <c r="R181" t="s">
        <v>38</v>
      </c>
      <c r="S181" t="s">
        <v>39</v>
      </c>
      <c r="T181" t="s">
        <v>40</v>
      </c>
      <c r="U181" t="s">
        <v>41</v>
      </c>
      <c r="V181" t="s">
        <v>30</v>
      </c>
      <c r="W181" t="str">
        <f>IF(S181="NA",IF(R181="NA",IF(Q181="NA","Digested",Q181),R181),S181)</f>
        <v>Diplostraca</v>
      </c>
      <c r="X181" t="s">
        <v>336</v>
      </c>
      <c r="Y181" t="str">
        <f t="shared" si="33"/>
        <v>Evadne</v>
      </c>
      <c r="Z181" t="s">
        <v>41</v>
      </c>
      <c r="AA181" t="s">
        <v>30</v>
      </c>
      <c r="AB181" t="s">
        <v>30</v>
      </c>
      <c r="AC181" t="s">
        <v>229</v>
      </c>
      <c r="AD181">
        <v>120</v>
      </c>
      <c r="AE181" s="21">
        <f t="shared" si="25"/>
        <v>2400</v>
      </c>
      <c r="AF181" s="27">
        <f t="shared" si="26"/>
        <v>110.57084486556916</v>
      </c>
      <c r="AG181" t="s">
        <v>237</v>
      </c>
    </row>
    <row r="182" spans="1:33" hidden="1" x14ac:dyDescent="0.25">
      <c r="A182" s="4" t="s">
        <v>255</v>
      </c>
      <c r="B182" s="4" t="s">
        <v>7</v>
      </c>
      <c r="C182" s="4" t="s">
        <v>277</v>
      </c>
      <c r="D182" s="4" t="s">
        <v>318</v>
      </c>
      <c r="E182" s="6">
        <v>42524</v>
      </c>
      <c r="F182">
        <v>0</v>
      </c>
      <c r="G182" s="15">
        <v>250</v>
      </c>
      <c r="H182">
        <v>629297</v>
      </c>
      <c r="I182">
        <v>633090</v>
      </c>
      <c r="J182">
        <f t="shared" si="24"/>
        <v>101.92939092939093</v>
      </c>
      <c r="K182" s="18">
        <v>1.4120370370370369E-3</v>
      </c>
      <c r="L182">
        <f>((3.14*(0.5^2))/4)*J182</f>
        <v>20.003642969892972</v>
      </c>
      <c r="M182">
        <v>21.705540939999999</v>
      </c>
      <c r="N182" s="9">
        <v>250</v>
      </c>
      <c r="O182" s="9">
        <v>0.05</v>
      </c>
      <c r="P182" s="17" t="s">
        <v>234</v>
      </c>
      <c r="Q182" t="s">
        <v>70</v>
      </c>
      <c r="R182" t="s">
        <v>71</v>
      </c>
      <c r="S182" t="s">
        <v>30</v>
      </c>
      <c r="T182" t="s">
        <v>30</v>
      </c>
      <c r="U182" t="s">
        <v>30</v>
      </c>
      <c r="V182" t="s">
        <v>30</v>
      </c>
      <c r="W182" t="s">
        <v>166</v>
      </c>
      <c r="X182" t="s">
        <v>166</v>
      </c>
      <c r="Y182" t="str">
        <f t="shared" si="33"/>
        <v>Gastropoda</v>
      </c>
      <c r="Z182" t="s">
        <v>192</v>
      </c>
      <c r="AA182" s="4" t="s">
        <v>30</v>
      </c>
      <c r="AB182" s="4" t="s">
        <v>30</v>
      </c>
      <c r="AC182" t="s">
        <v>229</v>
      </c>
      <c r="AD182">
        <v>47</v>
      </c>
      <c r="AE182" s="21">
        <f t="shared" si="25"/>
        <v>940</v>
      </c>
      <c r="AF182" s="27">
        <f t="shared" si="26"/>
        <v>43.306914239014588</v>
      </c>
      <c r="AG182" t="s">
        <v>237</v>
      </c>
    </row>
    <row r="183" spans="1:33" hidden="1" x14ac:dyDescent="0.25">
      <c r="A183" s="4" t="s">
        <v>255</v>
      </c>
      <c r="B183" s="4" t="s">
        <v>7</v>
      </c>
      <c r="C183" s="4" t="s">
        <v>277</v>
      </c>
      <c r="D183" s="4" t="s">
        <v>318</v>
      </c>
      <c r="E183" s="6">
        <v>42524</v>
      </c>
      <c r="F183">
        <v>0</v>
      </c>
      <c r="G183" s="15">
        <v>250</v>
      </c>
      <c r="H183">
        <v>629297</v>
      </c>
      <c r="I183">
        <v>633090</v>
      </c>
      <c r="J183">
        <f t="shared" si="24"/>
        <v>101.92939092939093</v>
      </c>
      <c r="K183" s="18">
        <v>1.4120370370370369E-3</v>
      </c>
      <c r="L183">
        <f>((3.14*(0.5^2))/4)*J183</f>
        <v>20.003642969892972</v>
      </c>
      <c r="M183">
        <v>21.705540939999999</v>
      </c>
      <c r="N183" s="9">
        <v>250</v>
      </c>
      <c r="O183" s="9">
        <v>0.05</v>
      </c>
      <c r="P183" s="17" t="s">
        <v>234</v>
      </c>
      <c r="Q183" t="s">
        <v>70</v>
      </c>
      <c r="R183" t="s">
        <v>71</v>
      </c>
      <c r="S183" t="s">
        <v>30</v>
      </c>
      <c r="T183" t="s">
        <v>30</v>
      </c>
      <c r="U183" t="s">
        <v>30</v>
      </c>
      <c r="V183" t="s">
        <v>30</v>
      </c>
      <c r="W183" t="s">
        <v>166</v>
      </c>
      <c r="X183" t="s">
        <v>166</v>
      </c>
      <c r="Y183" t="str">
        <f t="shared" si="33"/>
        <v>Gastropoda</v>
      </c>
      <c r="Z183" t="s">
        <v>193</v>
      </c>
      <c r="AA183" s="4" t="s">
        <v>221</v>
      </c>
      <c r="AB183" s="4" t="s">
        <v>30</v>
      </c>
      <c r="AC183" t="s">
        <v>229</v>
      </c>
      <c r="AD183">
        <v>1</v>
      </c>
      <c r="AE183" s="21">
        <f t="shared" si="25"/>
        <v>20</v>
      </c>
      <c r="AF183" s="27">
        <f t="shared" si="26"/>
        <v>0.92142370721307632</v>
      </c>
      <c r="AG183" t="s">
        <v>237</v>
      </c>
    </row>
    <row r="184" spans="1:33" hidden="1" x14ac:dyDescent="0.25">
      <c r="A184" s="4" t="s">
        <v>255</v>
      </c>
      <c r="B184" s="4" t="s">
        <v>7</v>
      </c>
      <c r="C184" s="4" t="s">
        <v>277</v>
      </c>
      <c r="D184" s="4" t="s">
        <v>318</v>
      </c>
      <c r="E184" s="6">
        <v>42524</v>
      </c>
      <c r="F184">
        <v>0</v>
      </c>
      <c r="G184" s="15">
        <v>250</v>
      </c>
      <c r="H184">
        <v>629297</v>
      </c>
      <c r="I184">
        <v>633090</v>
      </c>
      <c r="J184">
        <f t="shared" si="24"/>
        <v>101.92939092939093</v>
      </c>
      <c r="K184" s="18">
        <v>1.4120370370370369E-3</v>
      </c>
      <c r="L184">
        <f>((3.14*(0.5^2))/4)*J184</f>
        <v>20.003642969892972</v>
      </c>
      <c r="M184">
        <v>21.705540939999999</v>
      </c>
      <c r="N184" s="9">
        <v>1000</v>
      </c>
      <c r="O184" s="9">
        <v>1</v>
      </c>
      <c r="P184" s="17" t="s">
        <v>238</v>
      </c>
      <c r="Q184" t="s">
        <v>72</v>
      </c>
      <c r="R184" t="s">
        <v>73</v>
      </c>
      <c r="S184" t="s">
        <v>106</v>
      </c>
      <c r="T184" t="s">
        <v>124</v>
      </c>
      <c r="U184" t="s">
        <v>127</v>
      </c>
      <c r="V184" t="s">
        <v>30</v>
      </c>
      <c r="W184" t="s">
        <v>73</v>
      </c>
      <c r="X184" t="s">
        <v>166</v>
      </c>
      <c r="Y184" t="str">
        <f t="shared" si="33"/>
        <v>Halitholus</v>
      </c>
      <c r="Z184" t="s">
        <v>127</v>
      </c>
      <c r="AA184" s="4" t="s">
        <v>30</v>
      </c>
      <c r="AB184" s="4" t="s">
        <v>30</v>
      </c>
      <c r="AC184">
        <v>3.3</v>
      </c>
      <c r="AD184">
        <v>3</v>
      </c>
      <c r="AE184" s="21">
        <f t="shared" si="25"/>
        <v>3</v>
      </c>
      <c r="AF184" s="27">
        <f t="shared" si="26"/>
        <v>0.13821355608196145</v>
      </c>
      <c r="AG184" t="s">
        <v>237</v>
      </c>
    </row>
    <row r="185" spans="1:33" hidden="1" x14ac:dyDescent="0.25">
      <c r="A185" s="4" t="s">
        <v>255</v>
      </c>
      <c r="B185" s="4" t="s">
        <v>7</v>
      </c>
      <c r="C185" s="4" t="s">
        <v>277</v>
      </c>
      <c r="D185" s="4" t="s">
        <v>318</v>
      </c>
      <c r="E185" s="6">
        <v>42524</v>
      </c>
      <c r="F185">
        <v>0</v>
      </c>
      <c r="G185" s="15">
        <v>250</v>
      </c>
      <c r="H185">
        <v>629297</v>
      </c>
      <c r="I185">
        <v>633090</v>
      </c>
      <c r="J185">
        <f t="shared" si="24"/>
        <v>101.92939092939093</v>
      </c>
      <c r="K185" s="18">
        <v>1.4120370370370369E-3</v>
      </c>
      <c r="L185">
        <f>((3.14*(0.5^2))/4)*J185</f>
        <v>20.003642969892972</v>
      </c>
      <c r="M185">
        <v>21.705540939999999</v>
      </c>
      <c r="N185" s="9">
        <v>250</v>
      </c>
      <c r="O185" s="9">
        <v>0.05</v>
      </c>
      <c r="P185" s="17" t="s">
        <v>239</v>
      </c>
      <c r="Q185" t="s">
        <v>31</v>
      </c>
      <c r="R185" t="s">
        <v>99</v>
      </c>
      <c r="S185" t="s">
        <v>264</v>
      </c>
      <c r="T185" t="s">
        <v>30</v>
      </c>
      <c r="U185" t="s">
        <v>30</v>
      </c>
      <c r="V185" t="s">
        <v>30</v>
      </c>
      <c r="W185" t="str">
        <f>IF(S185="NA",IF(R185="NA",IF(Q185="NA","Digested",Q185),R185),S185)</f>
        <v>Harpacticoida</v>
      </c>
      <c r="X185" t="s">
        <v>166</v>
      </c>
      <c r="Y185" t="str">
        <f t="shared" si="33"/>
        <v>Harpacticoida</v>
      </c>
      <c r="Z185" t="s">
        <v>259</v>
      </c>
      <c r="AA185" t="s">
        <v>30</v>
      </c>
      <c r="AB185" t="s">
        <v>30</v>
      </c>
      <c r="AC185" t="s">
        <v>229</v>
      </c>
      <c r="AD185">
        <v>2</v>
      </c>
      <c r="AE185" s="21">
        <f t="shared" si="25"/>
        <v>40</v>
      </c>
      <c r="AF185" s="27">
        <f t="shared" si="26"/>
        <v>1.8428474144261526</v>
      </c>
      <c r="AG185" t="s">
        <v>237</v>
      </c>
    </row>
    <row r="186" spans="1:33" hidden="1" x14ac:dyDescent="0.25">
      <c r="A186" s="4" t="s">
        <v>255</v>
      </c>
      <c r="B186" s="4" t="s">
        <v>7</v>
      </c>
      <c r="C186" s="4" t="s">
        <v>277</v>
      </c>
      <c r="D186" s="4" t="s">
        <v>318</v>
      </c>
      <c r="E186" s="6">
        <v>42524</v>
      </c>
      <c r="F186">
        <v>0</v>
      </c>
      <c r="G186" s="15">
        <v>250</v>
      </c>
      <c r="H186">
        <v>629297</v>
      </c>
      <c r="I186">
        <v>633090</v>
      </c>
      <c r="J186">
        <f t="shared" si="24"/>
        <v>101.92939092939093</v>
      </c>
      <c r="K186" s="18">
        <v>1.4120370370370369E-3</v>
      </c>
      <c r="L186">
        <f>((3.14*(0.5^2))/4)*J186</f>
        <v>20.003642969892972</v>
      </c>
      <c r="M186">
        <v>21.705540939999999</v>
      </c>
      <c r="N186" s="9">
        <v>250</v>
      </c>
      <c r="O186" s="9">
        <v>0.05</v>
      </c>
      <c r="P186" s="17" t="s">
        <v>239</v>
      </c>
      <c r="Q186" t="s">
        <v>72</v>
      </c>
      <c r="R186" t="s">
        <v>73</v>
      </c>
      <c r="S186" t="s">
        <v>30</v>
      </c>
      <c r="T186" t="s">
        <v>30</v>
      </c>
      <c r="U186" t="s">
        <v>30</v>
      </c>
      <c r="V186" t="s">
        <v>30</v>
      </c>
      <c r="W186" t="str">
        <f>IF(S186="NA",IF(R186="NA",IF(Q186="NA","Digested",Q186),R186),S186)</f>
        <v>Hydrozoa</v>
      </c>
      <c r="X186" t="s">
        <v>166</v>
      </c>
      <c r="Y186" t="str">
        <f t="shared" si="33"/>
        <v>Hydrozoa</v>
      </c>
      <c r="Z186" t="s">
        <v>210</v>
      </c>
      <c r="AA186" s="4" t="s">
        <v>30</v>
      </c>
      <c r="AB186" s="4" t="s">
        <v>30</v>
      </c>
      <c r="AC186" t="s">
        <v>229</v>
      </c>
      <c r="AD186">
        <v>2</v>
      </c>
      <c r="AE186" s="21">
        <f t="shared" si="25"/>
        <v>40</v>
      </c>
      <c r="AF186" s="27">
        <f t="shared" si="26"/>
        <v>1.8428474144261526</v>
      </c>
      <c r="AG186" t="s">
        <v>237</v>
      </c>
    </row>
    <row r="187" spans="1:33" hidden="1" x14ac:dyDescent="0.25">
      <c r="A187" s="4" t="s">
        <v>255</v>
      </c>
      <c r="B187" s="4" t="s">
        <v>7</v>
      </c>
      <c r="C187" s="4" t="s">
        <v>277</v>
      </c>
      <c r="D187" s="4" t="s">
        <v>318</v>
      </c>
      <c r="E187" s="6">
        <v>42524</v>
      </c>
      <c r="F187">
        <v>0</v>
      </c>
      <c r="G187" s="15">
        <v>250</v>
      </c>
      <c r="H187">
        <v>629297</v>
      </c>
      <c r="I187">
        <v>633090</v>
      </c>
      <c r="J187">
        <f t="shared" si="24"/>
        <v>101.92939092939093</v>
      </c>
      <c r="K187" s="18">
        <v>1.4120370370370369E-3</v>
      </c>
      <c r="L187">
        <f>((3.14*(0.5^2))/4)*J187</f>
        <v>20.003642969892972</v>
      </c>
      <c r="M187">
        <v>21.705540939999999</v>
      </c>
      <c r="N187" s="9">
        <v>1000</v>
      </c>
      <c r="O187" s="9">
        <v>1</v>
      </c>
      <c r="P187" s="17" t="s">
        <v>240</v>
      </c>
      <c r="Q187" t="s">
        <v>31</v>
      </c>
      <c r="R187" t="s">
        <v>79</v>
      </c>
      <c r="S187" t="s">
        <v>89</v>
      </c>
      <c r="T187" t="s">
        <v>94</v>
      </c>
      <c r="U187" t="s">
        <v>98</v>
      </c>
      <c r="V187" t="s">
        <v>30</v>
      </c>
      <c r="W187" t="str">
        <f>IF(S187="NA",IF(R187="NA",IF(Q187="NA","Digested",Q187),R187),S187)</f>
        <v>Amphipoda</v>
      </c>
      <c r="X187" t="s">
        <v>338</v>
      </c>
      <c r="Y187" t="str">
        <f t="shared" si="33"/>
        <v>Themisto</v>
      </c>
      <c r="Z187" t="s">
        <v>257</v>
      </c>
      <c r="AA187" s="4" t="s">
        <v>30</v>
      </c>
      <c r="AB187" s="4" t="s">
        <v>30</v>
      </c>
      <c r="AC187">
        <v>8.4</v>
      </c>
      <c r="AD187">
        <v>2</v>
      </c>
      <c r="AE187" s="21">
        <f t="shared" si="25"/>
        <v>2</v>
      </c>
      <c r="AF187" s="27">
        <f t="shared" si="26"/>
        <v>9.2142370721307626E-2</v>
      </c>
      <c r="AG187" t="s">
        <v>237</v>
      </c>
    </row>
    <row r="188" spans="1:33" hidden="1" x14ac:dyDescent="0.25">
      <c r="A188" s="4" t="s">
        <v>255</v>
      </c>
      <c r="B188" s="4" t="s">
        <v>7</v>
      </c>
      <c r="C188" s="4" t="s">
        <v>277</v>
      </c>
      <c r="D188" s="4" t="s">
        <v>318</v>
      </c>
      <c r="E188" s="6">
        <v>42524</v>
      </c>
      <c r="F188">
        <v>0</v>
      </c>
      <c r="G188" s="15">
        <v>250</v>
      </c>
      <c r="H188">
        <v>629297</v>
      </c>
      <c r="I188">
        <v>633090</v>
      </c>
      <c r="J188">
        <f t="shared" si="24"/>
        <v>101.92939092939093</v>
      </c>
      <c r="K188" s="18">
        <v>1.4120370370370369E-3</v>
      </c>
      <c r="L188">
        <f>((3.14*(0.5^2))/4)*J188</f>
        <v>20.003642969892972</v>
      </c>
      <c r="M188">
        <v>21.705540939999999</v>
      </c>
      <c r="N188" s="9">
        <v>2000</v>
      </c>
      <c r="O188" s="9">
        <v>1</v>
      </c>
      <c r="P188" s="17" t="s">
        <v>240</v>
      </c>
      <c r="Q188" t="s">
        <v>72</v>
      </c>
      <c r="R188" t="s">
        <v>73</v>
      </c>
      <c r="S188" t="s">
        <v>106</v>
      </c>
      <c r="T188" t="s">
        <v>124</v>
      </c>
      <c r="U188" t="s">
        <v>142</v>
      </c>
      <c r="V188" t="s">
        <v>30</v>
      </c>
      <c r="W188" t="s">
        <v>73</v>
      </c>
      <c r="X188" t="s">
        <v>166</v>
      </c>
      <c r="Y188" t="str">
        <f t="shared" si="33"/>
        <v>Leukartiara</v>
      </c>
      <c r="Z188" t="s">
        <v>256</v>
      </c>
      <c r="AA188" s="4" t="s">
        <v>30</v>
      </c>
      <c r="AB188" s="4" t="s">
        <v>30</v>
      </c>
      <c r="AC188">
        <v>8</v>
      </c>
      <c r="AD188">
        <v>4</v>
      </c>
      <c r="AE188" s="21">
        <f t="shared" si="25"/>
        <v>4</v>
      </c>
      <c r="AF188" s="27">
        <f t="shared" si="26"/>
        <v>0.18428474144261525</v>
      </c>
      <c r="AG188" t="s">
        <v>237</v>
      </c>
    </row>
    <row r="189" spans="1:33" hidden="1" x14ac:dyDescent="0.25">
      <c r="A189" s="4" t="s">
        <v>255</v>
      </c>
      <c r="B189" s="4" t="s">
        <v>7</v>
      </c>
      <c r="C189" s="4" t="s">
        <v>277</v>
      </c>
      <c r="D189" s="4" t="s">
        <v>318</v>
      </c>
      <c r="E189" s="6">
        <v>42524</v>
      </c>
      <c r="F189">
        <v>0</v>
      </c>
      <c r="G189" s="15">
        <v>250</v>
      </c>
      <c r="H189">
        <v>629297</v>
      </c>
      <c r="I189">
        <v>633090</v>
      </c>
      <c r="J189">
        <f t="shared" si="24"/>
        <v>101.92939092939093</v>
      </c>
      <c r="K189" s="18">
        <v>1.4120370370370369E-3</v>
      </c>
      <c r="L189">
        <f>((3.14*(0.5^2))/4)*J189</f>
        <v>20.003642969892972</v>
      </c>
      <c r="M189">
        <v>21.705540939999999</v>
      </c>
      <c r="N189" s="9">
        <v>250</v>
      </c>
      <c r="O189" s="9">
        <v>0.05</v>
      </c>
      <c r="P189" s="17" t="s">
        <v>238</v>
      </c>
      <c r="Q189" t="s">
        <v>31</v>
      </c>
      <c r="R189" t="s">
        <v>79</v>
      </c>
      <c r="S189" t="s">
        <v>80</v>
      </c>
      <c r="T189" t="s">
        <v>116</v>
      </c>
      <c r="U189" t="s">
        <v>30</v>
      </c>
      <c r="V189" t="s">
        <v>30</v>
      </c>
      <c r="W189" t="str">
        <f t="shared" ref="W189:W200" si="34">IF(S189="NA",IF(R189="NA",IF(Q189="NA","Digested",Q189),R189),S189)</f>
        <v>Decapoda</v>
      </c>
      <c r="X189" t="s">
        <v>340</v>
      </c>
      <c r="Y189" t="str">
        <f t="shared" si="33"/>
        <v>Majidae</v>
      </c>
      <c r="Z189" t="s">
        <v>116</v>
      </c>
      <c r="AA189" t="s">
        <v>30</v>
      </c>
      <c r="AB189" t="s">
        <v>30</v>
      </c>
      <c r="AC189">
        <v>2.5</v>
      </c>
      <c r="AD189">
        <v>1</v>
      </c>
      <c r="AE189" s="21">
        <f t="shared" si="25"/>
        <v>20</v>
      </c>
      <c r="AF189" s="27">
        <f t="shared" si="26"/>
        <v>0.92142370721307632</v>
      </c>
      <c r="AG189" t="s">
        <v>237</v>
      </c>
    </row>
    <row r="190" spans="1:33" hidden="1" x14ac:dyDescent="0.25">
      <c r="A190" s="4" t="s">
        <v>255</v>
      </c>
      <c r="B190" s="4" t="s">
        <v>7</v>
      </c>
      <c r="C190" s="4" t="s">
        <v>277</v>
      </c>
      <c r="D190" s="4" t="s">
        <v>318</v>
      </c>
      <c r="E190" s="6">
        <v>42524</v>
      </c>
      <c r="F190">
        <v>0</v>
      </c>
      <c r="G190" s="15">
        <v>250</v>
      </c>
      <c r="H190">
        <v>629297</v>
      </c>
      <c r="I190">
        <v>633090</v>
      </c>
      <c r="J190">
        <f t="shared" si="24"/>
        <v>101.92939092939093</v>
      </c>
      <c r="K190" s="18">
        <v>1.4120370370370369E-3</v>
      </c>
      <c r="L190">
        <f>((3.14*(0.5^2))/4)*J190</f>
        <v>20.003642969892972</v>
      </c>
      <c r="M190">
        <v>21.705540939999999</v>
      </c>
      <c r="N190" s="9">
        <v>250</v>
      </c>
      <c r="O190" s="9">
        <v>0.05</v>
      </c>
      <c r="P190" s="17" t="s">
        <v>239</v>
      </c>
      <c r="Q190" t="s">
        <v>31</v>
      </c>
      <c r="R190" t="s">
        <v>99</v>
      </c>
      <c r="S190" t="s">
        <v>264</v>
      </c>
      <c r="T190" t="s">
        <v>266</v>
      </c>
      <c r="U190" t="s">
        <v>258</v>
      </c>
      <c r="V190" t="s">
        <v>30</v>
      </c>
      <c r="W190" t="str">
        <f t="shared" si="34"/>
        <v>Harpacticoida</v>
      </c>
      <c r="X190" t="s">
        <v>166</v>
      </c>
      <c r="Y190" t="str">
        <f t="shared" si="33"/>
        <v>Microsetella</v>
      </c>
      <c r="Z190" t="s">
        <v>258</v>
      </c>
      <c r="AA190" t="s">
        <v>30</v>
      </c>
      <c r="AB190" t="s">
        <v>30</v>
      </c>
      <c r="AC190" t="s">
        <v>229</v>
      </c>
      <c r="AD190">
        <v>3</v>
      </c>
      <c r="AE190" s="21">
        <f t="shared" si="25"/>
        <v>60</v>
      </c>
      <c r="AF190" s="27">
        <f t="shared" si="26"/>
        <v>2.7642711216392288</v>
      </c>
      <c r="AG190" t="s">
        <v>237</v>
      </c>
    </row>
    <row r="191" spans="1:33" hidden="1" x14ac:dyDescent="0.25">
      <c r="A191" s="4" t="s">
        <v>255</v>
      </c>
      <c r="B191" s="4" t="s">
        <v>7</v>
      </c>
      <c r="C191" s="4" t="s">
        <v>277</v>
      </c>
      <c r="D191" s="4" t="s">
        <v>318</v>
      </c>
      <c r="E191" s="6">
        <v>42524</v>
      </c>
      <c r="F191">
        <v>0</v>
      </c>
      <c r="G191" s="15">
        <v>250</v>
      </c>
      <c r="H191">
        <v>629297</v>
      </c>
      <c r="I191">
        <v>633090</v>
      </c>
      <c r="J191">
        <f t="shared" si="24"/>
        <v>101.92939092939093</v>
      </c>
      <c r="K191" s="18">
        <v>1.4120370370370369E-3</v>
      </c>
      <c r="L191">
        <f>((3.14*(0.5^2))/4)*J191</f>
        <v>20.003642969892972</v>
      </c>
      <c r="M191">
        <v>21.705540939999999</v>
      </c>
      <c r="N191" s="9">
        <v>250</v>
      </c>
      <c r="O191" s="9">
        <v>0.05</v>
      </c>
      <c r="P191" s="12" t="s">
        <v>238</v>
      </c>
      <c r="Q191" t="s">
        <v>45</v>
      </c>
      <c r="R191" t="s">
        <v>46</v>
      </c>
      <c r="S191" t="s">
        <v>47</v>
      </c>
      <c r="T191" t="s">
        <v>48</v>
      </c>
      <c r="U191" t="s">
        <v>49</v>
      </c>
      <c r="V191" t="s">
        <v>30</v>
      </c>
      <c r="W191" t="str">
        <f t="shared" si="34"/>
        <v>Copelata</v>
      </c>
      <c r="X191" t="s">
        <v>341</v>
      </c>
      <c r="Y191" t="s">
        <v>341</v>
      </c>
      <c r="Z191" t="s">
        <v>49</v>
      </c>
      <c r="AA191" s="4" t="s">
        <v>30</v>
      </c>
      <c r="AB191" s="4" t="s">
        <v>30</v>
      </c>
      <c r="AC191" t="s">
        <v>229</v>
      </c>
      <c r="AD191">
        <v>2</v>
      </c>
      <c r="AE191" s="21">
        <f t="shared" si="25"/>
        <v>40</v>
      </c>
      <c r="AF191" s="27">
        <f t="shared" si="26"/>
        <v>1.8428474144261526</v>
      </c>
      <c r="AG191" t="s">
        <v>237</v>
      </c>
    </row>
    <row r="192" spans="1:33" hidden="1" x14ac:dyDescent="0.25">
      <c r="A192" s="4" t="s">
        <v>255</v>
      </c>
      <c r="B192" s="4" t="s">
        <v>7</v>
      </c>
      <c r="C192" s="4" t="s">
        <v>277</v>
      </c>
      <c r="D192" s="4" t="s">
        <v>318</v>
      </c>
      <c r="E192" s="6">
        <v>42524</v>
      </c>
      <c r="F192">
        <v>0</v>
      </c>
      <c r="G192" s="15">
        <v>250</v>
      </c>
      <c r="H192">
        <v>629297</v>
      </c>
      <c r="I192">
        <v>633090</v>
      </c>
      <c r="J192">
        <f t="shared" si="24"/>
        <v>101.92939092939093</v>
      </c>
      <c r="K192" s="18">
        <v>1.4120370370370369E-3</v>
      </c>
      <c r="L192">
        <f>((3.14*(0.5^2))/4)*J192</f>
        <v>20.003642969892972</v>
      </c>
      <c r="M192">
        <v>21.705540939999999</v>
      </c>
      <c r="N192" s="9">
        <v>250</v>
      </c>
      <c r="O192" s="9">
        <v>0.05</v>
      </c>
      <c r="P192" s="17" t="s">
        <v>234</v>
      </c>
      <c r="Q192" t="s">
        <v>31</v>
      </c>
      <c r="R192" t="s">
        <v>32</v>
      </c>
      <c r="S192" t="s">
        <v>42</v>
      </c>
      <c r="T192" t="s">
        <v>43</v>
      </c>
      <c r="U192" t="s">
        <v>44</v>
      </c>
      <c r="V192" t="s">
        <v>30</v>
      </c>
      <c r="W192" t="str">
        <f t="shared" si="34"/>
        <v>Cyclopoida</v>
      </c>
      <c r="X192" t="s">
        <v>166</v>
      </c>
      <c r="Y192" t="str">
        <f t="shared" si="33"/>
        <v>Oithona</v>
      </c>
      <c r="Z192" t="s">
        <v>44</v>
      </c>
      <c r="AA192" t="s">
        <v>30</v>
      </c>
      <c r="AB192" t="s">
        <v>30</v>
      </c>
      <c r="AC192" t="s">
        <v>229</v>
      </c>
      <c r="AD192">
        <v>2</v>
      </c>
      <c r="AE192" s="21">
        <f t="shared" si="25"/>
        <v>40</v>
      </c>
      <c r="AF192" s="27">
        <f t="shared" si="26"/>
        <v>1.8428474144261526</v>
      </c>
      <c r="AG192" t="s">
        <v>237</v>
      </c>
    </row>
    <row r="193" spans="1:34" hidden="1" x14ac:dyDescent="0.25">
      <c r="A193" s="4" t="s">
        <v>255</v>
      </c>
      <c r="B193" s="4" t="s">
        <v>7</v>
      </c>
      <c r="C193" s="4" t="s">
        <v>277</v>
      </c>
      <c r="D193" s="4" t="s">
        <v>318</v>
      </c>
      <c r="E193" s="6">
        <v>42524</v>
      </c>
      <c r="F193">
        <v>0</v>
      </c>
      <c r="G193" s="15">
        <v>250</v>
      </c>
      <c r="H193">
        <v>629297</v>
      </c>
      <c r="I193">
        <v>633090</v>
      </c>
      <c r="J193">
        <f t="shared" si="24"/>
        <v>101.92939092939093</v>
      </c>
      <c r="K193" s="18">
        <v>1.4120370370370369E-3</v>
      </c>
      <c r="L193">
        <f>((3.14*(0.5^2))/4)*J193</f>
        <v>20.003642969892972</v>
      </c>
      <c r="M193">
        <v>21.705540939999999</v>
      </c>
      <c r="N193" s="9">
        <v>1000</v>
      </c>
      <c r="O193" s="9">
        <v>1</v>
      </c>
      <c r="P193" s="17" t="s">
        <v>238</v>
      </c>
      <c r="Q193" t="s">
        <v>31</v>
      </c>
      <c r="R193" t="s">
        <v>79</v>
      </c>
      <c r="S193" t="s">
        <v>80</v>
      </c>
      <c r="T193" t="s">
        <v>121</v>
      </c>
      <c r="U193" t="s">
        <v>30</v>
      </c>
      <c r="V193" t="s">
        <v>30</v>
      </c>
      <c r="W193" t="str">
        <f t="shared" si="34"/>
        <v>Decapoda</v>
      </c>
      <c r="X193" t="s">
        <v>340</v>
      </c>
      <c r="Y193" t="str">
        <f t="shared" si="33"/>
        <v>Pandalidae</v>
      </c>
      <c r="Z193" t="s">
        <v>121</v>
      </c>
      <c r="AA193" s="4" t="s">
        <v>30</v>
      </c>
      <c r="AB193" s="4" t="s">
        <v>30</v>
      </c>
      <c r="AC193">
        <v>3.7</v>
      </c>
      <c r="AD193">
        <v>1</v>
      </c>
      <c r="AE193" s="21">
        <f t="shared" si="25"/>
        <v>1</v>
      </c>
      <c r="AF193" s="27">
        <f t="shared" si="26"/>
        <v>4.6071185360653813E-2</v>
      </c>
      <c r="AG193" t="s">
        <v>237</v>
      </c>
    </row>
    <row r="194" spans="1:34" hidden="1" x14ac:dyDescent="0.25">
      <c r="A194" s="4" t="s">
        <v>255</v>
      </c>
      <c r="B194" s="4" t="s">
        <v>7</v>
      </c>
      <c r="C194" s="4" t="s">
        <v>277</v>
      </c>
      <c r="D194" s="4" t="s">
        <v>318</v>
      </c>
      <c r="E194" s="6">
        <v>42524</v>
      </c>
      <c r="F194">
        <v>0</v>
      </c>
      <c r="G194" s="15">
        <v>250</v>
      </c>
      <c r="H194">
        <v>629297</v>
      </c>
      <c r="I194">
        <v>633090</v>
      </c>
      <c r="J194">
        <f t="shared" ref="J194:J257" si="35">((I194-H194)*26873)/999999</f>
        <v>101.92939092939093</v>
      </c>
      <c r="K194" s="18">
        <v>1.4120370370370369E-3</v>
      </c>
      <c r="L194">
        <f>((3.14*(0.5^2))/4)*J194</f>
        <v>20.003642969892972</v>
      </c>
      <c r="M194">
        <v>21.705540939999999</v>
      </c>
      <c r="N194" s="9">
        <v>250</v>
      </c>
      <c r="O194" s="9">
        <v>0.05</v>
      </c>
      <c r="P194" s="17" t="s">
        <v>238</v>
      </c>
      <c r="Q194" t="s">
        <v>31</v>
      </c>
      <c r="R194" t="s">
        <v>79</v>
      </c>
      <c r="S194" t="s">
        <v>80</v>
      </c>
      <c r="T194" t="s">
        <v>121</v>
      </c>
      <c r="U194" t="s">
        <v>30</v>
      </c>
      <c r="V194" t="s">
        <v>30</v>
      </c>
      <c r="W194" t="str">
        <f t="shared" si="34"/>
        <v>Decapoda</v>
      </c>
      <c r="X194" t="s">
        <v>340</v>
      </c>
      <c r="Y194" t="str">
        <f t="shared" si="33"/>
        <v>Pandalidae</v>
      </c>
      <c r="Z194" t="s">
        <v>121</v>
      </c>
      <c r="AA194" t="s">
        <v>30</v>
      </c>
      <c r="AB194" t="s">
        <v>30</v>
      </c>
      <c r="AC194">
        <v>2.7</v>
      </c>
      <c r="AD194">
        <v>2</v>
      </c>
      <c r="AE194" s="21">
        <f t="shared" ref="AE194:AE257" si="36">AD194/O194</f>
        <v>40</v>
      </c>
      <c r="AF194" s="27">
        <f t="shared" ref="AF194:AF257" si="37">AE194/M194</f>
        <v>1.8428474144261526</v>
      </c>
      <c r="AG194" t="s">
        <v>237</v>
      </c>
    </row>
    <row r="195" spans="1:34" hidden="1" x14ac:dyDescent="0.25">
      <c r="A195" s="4" t="s">
        <v>255</v>
      </c>
      <c r="B195" s="4" t="s">
        <v>7</v>
      </c>
      <c r="C195" s="4" t="s">
        <v>277</v>
      </c>
      <c r="D195" s="4" t="s">
        <v>318</v>
      </c>
      <c r="E195" s="6">
        <v>42524</v>
      </c>
      <c r="F195">
        <v>0</v>
      </c>
      <c r="G195" s="15">
        <v>250</v>
      </c>
      <c r="H195">
        <v>629297</v>
      </c>
      <c r="I195">
        <v>633090</v>
      </c>
      <c r="J195">
        <f t="shared" si="35"/>
        <v>101.92939092939093</v>
      </c>
      <c r="K195" s="18">
        <v>1.4120370370370369E-3</v>
      </c>
      <c r="L195">
        <f>((3.14*(0.5^2))/4)*J195</f>
        <v>20.003642969892972</v>
      </c>
      <c r="M195">
        <v>21.705540939999999</v>
      </c>
      <c r="N195" s="9">
        <v>250</v>
      </c>
      <c r="O195" s="9">
        <v>0.05</v>
      </c>
      <c r="P195" s="17" t="s">
        <v>234</v>
      </c>
      <c r="Q195" t="s">
        <v>31</v>
      </c>
      <c r="R195" t="s">
        <v>33</v>
      </c>
      <c r="S195" t="s">
        <v>34</v>
      </c>
      <c r="T195" t="s">
        <v>53</v>
      </c>
      <c r="U195" t="s">
        <v>54</v>
      </c>
      <c r="V195" t="s">
        <v>30</v>
      </c>
      <c r="W195" t="str">
        <f t="shared" si="34"/>
        <v>Calanoida</v>
      </c>
      <c r="X195" t="s">
        <v>342</v>
      </c>
      <c r="Y195" t="str">
        <f t="shared" si="33"/>
        <v>Paracalanus</v>
      </c>
      <c r="Z195" t="s">
        <v>54</v>
      </c>
      <c r="AA195" s="4" t="s">
        <v>30</v>
      </c>
      <c r="AB195" s="4" t="s">
        <v>30</v>
      </c>
      <c r="AC195" t="s">
        <v>229</v>
      </c>
      <c r="AD195">
        <v>15</v>
      </c>
      <c r="AE195" s="21">
        <f t="shared" si="36"/>
        <v>300</v>
      </c>
      <c r="AF195" s="27">
        <f t="shared" si="37"/>
        <v>13.821355608196145</v>
      </c>
      <c r="AG195" t="s">
        <v>237</v>
      </c>
    </row>
    <row r="196" spans="1:34" hidden="1" x14ac:dyDescent="0.25">
      <c r="A196" s="4" t="s">
        <v>255</v>
      </c>
      <c r="B196" s="4" t="s">
        <v>7</v>
      </c>
      <c r="C196" s="4" t="s">
        <v>277</v>
      </c>
      <c r="D196" s="4" t="s">
        <v>318</v>
      </c>
      <c r="E196" s="6">
        <v>42524</v>
      </c>
      <c r="F196">
        <v>0</v>
      </c>
      <c r="G196" s="15">
        <v>250</v>
      </c>
      <c r="H196">
        <v>629297</v>
      </c>
      <c r="I196">
        <v>633090</v>
      </c>
      <c r="J196">
        <f t="shared" si="35"/>
        <v>101.92939092939093</v>
      </c>
      <c r="K196" s="18">
        <v>1.4120370370370369E-3</v>
      </c>
      <c r="L196">
        <f>((3.14*(0.5^2))/4)*J196</f>
        <v>20.003642969892972</v>
      </c>
      <c r="M196">
        <v>21.705540939999999</v>
      </c>
      <c r="N196" s="9">
        <v>1000</v>
      </c>
      <c r="O196" s="9">
        <v>1</v>
      </c>
      <c r="P196" s="17" t="s">
        <v>238</v>
      </c>
      <c r="Q196" t="s">
        <v>31</v>
      </c>
      <c r="R196" t="s">
        <v>79</v>
      </c>
      <c r="S196" t="s">
        <v>80</v>
      </c>
      <c r="T196" t="s">
        <v>139</v>
      </c>
      <c r="U196" t="s">
        <v>30</v>
      </c>
      <c r="V196" t="s">
        <v>30</v>
      </c>
      <c r="W196" t="str">
        <f t="shared" si="34"/>
        <v>Decapoda</v>
      </c>
      <c r="X196" t="s">
        <v>340</v>
      </c>
      <c r="Y196" t="str">
        <f t="shared" si="33"/>
        <v>Pinnotheridae</v>
      </c>
      <c r="Z196" t="s">
        <v>139</v>
      </c>
      <c r="AA196" s="4" t="s">
        <v>30</v>
      </c>
      <c r="AB196" s="4" t="s">
        <v>30</v>
      </c>
      <c r="AC196">
        <v>3.3</v>
      </c>
      <c r="AD196">
        <v>1</v>
      </c>
      <c r="AE196" s="21">
        <f t="shared" si="36"/>
        <v>1</v>
      </c>
      <c r="AF196" s="27">
        <f t="shared" si="37"/>
        <v>4.6071185360653813E-2</v>
      </c>
      <c r="AG196" t="s">
        <v>237</v>
      </c>
    </row>
    <row r="197" spans="1:34" hidden="1" x14ac:dyDescent="0.25">
      <c r="A197" s="4" t="s">
        <v>255</v>
      </c>
      <c r="B197" s="4" t="s">
        <v>7</v>
      </c>
      <c r="C197" s="4" t="s">
        <v>277</v>
      </c>
      <c r="D197" s="4" t="s">
        <v>318</v>
      </c>
      <c r="E197" s="6">
        <v>42524</v>
      </c>
      <c r="F197">
        <v>0</v>
      </c>
      <c r="G197" s="15">
        <v>250</v>
      </c>
      <c r="H197">
        <v>629297</v>
      </c>
      <c r="I197">
        <v>633090</v>
      </c>
      <c r="J197">
        <f t="shared" si="35"/>
        <v>101.92939092939093</v>
      </c>
      <c r="K197" s="18">
        <v>1.4120370370370369E-3</v>
      </c>
      <c r="L197">
        <f>((3.14*(0.5^2))/4)*J197</f>
        <v>20.003642969892972</v>
      </c>
      <c r="M197">
        <v>21.705540939999999</v>
      </c>
      <c r="N197" s="9">
        <v>250</v>
      </c>
      <c r="O197" s="9">
        <v>0.05</v>
      </c>
      <c r="P197" s="17" t="s">
        <v>234</v>
      </c>
      <c r="Q197" t="s">
        <v>31</v>
      </c>
      <c r="R197" t="s">
        <v>38</v>
      </c>
      <c r="S197" t="s">
        <v>39</v>
      </c>
      <c r="T197" t="s">
        <v>40</v>
      </c>
      <c r="U197" t="s">
        <v>58</v>
      </c>
      <c r="V197" t="s">
        <v>30</v>
      </c>
      <c r="W197" t="str">
        <f t="shared" si="34"/>
        <v>Diplostraca</v>
      </c>
      <c r="X197" t="s">
        <v>336</v>
      </c>
      <c r="Y197" t="str">
        <f t="shared" si="33"/>
        <v>Podon</v>
      </c>
      <c r="Z197" t="s">
        <v>58</v>
      </c>
      <c r="AA197" t="s">
        <v>30</v>
      </c>
      <c r="AB197" t="s">
        <v>30</v>
      </c>
      <c r="AC197" t="s">
        <v>229</v>
      </c>
      <c r="AD197">
        <v>1</v>
      </c>
      <c r="AE197" s="21">
        <f t="shared" si="36"/>
        <v>20</v>
      </c>
      <c r="AF197" s="27">
        <f t="shared" si="37"/>
        <v>0.92142370721307632</v>
      </c>
      <c r="AG197" t="s">
        <v>237</v>
      </c>
    </row>
    <row r="198" spans="1:34" hidden="1" x14ac:dyDescent="0.25">
      <c r="A198" s="8" t="s">
        <v>12</v>
      </c>
      <c r="B198" t="s">
        <v>0</v>
      </c>
      <c r="C198" s="4" t="s">
        <v>276</v>
      </c>
      <c r="D198" s="4" t="s">
        <v>316</v>
      </c>
      <c r="E198" s="6">
        <v>42160</v>
      </c>
      <c r="F198">
        <v>0</v>
      </c>
      <c r="G198" s="15">
        <v>250</v>
      </c>
      <c r="H198">
        <v>77597</v>
      </c>
      <c r="I198">
        <v>80486</v>
      </c>
      <c r="J198">
        <f t="shared" si="35"/>
        <v>77.63617463617463</v>
      </c>
      <c r="K198" s="18">
        <v>2.0833333333333333E-3</v>
      </c>
      <c r="L198">
        <f>((3.14*(0.5^2))/4)*J198</f>
        <v>15.236099272349271</v>
      </c>
      <c r="M198">
        <v>15.42880907</v>
      </c>
      <c r="N198" s="9">
        <v>250</v>
      </c>
      <c r="O198" s="9">
        <v>6.25E-2</v>
      </c>
      <c r="P198" s="17" t="s">
        <v>234</v>
      </c>
      <c r="Q198" t="s">
        <v>31</v>
      </c>
      <c r="R198" t="s">
        <v>32</v>
      </c>
      <c r="S198" t="s">
        <v>34</v>
      </c>
      <c r="T198" t="s">
        <v>50</v>
      </c>
      <c r="U198" t="s">
        <v>51</v>
      </c>
      <c r="V198" t="s">
        <v>52</v>
      </c>
      <c r="W198" t="str">
        <f t="shared" si="34"/>
        <v>Calanoida</v>
      </c>
      <c r="X198" t="s">
        <v>342</v>
      </c>
      <c r="Y198" t="str">
        <f t="shared" si="33"/>
        <v>Acartia</v>
      </c>
      <c r="Z198" t="s">
        <v>267</v>
      </c>
      <c r="AA198" t="s">
        <v>30</v>
      </c>
      <c r="AB198" t="s">
        <v>227</v>
      </c>
      <c r="AC198" t="s">
        <v>229</v>
      </c>
      <c r="AD198">
        <v>27</v>
      </c>
      <c r="AE198" s="21">
        <f t="shared" si="36"/>
        <v>432</v>
      </c>
      <c r="AF198" s="27">
        <f t="shared" si="37"/>
        <v>27.999568731457508</v>
      </c>
      <c r="AG198" t="s">
        <v>236</v>
      </c>
    </row>
    <row r="199" spans="1:34" hidden="1" x14ac:dyDescent="0.25">
      <c r="A199" s="8" t="s">
        <v>12</v>
      </c>
      <c r="B199" t="s">
        <v>0</v>
      </c>
      <c r="C199" s="4" t="s">
        <v>276</v>
      </c>
      <c r="D199" s="4" t="s">
        <v>316</v>
      </c>
      <c r="E199" s="6">
        <v>42160</v>
      </c>
      <c r="F199">
        <v>0</v>
      </c>
      <c r="G199" s="15">
        <v>250</v>
      </c>
      <c r="H199">
        <v>77597</v>
      </c>
      <c r="I199">
        <v>80486</v>
      </c>
      <c r="J199">
        <f t="shared" si="35"/>
        <v>77.63617463617463</v>
      </c>
      <c r="K199" s="18">
        <v>2.0833333333333333E-3</v>
      </c>
      <c r="L199">
        <f>((3.14*(0.5^2))/4)*J199</f>
        <v>15.236099272349271</v>
      </c>
      <c r="M199">
        <v>15.42880907</v>
      </c>
      <c r="N199" s="9">
        <v>250</v>
      </c>
      <c r="O199" s="9">
        <v>6.25E-2</v>
      </c>
      <c r="P199" s="12" t="s">
        <v>239</v>
      </c>
      <c r="Q199" t="s">
        <v>31</v>
      </c>
      <c r="R199" t="s">
        <v>32</v>
      </c>
      <c r="S199" t="s">
        <v>34</v>
      </c>
      <c r="T199" t="s">
        <v>50</v>
      </c>
      <c r="U199" t="s">
        <v>51</v>
      </c>
      <c r="V199" t="s">
        <v>52</v>
      </c>
      <c r="W199" t="str">
        <f t="shared" si="34"/>
        <v>Calanoida</v>
      </c>
      <c r="X199" t="s">
        <v>342</v>
      </c>
      <c r="Y199" t="str">
        <f t="shared" si="33"/>
        <v>Acartia</v>
      </c>
      <c r="Z199" t="s">
        <v>267</v>
      </c>
      <c r="AA199" t="s">
        <v>30</v>
      </c>
      <c r="AB199" t="s">
        <v>228</v>
      </c>
      <c r="AC199" t="s">
        <v>229</v>
      </c>
      <c r="AD199">
        <v>10</v>
      </c>
      <c r="AE199" s="21">
        <f t="shared" si="36"/>
        <v>160</v>
      </c>
      <c r="AF199" s="27">
        <f t="shared" si="37"/>
        <v>10.370210641280559</v>
      </c>
      <c r="AG199" t="s">
        <v>236</v>
      </c>
    </row>
    <row r="200" spans="1:34" hidden="1" x14ac:dyDescent="0.25">
      <c r="A200" s="8" t="s">
        <v>12</v>
      </c>
      <c r="B200" t="s">
        <v>0</v>
      </c>
      <c r="C200" s="4" t="s">
        <v>276</v>
      </c>
      <c r="D200" s="4" t="s">
        <v>316</v>
      </c>
      <c r="E200" s="6">
        <v>42160</v>
      </c>
      <c r="F200">
        <v>0</v>
      </c>
      <c r="G200" s="15">
        <v>250</v>
      </c>
      <c r="H200">
        <v>77597</v>
      </c>
      <c r="I200">
        <v>80486</v>
      </c>
      <c r="J200">
        <f t="shared" si="35"/>
        <v>77.63617463617463</v>
      </c>
      <c r="K200" s="18">
        <v>2.0833333333333333E-3</v>
      </c>
      <c r="L200">
        <f>((3.14*(0.5^2))/4)*J200</f>
        <v>15.236099272349271</v>
      </c>
      <c r="M200">
        <v>15.42880907</v>
      </c>
      <c r="N200" s="9">
        <v>250</v>
      </c>
      <c r="O200" s="9">
        <v>6.25E-2</v>
      </c>
      <c r="P200" s="12" t="s">
        <v>239</v>
      </c>
      <c r="Q200" t="s">
        <v>31</v>
      </c>
      <c r="R200" t="s">
        <v>32</v>
      </c>
      <c r="S200" t="s">
        <v>34</v>
      </c>
      <c r="T200" t="s">
        <v>50</v>
      </c>
      <c r="U200" t="s">
        <v>51</v>
      </c>
      <c r="V200" t="s">
        <v>67</v>
      </c>
      <c r="W200" t="str">
        <f t="shared" si="34"/>
        <v>Calanoida</v>
      </c>
      <c r="X200" t="s">
        <v>342</v>
      </c>
      <c r="Y200" t="str">
        <f t="shared" si="33"/>
        <v>Acartia</v>
      </c>
      <c r="Z200" t="s">
        <v>268</v>
      </c>
      <c r="AA200" t="s">
        <v>30</v>
      </c>
      <c r="AB200" t="s">
        <v>30</v>
      </c>
      <c r="AC200" t="s">
        <v>229</v>
      </c>
      <c r="AD200">
        <v>2</v>
      </c>
      <c r="AE200" s="21">
        <f t="shared" si="36"/>
        <v>32</v>
      </c>
      <c r="AF200" s="27">
        <f t="shared" si="37"/>
        <v>2.0740421282561119</v>
      </c>
      <c r="AG200" t="s">
        <v>236</v>
      </c>
    </row>
    <row r="201" spans="1:34" hidden="1" x14ac:dyDescent="0.25">
      <c r="A201" s="8" t="s">
        <v>12</v>
      </c>
      <c r="B201" t="s">
        <v>0</v>
      </c>
      <c r="C201" s="4" t="s">
        <v>276</v>
      </c>
      <c r="D201" s="4" t="s">
        <v>316</v>
      </c>
      <c r="E201" s="6">
        <v>42160</v>
      </c>
      <c r="F201">
        <v>0</v>
      </c>
      <c r="G201" s="15">
        <v>250</v>
      </c>
      <c r="H201">
        <v>77597</v>
      </c>
      <c r="I201">
        <v>80486</v>
      </c>
      <c r="J201">
        <f t="shared" si="35"/>
        <v>77.63617463617463</v>
      </c>
      <c r="K201" s="18">
        <v>2.0833333333333333E-3</v>
      </c>
      <c r="L201">
        <f>((3.14*(0.5^2))/4)*J201</f>
        <v>15.236099272349271</v>
      </c>
      <c r="M201">
        <v>15.42880907</v>
      </c>
      <c r="N201" s="9">
        <v>250</v>
      </c>
      <c r="O201" s="9">
        <v>6.25E-2</v>
      </c>
      <c r="P201" s="17" t="s">
        <v>234</v>
      </c>
      <c r="Q201" t="s">
        <v>31</v>
      </c>
      <c r="R201" t="s">
        <v>32</v>
      </c>
      <c r="S201" t="s">
        <v>30</v>
      </c>
      <c r="T201" t="s">
        <v>30</v>
      </c>
      <c r="U201" t="s">
        <v>30</v>
      </c>
      <c r="V201" t="s">
        <v>30</v>
      </c>
      <c r="W201" t="s">
        <v>274</v>
      </c>
      <c r="X201" t="s">
        <v>274</v>
      </c>
      <c r="Y201" t="s">
        <v>274</v>
      </c>
      <c r="Z201" t="s">
        <v>163</v>
      </c>
      <c r="AA201" t="s">
        <v>215</v>
      </c>
      <c r="AB201" t="s">
        <v>30</v>
      </c>
      <c r="AC201" t="s">
        <v>229</v>
      </c>
      <c r="AD201">
        <v>2</v>
      </c>
      <c r="AE201" s="21">
        <f t="shared" si="36"/>
        <v>32</v>
      </c>
      <c r="AF201" s="27">
        <f t="shared" si="37"/>
        <v>2.0740421282561119</v>
      </c>
      <c r="AG201" t="s">
        <v>236</v>
      </c>
    </row>
    <row r="202" spans="1:34" hidden="1" x14ac:dyDescent="0.25">
      <c r="A202" s="8" t="s">
        <v>12</v>
      </c>
      <c r="B202" t="s">
        <v>0</v>
      </c>
      <c r="C202" s="4" t="s">
        <v>276</v>
      </c>
      <c r="D202" s="4" t="s">
        <v>316</v>
      </c>
      <c r="E202" s="6">
        <v>42160</v>
      </c>
      <c r="F202">
        <v>0</v>
      </c>
      <c r="G202" s="15">
        <v>250</v>
      </c>
      <c r="H202">
        <v>77597</v>
      </c>
      <c r="I202">
        <v>80486</v>
      </c>
      <c r="J202">
        <f t="shared" si="35"/>
        <v>77.63617463617463</v>
      </c>
      <c r="K202" s="18">
        <v>2.0833333333333333E-3</v>
      </c>
      <c r="L202">
        <f>((3.14*(0.5^2))/4)*J202</f>
        <v>15.236099272349271</v>
      </c>
      <c r="M202">
        <v>15.42880907</v>
      </c>
      <c r="N202" s="9">
        <v>250</v>
      </c>
      <c r="O202" s="9">
        <v>6.25E-2</v>
      </c>
      <c r="P202" s="17" t="s">
        <v>234</v>
      </c>
      <c r="Q202" t="s">
        <v>57</v>
      </c>
      <c r="R202" t="s">
        <v>30</v>
      </c>
      <c r="S202" t="s">
        <v>30</v>
      </c>
      <c r="T202" t="s">
        <v>30</v>
      </c>
      <c r="U202" t="s">
        <v>30</v>
      </c>
      <c r="V202" t="s">
        <v>30</v>
      </c>
      <c r="W202" t="s">
        <v>166</v>
      </c>
      <c r="X202" t="s">
        <v>166</v>
      </c>
      <c r="Y202" t="str">
        <f>IF(U202="NA",IF(T202="NA",IF(S202="NA",IF(R202="NA",IF(Q202="NA","Other",Q202),R202),S202),T202),U202)</f>
        <v>Bryozoa</v>
      </c>
      <c r="Z202" t="s">
        <v>57</v>
      </c>
      <c r="AA202" t="s">
        <v>30</v>
      </c>
      <c r="AB202" t="s">
        <v>30</v>
      </c>
      <c r="AC202" t="s">
        <v>229</v>
      </c>
      <c r="AD202">
        <v>30</v>
      </c>
      <c r="AE202" s="21">
        <f t="shared" si="36"/>
        <v>480</v>
      </c>
      <c r="AF202" s="27">
        <f t="shared" si="37"/>
        <v>31.110631923841677</v>
      </c>
      <c r="AG202" t="s">
        <v>236</v>
      </c>
      <c r="AH202" s="27">
        <f>SUM(AF198:AF221)</f>
        <v>567.44496352757096</v>
      </c>
    </row>
    <row r="203" spans="1:34" hidden="1" x14ac:dyDescent="0.25">
      <c r="A203" s="8" t="s">
        <v>12</v>
      </c>
      <c r="B203" t="s">
        <v>0</v>
      </c>
      <c r="C203" s="4" t="s">
        <v>276</v>
      </c>
      <c r="D203" s="4" t="s">
        <v>316</v>
      </c>
      <c r="E203" s="6">
        <v>42160</v>
      </c>
      <c r="F203">
        <v>0</v>
      </c>
      <c r="G203" s="15">
        <v>250</v>
      </c>
      <c r="H203">
        <v>77597</v>
      </c>
      <c r="I203">
        <v>80486</v>
      </c>
      <c r="J203">
        <f t="shared" si="35"/>
        <v>77.63617463617463</v>
      </c>
      <c r="K203" s="18">
        <v>2.0833333333333333E-3</v>
      </c>
      <c r="L203">
        <f>((3.14*(0.5^2))/4)*J203</f>
        <v>15.236099272349271</v>
      </c>
      <c r="M203">
        <v>15.42880907</v>
      </c>
      <c r="N203" s="9">
        <v>250</v>
      </c>
      <c r="O203" s="9">
        <v>6.25E-2</v>
      </c>
      <c r="P203" s="17" t="s">
        <v>234</v>
      </c>
      <c r="Q203" t="s">
        <v>31</v>
      </c>
      <c r="R203" t="s">
        <v>33</v>
      </c>
      <c r="S203" t="s">
        <v>34</v>
      </c>
      <c r="T203" t="s">
        <v>82</v>
      </c>
      <c r="U203" t="s">
        <v>83</v>
      </c>
      <c r="V203" t="s">
        <v>30</v>
      </c>
      <c r="W203" t="str">
        <f>IF(S203="NA",IF(R203="NA",IF(Q203="NA","Digested",Q203),R203),S203)</f>
        <v>Calanoida</v>
      </c>
      <c r="X203" t="s">
        <v>342</v>
      </c>
      <c r="Y203" t="str">
        <f>IF(U203="NA",IF(T203="NA",IF(S203="NA",IF(R203="NA",IF(Q203="NA","Other",Q203),R203),S203),T203),U203)</f>
        <v>Calanus</v>
      </c>
      <c r="Z203" t="s">
        <v>83</v>
      </c>
      <c r="AA203" t="s">
        <v>216</v>
      </c>
      <c r="AB203" t="s">
        <v>30</v>
      </c>
      <c r="AC203" t="s">
        <v>229</v>
      </c>
      <c r="AD203">
        <v>1</v>
      </c>
      <c r="AE203" s="21">
        <f t="shared" si="36"/>
        <v>16</v>
      </c>
      <c r="AF203" s="27">
        <f t="shared" si="37"/>
        <v>1.0370210641280559</v>
      </c>
      <c r="AG203" t="s">
        <v>236</v>
      </c>
    </row>
    <row r="204" spans="1:34" hidden="1" x14ac:dyDescent="0.25">
      <c r="A204" s="8" t="s">
        <v>12</v>
      </c>
      <c r="B204" t="s">
        <v>0</v>
      </c>
      <c r="C204" s="4" t="s">
        <v>276</v>
      </c>
      <c r="D204" s="4" t="s">
        <v>316</v>
      </c>
      <c r="E204" s="6">
        <v>42160</v>
      </c>
      <c r="F204">
        <v>0</v>
      </c>
      <c r="G204" s="15">
        <v>250</v>
      </c>
      <c r="H204">
        <v>77597</v>
      </c>
      <c r="I204">
        <v>80486</v>
      </c>
      <c r="J204">
        <f t="shared" si="35"/>
        <v>77.63617463617463</v>
      </c>
      <c r="K204" s="18">
        <v>2.0833333333333333E-3</v>
      </c>
      <c r="L204">
        <f>((3.14*(0.5^2))/4)*J204</f>
        <v>15.236099272349271</v>
      </c>
      <c r="M204">
        <v>15.42880907</v>
      </c>
      <c r="N204" s="9">
        <v>250</v>
      </c>
      <c r="O204" s="9">
        <v>6.25E-2</v>
      </c>
      <c r="P204" s="17" t="s">
        <v>234</v>
      </c>
      <c r="Q204" t="s">
        <v>31</v>
      </c>
      <c r="R204" t="s">
        <v>33</v>
      </c>
      <c r="S204" t="s">
        <v>34</v>
      </c>
      <c r="T204" t="s">
        <v>82</v>
      </c>
      <c r="U204" t="s">
        <v>83</v>
      </c>
      <c r="V204" t="s">
        <v>30</v>
      </c>
      <c r="W204" t="str">
        <f>IF(S204="NA",IF(R204="NA",IF(Q204="NA","Digested",Q204),R204),S204)</f>
        <v>Calanoida</v>
      </c>
      <c r="X204" t="s">
        <v>342</v>
      </c>
      <c r="Y204" t="str">
        <f>IF(U204="NA",IF(T204="NA",IF(S204="NA",IF(R204="NA",IF(Q204="NA","Other",Q204),R204),S204),T204),U204)</f>
        <v>Calanus</v>
      </c>
      <c r="Z204" t="s">
        <v>83</v>
      </c>
      <c r="AA204" t="s">
        <v>217</v>
      </c>
      <c r="AB204" t="s">
        <v>30</v>
      </c>
      <c r="AC204" t="s">
        <v>229</v>
      </c>
      <c r="AD204">
        <v>2</v>
      </c>
      <c r="AE204" s="21">
        <f t="shared" si="36"/>
        <v>32</v>
      </c>
      <c r="AF204" s="27">
        <f t="shared" si="37"/>
        <v>2.0740421282561119</v>
      </c>
      <c r="AG204" t="s">
        <v>236</v>
      </c>
    </row>
    <row r="205" spans="1:34" hidden="1" x14ac:dyDescent="0.25">
      <c r="A205" s="8" t="s">
        <v>12</v>
      </c>
      <c r="B205" t="s">
        <v>0</v>
      </c>
      <c r="C205" s="4" t="s">
        <v>276</v>
      </c>
      <c r="D205" s="4" t="s">
        <v>316</v>
      </c>
      <c r="E205" s="6">
        <v>42160</v>
      </c>
      <c r="F205">
        <v>0</v>
      </c>
      <c r="G205" s="15">
        <v>250</v>
      </c>
      <c r="H205">
        <v>77597</v>
      </c>
      <c r="I205">
        <v>80486</v>
      </c>
      <c r="J205">
        <f t="shared" si="35"/>
        <v>77.63617463617463</v>
      </c>
      <c r="K205" s="18">
        <v>2.0833333333333333E-3</v>
      </c>
      <c r="L205">
        <f>((3.14*(0.5^2))/4)*J205</f>
        <v>15.236099272349271</v>
      </c>
      <c r="M205">
        <v>15.42880907</v>
      </c>
      <c r="N205" s="9">
        <v>250</v>
      </c>
      <c r="O205" s="9">
        <v>6.25E-2</v>
      </c>
      <c r="P205" s="12" t="s">
        <v>239</v>
      </c>
      <c r="Q205" t="s">
        <v>31</v>
      </c>
      <c r="R205" t="s">
        <v>33</v>
      </c>
      <c r="S205" t="s">
        <v>34</v>
      </c>
      <c r="T205" t="s">
        <v>35</v>
      </c>
      <c r="U205" t="s">
        <v>36</v>
      </c>
      <c r="V205" t="s">
        <v>37</v>
      </c>
      <c r="W205" t="str">
        <f>IF(S205="NA",IF(R205="NA",IF(Q205="NA","Digested",Q205),R205),S205)</f>
        <v>Calanoida</v>
      </c>
      <c r="X205" t="s">
        <v>342</v>
      </c>
      <c r="Y205" t="str">
        <f>IF(U205="NA",IF(T205="NA",IF(S205="NA",IF(R205="NA",IF(Q205="NA","Other",Q205),R205),S205),T205),U205)</f>
        <v>Centropages</v>
      </c>
      <c r="Z205" t="s">
        <v>247</v>
      </c>
      <c r="AA205" t="s">
        <v>30</v>
      </c>
      <c r="AB205" t="s">
        <v>30</v>
      </c>
      <c r="AC205" t="s">
        <v>229</v>
      </c>
      <c r="AD205">
        <v>39</v>
      </c>
      <c r="AE205" s="21">
        <f t="shared" si="36"/>
        <v>624</v>
      </c>
      <c r="AF205" s="27">
        <f t="shared" si="37"/>
        <v>40.443821500994183</v>
      </c>
      <c r="AG205" t="s">
        <v>236</v>
      </c>
    </row>
    <row r="206" spans="1:34" hidden="1" x14ac:dyDescent="0.25">
      <c r="A206" s="8" t="s">
        <v>12</v>
      </c>
      <c r="B206" t="s">
        <v>0</v>
      </c>
      <c r="C206" s="4" t="s">
        <v>276</v>
      </c>
      <c r="D206" s="4" t="s">
        <v>316</v>
      </c>
      <c r="E206" s="6">
        <v>42160</v>
      </c>
      <c r="F206">
        <v>0</v>
      </c>
      <c r="G206" s="15">
        <v>250</v>
      </c>
      <c r="H206">
        <v>77597</v>
      </c>
      <c r="I206">
        <v>80486</v>
      </c>
      <c r="J206">
        <f t="shared" si="35"/>
        <v>77.63617463617463</v>
      </c>
      <c r="K206" s="18">
        <v>2.0833333333333333E-3</v>
      </c>
      <c r="L206">
        <f>((3.14*(0.5^2))/4)*J206</f>
        <v>15.236099272349271</v>
      </c>
      <c r="M206">
        <v>15.42880907</v>
      </c>
      <c r="N206" s="9">
        <v>250</v>
      </c>
      <c r="O206" s="9">
        <v>6.25E-2</v>
      </c>
      <c r="P206" s="17" t="s">
        <v>234</v>
      </c>
      <c r="Q206" t="s">
        <v>31</v>
      </c>
      <c r="R206" t="s">
        <v>32</v>
      </c>
      <c r="S206" t="s">
        <v>337</v>
      </c>
      <c r="T206" t="s">
        <v>55</v>
      </c>
      <c r="U206" t="s">
        <v>56</v>
      </c>
      <c r="V206" t="s">
        <v>30</v>
      </c>
      <c r="W206" t="str">
        <f t="shared" ref="W206" si="38">IF(S206="NA",IF(R206="NA",IF(Q206="NA","Digested",Q206),R206),S206)</f>
        <v>Poecilostomatoida</v>
      </c>
      <c r="X206" t="s">
        <v>166</v>
      </c>
      <c r="Y206" t="str">
        <f>IF(U206="NA",IF(T206="NA",IF(S206="NA",IF(R206="NA",IF(Q206="NA","Other",Q206),R206),S206),T206),U206)</f>
        <v>Corycaeus</v>
      </c>
      <c r="Z206" t="s">
        <v>56</v>
      </c>
      <c r="AA206" t="s">
        <v>30</v>
      </c>
      <c r="AB206" t="s">
        <v>30</v>
      </c>
      <c r="AC206" t="s">
        <v>229</v>
      </c>
      <c r="AD206">
        <v>19</v>
      </c>
      <c r="AE206" s="21">
        <f t="shared" si="36"/>
        <v>304</v>
      </c>
      <c r="AF206" s="27">
        <f t="shared" si="37"/>
        <v>19.70340021843306</v>
      </c>
      <c r="AG206" t="s">
        <v>236</v>
      </c>
    </row>
    <row r="207" spans="1:34" hidden="1" x14ac:dyDescent="0.25">
      <c r="A207" s="8" t="s">
        <v>12</v>
      </c>
      <c r="B207" t="s">
        <v>0</v>
      </c>
      <c r="C207" s="4" t="s">
        <v>276</v>
      </c>
      <c r="D207" s="4" t="s">
        <v>316</v>
      </c>
      <c r="E207" s="6">
        <v>42160</v>
      </c>
      <c r="F207">
        <v>0</v>
      </c>
      <c r="G207" s="15">
        <v>250</v>
      </c>
      <c r="H207">
        <v>77597</v>
      </c>
      <c r="I207">
        <v>80486</v>
      </c>
      <c r="J207">
        <f t="shared" si="35"/>
        <v>77.63617463617463</v>
      </c>
      <c r="K207" s="18">
        <v>2.0833333333333333E-3</v>
      </c>
      <c r="L207">
        <f>((3.14*(0.5^2))/4)*J207</f>
        <v>15.236099272349271</v>
      </c>
      <c r="M207">
        <v>15.42880907</v>
      </c>
      <c r="N207" s="9">
        <v>250</v>
      </c>
      <c r="O207" s="9">
        <v>6.25E-2</v>
      </c>
      <c r="P207" s="17" t="s">
        <v>234</v>
      </c>
      <c r="Q207" t="s">
        <v>31</v>
      </c>
      <c r="R207" t="s">
        <v>32</v>
      </c>
      <c r="S207" t="s">
        <v>30</v>
      </c>
      <c r="T207" t="s">
        <v>30</v>
      </c>
      <c r="U207" t="s">
        <v>30</v>
      </c>
      <c r="V207" t="s">
        <v>30</v>
      </c>
      <c r="W207" t="s">
        <v>274</v>
      </c>
      <c r="X207" t="s">
        <v>274</v>
      </c>
      <c r="Y207" t="s">
        <v>274</v>
      </c>
      <c r="Z207" t="s">
        <v>164</v>
      </c>
      <c r="AA207" t="s">
        <v>30</v>
      </c>
      <c r="AB207" t="s">
        <v>30</v>
      </c>
      <c r="AC207" t="s">
        <v>229</v>
      </c>
      <c r="AD207">
        <v>13</v>
      </c>
      <c r="AE207" s="21">
        <f t="shared" si="36"/>
        <v>208</v>
      </c>
      <c r="AF207" s="27">
        <f t="shared" si="37"/>
        <v>13.481273833664726</v>
      </c>
      <c r="AG207" t="s">
        <v>236</v>
      </c>
    </row>
    <row r="208" spans="1:34" hidden="1" x14ac:dyDescent="0.25">
      <c r="A208" s="8" t="s">
        <v>12</v>
      </c>
      <c r="B208" t="s">
        <v>0</v>
      </c>
      <c r="C208" s="4" t="s">
        <v>276</v>
      </c>
      <c r="D208" s="4" t="s">
        <v>316</v>
      </c>
      <c r="E208" s="6">
        <v>42160</v>
      </c>
      <c r="F208">
        <v>0</v>
      </c>
      <c r="G208" s="15">
        <v>250</v>
      </c>
      <c r="H208">
        <v>77597</v>
      </c>
      <c r="I208">
        <v>80486</v>
      </c>
      <c r="J208">
        <f t="shared" si="35"/>
        <v>77.63617463617463</v>
      </c>
      <c r="K208" s="18">
        <v>2.0833333333333333E-3</v>
      </c>
      <c r="L208">
        <f>((3.14*(0.5^2))/4)*J208</f>
        <v>15.236099272349271</v>
      </c>
      <c r="M208">
        <v>15.42880907</v>
      </c>
      <c r="N208" s="9">
        <v>1000</v>
      </c>
      <c r="O208" s="9">
        <v>1</v>
      </c>
      <c r="P208" s="17" t="s">
        <v>234</v>
      </c>
      <c r="Q208" t="s">
        <v>30</v>
      </c>
      <c r="R208" t="s">
        <v>30</v>
      </c>
      <c r="S208" t="s">
        <v>30</v>
      </c>
      <c r="T208" t="s">
        <v>30</v>
      </c>
      <c r="U208" t="s">
        <v>30</v>
      </c>
      <c r="V208" t="s">
        <v>30</v>
      </c>
      <c r="W208" t="str">
        <f>IF(S208="NA",IF(R208="NA",IF(Q208="NA","Other",Q208),R208),S208)</f>
        <v>Other</v>
      </c>
      <c r="X208" t="s">
        <v>166</v>
      </c>
      <c r="Y208" t="str">
        <f t="shared" ref="Y208:Y226" si="39">IF(U208="NA",IF(T208="NA",IF(S208="NA",IF(R208="NA",IF(Q208="NA","Other",Q208),R208),S208),T208),U208)</f>
        <v>Other</v>
      </c>
      <c r="Z208" t="s">
        <v>162</v>
      </c>
      <c r="AA208" t="s">
        <v>30</v>
      </c>
      <c r="AB208" t="s">
        <v>30</v>
      </c>
      <c r="AC208" t="s">
        <v>229</v>
      </c>
      <c r="AD208">
        <v>3</v>
      </c>
      <c r="AE208" s="21">
        <f t="shared" si="36"/>
        <v>3</v>
      </c>
      <c r="AF208" s="27">
        <f t="shared" si="37"/>
        <v>0.19444144952401049</v>
      </c>
      <c r="AG208" t="s">
        <v>236</v>
      </c>
    </row>
    <row r="209" spans="1:34" hidden="1" x14ac:dyDescent="0.25">
      <c r="A209" s="8" t="s">
        <v>12</v>
      </c>
      <c r="B209" t="s">
        <v>0</v>
      </c>
      <c r="C209" s="4" t="s">
        <v>276</v>
      </c>
      <c r="D209" s="4" t="s">
        <v>316</v>
      </c>
      <c r="E209" s="6">
        <v>42160</v>
      </c>
      <c r="F209">
        <v>0</v>
      </c>
      <c r="G209" s="15">
        <v>250</v>
      </c>
      <c r="H209">
        <v>77597</v>
      </c>
      <c r="I209">
        <v>80486</v>
      </c>
      <c r="J209">
        <f t="shared" si="35"/>
        <v>77.63617463617463</v>
      </c>
      <c r="K209" s="18">
        <v>2.0833333333333333E-3</v>
      </c>
      <c r="L209">
        <f>((3.14*(0.5^2))/4)*J209</f>
        <v>15.236099272349271</v>
      </c>
      <c r="M209">
        <v>15.42880907</v>
      </c>
      <c r="N209" s="9">
        <v>250</v>
      </c>
      <c r="O209" s="9">
        <v>6.25E-2</v>
      </c>
      <c r="P209" s="17" t="s">
        <v>234</v>
      </c>
      <c r="Q209" t="s">
        <v>30</v>
      </c>
      <c r="R209" t="s">
        <v>30</v>
      </c>
      <c r="S209" t="s">
        <v>30</v>
      </c>
      <c r="T209" t="s">
        <v>30</v>
      </c>
      <c r="U209" t="s">
        <v>30</v>
      </c>
      <c r="V209" t="s">
        <v>30</v>
      </c>
      <c r="W209" t="str">
        <f>IF(S209="NA",IF(R209="NA",IF(Q209="NA","Other",Q209),R209),S209)</f>
        <v>Other</v>
      </c>
      <c r="X209" t="s">
        <v>166</v>
      </c>
      <c r="Y209" t="str">
        <f t="shared" si="39"/>
        <v>Other</v>
      </c>
      <c r="Z209" t="s">
        <v>165</v>
      </c>
      <c r="AA209" t="s">
        <v>30</v>
      </c>
      <c r="AB209" t="s">
        <v>30</v>
      </c>
      <c r="AC209" t="s">
        <v>229</v>
      </c>
      <c r="AD209">
        <v>1</v>
      </c>
      <c r="AE209" s="21">
        <f t="shared" si="36"/>
        <v>16</v>
      </c>
      <c r="AF209" s="27">
        <f t="shared" si="37"/>
        <v>1.0370210641280559</v>
      </c>
      <c r="AG209" t="s">
        <v>236</v>
      </c>
      <c r="AH209" t="s">
        <v>230</v>
      </c>
    </row>
    <row r="210" spans="1:34" hidden="1" x14ac:dyDescent="0.25">
      <c r="A210" s="8" t="s">
        <v>12</v>
      </c>
      <c r="B210" t="s">
        <v>0</v>
      </c>
      <c r="C210" s="4" t="s">
        <v>276</v>
      </c>
      <c r="D210" s="4" t="s">
        <v>316</v>
      </c>
      <c r="E210" s="6">
        <v>42160</v>
      </c>
      <c r="F210">
        <v>0</v>
      </c>
      <c r="G210" s="15">
        <v>250</v>
      </c>
      <c r="H210">
        <v>77597</v>
      </c>
      <c r="I210">
        <v>80486</v>
      </c>
      <c r="J210">
        <f t="shared" si="35"/>
        <v>77.63617463617463</v>
      </c>
      <c r="K210" s="18">
        <v>2.0833333333333333E-3</v>
      </c>
      <c r="L210">
        <f>((3.14*(0.5^2))/4)*J210</f>
        <v>15.236099272349271</v>
      </c>
      <c r="M210">
        <v>15.42880907</v>
      </c>
      <c r="N210" s="9">
        <v>250</v>
      </c>
      <c r="O210" s="9">
        <v>6.25E-2</v>
      </c>
      <c r="P210" s="17" t="s">
        <v>234</v>
      </c>
      <c r="Q210" t="s">
        <v>31</v>
      </c>
      <c r="R210" t="s">
        <v>38</v>
      </c>
      <c r="S210" t="s">
        <v>39</v>
      </c>
      <c r="T210" t="s">
        <v>40</v>
      </c>
      <c r="U210" t="s">
        <v>41</v>
      </c>
      <c r="V210" t="s">
        <v>30</v>
      </c>
      <c r="W210" t="str">
        <f>IF(S210="NA",IF(R210="NA",IF(Q210="NA","Digested",Q210),R210),S210)</f>
        <v>Diplostraca</v>
      </c>
      <c r="X210" t="s">
        <v>336</v>
      </c>
      <c r="Y210" t="str">
        <f t="shared" si="39"/>
        <v>Evadne</v>
      </c>
      <c r="Z210" t="s">
        <v>41</v>
      </c>
      <c r="AA210" t="s">
        <v>30</v>
      </c>
      <c r="AB210" t="s">
        <v>30</v>
      </c>
      <c r="AC210" t="s">
        <v>229</v>
      </c>
      <c r="AD210">
        <v>358</v>
      </c>
      <c r="AE210" s="21">
        <f t="shared" si="36"/>
        <v>5728</v>
      </c>
      <c r="AF210" s="27">
        <f t="shared" si="37"/>
        <v>371.253540957844</v>
      </c>
      <c r="AG210" t="s">
        <v>236</v>
      </c>
    </row>
    <row r="211" spans="1:34" hidden="1" x14ac:dyDescent="0.25">
      <c r="A211" s="8" t="s">
        <v>12</v>
      </c>
      <c r="B211" t="s">
        <v>0</v>
      </c>
      <c r="C211" s="4" t="s">
        <v>276</v>
      </c>
      <c r="D211" s="4" t="s">
        <v>316</v>
      </c>
      <c r="E211" s="6">
        <v>42160</v>
      </c>
      <c r="F211">
        <v>0</v>
      </c>
      <c r="G211" s="15">
        <v>250</v>
      </c>
      <c r="H211">
        <v>77597</v>
      </c>
      <c r="I211">
        <v>80486</v>
      </c>
      <c r="J211">
        <f t="shared" si="35"/>
        <v>77.63617463617463</v>
      </c>
      <c r="K211" s="18">
        <v>2.0833333333333333E-3</v>
      </c>
      <c r="L211">
        <f>((3.14*(0.5^2))/4)*J211</f>
        <v>15.236099272349271</v>
      </c>
      <c r="M211">
        <v>15.42880907</v>
      </c>
      <c r="N211" s="9">
        <v>250</v>
      </c>
      <c r="O211" s="9">
        <v>6.25E-2</v>
      </c>
      <c r="P211" s="17" t="s">
        <v>234</v>
      </c>
      <c r="Q211" t="s">
        <v>31</v>
      </c>
      <c r="R211" t="s">
        <v>32</v>
      </c>
      <c r="S211" t="s">
        <v>34</v>
      </c>
      <c r="T211" t="s">
        <v>65</v>
      </c>
      <c r="U211" t="s">
        <v>69</v>
      </c>
      <c r="V211" t="s">
        <v>30</v>
      </c>
      <c r="W211" t="str">
        <f>IF(S211="NA",IF(R211="NA",IF(Q211="NA","Digested",Q211),R211),S211)</f>
        <v>Calanoida</v>
      </c>
      <c r="X211" t="s">
        <v>342</v>
      </c>
      <c r="Y211" t="str">
        <f t="shared" si="39"/>
        <v>Microcalanus</v>
      </c>
      <c r="Z211" t="s">
        <v>69</v>
      </c>
      <c r="AA211" t="s">
        <v>30</v>
      </c>
      <c r="AB211" t="s">
        <v>226</v>
      </c>
      <c r="AC211" t="s">
        <v>229</v>
      </c>
      <c r="AD211">
        <v>1</v>
      </c>
      <c r="AE211" s="21">
        <f t="shared" si="36"/>
        <v>16</v>
      </c>
      <c r="AF211" s="27">
        <f t="shared" si="37"/>
        <v>1.0370210641280559</v>
      </c>
      <c r="AG211" t="s">
        <v>236</v>
      </c>
    </row>
    <row r="212" spans="1:34" hidden="1" x14ac:dyDescent="0.25">
      <c r="A212" s="8" t="s">
        <v>12</v>
      </c>
      <c r="B212" t="s">
        <v>0</v>
      </c>
      <c r="C212" s="4" t="s">
        <v>276</v>
      </c>
      <c r="D212" s="4" t="s">
        <v>316</v>
      </c>
      <c r="E212" s="6">
        <v>42160</v>
      </c>
      <c r="F212">
        <v>0</v>
      </c>
      <c r="G212" s="15">
        <v>250</v>
      </c>
      <c r="H212">
        <v>77597</v>
      </c>
      <c r="I212">
        <v>80486</v>
      </c>
      <c r="J212">
        <f t="shared" si="35"/>
        <v>77.63617463617463</v>
      </c>
      <c r="K212" s="18">
        <v>2.0833333333333333E-3</v>
      </c>
      <c r="L212">
        <f>((3.14*(0.5^2))/4)*J212</f>
        <v>15.236099272349271</v>
      </c>
      <c r="M212">
        <v>15.42880907</v>
      </c>
      <c r="N212" s="9">
        <v>250</v>
      </c>
      <c r="O212" s="9">
        <v>6.25E-2</v>
      </c>
      <c r="P212" s="12" t="s">
        <v>238</v>
      </c>
      <c r="Q212" t="s">
        <v>45</v>
      </c>
      <c r="R212" t="s">
        <v>46</v>
      </c>
      <c r="S212" t="s">
        <v>47</v>
      </c>
      <c r="T212" t="s">
        <v>48</v>
      </c>
      <c r="U212" t="s">
        <v>49</v>
      </c>
      <c r="V212" t="s">
        <v>30</v>
      </c>
      <c r="W212" t="str">
        <f>IF(S212="NA",IF(R212="NA",IF(Q212="NA","Digested",Q212),R212),S212)</f>
        <v>Copelata</v>
      </c>
      <c r="X212" t="s">
        <v>341</v>
      </c>
      <c r="Y212" t="s">
        <v>341</v>
      </c>
      <c r="Z212" t="s">
        <v>49</v>
      </c>
      <c r="AA212" t="s">
        <v>30</v>
      </c>
      <c r="AB212" t="s">
        <v>30</v>
      </c>
      <c r="AC212" t="s">
        <v>229</v>
      </c>
      <c r="AD212">
        <v>14</v>
      </c>
      <c r="AE212" s="21">
        <f t="shared" si="36"/>
        <v>224</v>
      </c>
      <c r="AF212" s="27">
        <f t="shared" si="37"/>
        <v>14.518294897792781</v>
      </c>
      <c r="AG212" t="s">
        <v>236</v>
      </c>
    </row>
    <row r="213" spans="1:34" hidden="1" x14ac:dyDescent="0.25">
      <c r="A213" s="8" t="s">
        <v>12</v>
      </c>
      <c r="B213" t="s">
        <v>0</v>
      </c>
      <c r="C213" s="4" t="s">
        <v>276</v>
      </c>
      <c r="D213" s="4" t="s">
        <v>316</v>
      </c>
      <c r="E213" s="6">
        <v>42160</v>
      </c>
      <c r="F213">
        <v>0</v>
      </c>
      <c r="G213" s="15">
        <v>250</v>
      </c>
      <c r="H213">
        <v>77597</v>
      </c>
      <c r="I213">
        <v>80486</v>
      </c>
      <c r="J213">
        <f t="shared" si="35"/>
        <v>77.63617463617463</v>
      </c>
      <c r="K213" s="18">
        <v>2.0833333333333333E-3</v>
      </c>
      <c r="L213">
        <f>((3.14*(0.5^2))/4)*J213</f>
        <v>15.236099272349271</v>
      </c>
      <c r="M213">
        <v>15.42880907</v>
      </c>
      <c r="N213" s="9">
        <v>250</v>
      </c>
      <c r="O213" s="9">
        <v>6.25E-2</v>
      </c>
      <c r="P213" s="17" t="s">
        <v>234</v>
      </c>
      <c r="Q213" t="s">
        <v>31</v>
      </c>
      <c r="R213" t="s">
        <v>32</v>
      </c>
      <c r="S213" t="s">
        <v>42</v>
      </c>
      <c r="T213" t="s">
        <v>43</v>
      </c>
      <c r="U213" t="s">
        <v>44</v>
      </c>
      <c r="V213" t="s">
        <v>30</v>
      </c>
      <c r="W213" t="str">
        <f>IF(S213="NA",IF(R213="NA",IF(Q213="NA","Digested",Q213),R213),S213)</f>
        <v>Cyclopoida</v>
      </c>
      <c r="X213" t="s">
        <v>166</v>
      </c>
      <c r="Y213" t="str">
        <f t="shared" si="39"/>
        <v>Oithona</v>
      </c>
      <c r="Z213" t="s">
        <v>44</v>
      </c>
      <c r="AA213" t="s">
        <v>30</v>
      </c>
      <c r="AB213" t="s">
        <v>30</v>
      </c>
      <c r="AC213" t="s">
        <v>229</v>
      </c>
      <c r="AD213">
        <v>3</v>
      </c>
      <c r="AE213" s="21">
        <f t="shared" si="36"/>
        <v>48</v>
      </c>
      <c r="AF213" s="27">
        <f t="shared" si="37"/>
        <v>3.1110631923841678</v>
      </c>
      <c r="AG213" t="s">
        <v>236</v>
      </c>
    </row>
    <row r="214" spans="1:34" hidden="1" x14ac:dyDescent="0.25">
      <c r="A214" s="8" t="s">
        <v>12</v>
      </c>
      <c r="B214" t="s">
        <v>0</v>
      </c>
      <c r="C214" s="4" t="s">
        <v>276</v>
      </c>
      <c r="D214" s="4" t="s">
        <v>316</v>
      </c>
      <c r="E214" s="6">
        <v>42160</v>
      </c>
      <c r="F214">
        <v>0</v>
      </c>
      <c r="G214" s="15">
        <v>250</v>
      </c>
      <c r="H214">
        <v>77597</v>
      </c>
      <c r="I214">
        <v>80486</v>
      </c>
      <c r="J214">
        <f t="shared" si="35"/>
        <v>77.63617463617463</v>
      </c>
      <c r="K214" s="18">
        <v>2.0833333333333333E-3</v>
      </c>
      <c r="L214">
        <f>((3.14*(0.5^2))/4)*J214</f>
        <v>15.236099272349271</v>
      </c>
      <c r="M214">
        <v>15.42880907</v>
      </c>
      <c r="N214" s="9">
        <v>250</v>
      </c>
      <c r="O214" s="9">
        <v>6.25E-2</v>
      </c>
      <c r="P214" s="17" t="s">
        <v>234</v>
      </c>
      <c r="Q214" t="s">
        <v>30</v>
      </c>
      <c r="R214" t="s">
        <v>30</v>
      </c>
      <c r="S214" t="s">
        <v>30</v>
      </c>
      <c r="T214" t="s">
        <v>30</v>
      </c>
      <c r="U214" t="s">
        <v>30</v>
      </c>
      <c r="V214" t="s">
        <v>30</v>
      </c>
      <c r="W214" t="str">
        <f>IF(S214="NA",IF(R214="NA",IF(Q214="NA","Other",Q214),R214),S214)</f>
        <v>Other</v>
      </c>
      <c r="X214" t="s">
        <v>166</v>
      </c>
      <c r="Y214" t="str">
        <f t="shared" si="39"/>
        <v>Other</v>
      </c>
      <c r="Z214" t="s">
        <v>166</v>
      </c>
      <c r="AA214" t="s">
        <v>30</v>
      </c>
      <c r="AB214" t="s">
        <v>30</v>
      </c>
      <c r="AC214" t="s">
        <v>229</v>
      </c>
      <c r="AD214">
        <v>1</v>
      </c>
      <c r="AE214" s="21">
        <f t="shared" si="36"/>
        <v>16</v>
      </c>
      <c r="AF214" s="27">
        <f t="shared" si="37"/>
        <v>1.0370210641280559</v>
      </c>
      <c r="AG214" t="s">
        <v>236</v>
      </c>
    </row>
    <row r="215" spans="1:34" hidden="1" x14ac:dyDescent="0.25">
      <c r="A215" s="8" t="s">
        <v>12</v>
      </c>
      <c r="B215" t="s">
        <v>0</v>
      </c>
      <c r="C215" s="4" t="s">
        <v>276</v>
      </c>
      <c r="D215" s="4" t="s">
        <v>316</v>
      </c>
      <c r="E215" s="6">
        <v>42160</v>
      </c>
      <c r="F215">
        <v>0</v>
      </c>
      <c r="G215" s="15">
        <v>250</v>
      </c>
      <c r="H215">
        <v>77597</v>
      </c>
      <c r="I215">
        <v>80486</v>
      </c>
      <c r="J215">
        <f t="shared" si="35"/>
        <v>77.63617463617463</v>
      </c>
      <c r="K215" s="18">
        <v>2.0833333333333333E-3</v>
      </c>
      <c r="L215">
        <f>((3.14*(0.5^2))/4)*J215</f>
        <v>15.236099272349271</v>
      </c>
      <c r="M215">
        <v>15.42880907</v>
      </c>
      <c r="N215" s="9">
        <v>250</v>
      </c>
      <c r="O215" s="9">
        <v>6.25E-2</v>
      </c>
      <c r="P215" s="17" t="s">
        <v>234</v>
      </c>
      <c r="Q215" t="s">
        <v>31</v>
      </c>
      <c r="R215" t="s">
        <v>33</v>
      </c>
      <c r="S215" t="s">
        <v>34</v>
      </c>
      <c r="T215" t="s">
        <v>53</v>
      </c>
      <c r="U215" t="s">
        <v>54</v>
      </c>
      <c r="V215" t="s">
        <v>30</v>
      </c>
      <c r="W215" t="str">
        <f>IF(S215="NA",IF(R215="NA",IF(Q215="NA","Digested",Q215),R215),S215)</f>
        <v>Calanoida</v>
      </c>
      <c r="X215" t="s">
        <v>342</v>
      </c>
      <c r="Y215" t="str">
        <f t="shared" si="39"/>
        <v>Paracalanus</v>
      </c>
      <c r="Z215" t="s">
        <v>54</v>
      </c>
      <c r="AA215" t="s">
        <v>30</v>
      </c>
      <c r="AB215" t="s">
        <v>225</v>
      </c>
      <c r="AC215" t="s">
        <v>229</v>
      </c>
      <c r="AD215">
        <v>3</v>
      </c>
      <c r="AE215" s="21">
        <f t="shared" si="36"/>
        <v>48</v>
      </c>
      <c r="AF215" s="27">
        <f t="shared" si="37"/>
        <v>3.1110631923841678</v>
      </c>
      <c r="AG215" t="s">
        <v>236</v>
      </c>
    </row>
    <row r="216" spans="1:34" hidden="1" x14ac:dyDescent="0.25">
      <c r="A216" s="8" t="s">
        <v>12</v>
      </c>
      <c r="B216" t="s">
        <v>0</v>
      </c>
      <c r="C216" s="4" t="s">
        <v>276</v>
      </c>
      <c r="D216" s="4" t="s">
        <v>316</v>
      </c>
      <c r="E216" s="6">
        <v>42160</v>
      </c>
      <c r="F216">
        <v>0</v>
      </c>
      <c r="G216" s="15">
        <v>250</v>
      </c>
      <c r="H216">
        <v>77597</v>
      </c>
      <c r="I216">
        <v>80486</v>
      </c>
      <c r="J216">
        <f t="shared" si="35"/>
        <v>77.63617463617463</v>
      </c>
      <c r="K216" s="18">
        <v>2.0833333333333333E-3</v>
      </c>
      <c r="L216">
        <f>((3.14*(0.5^2))/4)*J216</f>
        <v>15.236099272349271</v>
      </c>
      <c r="M216">
        <v>15.42880907</v>
      </c>
      <c r="N216" s="9">
        <v>250</v>
      </c>
      <c r="O216" s="9">
        <v>6.25E-2</v>
      </c>
      <c r="P216" s="17" t="s">
        <v>234</v>
      </c>
      <c r="Q216" t="s">
        <v>31</v>
      </c>
      <c r="R216" t="s">
        <v>38</v>
      </c>
      <c r="S216" t="s">
        <v>39</v>
      </c>
      <c r="T216" t="s">
        <v>40</v>
      </c>
      <c r="U216" t="s">
        <v>58</v>
      </c>
      <c r="V216" t="s">
        <v>30</v>
      </c>
      <c r="W216" t="str">
        <f>IF(S216="NA",IF(R216="NA",IF(Q216="NA","Digested",Q216),R216),S216)</f>
        <v>Diplostraca</v>
      </c>
      <c r="X216" t="s">
        <v>336</v>
      </c>
      <c r="Y216" t="str">
        <f t="shared" si="39"/>
        <v>Podon</v>
      </c>
      <c r="Z216" t="s">
        <v>58</v>
      </c>
      <c r="AA216" t="s">
        <v>30</v>
      </c>
      <c r="AB216" t="s">
        <v>30</v>
      </c>
      <c r="AC216" t="s">
        <v>229</v>
      </c>
      <c r="AD216">
        <v>13</v>
      </c>
      <c r="AE216" s="21">
        <f t="shared" si="36"/>
        <v>208</v>
      </c>
      <c r="AF216" s="27">
        <f t="shared" si="37"/>
        <v>13.481273833664726</v>
      </c>
      <c r="AG216" t="s">
        <v>236</v>
      </c>
    </row>
    <row r="217" spans="1:34" hidden="1" x14ac:dyDescent="0.25">
      <c r="A217" s="8" t="s">
        <v>12</v>
      </c>
      <c r="B217" t="s">
        <v>0</v>
      </c>
      <c r="C217" s="4" t="s">
        <v>276</v>
      </c>
      <c r="D217" s="4" t="s">
        <v>316</v>
      </c>
      <c r="E217" s="6">
        <v>42160</v>
      </c>
      <c r="F217">
        <v>0</v>
      </c>
      <c r="G217" s="15">
        <v>250</v>
      </c>
      <c r="H217">
        <v>77597</v>
      </c>
      <c r="I217">
        <v>80486</v>
      </c>
      <c r="J217">
        <f t="shared" si="35"/>
        <v>77.63617463617463</v>
      </c>
      <c r="K217" s="18">
        <v>2.0833333333333333E-3</v>
      </c>
      <c r="L217">
        <f>((3.14*(0.5^2))/4)*J217</f>
        <v>15.236099272349271</v>
      </c>
      <c r="M217">
        <v>15.42880907</v>
      </c>
      <c r="N217" s="9">
        <v>250</v>
      </c>
      <c r="O217" s="9">
        <v>6.25E-2</v>
      </c>
      <c r="P217" s="17" t="s">
        <v>234</v>
      </c>
      <c r="Q217" t="s">
        <v>59</v>
      </c>
      <c r="R217" t="s">
        <v>60</v>
      </c>
      <c r="S217" t="s">
        <v>63</v>
      </c>
      <c r="T217" t="s">
        <v>64</v>
      </c>
      <c r="U217" t="s">
        <v>30</v>
      </c>
      <c r="V217" t="s">
        <v>30</v>
      </c>
      <c r="W217" t="s">
        <v>166</v>
      </c>
      <c r="X217" t="s">
        <v>166</v>
      </c>
      <c r="Y217" t="str">
        <f t="shared" si="39"/>
        <v>Polynoidae</v>
      </c>
      <c r="Z217" t="s">
        <v>64</v>
      </c>
      <c r="AA217" t="s">
        <v>30</v>
      </c>
      <c r="AB217" t="s">
        <v>30</v>
      </c>
      <c r="AC217" t="s">
        <v>229</v>
      </c>
      <c r="AD217">
        <v>2</v>
      </c>
      <c r="AE217" s="21">
        <f t="shared" si="36"/>
        <v>32</v>
      </c>
      <c r="AF217" s="27">
        <f t="shared" si="37"/>
        <v>2.0740421282561119</v>
      </c>
      <c r="AG217" t="s">
        <v>236</v>
      </c>
    </row>
    <row r="218" spans="1:34" hidden="1" x14ac:dyDescent="0.25">
      <c r="A218" s="8" t="s">
        <v>12</v>
      </c>
      <c r="B218" t="s">
        <v>0</v>
      </c>
      <c r="C218" s="4" t="s">
        <v>276</v>
      </c>
      <c r="D218" s="4" t="s">
        <v>316</v>
      </c>
      <c r="E218" s="6">
        <v>42160</v>
      </c>
      <c r="F218">
        <v>0</v>
      </c>
      <c r="G218" s="15">
        <v>250</v>
      </c>
      <c r="H218">
        <v>77597</v>
      </c>
      <c r="I218">
        <v>80486</v>
      </c>
      <c r="J218">
        <f t="shared" si="35"/>
        <v>77.63617463617463</v>
      </c>
      <c r="K218" s="18">
        <v>2.0833333333333333E-3</v>
      </c>
      <c r="L218">
        <f>((3.14*(0.5^2))/4)*J218</f>
        <v>15.236099272349271</v>
      </c>
      <c r="M218">
        <v>15.42880907</v>
      </c>
      <c r="N218" s="9">
        <v>250</v>
      </c>
      <c r="O218" s="9">
        <v>6.25E-2</v>
      </c>
      <c r="P218" s="12" t="s">
        <v>239</v>
      </c>
      <c r="Q218" t="s">
        <v>31</v>
      </c>
      <c r="R218" t="s">
        <v>33</v>
      </c>
      <c r="S218" t="s">
        <v>34</v>
      </c>
      <c r="T218" t="s">
        <v>65</v>
      </c>
      <c r="U218" t="s">
        <v>66</v>
      </c>
      <c r="V218" t="s">
        <v>30</v>
      </c>
      <c r="W218" t="str">
        <f>IF(S218="NA",IF(R218="NA",IF(Q218="NA","Digested",Q218),R218),S218)</f>
        <v>Calanoida</v>
      </c>
      <c r="X218" t="s">
        <v>342</v>
      </c>
      <c r="Y218" t="str">
        <f t="shared" si="39"/>
        <v>Pseudocalanus</v>
      </c>
      <c r="Z218" t="s">
        <v>66</v>
      </c>
      <c r="AA218" t="s">
        <v>30</v>
      </c>
      <c r="AB218" t="s">
        <v>226</v>
      </c>
      <c r="AC218" t="s">
        <v>229</v>
      </c>
      <c r="AD218">
        <v>1</v>
      </c>
      <c r="AE218" s="21">
        <f t="shared" si="36"/>
        <v>16</v>
      </c>
      <c r="AF218" s="27">
        <f t="shared" si="37"/>
        <v>1.0370210641280559</v>
      </c>
      <c r="AG218" t="s">
        <v>236</v>
      </c>
    </row>
    <row r="219" spans="1:34" hidden="1" x14ac:dyDescent="0.25">
      <c r="A219" s="8" t="s">
        <v>12</v>
      </c>
      <c r="B219" t="s">
        <v>0</v>
      </c>
      <c r="C219" s="4" t="s">
        <v>276</v>
      </c>
      <c r="D219" s="4" t="s">
        <v>316</v>
      </c>
      <c r="E219" s="6">
        <v>42160</v>
      </c>
      <c r="F219">
        <v>0</v>
      </c>
      <c r="G219" s="15">
        <v>250</v>
      </c>
      <c r="H219">
        <v>77597</v>
      </c>
      <c r="I219">
        <v>80486</v>
      </c>
      <c r="J219">
        <f t="shared" si="35"/>
        <v>77.63617463617463</v>
      </c>
      <c r="K219" s="18">
        <v>2.0833333333333333E-3</v>
      </c>
      <c r="L219">
        <f>((3.14*(0.5^2))/4)*J219</f>
        <v>15.236099272349271</v>
      </c>
      <c r="M219">
        <v>15.42880907</v>
      </c>
      <c r="N219" s="9">
        <v>250</v>
      </c>
      <c r="O219" s="9">
        <v>6.25E-2</v>
      </c>
      <c r="P219" s="17" t="s">
        <v>234</v>
      </c>
      <c r="Q219" t="s">
        <v>70</v>
      </c>
      <c r="R219" t="s">
        <v>71</v>
      </c>
      <c r="S219" t="s">
        <v>30</v>
      </c>
      <c r="T219" t="s">
        <v>30</v>
      </c>
      <c r="U219" t="s">
        <v>30</v>
      </c>
      <c r="V219" t="s">
        <v>30</v>
      </c>
      <c r="W219" t="s">
        <v>166</v>
      </c>
      <c r="X219" t="s">
        <v>166</v>
      </c>
      <c r="Y219" t="str">
        <f t="shared" si="39"/>
        <v>Gastropoda</v>
      </c>
      <c r="Z219" t="s">
        <v>167</v>
      </c>
      <c r="AA219" t="s">
        <v>30</v>
      </c>
      <c r="AB219" t="s">
        <v>30</v>
      </c>
      <c r="AC219" t="s">
        <v>229</v>
      </c>
      <c r="AD219">
        <v>2</v>
      </c>
      <c r="AE219" s="21">
        <f t="shared" si="36"/>
        <v>32</v>
      </c>
      <c r="AF219" s="27">
        <f t="shared" si="37"/>
        <v>2.0740421282561119</v>
      </c>
      <c r="AG219" t="s">
        <v>236</v>
      </c>
    </row>
    <row r="220" spans="1:34" hidden="1" x14ac:dyDescent="0.25">
      <c r="A220" s="8" t="s">
        <v>12</v>
      </c>
      <c r="B220" t="s">
        <v>0</v>
      </c>
      <c r="C220" s="4" t="s">
        <v>276</v>
      </c>
      <c r="D220" s="4" t="s">
        <v>316</v>
      </c>
      <c r="E220" s="6">
        <v>42160</v>
      </c>
      <c r="F220">
        <v>0</v>
      </c>
      <c r="G220" s="15">
        <v>250</v>
      </c>
      <c r="H220">
        <v>77597</v>
      </c>
      <c r="I220">
        <v>80486</v>
      </c>
      <c r="J220">
        <f t="shared" si="35"/>
        <v>77.63617463617463</v>
      </c>
      <c r="K220" s="18">
        <v>2.0833333333333333E-3</v>
      </c>
      <c r="L220">
        <f>((3.14*(0.5^2))/4)*J220</f>
        <v>15.236099272349271</v>
      </c>
      <c r="M220">
        <v>15.42880907</v>
      </c>
      <c r="N220" s="9">
        <v>250</v>
      </c>
      <c r="O220" s="9">
        <v>6.25E-2</v>
      </c>
      <c r="P220" s="17" t="s">
        <v>234</v>
      </c>
      <c r="Q220" t="s">
        <v>59</v>
      </c>
      <c r="R220" t="s">
        <v>60</v>
      </c>
      <c r="S220" t="s">
        <v>61</v>
      </c>
      <c r="T220" t="s">
        <v>62</v>
      </c>
      <c r="U220" t="s">
        <v>30</v>
      </c>
      <c r="V220" t="s">
        <v>30</v>
      </c>
      <c r="W220" t="s">
        <v>166</v>
      </c>
      <c r="X220" t="s">
        <v>166</v>
      </c>
      <c r="Y220" t="str">
        <f t="shared" si="39"/>
        <v>Spionidae</v>
      </c>
      <c r="Z220" t="s">
        <v>62</v>
      </c>
      <c r="AA220" t="s">
        <v>30</v>
      </c>
      <c r="AB220" t="s">
        <v>30</v>
      </c>
      <c r="AC220" t="s">
        <v>229</v>
      </c>
      <c r="AD220">
        <v>2</v>
      </c>
      <c r="AE220" s="21">
        <f t="shared" si="36"/>
        <v>32</v>
      </c>
      <c r="AF220" s="27">
        <f t="shared" si="37"/>
        <v>2.0740421282561119</v>
      </c>
      <c r="AG220" t="s">
        <v>236</v>
      </c>
    </row>
    <row r="221" spans="1:34" hidden="1" x14ac:dyDescent="0.25">
      <c r="A221" s="8" t="s">
        <v>12</v>
      </c>
      <c r="B221" t="s">
        <v>0</v>
      </c>
      <c r="C221" s="4" t="s">
        <v>276</v>
      </c>
      <c r="D221" s="4" t="s">
        <v>316</v>
      </c>
      <c r="E221" s="6">
        <v>42160</v>
      </c>
      <c r="F221">
        <v>0</v>
      </c>
      <c r="G221" s="15">
        <v>250</v>
      </c>
      <c r="H221">
        <v>77597</v>
      </c>
      <c r="I221">
        <v>80486</v>
      </c>
      <c r="J221">
        <f t="shared" si="35"/>
        <v>77.63617463617463</v>
      </c>
      <c r="K221" s="18">
        <v>2.0833333333333333E-3</v>
      </c>
      <c r="L221">
        <f>((3.14*(0.5^2))/4)*J221</f>
        <v>15.236099272349271</v>
      </c>
      <c r="M221">
        <v>15.42880907</v>
      </c>
      <c r="N221" s="9">
        <v>250</v>
      </c>
      <c r="O221" s="9">
        <v>6.25E-2</v>
      </c>
      <c r="P221" s="17" t="s">
        <v>234</v>
      </c>
      <c r="Q221" t="s">
        <v>59</v>
      </c>
      <c r="R221" t="s">
        <v>60</v>
      </c>
      <c r="S221" t="s">
        <v>63</v>
      </c>
      <c r="T221" t="s">
        <v>68</v>
      </c>
      <c r="U221" t="s">
        <v>30</v>
      </c>
      <c r="V221" t="s">
        <v>30</v>
      </c>
      <c r="W221" t="s">
        <v>166</v>
      </c>
      <c r="X221" t="s">
        <v>166</v>
      </c>
      <c r="Y221" t="str">
        <f t="shared" si="39"/>
        <v>Tomopteridae</v>
      </c>
      <c r="Z221" t="s">
        <v>122</v>
      </c>
      <c r="AA221" t="s">
        <v>30</v>
      </c>
      <c r="AB221" t="s">
        <v>30</v>
      </c>
      <c r="AC221" t="s">
        <v>229</v>
      </c>
      <c r="AD221">
        <v>1</v>
      </c>
      <c r="AE221" s="21">
        <f t="shared" si="36"/>
        <v>16</v>
      </c>
      <c r="AF221" s="27">
        <f t="shared" si="37"/>
        <v>1.0370210641280559</v>
      </c>
      <c r="AG221" t="s">
        <v>236</v>
      </c>
    </row>
    <row r="222" spans="1:34" hidden="1" x14ac:dyDescent="0.25">
      <c r="A222" s="8" t="s">
        <v>13</v>
      </c>
      <c r="B222" t="s">
        <v>1</v>
      </c>
      <c r="C222" s="4" t="s">
        <v>276</v>
      </c>
      <c r="D222" s="4" t="s">
        <v>319</v>
      </c>
      <c r="E222" s="6">
        <v>42160</v>
      </c>
      <c r="F222">
        <v>0</v>
      </c>
      <c r="G222" s="15">
        <v>250</v>
      </c>
      <c r="H222">
        <v>74837</v>
      </c>
      <c r="I222">
        <v>77593</v>
      </c>
      <c r="J222">
        <f t="shared" si="35"/>
        <v>74.062062062062068</v>
      </c>
      <c r="K222" s="18">
        <v>2.0833333333333333E-3</v>
      </c>
      <c r="L222">
        <f>((3.14*(0.5^2))/4)*J222</f>
        <v>14.534679679679682</v>
      </c>
      <c r="M222">
        <v>14.712772810000001</v>
      </c>
      <c r="N222" s="9">
        <v>250</v>
      </c>
      <c r="O222" s="9">
        <v>3.125E-2</v>
      </c>
      <c r="P222" s="17" t="s">
        <v>234</v>
      </c>
      <c r="Q222" t="s">
        <v>31</v>
      </c>
      <c r="R222" t="s">
        <v>32</v>
      </c>
      <c r="S222" t="s">
        <v>34</v>
      </c>
      <c r="T222" t="s">
        <v>50</v>
      </c>
      <c r="U222" t="s">
        <v>51</v>
      </c>
      <c r="V222" t="s">
        <v>30</v>
      </c>
      <c r="W222" t="str">
        <f>IF(S222="NA",IF(R222="NA",IF(Q222="NA","Digested",Q222),R222),S222)</f>
        <v>Calanoida</v>
      </c>
      <c r="X222" t="s">
        <v>342</v>
      </c>
      <c r="Y222" t="str">
        <f t="shared" si="39"/>
        <v>Acartia</v>
      </c>
      <c r="Z222" t="s">
        <v>51</v>
      </c>
      <c r="AA222" t="s">
        <v>30</v>
      </c>
      <c r="AB222" t="s">
        <v>227</v>
      </c>
      <c r="AC222" t="s">
        <v>229</v>
      </c>
      <c r="AD222">
        <v>2</v>
      </c>
      <c r="AE222" s="21">
        <f t="shared" si="36"/>
        <v>64</v>
      </c>
      <c r="AF222" s="27">
        <f t="shared" si="37"/>
        <v>4.3499618206909565</v>
      </c>
      <c r="AG222" t="s">
        <v>236</v>
      </c>
    </row>
    <row r="223" spans="1:34" hidden="1" x14ac:dyDescent="0.25">
      <c r="A223" s="8" t="s">
        <v>13</v>
      </c>
      <c r="B223" t="s">
        <v>1</v>
      </c>
      <c r="C223" s="4" t="s">
        <v>276</v>
      </c>
      <c r="D223" s="4" t="s">
        <v>319</v>
      </c>
      <c r="E223" s="6">
        <v>42160</v>
      </c>
      <c r="F223">
        <v>0</v>
      </c>
      <c r="G223" s="15">
        <v>250</v>
      </c>
      <c r="H223">
        <v>74837</v>
      </c>
      <c r="I223">
        <v>77593</v>
      </c>
      <c r="J223">
        <f t="shared" si="35"/>
        <v>74.062062062062068</v>
      </c>
      <c r="K223" s="18">
        <v>2.0833333333333333E-3</v>
      </c>
      <c r="L223">
        <f>((3.14*(0.5^2))/4)*J223</f>
        <v>14.534679679679682</v>
      </c>
      <c r="M223">
        <v>14.712772810000001</v>
      </c>
      <c r="N223" s="9">
        <v>250</v>
      </c>
      <c r="O223" s="9">
        <v>3.125E-2</v>
      </c>
      <c r="P223" s="12" t="s">
        <v>239</v>
      </c>
      <c r="Q223" t="s">
        <v>31</v>
      </c>
      <c r="R223" t="s">
        <v>32</v>
      </c>
      <c r="S223" t="s">
        <v>34</v>
      </c>
      <c r="T223" t="s">
        <v>50</v>
      </c>
      <c r="U223" t="s">
        <v>51</v>
      </c>
      <c r="V223" t="s">
        <v>30</v>
      </c>
      <c r="W223" t="str">
        <f>IF(S223="NA",IF(R223="NA",IF(Q223="NA","Digested",Q223),R223),S223)</f>
        <v>Calanoida</v>
      </c>
      <c r="X223" t="s">
        <v>342</v>
      </c>
      <c r="Y223" t="str">
        <f t="shared" si="39"/>
        <v>Acartia</v>
      </c>
      <c r="Z223" t="s">
        <v>51</v>
      </c>
      <c r="AA223" t="s">
        <v>30</v>
      </c>
      <c r="AB223" t="s">
        <v>228</v>
      </c>
      <c r="AC223" t="s">
        <v>229</v>
      </c>
      <c r="AD223">
        <f>18+23</f>
        <v>41</v>
      </c>
      <c r="AE223" s="21">
        <f t="shared" si="36"/>
        <v>1312</v>
      </c>
      <c r="AF223" s="27">
        <f t="shared" si="37"/>
        <v>89.174217324164601</v>
      </c>
      <c r="AG223" t="s">
        <v>236</v>
      </c>
    </row>
    <row r="224" spans="1:34" hidden="1" x14ac:dyDescent="0.25">
      <c r="A224" s="8" t="s">
        <v>13</v>
      </c>
      <c r="B224" t="s">
        <v>1</v>
      </c>
      <c r="C224" s="4" t="s">
        <v>276</v>
      </c>
      <c r="D224" s="4" t="s">
        <v>319</v>
      </c>
      <c r="E224" s="6">
        <v>42160</v>
      </c>
      <c r="F224">
        <v>0</v>
      </c>
      <c r="G224" s="15">
        <v>250</v>
      </c>
      <c r="H224">
        <v>74837</v>
      </c>
      <c r="I224">
        <v>77593</v>
      </c>
      <c r="J224">
        <f t="shared" si="35"/>
        <v>74.062062062062068</v>
      </c>
      <c r="K224" s="18">
        <v>2.0833333333333333E-3</v>
      </c>
      <c r="L224">
        <f>((3.14*(0.5^2))/4)*J224</f>
        <v>14.534679679679682</v>
      </c>
      <c r="M224">
        <v>14.712772810000001</v>
      </c>
      <c r="N224" s="9">
        <v>250</v>
      </c>
      <c r="O224" s="9">
        <v>3.125E-2</v>
      </c>
      <c r="P224" s="12" t="s">
        <v>239</v>
      </c>
      <c r="Q224" t="s">
        <v>31</v>
      </c>
      <c r="R224" t="s">
        <v>32</v>
      </c>
      <c r="S224" t="s">
        <v>34</v>
      </c>
      <c r="T224" t="s">
        <v>50</v>
      </c>
      <c r="U224" t="s">
        <v>51</v>
      </c>
      <c r="V224" t="s">
        <v>52</v>
      </c>
      <c r="W224" t="str">
        <f>IF(S224="NA",IF(R224="NA",IF(Q224="NA","Digested",Q224),R224),S224)</f>
        <v>Calanoida</v>
      </c>
      <c r="X224" t="s">
        <v>342</v>
      </c>
      <c r="Y224" t="str">
        <f t="shared" si="39"/>
        <v>Acartia</v>
      </c>
      <c r="Z224" t="s">
        <v>267</v>
      </c>
      <c r="AA224" t="s">
        <v>30</v>
      </c>
      <c r="AB224" t="s">
        <v>227</v>
      </c>
      <c r="AC224" t="s">
        <v>229</v>
      </c>
      <c r="AD224">
        <f>18+10</f>
        <v>28</v>
      </c>
      <c r="AE224" s="21">
        <f t="shared" si="36"/>
        <v>896</v>
      </c>
      <c r="AF224" s="27">
        <f t="shared" si="37"/>
        <v>60.899465489673389</v>
      </c>
      <c r="AG224" t="s">
        <v>236</v>
      </c>
    </row>
    <row r="225" spans="1:33" hidden="1" x14ac:dyDescent="0.25">
      <c r="A225" s="8" t="s">
        <v>13</v>
      </c>
      <c r="B225" t="s">
        <v>1</v>
      </c>
      <c r="C225" s="4" t="s">
        <v>276</v>
      </c>
      <c r="D225" s="4" t="s">
        <v>319</v>
      </c>
      <c r="E225" s="6">
        <v>42160</v>
      </c>
      <c r="F225">
        <v>0</v>
      </c>
      <c r="G225" s="15">
        <v>250</v>
      </c>
      <c r="H225">
        <v>74837</v>
      </c>
      <c r="I225">
        <v>77593</v>
      </c>
      <c r="J225">
        <f t="shared" si="35"/>
        <v>74.062062062062068</v>
      </c>
      <c r="K225" s="18">
        <v>2.0833333333333333E-3</v>
      </c>
      <c r="L225">
        <f>((3.14*(0.5^2))/4)*J225</f>
        <v>14.534679679679682</v>
      </c>
      <c r="M225">
        <v>14.712772810000001</v>
      </c>
      <c r="N225" s="9">
        <v>250</v>
      </c>
      <c r="O225" s="9">
        <v>3.125E-2</v>
      </c>
      <c r="P225" s="12" t="s">
        <v>239</v>
      </c>
      <c r="Q225" t="s">
        <v>31</v>
      </c>
      <c r="R225" t="s">
        <v>32</v>
      </c>
      <c r="S225" t="s">
        <v>34</v>
      </c>
      <c r="T225" t="s">
        <v>50</v>
      </c>
      <c r="U225" t="s">
        <v>51</v>
      </c>
      <c r="V225" t="s">
        <v>52</v>
      </c>
      <c r="W225" t="str">
        <f>IF(S225="NA",IF(R225="NA",IF(Q225="NA","Digested",Q225),R225),S225)</f>
        <v>Calanoida</v>
      </c>
      <c r="X225" t="s">
        <v>342</v>
      </c>
      <c r="Y225" t="str">
        <f t="shared" si="39"/>
        <v>Acartia</v>
      </c>
      <c r="Z225" t="s">
        <v>267</v>
      </c>
      <c r="AA225" t="s">
        <v>30</v>
      </c>
      <c r="AB225" t="s">
        <v>228</v>
      </c>
      <c r="AC225" t="s">
        <v>229</v>
      </c>
      <c r="AD225">
        <f>25+12</f>
        <v>37</v>
      </c>
      <c r="AE225" s="21">
        <f t="shared" si="36"/>
        <v>1184</v>
      </c>
      <c r="AF225" s="27">
        <f t="shared" si="37"/>
        <v>80.474293682782687</v>
      </c>
      <c r="AG225" t="s">
        <v>236</v>
      </c>
    </row>
    <row r="226" spans="1:33" hidden="1" x14ac:dyDescent="0.25">
      <c r="A226" s="8" t="s">
        <v>13</v>
      </c>
      <c r="B226" t="s">
        <v>1</v>
      </c>
      <c r="C226" s="4" t="s">
        <v>276</v>
      </c>
      <c r="D226" s="4" t="s">
        <v>319</v>
      </c>
      <c r="E226" s="6">
        <v>42160</v>
      </c>
      <c r="F226">
        <v>0</v>
      </c>
      <c r="G226" s="15">
        <v>250</v>
      </c>
      <c r="H226">
        <v>74837</v>
      </c>
      <c r="I226">
        <v>77593</v>
      </c>
      <c r="J226">
        <f t="shared" si="35"/>
        <v>74.062062062062068</v>
      </c>
      <c r="K226" s="18">
        <v>2.0833333333333333E-3</v>
      </c>
      <c r="L226">
        <f>((3.14*(0.5^2))/4)*J226</f>
        <v>14.534679679679682</v>
      </c>
      <c r="M226">
        <v>14.712772810000001</v>
      </c>
      <c r="N226" s="9">
        <v>2000</v>
      </c>
      <c r="O226" s="9">
        <v>1</v>
      </c>
      <c r="P226" s="17" t="s">
        <v>235</v>
      </c>
      <c r="Q226" t="s">
        <v>72</v>
      </c>
      <c r="R226" t="s">
        <v>73</v>
      </c>
      <c r="S226" t="s">
        <v>74</v>
      </c>
      <c r="T226" t="s">
        <v>75</v>
      </c>
      <c r="U226" t="s">
        <v>76</v>
      </c>
      <c r="V226" t="s">
        <v>77</v>
      </c>
      <c r="W226" t="s">
        <v>73</v>
      </c>
      <c r="X226" t="s">
        <v>166</v>
      </c>
      <c r="Y226" t="str">
        <f t="shared" si="39"/>
        <v>Aequorea</v>
      </c>
      <c r="Z226" t="s">
        <v>171</v>
      </c>
      <c r="AA226" t="s">
        <v>30</v>
      </c>
      <c r="AB226" t="s">
        <v>30</v>
      </c>
      <c r="AC226">
        <v>410</v>
      </c>
      <c r="AD226">
        <v>1</v>
      </c>
      <c r="AE226" s="21">
        <f t="shared" si="36"/>
        <v>1</v>
      </c>
      <c r="AF226" s="27">
        <f t="shared" si="37"/>
        <v>6.7968153448296195E-2</v>
      </c>
      <c r="AG226" t="s">
        <v>236</v>
      </c>
    </row>
    <row r="227" spans="1:33" hidden="1" x14ac:dyDescent="0.25">
      <c r="A227" s="8" t="s">
        <v>13</v>
      </c>
      <c r="B227" t="s">
        <v>1</v>
      </c>
      <c r="C227" s="4" t="s">
        <v>276</v>
      </c>
      <c r="D227" s="4" t="s">
        <v>319</v>
      </c>
      <c r="E227" s="6">
        <v>42160</v>
      </c>
      <c r="F227">
        <v>0</v>
      </c>
      <c r="G227" s="15">
        <v>250</v>
      </c>
      <c r="H227">
        <v>74837</v>
      </c>
      <c r="I227">
        <v>77593</v>
      </c>
      <c r="J227">
        <f t="shared" si="35"/>
        <v>74.062062062062068</v>
      </c>
      <c r="K227" s="18">
        <v>2.0833333333333333E-3</v>
      </c>
      <c r="L227">
        <f>((3.14*(0.5^2))/4)*J227</f>
        <v>14.534679679679682</v>
      </c>
      <c r="M227">
        <v>14.712772810000001</v>
      </c>
      <c r="N227" s="9">
        <v>250</v>
      </c>
      <c r="O227" s="9">
        <v>3.125E-2</v>
      </c>
      <c r="P227" s="12" t="s">
        <v>239</v>
      </c>
      <c r="Q227" t="s">
        <v>31</v>
      </c>
      <c r="R227" t="s">
        <v>32</v>
      </c>
      <c r="S227" t="s">
        <v>34</v>
      </c>
      <c r="T227" t="s">
        <v>85</v>
      </c>
      <c r="U227" t="s">
        <v>30</v>
      </c>
      <c r="V227" t="s">
        <v>85</v>
      </c>
      <c r="W227" t="str">
        <f>IF(S227="NA",IF(R227="NA",IF(Q227="NA","Digested",Q227),R227),S227)</f>
        <v>Calanoida</v>
      </c>
      <c r="X227" t="s">
        <v>342</v>
      </c>
      <c r="Y227" t="s">
        <v>34</v>
      </c>
      <c r="Z227" t="s">
        <v>311</v>
      </c>
      <c r="AA227" t="s">
        <v>85</v>
      </c>
      <c r="AB227" t="s">
        <v>30</v>
      </c>
      <c r="AC227" t="s">
        <v>229</v>
      </c>
      <c r="AD227">
        <v>1</v>
      </c>
      <c r="AE227" s="21">
        <f t="shared" si="36"/>
        <v>32</v>
      </c>
      <c r="AF227" s="27">
        <f t="shared" si="37"/>
        <v>2.1749809103454782</v>
      </c>
      <c r="AG227" t="s">
        <v>236</v>
      </c>
    </row>
    <row r="228" spans="1:33" hidden="1" x14ac:dyDescent="0.25">
      <c r="A228" s="8" t="s">
        <v>13</v>
      </c>
      <c r="B228" t="s">
        <v>1</v>
      </c>
      <c r="C228" s="4" t="s">
        <v>276</v>
      </c>
      <c r="D228" s="4" t="s">
        <v>319</v>
      </c>
      <c r="E228" s="6">
        <v>42160</v>
      </c>
      <c r="F228">
        <v>0</v>
      </c>
      <c r="G228" s="15">
        <v>250</v>
      </c>
      <c r="H228">
        <v>74837</v>
      </c>
      <c r="I228">
        <v>77593</v>
      </c>
      <c r="J228">
        <f t="shared" si="35"/>
        <v>74.062062062062068</v>
      </c>
      <c r="K228" s="18">
        <v>2.0833333333333333E-3</v>
      </c>
      <c r="L228">
        <f>((3.14*(0.5^2))/4)*J228</f>
        <v>14.534679679679682</v>
      </c>
      <c r="M228">
        <v>14.712772810000001</v>
      </c>
      <c r="N228" s="9">
        <v>250</v>
      </c>
      <c r="O228" s="9">
        <v>3.125E-2</v>
      </c>
      <c r="P228" s="17" t="s">
        <v>234</v>
      </c>
      <c r="Q228" t="s">
        <v>31</v>
      </c>
      <c r="R228" t="s">
        <v>32</v>
      </c>
      <c r="S228" t="s">
        <v>30</v>
      </c>
      <c r="T228" t="s">
        <v>30</v>
      </c>
      <c r="U228" t="s">
        <v>30</v>
      </c>
      <c r="V228" t="s">
        <v>30</v>
      </c>
      <c r="W228" t="s">
        <v>274</v>
      </c>
      <c r="X228" t="s">
        <v>274</v>
      </c>
      <c r="Y228" t="s">
        <v>274</v>
      </c>
      <c r="Z228" t="s">
        <v>163</v>
      </c>
      <c r="AA228" t="s">
        <v>215</v>
      </c>
      <c r="AB228" t="s">
        <v>30</v>
      </c>
      <c r="AC228" t="s">
        <v>229</v>
      </c>
      <c r="AD228">
        <v>30</v>
      </c>
      <c r="AE228" s="21">
        <f t="shared" si="36"/>
        <v>960</v>
      </c>
      <c r="AF228" s="27">
        <f t="shared" si="37"/>
        <v>65.249427310364339</v>
      </c>
      <c r="AG228" t="s">
        <v>236</v>
      </c>
    </row>
    <row r="229" spans="1:33" hidden="1" x14ac:dyDescent="0.25">
      <c r="A229" s="8" t="s">
        <v>13</v>
      </c>
      <c r="B229" t="s">
        <v>1</v>
      </c>
      <c r="C229" s="4" t="s">
        <v>276</v>
      </c>
      <c r="D229" s="4" t="s">
        <v>319</v>
      </c>
      <c r="E229" s="6">
        <v>42160</v>
      </c>
      <c r="F229">
        <v>0</v>
      </c>
      <c r="G229" s="15">
        <v>250</v>
      </c>
      <c r="H229">
        <v>74837</v>
      </c>
      <c r="I229">
        <v>77593</v>
      </c>
      <c r="J229">
        <f t="shared" si="35"/>
        <v>74.062062062062068</v>
      </c>
      <c r="K229" s="18">
        <v>2.0833333333333333E-3</v>
      </c>
      <c r="L229">
        <f>((3.14*(0.5^2))/4)*J229</f>
        <v>14.534679679679682</v>
      </c>
      <c r="M229">
        <v>14.712772810000001</v>
      </c>
      <c r="N229" s="9">
        <v>250</v>
      </c>
      <c r="O229" s="9">
        <v>3.125E-2</v>
      </c>
      <c r="P229" s="17" t="s">
        <v>234</v>
      </c>
      <c r="Q229" t="s">
        <v>70</v>
      </c>
      <c r="R229" t="s">
        <v>86</v>
      </c>
      <c r="S229" t="s">
        <v>30</v>
      </c>
      <c r="T229" t="s">
        <v>30</v>
      </c>
      <c r="U229" t="s">
        <v>30</v>
      </c>
      <c r="V229" t="s">
        <v>30</v>
      </c>
      <c r="W229" t="s">
        <v>166</v>
      </c>
      <c r="X229" t="s">
        <v>166</v>
      </c>
      <c r="Y229" t="str">
        <f t="shared" ref="Y229:Y239" si="40">IF(U229="NA",IF(T229="NA",IF(S229="NA",IF(R229="NA",IF(Q229="NA","Other",Q229),R229),S229),T229),U229)</f>
        <v>Bivalvia</v>
      </c>
      <c r="Z229" t="s">
        <v>175</v>
      </c>
      <c r="AA229" s="10" t="s">
        <v>218</v>
      </c>
      <c r="AB229" t="s">
        <v>30</v>
      </c>
      <c r="AC229" t="s">
        <v>229</v>
      </c>
      <c r="AD229">
        <f>15+22</f>
        <v>37</v>
      </c>
      <c r="AE229" s="21">
        <f t="shared" si="36"/>
        <v>1184</v>
      </c>
      <c r="AF229" s="27">
        <f t="shared" si="37"/>
        <v>80.474293682782687</v>
      </c>
      <c r="AG229" t="s">
        <v>236</v>
      </c>
    </row>
    <row r="230" spans="1:33" hidden="1" x14ac:dyDescent="0.25">
      <c r="A230" s="8" t="s">
        <v>13</v>
      </c>
      <c r="B230" t="s">
        <v>1</v>
      </c>
      <c r="C230" s="4" t="s">
        <v>276</v>
      </c>
      <c r="D230" s="4" t="s">
        <v>319</v>
      </c>
      <c r="E230" s="6">
        <v>42160</v>
      </c>
      <c r="F230">
        <v>0</v>
      </c>
      <c r="G230" s="15">
        <v>250</v>
      </c>
      <c r="H230">
        <v>74837</v>
      </c>
      <c r="I230">
        <v>77593</v>
      </c>
      <c r="J230">
        <f t="shared" si="35"/>
        <v>74.062062062062068</v>
      </c>
      <c r="K230" s="18">
        <v>2.0833333333333333E-3</v>
      </c>
      <c r="L230">
        <f>((3.14*(0.5^2))/4)*J230</f>
        <v>14.534679679679682</v>
      </c>
      <c r="M230">
        <v>14.712772810000001</v>
      </c>
      <c r="N230" s="9">
        <v>250</v>
      </c>
      <c r="O230" s="9">
        <v>3.125E-2</v>
      </c>
      <c r="P230" s="17" t="s">
        <v>234</v>
      </c>
      <c r="Q230" t="s">
        <v>57</v>
      </c>
      <c r="R230" t="s">
        <v>30</v>
      </c>
      <c r="S230" t="s">
        <v>30</v>
      </c>
      <c r="T230" t="s">
        <v>30</v>
      </c>
      <c r="U230" t="s">
        <v>30</v>
      </c>
      <c r="V230" t="s">
        <v>30</v>
      </c>
      <c r="W230" t="s">
        <v>166</v>
      </c>
      <c r="X230" t="s">
        <v>166</v>
      </c>
      <c r="Y230" t="str">
        <f t="shared" si="40"/>
        <v>Bryozoa</v>
      </c>
      <c r="Z230" t="s">
        <v>57</v>
      </c>
      <c r="AA230" t="s">
        <v>30</v>
      </c>
      <c r="AB230" t="s">
        <v>30</v>
      </c>
      <c r="AC230" t="s">
        <v>229</v>
      </c>
      <c r="AD230">
        <v>11</v>
      </c>
      <c r="AE230" s="21">
        <f t="shared" si="36"/>
        <v>352</v>
      </c>
      <c r="AF230" s="27">
        <f t="shared" si="37"/>
        <v>23.924790013800258</v>
      </c>
      <c r="AG230" t="s">
        <v>236</v>
      </c>
    </row>
    <row r="231" spans="1:33" hidden="1" x14ac:dyDescent="0.25">
      <c r="A231" s="8" t="s">
        <v>13</v>
      </c>
      <c r="B231" t="s">
        <v>1</v>
      </c>
      <c r="C231" s="4" t="s">
        <v>276</v>
      </c>
      <c r="D231" s="4" t="s">
        <v>319</v>
      </c>
      <c r="E231" s="6">
        <v>42160</v>
      </c>
      <c r="F231">
        <v>0</v>
      </c>
      <c r="G231" s="15">
        <v>250</v>
      </c>
      <c r="H231">
        <v>74837</v>
      </c>
      <c r="I231">
        <v>77593</v>
      </c>
      <c r="J231">
        <f t="shared" si="35"/>
        <v>74.062062062062068</v>
      </c>
      <c r="K231" s="18">
        <v>2.0833333333333333E-3</v>
      </c>
      <c r="L231">
        <f>((3.14*(0.5^2))/4)*J231</f>
        <v>14.534679679679682</v>
      </c>
      <c r="M231">
        <v>14.712772810000001</v>
      </c>
      <c r="N231" s="9">
        <v>250</v>
      </c>
      <c r="O231" s="9">
        <v>3.125E-2</v>
      </c>
      <c r="P231" s="17" t="s">
        <v>234</v>
      </c>
      <c r="Q231" t="s">
        <v>31</v>
      </c>
      <c r="R231" t="s">
        <v>33</v>
      </c>
      <c r="S231" t="s">
        <v>34</v>
      </c>
      <c r="T231" t="s">
        <v>82</v>
      </c>
      <c r="U231" t="s">
        <v>83</v>
      </c>
      <c r="V231" t="s">
        <v>30</v>
      </c>
      <c r="W231" t="str">
        <f t="shared" ref="W231:W239" si="41">IF(S231="NA",IF(R231="NA",IF(Q231="NA","Digested",Q231),R231),S231)</f>
        <v>Calanoida</v>
      </c>
      <c r="X231" t="s">
        <v>342</v>
      </c>
      <c r="Y231" t="str">
        <f t="shared" si="40"/>
        <v>Calanus</v>
      </c>
      <c r="Z231" t="s">
        <v>83</v>
      </c>
      <c r="AA231" t="s">
        <v>219</v>
      </c>
      <c r="AB231" t="s">
        <v>30</v>
      </c>
      <c r="AC231" t="s">
        <v>229</v>
      </c>
      <c r="AD231">
        <v>4</v>
      </c>
      <c r="AE231" s="21">
        <f t="shared" si="36"/>
        <v>128</v>
      </c>
      <c r="AF231" s="27">
        <f t="shared" si="37"/>
        <v>8.699923641381913</v>
      </c>
      <c r="AG231" t="s">
        <v>236</v>
      </c>
    </row>
    <row r="232" spans="1:33" hidden="1" x14ac:dyDescent="0.25">
      <c r="A232" s="8" t="s">
        <v>13</v>
      </c>
      <c r="B232" t="s">
        <v>1</v>
      </c>
      <c r="C232" s="4" t="s">
        <v>276</v>
      </c>
      <c r="D232" s="4" t="s">
        <v>319</v>
      </c>
      <c r="E232" s="6">
        <v>42160</v>
      </c>
      <c r="F232">
        <v>0</v>
      </c>
      <c r="G232" s="15">
        <v>250</v>
      </c>
      <c r="H232">
        <v>74837</v>
      </c>
      <c r="I232">
        <v>77593</v>
      </c>
      <c r="J232">
        <f t="shared" si="35"/>
        <v>74.062062062062068</v>
      </c>
      <c r="K232" s="18">
        <v>2.0833333333333333E-3</v>
      </c>
      <c r="L232">
        <f>((3.14*(0.5^2))/4)*J232</f>
        <v>14.534679679679682</v>
      </c>
      <c r="M232">
        <v>14.712772810000001</v>
      </c>
      <c r="N232" s="9">
        <v>250</v>
      </c>
      <c r="O232" s="9">
        <v>3.125E-2</v>
      </c>
      <c r="P232" s="17" t="s">
        <v>234</v>
      </c>
      <c r="Q232" t="s">
        <v>31</v>
      </c>
      <c r="R232" t="s">
        <v>33</v>
      </c>
      <c r="S232" t="s">
        <v>34</v>
      </c>
      <c r="T232" t="s">
        <v>82</v>
      </c>
      <c r="U232" t="s">
        <v>83</v>
      </c>
      <c r="V232" t="s">
        <v>30</v>
      </c>
      <c r="W232" t="str">
        <f t="shared" si="41"/>
        <v>Calanoida</v>
      </c>
      <c r="X232" t="s">
        <v>342</v>
      </c>
      <c r="Y232" t="str">
        <f t="shared" si="40"/>
        <v>Calanus</v>
      </c>
      <c r="Z232" t="s">
        <v>83</v>
      </c>
      <c r="AA232" t="s">
        <v>216</v>
      </c>
      <c r="AB232" t="s">
        <v>30</v>
      </c>
      <c r="AC232" t="s">
        <v>229</v>
      </c>
      <c r="AD232">
        <v>2</v>
      </c>
      <c r="AE232" s="21">
        <f t="shared" si="36"/>
        <v>64</v>
      </c>
      <c r="AF232" s="27">
        <f t="shared" si="37"/>
        <v>4.3499618206909565</v>
      </c>
      <c r="AG232" t="s">
        <v>236</v>
      </c>
    </row>
    <row r="233" spans="1:33" hidden="1" x14ac:dyDescent="0.25">
      <c r="A233" s="8" t="s">
        <v>13</v>
      </c>
      <c r="B233" t="s">
        <v>1</v>
      </c>
      <c r="C233" s="4" t="s">
        <v>276</v>
      </c>
      <c r="D233" s="4" t="s">
        <v>319</v>
      </c>
      <c r="E233" s="6">
        <v>42160</v>
      </c>
      <c r="F233">
        <v>0</v>
      </c>
      <c r="G233" s="15">
        <v>250</v>
      </c>
      <c r="H233">
        <v>74837</v>
      </c>
      <c r="I233">
        <v>77593</v>
      </c>
      <c r="J233">
        <f t="shared" si="35"/>
        <v>74.062062062062068</v>
      </c>
      <c r="K233" s="18">
        <v>2.0833333333333333E-3</v>
      </c>
      <c r="L233">
        <f>((3.14*(0.5^2))/4)*J233</f>
        <v>14.534679679679682</v>
      </c>
      <c r="M233">
        <v>14.712772810000001</v>
      </c>
      <c r="N233" s="9">
        <v>1000</v>
      </c>
      <c r="O233" s="9">
        <v>1</v>
      </c>
      <c r="P233" s="12" t="s">
        <v>238</v>
      </c>
      <c r="Q233" t="s">
        <v>31</v>
      </c>
      <c r="R233" t="s">
        <v>32</v>
      </c>
      <c r="S233" t="s">
        <v>34</v>
      </c>
      <c r="T233" t="s">
        <v>82</v>
      </c>
      <c r="U233" t="s">
        <v>83</v>
      </c>
      <c r="V233" t="s">
        <v>84</v>
      </c>
      <c r="W233" t="str">
        <f t="shared" si="41"/>
        <v>Calanoida</v>
      </c>
      <c r="X233" t="s">
        <v>342</v>
      </c>
      <c r="Y233" t="str">
        <f t="shared" si="40"/>
        <v>Calanus</v>
      </c>
      <c r="Z233" t="s">
        <v>187</v>
      </c>
      <c r="AA233" t="s">
        <v>30</v>
      </c>
      <c r="AB233" t="s">
        <v>228</v>
      </c>
      <c r="AC233">
        <v>3.2</v>
      </c>
      <c r="AD233">
        <v>4</v>
      </c>
      <c r="AE233" s="21">
        <f t="shared" si="36"/>
        <v>4</v>
      </c>
      <c r="AF233" s="27">
        <f t="shared" si="37"/>
        <v>0.27187261379318478</v>
      </c>
      <c r="AG233" t="s">
        <v>236</v>
      </c>
    </row>
    <row r="234" spans="1:33" hidden="1" x14ac:dyDescent="0.25">
      <c r="A234" s="8" t="s">
        <v>13</v>
      </c>
      <c r="B234" t="s">
        <v>1</v>
      </c>
      <c r="C234" s="4" t="s">
        <v>276</v>
      </c>
      <c r="D234" s="4" t="s">
        <v>319</v>
      </c>
      <c r="E234" s="6">
        <v>42160</v>
      </c>
      <c r="F234">
        <v>0</v>
      </c>
      <c r="G234" s="15">
        <v>250</v>
      </c>
      <c r="H234">
        <v>74837</v>
      </c>
      <c r="I234">
        <v>77593</v>
      </c>
      <c r="J234">
        <f t="shared" si="35"/>
        <v>74.062062062062068</v>
      </c>
      <c r="K234" s="18">
        <v>2.0833333333333333E-3</v>
      </c>
      <c r="L234">
        <f>((3.14*(0.5^2))/4)*J234</f>
        <v>14.534679679679682</v>
      </c>
      <c r="M234">
        <v>14.712772810000001</v>
      </c>
      <c r="N234" s="9">
        <v>1000</v>
      </c>
      <c r="O234" s="9">
        <v>1</v>
      </c>
      <c r="P234" s="12" t="s">
        <v>238</v>
      </c>
      <c r="Q234" t="s">
        <v>31</v>
      </c>
      <c r="R234" t="s">
        <v>79</v>
      </c>
      <c r="S234" t="s">
        <v>80</v>
      </c>
      <c r="T234" t="s">
        <v>81</v>
      </c>
      <c r="U234" t="s">
        <v>30</v>
      </c>
      <c r="V234" t="s">
        <v>30</v>
      </c>
      <c r="W234" t="str">
        <f t="shared" si="41"/>
        <v>Decapoda</v>
      </c>
      <c r="X234" t="s">
        <v>340</v>
      </c>
      <c r="Y234" t="str">
        <f t="shared" si="40"/>
        <v>Cancridae</v>
      </c>
      <c r="Z234" t="s">
        <v>81</v>
      </c>
      <c r="AA234" t="s">
        <v>30</v>
      </c>
      <c r="AB234" t="s">
        <v>30</v>
      </c>
      <c r="AC234">
        <f>AVERAGE(2.73,4.43)</f>
        <v>3.58</v>
      </c>
      <c r="AD234">
        <v>10</v>
      </c>
      <c r="AE234" s="21">
        <f t="shared" si="36"/>
        <v>10</v>
      </c>
      <c r="AF234" s="27">
        <f t="shared" si="37"/>
        <v>0.67968153448296187</v>
      </c>
      <c r="AG234" t="s">
        <v>236</v>
      </c>
    </row>
    <row r="235" spans="1:33" hidden="1" x14ac:dyDescent="0.25">
      <c r="A235" s="8" t="s">
        <v>13</v>
      </c>
      <c r="B235" t="s">
        <v>1</v>
      </c>
      <c r="C235" s="4" t="s">
        <v>276</v>
      </c>
      <c r="D235" s="4" t="s">
        <v>319</v>
      </c>
      <c r="E235" s="6">
        <v>42160</v>
      </c>
      <c r="F235">
        <v>0</v>
      </c>
      <c r="G235" s="15">
        <v>250</v>
      </c>
      <c r="H235">
        <v>74837</v>
      </c>
      <c r="I235">
        <v>77593</v>
      </c>
      <c r="J235">
        <f t="shared" si="35"/>
        <v>74.062062062062068</v>
      </c>
      <c r="K235" s="18">
        <v>2.0833333333333333E-3</v>
      </c>
      <c r="L235">
        <f>((3.14*(0.5^2))/4)*J235</f>
        <v>14.534679679679682</v>
      </c>
      <c r="M235">
        <v>14.712772810000001</v>
      </c>
      <c r="N235" s="9">
        <v>1000</v>
      </c>
      <c r="O235" s="9">
        <v>1</v>
      </c>
      <c r="P235" s="12" t="s">
        <v>239</v>
      </c>
      <c r="Q235" t="s">
        <v>31</v>
      </c>
      <c r="R235" t="s">
        <v>33</v>
      </c>
      <c r="S235" t="s">
        <v>34</v>
      </c>
      <c r="T235" t="s">
        <v>35</v>
      </c>
      <c r="U235" t="s">
        <v>36</v>
      </c>
      <c r="V235" t="s">
        <v>37</v>
      </c>
      <c r="W235" t="str">
        <f t="shared" si="41"/>
        <v>Calanoida</v>
      </c>
      <c r="X235" t="s">
        <v>342</v>
      </c>
      <c r="Y235" t="str">
        <f t="shared" si="40"/>
        <v>Centropages</v>
      </c>
      <c r="Z235" t="s">
        <v>247</v>
      </c>
      <c r="AA235" t="s">
        <v>30</v>
      </c>
      <c r="AB235" t="s">
        <v>225</v>
      </c>
      <c r="AC235">
        <v>2</v>
      </c>
      <c r="AD235">
        <v>1</v>
      </c>
      <c r="AE235" s="21">
        <f t="shared" si="36"/>
        <v>1</v>
      </c>
      <c r="AF235" s="27">
        <f t="shared" si="37"/>
        <v>6.7968153448296195E-2</v>
      </c>
      <c r="AG235" t="s">
        <v>236</v>
      </c>
    </row>
    <row r="236" spans="1:33" hidden="1" x14ac:dyDescent="0.25">
      <c r="A236" s="8" t="s">
        <v>13</v>
      </c>
      <c r="B236" t="s">
        <v>1</v>
      </c>
      <c r="C236" s="4" t="s">
        <v>276</v>
      </c>
      <c r="D236" s="4" t="s">
        <v>319</v>
      </c>
      <c r="E236" s="6">
        <v>42160</v>
      </c>
      <c r="F236">
        <v>0</v>
      </c>
      <c r="G236" s="15">
        <v>250</v>
      </c>
      <c r="H236">
        <v>74837</v>
      </c>
      <c r="I236">
        <v>77593</v>
      </c>
      <c r="J236">
        <f t="shared" si="35"/>
        <v>74.062062062062068</v>
      </c>
      <c r="K236" s="18">
        <v>2.0833333333333333E-3</v>
      </c>
      <c r="L236">
        <f>((3.14*(0.5^2))/4)*J236</f>
        <v>14.534679679679682</v>
      </c>
      <c r="M236">
        <v>14.712772810000001</v>
      </c>
      <c r="N236" s="9">
        <v>1000</v>
      </c>
      <c r="O236" s="9">
        <v>1</v>
      </c>
      <c r="P236" s="12" t="s">
        <v>238</v>
      </c>
      <c r="Q236" t="s">
        <v>31</v>
      </c>
      <c r="R236" t="s">
        <v>33</v>
      </c>
      <c r="S236" t="s">
        <v>34</v>
      </c>
      <c r="T236" t="s">
        <v>35</v>
      </c>
      <c r="U236" t="s">
        <v>36</v>
      </c>
      <c r="V236" t="s">
        <v>37</v>
      </c>
      <c r="W236" t="str">
        <f t="shared" si="41"/>
        <v>Calanoida</v>
      </c>
      <c r="X236" t="s">
        <v>342</v>
      </c>
      <c r="Y236" t="str">
        <f t="shared" si="40"/>
        <v>Centropages</v>
      </c>
      <c r="Z236" t="s">
        <v>247</v>
      </c>
      <c r="AA236" t="s">
        <v>30</v>
      </c>
      <c r="AB236" t="s">
        <v>226</v>
      </c>
      <c r="AC236">
        <v>1.6</v>
      </c>
      <c r="AD236">
        <v>1</v>
      </c>
      <c r="AE236" s="21">
        <f t="shared" si="36"/>
        <v>1</v>
      </c>
      <c r="AF236" s="27">
        <f t="shared" si="37"/>
        <v>6.7968153448296195E-2</v>
      </c>
      <c r="AG236" t="s">
        <v>236</v>
      </c>
    </row>
    <row r="237" spans="1:33" hidden="1" x14ac:dyDescent="0.25">
      <c r="A237" s="8" t="s">
        <v>13</v>
      </c>
      <c r="B237" t="s">
        <v>1</v>
      </c>
      <c r="C237" s="4" t="s">
        <v>276</v>
      </c>
      <c r="D237" s="4" t="s">
        <v>319</v>
      </c>
      <c r="E237" s="6">
        <v>42160</v>
      </c>
      <c r="F237">
        <v>0</v>
      </c>
      <c r="G237" s="15">
        <v>250</v>
      </c>
      <c r="H237">
        <v>74837</v>
      </c>
      <c r="I237">
        <v>77593</v>
      </c>
      <c r="J237">
        <f t="shared" si="35"/>
        <v>74.062062062062068</v>
      </c>
      <c r="K237" s="18">
        <v>2.0833333333333333E-3</v>
      </c>
      <c r="L237">
        <f>((3.14*(0.5^2))/4)*J237</f>
        <v>14.534679679679682</v>
      </c>
      <c r="M237">
        <v>14.712772810000001</v>
      </c>
      <c r="N237" s="9">
        <v>250</v>
      </c>
      <c r="O237" s="9">
        <v>3.125E-2</v>
      </c>
      <c r="P237" s="12" t="s">
        <v>239</v>
      </c>
      <c r="Q237" t="s">
        <v>31</v>
      </c>
      <c r="R237" t="s">
        <v>33</v>
      </c>
      <c r="S237" t="s">
        <v>34</v>
      </c>
      <c r="T237" t="s">
        <v>35</v>
      </c>
      <c r="U237" t="s">
        <v>36</v>
      </c>
      <c r="V237" t="s">
        <v>37</v>
      </c>
      <c r="W237" t="str">
        <f t="shared" si="41"/>
        <v>Calanoida</v>
      </c>
      <c r="X237" t="s">
        <v>342</v>
      </c>
      <c r="Y237" t="str">
        <f t="shared" si="40"/>
        <v>Centropages</v>
      </c>
      <c r="Z237" t="s">
        <v>247</v>
      </c>
      <c r="AA237" t="s">
        <v>30</v>
      </c>
      <c r="AB237" t="s">
        <v>226</v>
      </c>
      <c r="AC237" t="s">
        <v>229</v>
      </c>
      <c r="AD237">
        <v>15</v>
      </c>
      <c r="AE237" s="21">
        <f t="shared" si="36"/>
        <v>480</v>
      </c>
      <c r="AF237" s="27">
        <f t="shared" si="37"/>
        <v>32.62471365518217</v>
      </c>
      <c r="AG237" t="s">
        <v>236</v>
      </c>
    </row>
    <row r="238" spans="1:33" hidden="1" x14ac:dyDescent="0.25">
      <c r="A238" s="8" t="s">
        <v>13</v>
      </c>
      <c r="B238" t="s">
        <v>1</v>
      </c>
      <c r="C238" s="4" t="s">
        <v>276</v>
      </c>
      <c r="D238" s="4" t="s">
        <v>319</v>
      </c>
      <c r="E238" s="6">
        <v>42160</v>
      </c>
      <c r="F238">
        <v>0</v>
      </c>
      <c r="G238" s="15">
        <v>250</v>
      </c>
      <c r="H238">
        <v>74837</v>
      </c>
      <c r="I238">
        <v>77593</v>
      </c>
      <c r="J238">
        <f t="shared" si="35"/>
        <v>74.062062062062068</v>
      </c>
      <c r="K238" s="18">
        <v>2.0833333333333333E-3</v>
      </c>
      <c r="L238">
        <f>((3.14*(0.5^2))/4)*J238</f>
        <v>14.534679679679682</v>
      </c>
      <c r="M238">
        <v>14.712772810000001</v>
      </c>
      <c r="N238" s="9">
        <v>250</v>
      </c>
      <c r="O238" s="9">
        <v>3.125E-2</v>
      </c>
      <c r="P238" s="12" t="s">
        <v>239</v>
      </c>
      <c r="Q238" t="s">
        <v>31</v>
      </c>
      <c r="R238" t="s">
        <v>33</v>
      </c>
      <c r="S238" t="s">
        <v>34</v>
      </c>
      <c r="T238" t="s">
        <v>35</v>
      </c>
      <c r="U238" t="s">
        <v>36</v>
      </c>
      <c r="V238" t="s">
        <v>37</v>
      </c>
      <c r="W238" t="str">
        <f t="shared" si="41"/>
        <v>Calanoida</v>
      </c>
      <c r="X238" t="s">
        <v>342</v>
      </c>
      <c r="Y238" t="str">
        <f t="shared" si="40"/>
        <v>Centropages</v>
      </c>
      <c r="Z238" t="s">
        <v>247</v>
      </c>
      <c r="AA238" t="s">
        <v>30</v>
      </c>
      <c r="AB238" t="s">
        <v>225</v>
      </c>
      <c r="AC238" t="s">
        <v>229</v>
      </c>
      <c r="AD238">
        <v>9</v>
      </c>
      <c r="AE238" s="21">
        <f t="shared" si="36"/>
        <v>288</v>
      </c>
      <c r="AF238" s="27">
        <f t="shared" si="37"/>
        <v>19.574828193109305</v>
      </c>
      <c r="AG238" t="s">
        <v>236</v>
      </c>
    </row>
    <row r="239" spans="1:33" hidden="1" x14ac:dyDescent="0.25">
      <c r="A239" s="8" t="s">
        <v>13</v>
      </c>
      <c r="B239" t="s">
        <v>1</v>
      </c>
      <c r="C239" s="4" t="s">
        <v>276</v>
      </c>
      <c r="D239" s="4" t="s">
        <v>319</v>
      </c>
      <c r="E239" s="6">
        <v>42160</v>
      </c>
      <c r="F239">
        <v>0</v>
      </c>
      <c r="G239" s="15">
        <v>250</v>
      </c>
      <c r="H239">
        <v>74837</v>
      </c>
      <c r="I239">
        <v>77593</v>
      </c>
      <c r="J239">
        <f t="shared" si="35"/>
        <v>74.062062062062068</v>
      </c>
      <c r="K239" s="18">
        <v>2.0833333333333333E-3</v>
      </c>
      <c r="L239">
        <f>((3.14*(0.5^2))/4)*J239</f>
        <v>14.534679679679682</v>
      </c>
      <c r="M239">
        <v>14.712772810000001</v>
      </c>
      <c r="N239" s="9">
        <v>250</v>
      </c>
      <c r="O239" s="9">
        <v>3.125E-2</v>
      </c>
      <c r="P239" s="12" t="s">
        <v>239</v>
      </c>
      <c r="Q239" t="s">
        <v>87</v>
      </c>
      <c r="R239" t="s">
        <v>30</v>
      </c>
      <c r="S239" t="s">
        <v>30</v>
      </c>
      <c r="T239" t="s">
        <v>30</v>
      </c>
      <c r="U239" t="s">
        <v>30</v>
      </c>
      <c r="V239" t="s">
        <v>30</v>
      </c>
      <c r="W239" t="str">
        <f t="shared" si="41"/>
        <v>Chaetognatha</v>
      </c>
      <c r="X239" t="s">
        <v>166</v>
      </c>
      <c r="Y239" t="str">
        <f t="shared" si="40"/>
        <v>Chaetognatha</v>
      </c>
      <c r="Z239" t="s">
        <v>188</v>
      </c>
      <c r="AA239" t="s">
        <v>30</v>
      </c>
      <c r="AB239" t="s">
        <v>30</v>
      </c>
      <c r="AC239" t="s">
        <v>229</v>
      </c>
      <c r="AD239">
        <v>1</v>
      </c>
      <c r="AE239" s="21">
        <f t="shared" si="36"/>
        <v>32</v>
      </c>
      <c r="AF239" s="27">
        <f t="shared" si="37"/>
        <v>2.1749809103454782</v>
      </c>
      <c r="AG239" t="s">
        <v>236</v>
      </c>
    </row>
    <row r="240" spans="1:33" hidden="1" x14ac:dyDescent="0.25">
      <c r="A240" s="8" t="s">
        <v>13</v>
      </c>
      <c r="B240" t="s">
        <v>1</v>
      </c>
      <c r="C240" s="4" t="s">
        <v>276</v>
      </c>
      <c r="D240" s="4" t="s">
        <v>319</v>
      </c>
      <c r="E240" s="6">
        <v>42160</v>
      </c>
      <c r="F240">
        <v>0</v>
      </c>
      <c r="G240" s="15">
        <v>250</v>
      </c>
      <c r="H240">
        <v>74837</v>
      </c>
      <c r="I240">
        <v>77593</v>
      </c>
      <c r="J240">
        <f t="shared" si="35"/>
        <v>74.062062062062068</v>
      </c>
      <c r="K240" s="18">
        <v>2.0833333333333333E-3</v>
      </c>
      <c r="L240">
        <f>((3.14*(0.5^2))/4)*J240</f>
        <v>14.534679679679682</v>
      </c>
      <c r="M240">
        <v>14.712772810000001</v>
      </c>
      <c r="N240" s="9">
        <v>250</v>
      </c>
      <c r="O240" s="9">
        <v>3.125E-2</v>
      </c>
      <c r="P240" s="17" t="s">
        <v>234</v>
      </c>
      <c r="Q240" t="s">
        <v>31</v>
      </c>
      <c r="R240" t="s">
        <v>32</v>
      </c>
      <c r="S240" t="s">
        <v>30</v>
      </c>
      <c r="T240" t="s">
        <v>30</v>
      </c>
      <c r="U240" t="s">
        <v>30</v>
      </c>
      <c r="V240" t="s">
        <v>30</v>
      </c>
      <c r="W240" t="s">
        <v>312</v>
      </c>
      <c r="X240" t="s">
        <v>166</v>
      </c>
      <c r="Y240" t="s">
        <v>168</v>
      </c>
      <c r="Z240" t="s">
        <v>168</v>
      </c>
      <c r="AA240" t="s">
        <v>215</v>
      </c>
      <c r="AB240" t="s">
        <v>30</v>
      </c>
      <c r="AC240" t="s">
        <v>229</v>
      </c>
      <c r="AD240">
        <v>16</v>
      </c>
      <c r="AE240" s="21">
        <f t="shared" si="36"/>
        <v>512</v>
      </c>
      <c r="AF240" s="27">
        <f t="shared" si="37"/>
        <v>34.799694565527652</v>
      </c>
      <c r="AG240" t="s">
        <v>236</v>
      </c>
    </row>
    <row r="241" spans="1:33" hidden="1" x14ac:dyDescent="0.25">
      <c r="A241" s="8" t="s">
        <v>13</v>
      </c>
      <c r="B241" t="s">
        <v>1</v>
      </c>
      <c r="C241" s="4" t="s">
        <v>276</v>
      </c>
      <c r="D241" s="4" t="s">
        <v>319</v>
      </c>
      <c r="E241" s="6">
        <v>42160</v>
      </c>
      <c r="F241">
        <v>0</v>
      </c>
      <c r="G241" s="15">
        <v>250</v>
      </c>
      <c r="H241">
        <v>74837</v>
      </c>
      <c r="I241">
        <v>77593</v>
      </c>
      <c r="J241">
        <f t="shared" si="35"/>
        <v>74.062062062062068</v>
      </c>
      <c r="K241" s="18">
        <v>2.0833333333333333E-3</v>
      </c>
      <c r="L241">
        <f>((3.14*(0.5^2))/4)*J241</f>
        <v>14.534679679679682</v>
      </c>
      <c r="M241">
        <v>14.712772810000001</v>
      </c>
      <c r="N241" s="9">
        <v>250</v>
      </c>
      <c r="O241" s="9">
        <v>3.125E-2</v>
      </c>
      <c r="P241" s="17" t="s">
        <v>234</v>
      </c>
      <c r="Q241" t="s">
        <v>31</v>
      </c>
      <c r="R241" t="s">
        <v>32</v>
      </c>
      <c r="S241" t="s">
        <v>337</v>
      </c>
      <c r="T241" t="s">
        <v>55</v>
      </c>
      <c r="U241" t="s">
        <v>56</v>
      </c>
      <c r="V241" t="s">
        <v>30</v>
      </c>
      <c r="W241" t="str">
        <f t="shared" ref="W241" si="42">IF(S241="NA",IF(R241="NA",IF(Q241="NA","Digested",Q241),R241),S241)</f>
        <v>Poecilostomatoida</v>
      </c>
      <c r="X241" t="s">
        <v>166</v>
      </c>
      <c r="Y241" t="str">
        <f>IF(U241="NA",IF(T241="NA",IF(S241="NA",IF(R241="NA",IF(Q241="NA","Other",Q241),R241),S241),T241),U241)</f>
        <v>Corycaeus</v>
      </c>
      <c r="Z241" t="s">
        <v>56</v>
      </c>
      <c r="AA241" t="s">
        <v>30</v>
      </c>
      <c r="AB241" t="s">
        <v>30</v>
      </c>
      <c r="AC241" t="s">
        <v>229</v>
      </c>
      <c r="AD241">
        <v>17</v>
      </c>
      <c r="AE241" s="21">
        <f t="shared" si="36"/>
        <v>544</v>
      </c>
      <c r="AF241" s="27">
        <f t="shared" si="37"/>
        <v>36.974675475873127</v>
      </c>
      <c r="AG241" t="s">
        <v>236</v>
      </c>
    </row>
    <row r="242" spans="1:33" hidden="1" x14ac:dyDescent="0.25">
      <c r="A242" s="8" t="s">
        <v>13</v>
      </c>
      <c r="B242" t="s">
        <v>1</v>
      </c>
      <c r="C242" s="4" t="s">
        <v>276</v>
      </c>
      <c r="D242" s="4" t="s">
        <v>319</v>
      </c>
      <c r="E242" s="6">
        <v>42160</v>
      </c>
      <c r="F242">
        <v>0</v>
      </c>
      <c r="G242" s="15">
        <v>250</v>
      </c>
      <c r="H242">
        <v>74837</v>
      </c>
      <c r="I242">
        <v>77593</v>
      </c>
      <c r="J242">
        <f t="shared" si="35"/>
        <v>74.062062062062068</v>
      </c>
      <c r="K242" s="18">
        <v>2.0833333333333333E-3</v>
      </c>
      <c r="L242">
        <f>((3.14*(0.5^2))/4)*J242</f>
        <v>14.534679679679682</v>
      </c>
      <c r="M242">
        <v>14.712772810000001</v>
      </c>
      <c r="N242" s="9">
        <v>250</v>
      </c>
      <c r="O242" s="9">
        <v>3.125E-2</v>
      </c>
      <c r="P242" s="17" t="s">
        <v>234</v>
      </c>
      <c r="Q242" t="s">
        <v>31</v>
      </c>
      <c r="R242" t="s">
        <v>32</v>
      </c>
      <c r="S242" t="s">
        <v>30</v>
      </c>
      <c r="T242" t="s">
        <v>30</v>
      </c>
      <c r="U242" t="s">
        <v>30</v>
      </c>
      <c r="V242" t="s">
        <v>30</v>
      </c>
      <c r="W242" t="s">
        <v>274</v>
      </c>
      <c r="X242" t="s">
        <v>274</v>
      </c>
      <c r="Y242" t="s">
        <v>274</v>
      </c>
      <c r="Z242" t="s">
        <v>164</v>
      </c>
      <c r="AA242" t="s">
        <v>30</v>
      </c>
      <c r="AB242" t="s">
        <v>30</v>
      </c>
      <c r="AC242" t="s">
        <v>229</v>
      </c>
      <c r="AD242">
        <v>2</v>
      </c>
      <c r="AE242" s="21">
        <f t="shared" si="36"/>
        <v>64</v>
      </c>
      <c r="AF242" s="27">
        <f t="shared" si="37"/>
        <v>4.3499618206909565</v>
      </c>
      <c r="AG242" t="s">
        <v>236</v>
      </c>
    </row>
    <row r="243" spans="1:33" hidden="1" x14ac:dyDescent="0.25">
      <c r="A243" s="8" t="s">
        <v>13</v>
      </c>
      <c r="B243" t="s">
        <v>1</v>
      </c>
      <c r="C243" s="4" t="s">
        <v>276</v>
      </c>
      <c r="D243" s="4" t="s">
        <v>319</v>
      </c>
      <c r="E243" s="6">
        <v>42160</v>
      </c>
      <c r="F243">
        <v>0</v>
      </c>
      <c r="G243" s="15">
        <v>250</v>
      </c>
      <c r="H243">
        <v>74837</v>
      </c>
      <c r="I243">
        <v>77593</v>
      </c>
      <c r="J243">
        <f t="shared" si="35"/>
        <v>74.062062062062068</v>
      </c>
      <c r="K243" s="18">
        <v>2.0833333333333333E-3</v>
      </c>
      <c r="L243">
        <f>((3.14*(0.5^2))/4)*J243</f>
        <v>14.534679679679682</v>
      </c>
      <c r="M243">
        <v>14.712772810000001</v>
      </c>
      <c r="N243" s="9">
        <v>250</v>
      </c>
      <c r="O243" s="9">
        <v>3.125E-2</v>
      </c>
      <c r="P243" s="17" t="s">
        <v>234</v>
      </c>
      <c r="Q243" t="s">
        <v>30</v>
      </c>
      <c r="R243" t="s">
        <v>30</v>
      </c>
      <c r="S243" t="s">
        <v>30</v>
      </c>
      <c r="T243" t="s">
        <v>30</v>
      </c>
      <c r="U243" t="s">
        <v>30</v>
      </c>
      <c r="V243" t="s">
        <v>30</v>
      </c>
      <c r="W243" t="str">
        <f>IF(S243="NA",IF(R243="NA",IF(Q243="NA","Other",Q243),R243),S243)</f>
        <v>Other</v>
      </c>
      <c r="X243" t="s">
        <v>166</v>
      </c>
      <c r="Y243" t="str">
        <f t="shared" ref="Y243:Y250" si="43">IF(U243="NA",IF(T243="NA",IF(S243="NA",IF(R243="NA",IF(Q243="NA","Other",Q243),R243),S243),T243),U243)</f>
        <v>Other</v>
      </c>
      <c r="Z243" t="s">
        <v>162</v>
      </c>
      <c r="AA243" t="s">
        <v>30</v>
      </c>
      <c r="AB243" t="s">
        <v>30</v>
      </c>
      <c r="AC243" t="s">
        <v>229</v>
      </c>
      <c r="AD243">
        <f>97+114</f>
        <v>211</v>
      </c>
      <c r="AE243" s="21">
        <f t="shared" si="36"/>
        <v>6752</v>
      </c>
      <c r="AF243" s="27">
        <f t="shared" si="37"/>
        <v>458.9209720828959</v>
      </c>
      <c r="AG243" t="s">
        <v>236</v>
      </c>
    </row>
    <row r="244" spans="1:33" hidden="1" x14ac:dyDescent="0.25">
      <c r="A244" s="8" t="s">
        <v>13</v>
      </c>
      <c r="B244" t="s">
        <v>1</v>
      </c>
      <c r="C244" s="4" t="s">
        <v>276</v>
      </c>
      <c r="D244" s="4" t="s">
        <v>319</v>
      </c>
      <c r="E244" s="6">
        <v>42160</v>
      </c>
      <c r="F244">
        <v>0</v>
      </c>
      <c r="G244" s="15">
        <v>250</v>
      </c>
      <c r="H244">
        <v>74837</v>
      </c>
      <c r="I244">
        <v>77593</v>
      </c>
      <c r="J244">
        <f t="shared" si="35"/>
        <v>74.062062062062068</v>
      </c>
      <c r="K244" s="18">
        <v>2.0833333333333333E-3</v>
      </c>
      <c r="L244">
        <f>((3.14*(0.5^2))/4)*J244</f>
        <v>14.534679679679682</v>
      </c>
      <c r="M244">
        <v>14.712772810000001</v>
      </c>
      <c r="N244" s="9">
        <v>250</v>
      </c>
      <c r="O244" s="9">
        <v>3.125E-2</v>
      </c>
      <c r="P244" s="17" t="s">
        <v>234</v>
      </c>
      <c r="Q244" t="s">
        <v>31</v>
      </c>
      <c r="R244" t="s">
        <v>38</v>
      </c>
      <c r="S244" t="s">
        <v>39</v>
      </c>
      <c r="T244" t="s">
        <v>40</v>
      </c>
      <c r="U244" t="s">
        <v>41</v>
      </c>
      <c r="V244" t="s">
        <v>30</v>
      </c>
      <c r="W244" t="str">
        <f>IF(S244="NA",IF(R244="NA",IF(Q244="NA","Digested",Q244),R244),S244)</f>
        <v>Diplostraca</v>
      </c>
      <c r="X244" t="s">
        <v>336</v>
      </c>
      <c r="Y244" t="str">
        <f t="shared" si="43"/>
        <v>Evadne</v>
      </c>
      <c r="Z244" t="s">
        <v>41</v>
      </c>
      <c r="AA244" t="s">
        <v>30</v>
      </c>
      <c r="AB244" t="s">
        <v>30</v>
      </c>
      <c r="AC244" t="s">
        <v>229</v>
      </c>
      <c r="AD244">
        <f>150+140</f>
        <v>290</v>
      </c>
      <c r="AE244" s="21">
        <f t="shared" si="36"/>
        <v>9280</v>
      </c>
      <c r="AF244" s="27">
        <f t="shared" si="37"/>
        <v>630.74446400018871</v>
      </c>
      <c r="AG244" t="s">
        <v>236</v>
      </c>
    </row>
    <row r="245" spans="1:33" hidden="1" x14ac:dyDescent="0.25">
      <c r="A245" s="8" t="s">
        <v>13</v>
      </c>
      <c r="B245" t="s">
        <v>1</v>
      </c>
      <c r="C245" s="4" t="s">
        <v>276</v>
      </c>
      <c r="D245" s="4" t="s">
        <v>319</v>
      </c>
      <c r="E245" s="6">
        <v>42160</v>
      </c>
      <c r="F245">
        <v>0</v>
      </c>
      <c r="G245" s="15">
        <v>250</v>
      </c>
      <c r="H245">
        <v>74837</v>
      </c>
      <c r="I245">
        <v>77593</v>
      </c>
      <c r="J245">
        <f t="shared" si="35"/>
        <v>74.062062062062068</v>
      </c>
      <c r="K245" s="18">
        <v>2.0833333333333333E-3</v>
      </c>
      <c r="L245">
        <f>((3.14*(0.5^2))/4)*J245</f>
        <v>14.534679679679682</v>
      </c>
      <c r="M245">
        <v>14.712772810000001</v>
      </c>
      <c r="N245" s="9">
        <v>250</v>
      </c>
      <c r="O245" s="9">
        <v>3.125E-2</v>
      </c>
      <c r="P245" s="17" t="s">
        <v>234</v>
      </c>
      <c r="Q245" t="s">
        <v>70</v>
      </c>
      <c r="R245" t="s">
        <v>71</v>
      </c>
      <c r="S245" t="s">
        <v>30</v>
      </c>
      <c r="T245" t="s">
        <v>30</v>
      </c>
      <c r="U245" t="s">
        <v>30</v>
      </c>
      <c r="V245" t="s">
        <v>30</v>
      </c>
      <c r="W245" t="s">
        <v>166</v>
      </c>
      <c r="X245" t="s">
        <v>166</v>
      </c>
      <c r="Y245" t="str">
        <f t="shared" si="43"/>
        <v>Gastropoda</v>
      </c>
      <c r="Z245" t="s">
        <v>193</v>
      </c>
      <c r="AA245" t="s">
        <v>30</v>
      </c>
      <c r="AB245" t="s">
        <v>30</v>
      </c>
      <c r="AC245" t="s">
        <v>229</v>
      </c>
      <c r="AD245">
        <v>1</v>
      </c>
      <c r="AE245" s="21">
        <f t="shared" si="36"/>
        <v>32</v>
      </c>
      <c r="AF245" s="27">
        <f t="shared" si="37"/>
        <v>2.1749809103454782</v>
      </c>
      <c r="AG245" t="s">
        <v>236</v>
      </c>
    </row>
    <row r="246" spans="1:33" hidden="1" x14ac:dyDescent="0.25">
      <c r="A246" s="8" t="s">
        <v>13</v>
      </c>
      <c r="B246" t="s">
        <v>1</v>
      </c>
      <c r="C246" s="4" t="s">
        <v>276</v>
      </c>
      <c r="D246" s="4" t="s">
        <v>319</v>
      </c>
      <c r="E246" s="6">
        <v>42160</v>
      </c>
      <c r="F246">
        <v>0</v>
      </c>
      <c r="G246" s="15">
        <v>250</v>
      </c>
      <c r="H246">
        <v>74837</v>
      </c>
      <c r="I246">
        <v>77593</v>
      </c>
      <c r="J246">
        <f t="shared" si="35"/>
        <v>74.062062062062068</v>
      </c>
      <c r="K246" s="18">
        <v>2.0833333333333333E-3</v>
      </c>
      <c r="L246">
        <f>((3.14*(0.5^2))/4)*J246</f>
        <v>14.534679679679682</v>
      </c>
      <c r="M246">
        <v>14.712772810000001</v>
      </c>
      <c r="N246" s="9">
        <v>250</v>
      </c>
      <c r="O246" s="9">
        <v>3.125E-2</v>
      </c>
      <c r="P246" s="17" t="s">
        <v>234</v>
      </c>
      <c r="Q246" t="s">
        <v>70</v>
      </c>
      <c r="R246" t="s">
        <v>71</v>
      </c>
      <c r="S246" t="s">
        <v>30</v>
      </c>
      <c r="T246" t="s">
        <v>30</v>
      </c>
      <c r="U246" t="s">
        <v>30</v>
      </c>
      <c r="V246" t="s">
        <v>30</v>
      </c>
      <c r="W246" t="s">
        <v>166</v>
      </c>
      <c r="X246" t="s">
        <v>166</v>
      </c>
      <c r="Y246" t="str">
        <f t="shared" si="43"/>
        <v>Gastropoda</v>
      </c>
      <c r="Z246" t="s">
        <v>169</v>
      </c>
      <c r="AA246" t="s">
        <v>30</v>
      </c>
      <c r="AB246" t="s">
        <v>30</v>
      </c>
      <c r="AC246" t="s">
        <v>229</v>
      </c>
      <c r="AD246">
        <v>3</v>
      </c>
      <c r="AE246" s="21">
        <f t="shared" si="36"/>
        <v>96</v>
      </c>
      <c r="AF246" s="27">
        <f t="shared" si="37"/>
        <v>6.5249427310364343</v>
      </c>
      <c r="AG246" t="s">
        <v>236</v>
      </c>
    </row>
    <row r="247" spans="1:33" hidden="1" x14ac:dyDescent="0.25">
      <c r="A247" s="8" t="s">
        <v>13</v>
      </c>
      <c r="B247" t="s">
        <v>1</v>
      </c>
      <c r="C247" s="4" t="s">
        <v>276</v>
      </c>
      <c r="D247" s="4" t="s">
        <v>319</v>
      </c>
      <c r="E247" s="6">
        <v>42160</v>
      </c>
      <c r="F247">
        <v>0</v>
      </c>
      <c r="G247" s="15">
        <v>250</v>
      </c>
      <c r="H247">
        <v>74837</v>
      </c>
      <c r="I247">
        <v>77593</v>
      </c>
      <c r="J247">
        <f t="shared" si="35"/>
        <v>74.062062062062068</v>
      </c>
      <c r="K247" s="18">
        <v>2.0833333333333333E-3</v>
      </c>
      <c r="L247">
        <f>((3.14*(0.5^2))/4)*J247</f>
        <v>14.534679679679682</v>
      </c>
      <c r="M247">
        <v>14.712772810000001</v>
      </c>
      <c r="N247" s="9">
        <v>250</v>
      </c>
      <c r="O247" s="9">
        <v>3.125E-2</v>
      </c>
      <c r="P247" s="17" t="s">
        <v>234</v>
      </c>
      <c r="Q247" t="s">
        <v>31</v>
      </c>
      <c r="R247" t="s">
        <v>32</v>
      </c>
      <c r="S247" t="s">
        <v>34</v>
      </c>
      <c r="T247" t="s">
        <v>65</v>
      </c>
      <c r="U247" t="s">
        <v>69</v>
      </c>
      <c r="V247" t="s">
        <v>30</v>
      </c>
      <c r="W247" t="str">
        <f>IF(S247="NA",IF(R247="NA",IF(Q247="NA","Digested",Q247),R247),S247)</f>
        <v>Calanoida</v>
      </c>
      <c r="X247" t="s">
        <v>342</v>
      </c>
      <c r="Y247" t="str">
        <f t="shared" si="43"/>
        <v>Microcalanus</v>
      </c>
      <c r="Z247" t="s">
        <v>69</v>
      </c>
      <c r="AA247" t="s">
        <v>30</v>
      </c>
      <c r="AB247" t="s">
        <v>225</v>
      </c>
      <c r="AC247" t="s">
        <v>229</v>
      </c>
      <c r="AD247">
        <v>1</v>
      </c>
      <c r="AE247" s="21">
        <f t="shared" si="36"/>
        <v>32</v>
      </c>
      <c r="AF247" s="27">
        <f t="shared" si="37"/>
        <v>2.1749809103454782</v>
      </c>
      <c r="AG247" t="s">
        <v>236</v>
      </c>
    </row>
    <row r="248" spans="1:33" hidden="1" x14ac:dyDescent="0.25">
      <c r="A248" s="8" t="s">
        <v>13</v>
      </c>
      <c r="B248" t="s">
        <v>1</v>
      </c>
      <c r="C248" s="4" t="s">
        <v>276</v>
      </c>
      <c r="D248" s="4" t="s">
        <v>319</v>
      </c>
      <c r="E248" s="6">
        <v>42160</v>
      </c>
      <c r="F248">
        <v>0</v>
      </c>
      <c r="G248" s="15">
        <v>250</v>
      </c>
      <c r="H248">
        <v>74837</v>
      </c>
      <c r="I248">
        <v>77593</v>
      </c>
      <c r="J248">
        <f t="shared" si="35"/>
        <v>74.062062062062068</v>
      </c>
      <c r="K248" s="18">
        <v>2.0833333333333333E-3</v>
      </c>
      <c r="L248">
        <f>((3.14*(0.5^2))/4)*J248</f>
        <v>14.534679679679682</v>
      </c>
      <c r="M248">
        <v>14.712772810000001</v>
      </c>
      <c r="N248" s="9">
        <v>250</v>
      </c>
      <c r="O248" s="9">
        <v>3.125E-2</v>
      </c>
      <c r="P248" s="17" t="s">
        <v>234</v>
      </c>
      <c r="Q248" t="s">
        <v>31</v>
      </c>
      <c r="R248" t="s">
        <v>79</v>
      </c>
      <c r="S248" t="s">
        <v>89</v>
      </c>
      <c r="T248" t="s">
        <v>30</v>
      </c>
      <c r="U248" t="s">
        <v>30</v>
      </c>
      <c r="V248" t="s">
        <v>30</v>
      </c>
      <c r="W248" t="str">
        <f>IF(S248="NA",IF(R248="NA",IF(Q248="NA","Digested",Q248),R248),S248)</f>
        <v>Amphipoda</v>
      </c>
      <c r="X248" t="s">
        <v>338</v>
      </c>
      <c r="Y248" t="str">
        <f t="shared" si="43"/>
        <v>Amphipoda</v>
      </c>
      <c r="Z248" t="s">
        <v>30</v>
      </c>
      <c r="AA248" t="s">
        <v>30</v>
      </c>
      <c r="AB248" t="s">
        <v>30</v>
      </c>
      <c r="AC248" t="s">
        <v>229</v>
      </c>
      <c r="AD248">
        <v>1</v>
      </c>
      <c r="AE248" s="21">
        <f t="shared" si="36"/>
        <v>32</v>
      </c>
      <c r="AF248" s="27">
        <f t="shared" si="37"/>
        <v>2.1749809103454782</v>
      </c>
      <c r="AG248" t="s">
        <v>236</v>
      </c>
    </row>
    <row r="249" spans="1:33" hidden="1" x14ac:dyDescent="0.25">
      <c r="A249" s="8" t="s">
        <v>13</v>
      </c>
      <c r="B249" t="s">
        <v>1</v>
      </c>
      <c r="C249" s="4" t="s">
        <v>276</v>
      </c>
      <c r="D249" s="4" t="s">
        <v>319</v>
      </c>
      <c r="E249" s="6">
        <v>42160</v>
      </c>
      <c r="F249">
        <v>0</v>
      </c>
      <c r="G249" s="15">
        <v>250</v>
      </c>
      <c r="H249">
        <v>74837</v>
      </c>
      <c r="I249">
        <v>77593</v>
      </c>
      <c r="J249">
        <f t="shared" si="35"/>
        <v>74.062062062062068</v>
      </c>
      <c r="K249" s="18">
        <v>2.0833333333333333E-3</v>
      </c>
      <c r="L249">
        <f>((3.14*(0.5^2))/4)*J249</f>
        <v>14.534679679679682</v>
      </c>
      <c r="M249">
        <v>14.712772810000001</v>
      </c>
      <c r="N249" s="9">
        <v>250</v>
      </c>
      <c r="O249" s="9">
        <v>3.125E-2</v>
      </c>
      <c r="P249" s="17" t="s">
        <v>234</v>
      </c>
      <c r="Q249" t="s">
        <v>59</v>
      </c>
      <c r="R249" t="s">
        <v>60</v>
      </c>
      <c r="S249" t="s">
        <v>90</v>
      </c>
      <c r="T249" t="s">
        <v>91</v>
      </c>
      <c r="U249" t="s">
        <v>30</v>
      </c>
      <c r="V249" t="s">
        <v>30</v>
      </c>
      <c r="W249" t="s">
        <v>166</v>
      </c>
      <c r="X249" t="s">
        <v>166</v>
      </c>
      <c r="Y249" t="str">
        <f t="shared" si="43"/>
        <v>Flabelligeridae</v>
      </c>
      <c r="Z249" t="s">
        <v>30</v>
      </c>
      <c r="AA249" t="s">
        <v>30</v>
      </c>
      <c r="AB249" t="s">
        <v>30</v>
      </c>
      <c r="AC249" t="s">
        <v>229</v>
      </c>
      <c r="AD249">
        <v>1</v>
      </c>
      <c r="AE249" s="21">
        <f t="shared" si="36"/>
        <v>32</v>
      </c>
      <c r="AF249" s="27">
        <f t="shared" si="37"/>
        <v>2.1749809103454782</v>
      </c>
      <c r="AG249" t="s">
        <v>236</v>
      </c>
    </row>
    <row r="250" spans="1:33" hidden="1" x14ac:dyDescent="0.25">
      <c r="A250" s="8" t="s">
        <v>13</v>
      </c>
      <c r="B250" t="s">
        <v>1</v>
      </c>
      <c r="C250" s="4" t="s">
        <v>276</v>
      </c>
      <c r="D250" s="4" t="s">
        <v>319</v>
      </c>
      <c r="E250" s="6">
        <v>42160</v>
      </c>
      <c r="F250">
        <v>0</v>
      </c>
      <c r="G250" s="15">
        <v>250</v>
      </c>
      <c r="H250">
        <v>74837</v>
      </c>
      <c r="I250">
        <v>77593</v>
      </c>
      <c r="J250">
        <f t="shared" si="35"/>
        <v>74.062062062062068</v>
      </c>
      <c r="K250" s="18">
        <v>2.0833333333333333E-3</v>
      </c>
      <c r="L250">
        <f>((3.14*(0.5^2))/4)*J250</f>
        <v>14.534679679679682</v>
      </c>
      <c r="M250">
        <v>14.712772810000001</v>
      </c>
      <c r="N250" s="9">
        <v>250</v>
      </c>
      <c r="O250" s="9">
        <v>3.125E-2</v>
      </c>
      <c r="P250" s="12" t="s">
        <v>239</v>
      </c>
      <c r="Q250" t="s">
        <v>72</v>
      </c>
      <c r="R250" t="s">
        <v>73</v>
      </c>
      <c r="S250" t="s">
        <v>30</v>
      </c>
      <c r="T250" t="s">
        <v>30</v>
      </c>
      <c r="U250" t="s">
        <v>30</v>
      </c>
      <c r="V250" t="s">
        <v>30</v>
      </c>
      <c r="W250" t="str">
        <f t="shared" ref="W250:W256" si="44">IF(S250="NA",IF(R250="NA",IF(Q250="NA","Digested",Q250),R250),S250)</f>
        <v>Hydrozoa</v>
      </c>
      <c r="X250" t="s">
        <v>166</v>
      </c>
      <c r="Y250" t="str">
        <f t="shared" si="43"/>
        <v>Hydrozoa</v>
      </c>
      <c r="Z250" t="s">
        <v>30</v>
      </c>
      <c r="AA250" t="s">
        <v>30</v>
      </c>
      <c r="AB250" t="s">
        <v>30</v>
      </c>
      <c r="AC250" t="s">
        <v>229</v>
      </c>
      <c r="AD250">
        <v>3</v>
      </c>
      <c r="AE250" s="21">
        <f t="shared" si="36"/>
        <v>96</v>
      </c>
      <c r="AF250" s="27">
        <f t="shared" si="37"/>
        <v>6.5249427310364343</v>
      </c>
      <c r="AG250" t="s">
        <v>236</v>
      </c>
    </row>
    <row r="251" spans="1:33" hidden="1" x14ac:dyDescent="0.25">
      <c r="A251" s="8" t="s">
        <v>13</v>
      </c>
      <c r="B251" t="s">
        <v>1</v>
      </c>
      <c r="C251" s="4" t="s">
        <v>276</v>
      </c>
      <c r="D251" s="4" t="s">
        <v>319</v>
      </c>
      <c r="E251" s="6">
        <v>42160</v>
      </c>
      <c r="F251">
        <v>0</v>
      </c>
      <c r="G251" s="15">
        <v>250</v>
      </c>
      <c r="H251">
        <v>74837</v>
      </c>
      <c r="I251">
        <v>77593</v>
      </c>
      <c r="J251">
        <f t="shared" si="35"/>
        <v>74.062062062062068</v>
      </c>
      <c r="K251" s="18">
        <v>2.0833333333333333E-3</v>
      </c>
      <c r="L251">
        <f>((3.14*(0.5^2))/4)*J251</f>
        <v>14.534679679679682</v>
      </c>
      <c r="M251">
        <v>14.712772810000001</v>
      </c>
      <c r="N251" s="9">
        <v>250</v>
      </c>
      <c r="O251" s="9">
        <v>3.125E-2</v>
      </c>
      <c r="P251" s="12" t="s">
        <v>238</v>
      </c>
      <c r="Q251" t="s">
        <v>31</v>
      </c>
      <c r="R251" t="s">
        <v>79</v>
      </c>
      <c r="S251" t="s">
        <v>92</v>
      </c>
      <c r="T251" t="s">
        <v>30</v>
      </c>
      <c r="U251" t="s">
        <v>30</v>
      </c>
      <c r="V251" t="s">
        <v>30</v>
      </c>
      <c r="W251" t="str">
        <f t="shared" si="44"/>
        <v>Euphausiacea</v>
      </c>
      <c r="X251" t="s">
        <v>205</v>
      </c>
      <c r="Y251" t="s">
        <v>105</v>
      </c>
      <c r="Z251" t="s">
        <v>30</v>
      </c>
      <c r="AA251" t="s">
        <v>30</v>
      </c>
      <c r="AB251" t="s">
        <v>30</v>
      </c>
      <c r="AC251">
        <v>2.5</v>
      </c>
      <c r="AD251">
        <v>1</v>
      </c>
      <c r="AE251" s="21">
        <f t="shared" si="36"/>
        <v>32</v>
      </c>
      <c r="AF251" s="27">
        <f t="shared" si="37"/>
        <v>2.1749809103454782</v>
      </c>
      <c r="AG251" t="s">
        <v>236</v>
      </c>
    </row>
    <row r="252" spans="1:33" hidden="1" x14ac:dyDescent="0.25">
      <c r="A252" s="8" t="s">
        <v>13</v>
      </c>
      <c r="B252" t="s">
        <v>1</v>
      </c>
      <c r="C252" s="4" t="s">
        <v>276</v>
      </c>
      <c r="D252" s="4" t="s">
        <v>319</v>
      </c>
      <c r="E252" s="6">
        <v>42160</v>
      </c>
      <c r="F252">
        <v>0</v>
      </c>
      <c r="G252" s="15">
        <v>250</v>
      </c>
      <c r="H252">
        <v>74837</v>
      </c>
      <c r="I252">
        <v>77593</v>
      </c>
      <c r="J252">
        <f t="shared" si="35"/>
        <v>74.062062062062068</v>
      </c>
      <c r="K252" s="18">
        <v>2.0833333333333333E-3</v>
      </c>
      <c r="L252">
        <f>((3.14*(0.5^2))/4)*J252</f>
        <v>14.534679679679682</v>
      </c>
      <c r="M252">
        <v>14.712772810000001</v>
      </c>
      <c r="N252" s="9">
        <v>250</v>
      </c>
      <c r="O252" s="9">
        <v>3.125E-2</v>
      </c>
      <c r="P252" s="12" t="s">
        <v>238</v>
      </c>
      <c r="Q252" t="s">
        <v>45</v>
      </c>
      <c r="R252" t="s">
        <v>46</v>
      </c>
      <c r="S252" t="s">
        <v>47</v>
      </c>
      <c r="T252" t="s">
        <v>48</v>
      </c>
      <c r="U252" t="s">
        <v>49</v>
      </c>
      <c r="V252" t="s">
        <v>30</v>
      </c>
      <c r="W252" t="str">
        <f t="shared" si="44"/>
        <v>Copelata</v>
      </c>
      <c r="X252" t="s">
        <v>341</v>
      </c>
      <c r="Y252" t="s">
        <v>341</v>
      </c>
      <c r="Z252" t="s">
        <v>49</v>
      </c>
      <c r="AA252" t="s">
        <v>30</v>
      </c>
      <c r="AB252" t="s">
        <v>30</v>
      </c>
      <c r="AC252" t="s">
        <v>229</v>
      </c>
      <c r="AD252">
        <f>48+53</f>
        <v>101</v>
      </c>
      <c r="AE252" s="21">
        <f t="shared" si="36"/>
        <v>3232</v>
      </c>
      <c r="AF252" s="27">
        <f t="shared" si="37"/>
        <v>219.67307194489328</v>
      </c>
      <c r="AG252" t="s">
        <v>236</v>
      </c>
    </row>
    <row r="253" spans="1:33" hidden="1" x14ac:dyDescent="0.25">
      <c r="A253" s="8" t="s">
        <v>13</v>
      </c>
      <c r="B253" t="s">
        <v>1</v>
      </c>
      <c r="C253" s="4" t="s">
        <v>276</v>
      </c>
      <c r="D253" s="4" t="s">
        <v>319</v>
      </c>
      <c r="E253" s="6">
        <v>42160</v>
      </c>
      <c r="F253">
        <v>0</v>
      </c>
      <c r="G253" s="15">
        <v>250</v>
      </c>
      <c r="H253">
        <v>74837</v>
      </c>
      <c r="I253">
        <v>77593</v>
      </c>
      <c r="J253">
        <f t="shared" si="35"/>
        <v>74.062062062062068</v>
      </c>
      <c r="K253" s="18">
        <v>2.0833333333333333E-3</v>
      </c>
      <c r="L253">
        <f>((3.14*(0.5^2))/4)*J253</f>
        <v>14.534679679679682</v>
      </c>
      <c r="M253">
        <v>14.712772810000001</v>
      </c>
      <c r="N253" s="9">
        <v>250</v>
      </c>
      <c r="O253" s="9">
        <v>3.125E-2</v>
      </c>
      <c r="P253" s="12" t="s">
        <v>239</v>
      </c>
      <c r="Q253" t="s">
        <v>31</v>
      </c>
      <c r="R253" t="s">
        <v>32</v>
      </c>
      <c r="S253" t="s">
        <v>42</v>
      </c>
      <c r="T253" t="s">
        <v>43</v>
      </c>
      <c r="U253" t="s">
        <v>44</v>
      </c>
      <c r="V253" t="s">
        <v>30</v>
      </c>
      <c r="W253" t="str">
        <f t="shared" si="44"/>
        <v>Cyclopoida</v>
      </c>
      <c r="X253" t="s">
        <v>166</v>
      </c>
      <c r="Y253" t="str">
        <f t="shared" ref="Y253:Y267" si="45">IF(U253="NA",IF(T253="NA",IF(S253="NA",IF(R253="NA",IF(Q253="NA","Other",Q253),R253),S253),T253),U253)</f>
        <v>Oithona</v>
      </c>
      <c r="Z253" t="s">
        <v>44</v>
      </c>
      <c r="AA253" t="s">
        <v>30</v>
      </c>
      <c r="AB253" t="s">
        <v>30</v>
      </c>
      <c r="AC253" t="s">
        <v>229</v>
      </c>
      <c r="AD253">
        <v>4</v>
      </c>
      <c r="AE253" s="21">
        <f t="shared" si="36"/>
        <v>128</v>
      </c>
      <c r="AF253" s="27">
        <f t="shared" si="37"/>
        <v>8.699923641381913</v>
      </c>
      <c r="AG253" t="s">
        <v>236</v>
      </c>
    </row>
    <row r="254" spans="1:33" hidden="1" x14ac:dyDescent="0.25">
      <c r="A254" s="8" t="s">
        <v>13</v>
      </c>
      <c r="B254" t="s">
        <v>1</v>
      </c>
      <c r="C254" s="4" t="s">
        <v>276</v>
      </c>
      <c r="D254" s="4" t="s">
        <v>319</v>
      </c>
      <c r="E254" s="6">
        <v>42160</v>
      </c>
      <c r="F254">
        <v>0</v>
      </c>
      <c r="G254" s="15">
        <v>250</v>
      </c>
      <c r="H254">
        <v>74837</v>
      </c>
      <c r="I254">
        <v>77593</v>
      </c>
      <c r="J254">
        <f t="shared" si="35"/>
        <v>74.062062062062068</v>
      </c>
      <c r="K254" s="18">
        <v>2.0833333333333333E-3</v>
      </c>
      <c r="L254">
        <f>((3.14*(0.5^2))/4)*J254</f>
        <v>14.534679679679682</v>
      </c>
      <c r="M254">
        <v>14.712772810000001</v>
      </c>
      <c r="N254" s="9">
        <v>250</v>
      </c>
      <c r="O254" s="9">
        <v>3.125E-2</v>
      </c>
      <c r="P254" s="12" t="s">
        <v>239</v>
      </c>
      <c r="Q254" t="s">
        <v>31</v>
      </c>
      <c r="R254" t="s">
        <v>33</v>
      </c>
      <c r="S254" t="s">
        <v>34</v>
      </c>
      <c r="T254" t="s">
        <v>53</v>
      </c>
      <c r="U254" t="s">
        <v>54</v>
      </c>
      <c r="V254" t="s">
        <v>88</v>
      </c>
      <c r="W254" t="str">
        <f t="shared" si="44"/>
        <v>Calanoida</v>
      </c>
      <c r="X254" t="s">
        <v>342</v>
      </c>
      <c r="Y254" t="str">
        <f t="shared" si="45"/>
        <v>Paracalanus</v>
      </c>
      <c r="Z254" t="s">
        <v>180</v>
      </c>
      <c r="AA254" t="s">
        <v>30</v>
      </c>
      <c r="AB254" t="s">
        <v>226</v>
      </c>
      <c r="AC254" t="s">
        <v>229</v>
      </c>
      <c r="AD254">
        <v>12</v>
      </c>
      <c r="AE254" s="21">
        <f t="shared" si="36"/>
        <v>384</v>
      </c>
      <c r="AF254" s="27">
        <f t="shared" si="37"/>
        <v>26.099770924145737</v>
      </c>
      <c r="AG254" t="s">
        <v>236</v>
      </c>
    </row>
    <row r="255" spans="1:33" hidden="1" x14ac:dyDescent="0.25">
      <c r="A255" s="8" t="s">
        <v>13</v>
      </c>
      <c r="B255" t="s">
        <v>1</v>
      </c>
      <c r="C255" s="4" t="s">
        <v>276</v>
      </c>
      <c r="D255" s="4" t="s">
        <v>319</v>
      </c>
      <c r="E255" s="6">
        <v>42160</v>
      </c>
      <c r="F255">
        <v>0</v>
      </c>
      <c r="G255" s="15">
        <v>250</v>
      </c>
      <c r="H255">
        <v>74837</v>
      </c>
      <c r="I255">
        <v>77593</v>
      </c>
      <c r="J255">
        <f t="shared" si="35"/>
        <v>74.062062062062068</v>
      </c>
      <c r="K255" s="18">
        <v>2.0833333333333333E-3</v>
      </c>
      <c r="L255">
        <f>((3.14*(0.5^2))/4)*J255</f>
        <v>14.534679679679682</v>
      </c>
      <c r="M255">
        <v>14.712772810000001</v>
      </c>
      <c r="N255" s="9">
        <v>250</v>
      </c>
      <c r="O255" s="9">
        <v>3.125E-2</v>
      </c>
      <c r="P255" s="12" t="s">
        <v>239</v>
      </c>
      <c r="Q255" t="s">
        <v>31</v>
      </c>
      <c r="R255" t="s">
        <v>33</v>
      </c>
      <c r="S255" t="s">
        <v>34</v>
      </c>
      <c r="T255" t="s">
        <v>53</v>
      </c>
      <c r="U255" t="s">
        <v>54</v>
      </c>
      <c r="V255" t="s">
        <v>88</v>
      </c>
      <c r="W255" t="str">
        <f t="shared" si="44"/>
        <v>Calanoida</v>
      </c>
      <c r="X255" t="s">
        <v>342</v>
      </c>
      <c r="Y255" t="str">
        <f t="shared" si="45"/>
        <v>Paracalanus</v>
      </c>
      <c r="Z255" t="s">
        <v>180</v>
      </c>
      <c r="AA255" t="s">
        <v>30</v>
      </c>
      <c r="AB255" t="s">
        <v>225</v>
      </c>
      <c r="AC255" t="s">
        <v>229</v>
      </c>
      <c r="AD255">
        <v>1</v>
      </c>
      <c r="AE255" s="21">
        <f t="shared" si="36"/>
        <v>32</v>
      </c>
      <c r="AF255" s="27">
        <f t="shared" si="37"/>
        <v>2.1749809103454782</v>
      </c>
      <c r="AG255" t="s">
        <v>236</v>
      </c>
    </row>
    <row r="256" spans="1:33" hidden="1" x14ac:dyDescent="0.25">
      <c r="A256" s="8" t="s">
        <v>13</v>
      </c>
      <c r="B256" t="s">
        <v>1</v>
      </c>
      <c r="C256" s="4" t="s">
        <v>276</v>
      </c>
      <c r="D256" s="4" t="s">
        <v>319</v>
      </c>
      <c r="E256" s="6">
        <v>42160</v>
      </c>
      <c r="F256">
        <v>0</v>
      </c>
      <c r="G256" s="15">
        <v>250</v>
      </c>
      <c r="H256">
        <v>74837</v>
      </c>
      <c r="I256">
        <v>77593</v>
      </c>
      <c r="J256">
        <f t="shared" si="35"/>
        <v>74.062062062062068</v>
      </c>
      <c r="K256" s="18">
        <v>2.0833333333333333E-3</v>
      </c>
      <c r="L256">
        <f>((3.14*(0.5^2))/4)*J256</f>
        <v>14.534679679679682</v>
      </c>
      <c r="M256">
        <v>14.712772810000001</v>
      </c>
      <c r="N256" s="9">
        <v>250</v>
      </c>
      <c r="O256" s="9">
        <v>3.125E-2</v>
      </c>
      <c r="P256" s="17" t="s">
        <v>234</v>
      </c>
      <c r="Q256" t="s">
        <v>31</v>
      </c>
      <c r="R256" t="s">
        <v>38</v>
      </c>
      <c r="S256" t="s">
        <v>39</v>
      </c>
      <c r="T256" t="s">
        <v>40</v>
      </c>
      <c r="U256" t="s">
        <v>58</v>
      </c>
      <c r="V256" t="s">
        <v>30</v>
      </c>
      <c r="W256" t="str">
        <f t="shared" si="44"/>
        <v>Diplostraca</v>
      </c>
      <c r="X256" t="s">
        <v>336</v>
      </c>
      <c r="Y256" t="str">
        <f t="shared" si="45"/>
        <v>Podon</v>
      </c>
      <c r="Z256" t="s">
        <v>58</v>
      </c>
      <c r="AA256" t="s">
        <v>30</v>
      </c>
      <c r="AB256" t="s">
        <v>30</v>
      </c>
      <c r="AC256" t="s">
        <v>229</v>
      </c>
      <c r="AD256">
        <f>55+46</f>
        <v>101</v>
      </c>
      <c r="AE256" s="21">
        <f t="shared" si="36"/>
        <v>3232</v>
      </c>
      <c r="AF256" s="27">
        <f t="shared" si="37"/>
        <v>219.67307194489328</v>
      </c>
      <c r="AG256" t="s">
        <v>236</v>
      </c>
    </row>
    <row r="257" spans="1:33" hidden="1" x14ac:dyDescent="0.25">
      <c r="A257" s="8" t="s">
        <v>13</v>
      </c>
      <c r="B257" t="s">
        <v>1</v>
      </c>
      <c r="C257" s="4" t="s">
        <v>276</v>
      </c>
      <c r="D257" s="4" t="s">
        <v>319</v>
      </c>
      <c r="E257" s="6">
        <v>42160</v>
      </c>
      <c r="F257">
        <v>0</v>
      </c>
      <c r="G257" s="15">
        <v>250</v>
      </c>
      <c r="H257">
        <v>74837</v>
      </c>
      <c r="I257">
        <v>77593</v>
      </c>
      <c r="J257">
        <f t="shared" si="35"/>
        <v>74.062062062062068</v>
      </c>
      <c r="K257" s="18">
        <v>2.0833333333333333E-3</v>
      </c>
      <c r="L257">
        <f>((3.14*(0.5^2))/4)*J257</f>
        <v>14.534679679679682</v>
      </c>
      <c r="M257">
        <v>14.712772810000001</v>
      </c>
      <c r="N257" s="9">
        <v>250</v>
      </c>
      <c r="O257" s="9">
        <v>3.125E-2</v>
      </c>
      <c r="P257" s="12" t="s">
        <v>238</v>
      </c>
      <c r="Q257" t="s">
        <v>59</v>
      </c>
      <c r="R257" t="s">
        <v>60</v>
      </c>
      <c r="S257" t="s">
        <v>30</v>
      </c>
      <c r="T257" t="s">
        <v>30</v>
      </c>
      <c r="U257" t="s">
        <v>30</v>
      </c>
      <c r="V257" t="s">
        <v>30</v>
      </c>
      <c r="W257" t="s">
        <v>166</v>
      </c>
      <c r="X257" t="s">
        <v>166</v>
      </c>
      <c r="Y257" t="str">
        <f t="shared" si="45"/>
        <v>Polychaeta</v>
      </c>
      <c r="Z257" t="s">
        <v>208</v>
      </c>
      <c r="AA257" t="s">
        <v>220</v>
      </c>
      <c r="AB257" t="s">
        <v>30</v>
      </c>
      <c r="AC257" s="11">
        <f>AVERAGE(2,4.45)</f>
        <v>3.2250000000000001</v>
      </c>
      <c r="AD257">
        <v>2</v>
      </c>
      <c r="AE257" s="21">
        <f t="shared" si="36"/>
        <v>64</v>
      </c>
      <c r="AF257" s="27">
        <f t="shared" si="37"/>
        <v>4.3499618206909565</v>
      </c>
      <c r="AG257" t="s">
        <v>236</v>
      </c>
    </row>
    <row r="258" spans="1:33" hidden="1" x14ac:dyDescent="0.25">
      <c r="A258" s="8" t="s">
        <v>13</v>
      </c>
      <c r="B258" t="s">
        <v>1</v>
      </c>
      <c r="C258" s="4" t="s">
        <v>276</v>
      </c>
      <c r="D258" s="4" t="s">
        <v>319</v>
      </c>
      <c r="E258" s="6">
        <v>42160</v>
      </c>
      <c r="F258">
        <v>0</v>
      </c>
      <c r="G258" s="15">
        <v>250</v>
      </c>
      <c r="H258">
        <v>74837</v>
      </c>
      <c r="I258">
        <v>77593</v>
      </c>
      <c r="J258">
        <f t="shared" ref="J258:J321" si="46">((I258-H258)*26873)/999999</f>
        <v>74.062062062062068</v>
      </c>
      <c r="K258" s="18">
        <v>2.0833333333333333E-3</v>
      </c>
      <c r="L258">
        <f>((3.14*(0.5^2))/4)*J258</f>
        <v>14.534679679679682</v>
      </c>
      <c r="M258">
        <v>14.712772810000001</v>
      </c>
      <c r="N258" s="9">
        <v>250</v>
      </c>
      <c r="O258" s="9">
        <v>3.125E-2</v>
      </c>
      <c r="P258" s="12" t="s">
        <v>239</v>
      </c>
      <c r="Q258" t="s">
        <v>31</v>
      </c>
      <c r="R258" t="s">
        <v>33</v>
      </c>
      <c r="S258" t="s">
        <v>34</v>
      </c>
      <c r="T258" t="s">
        <v>65</v>
      </c>
      <c r="U258" t="s">
        <v>66</v>
      </c>
      <c r="V258" t="s">
        <v>30</v>
      </c>
      <c r="W258" t="str">
        <f>IF(S258="NA",IF(R258="NA",IF(Q258="NA","Digested",Q258),R258),S258)</f>
        <v>Calanoida</v>
      </c>
      <c r="X258" t="s">
        <v>342</v>
      </c>
      <c r="Y258" t="str">
        <f t="shared" si="45"/>
        <v>Pseudocalanus</v>
      </c>
      <c r="Z258" t="s">
        <v>66</v>
      </c>
      <c r="AA258" t="s">
        <v>30</v>
      </c>
      <c r="AB258" t="s">
        <v>30</v>
      </c>
      <c r="AC258" t="s">
        <v>229</v>
      </c>
      <c r="AD258">
        <v>3</v>
      </c>
      <c r="AE258" s="21">
        <f t="shared" ref="AE258:AE321" si="47">AD258/O258</f>
        <v>96</v>
      </c>
      <c r="AF258" s="27">
        <f t="shared" ref="AF258:AF321" si="48">AE258/M258</f>
        <v>6.5249427310364343</v>
      </c>
      <c r="AG258" t="s">
        <v>236</v>
      </c>
    </row>
    <row r="259" spans="1:33" hidden="1" x14ac:dyDescent="0.25">
      <c r="A259" s="8" t="s">
        <v>13</v>
      </c>
      <c r="B259" t="s">
        <v>1</v>
      </c>
      <c r="C259" s="4" t="s">
        <v>276</v>
      </c>
      <c r="D259" s="4" t="s">
        <v>319</v>
      </c>
      <c r="E259" s="6">
        <v>42160</v>
      </c>
      <c r="F259">
        <v>0</v>
      </c>
      <c r="G259" s="15">
        <v>250</v>
      </c>
      <c r="H259">
        <v>74837</v>
      </c>
      <c r="I259">
        <v>77593</v>
      </c>
      <c r="J259">
        <f t="shared" si="46"/>
        <v>74.062062062062068</v>
      </c>
      <c r="K259" s="18">
        <v>2.0833333333333333E-3</v>
      </c>
      <c r="L259">
        <f>((3.14*(0.5^2))/4)*J259</f>
        <v>14.534679679679682</v>
      </c>
      <c r="M259">
        <v>14.712772810000001</v>
      </c>
      <c r="N259" s="9">
        <v>2000</v>
      </c>
      <c r="O259" s="9">
        <v>1</v>
      </c>
      <c r="P259" s="12" t="s">
        <v>240</v>
      </c>
      <c r="Q259" t="s">
        <v>72</v>
      </c>
      <c r="R259" t="s">
        <v>73</v>
      </c>
      <c r="S259" t="s">
        <v>78</v>
      </c>
      <c r="T259" t="s">
        <v>30</v>
      </c>
      <c r="U259" t="s">
        <v>30</v>
      </c>
      <c r="V259" t="s">
        <v>30</v>
      </c>
      <c r="W259" t="s">
        <v>166</v>
      </c>
      <c r="X259" t="s">
        <v>166</v>
      </c>
      <c r="Y259" t="str">
        <f t="shared" si="45"/>
        <v>Siphonophorae</v>
      </c>
      <c r="Z259" t="s">
        <v>194</v>
      </c>
      <c r="AA259" t="s">
        <v>30</v>
      </c>
      <c r="AB259" t="s">
        <v>30</v>
      </c>
      <c r="AC259">
        <v>7.1</v>
      </c>
      <c r="AD259">
        <v>1</v>
      </c>
      <c r="AE259" s="21">
        <f t="shared" si="47"/>
        <v>1</v>
      </c>
      <c r="AF259" s="27">
        <f t="shared" si="48"/>
        <v>6.7968153448296195E-2</v>
      </c>
      <c r="AG259" t="s">
        <v>236</v>
      </c>
    </row>
    <row r="260" spans="1:33" hidden="1" x14ac:dyDescent="0.25">
      <c r="A260" s="8" t="s">
        <v>13</v>
      </c>
      <c r="B260" t="s">
        <v>1</v>
      </c>
      <c r="C260" s="4" t="s">
        <v>276</v>
      </c>
      <c r="D260" s="4" t="s">
        <v>319</v>
      </c>
      <c r="E260" s="6">
        <v>42160</v>
      </c>
      <c r="F260">
        <v>0</v>
      </c>
      <c r="G260" s="15">
        <v>250</v>
      </c>
      <c r="H260">
        <v>74837</v>
      </c>
      <c r="I260">
        <v>77593</v>
      </c>
      <c r="J260">
        <f t="shared" si="46"/>
        <v>74.062062062062068</v>
      </c>
      <c r="K260" s="18">
        <v>2.0833333333333333E-3</v>
      </c>
      <c r="L260">
        <f>((3.14*(0.5^2))/4)*J260</f>
        <v>14.534679679679682</v>
      </c>
      <c r="M260">
        <v>14.712772810000001</v>
      </c>
      <c r="N260" s="9">
        <v>250</v>
      </c>
      <c r="O260" s="9">
        <v>3.125E-2</v>
      </c>
      <c r="P260" s="12" t="s">
        <v>239</v>
      </c>
      <c r="Q260" t="s">
        <v>59</v>
      </c>
      <c r="R260" t="s">
        <v>60</v>
      </c>
      <c r="S260" t="s">
        <v>61</v>
      </c>
      <c r="T260" t="s">
        <v>62</v>
      </c>
      <c r="U260" t="s">
        <v>30</v>
      </c>
      <c r="V260" t="s">
        <v>30</v>
      </c>
      <c r="W260" t="s">
        <v>166</v>
      </c>
      <c r="X260" t="s">
        <v>166</v>
      </c>
      <c r="Y260" t="str">
        <f t="shared" si="45"/>
        <v>Spionidae</v>
      </c>
      <c r="Z260" t="s">
        <v>62</v>
      </c>
      <c r="AA260" t="s">
        <v>30</v>
      </c>
      <c r="AB260" t="s">
        <v>30</v>
      </c>
      <c r="AC260" t="s">
        <v>229</v>
      </c>
      <c r="AD260">
        <v>2</v>
      </c>
      <c r="AE260" s="21">
        <f t="shared" si="47"/>
        <v>64</v>
      </c>
      <c r="AF260" s="27">
        <f t="shared" si="48"/>
        <v>4.3499618206909565</v>
      </c>
      <c r="AG260" t="s">
        <v>236</v>
      </c>
    </row>
    <row r="261" spans="1:33" hidden="1" x14ac:dyDescent="0.25">
      <c r="A261" s="8" t="s">
        <v>13</v>
      </c>
      <c r="B261" t="s">
        <v>1</v>
      </c>
      <c r="C261" s="4" t="s">
        <v>276</v>
      </c>
      <c r="D261" s="4" t="s">
        <v>319</v>
      </c>
      <c r="E261" s="6">
        <v>42160</v>
      </c>
      <c r="F261">
        <v>0</v>
      </c>
      <c r="G261" s="15">
        <v>250</v>
      </c>
      <c r="H261">
        <v>74837</v>
      </c>
      <c r="I261">
        <v>77593</v>
      </c>
      <c r="J261">
        <f t="shared" si="46"/>
        <v>74.062062062062068</v>
      </c>
      <c r="K261" s="18">
        <v>2.0833333333333333E-3</v>
      </c>
      <c r="L261">
        <f>((3.14*(0.5^2))/4)*J261</f>
        <v>14.534679679679682</v>
      </c>
      <c r="M261">
        <v>14.712772810000001</v>
      </c>
      <c r="N261" s="9">
        <v>1000</v>
      </c>
      <c r="O261" s="9">
        <v>1</v>
      </c>
      <c r="P261" s="12" t="s">
        <v>240</v>
      </c>
      <c r="Q261" t="s">
        <v>59</v>
      </c>
      <c r="R261" t="s">
        <v>60</v>
      </c>
      <c r="S261" t="s">
        <v>63</v>
      </c>
      <c r="T261" t="s">
        <v>68</v>
      </c>
      <c r="U261" t="s">
        <v>30</v>
      </c>
      <c r="V261" t="s">
        <v>30</v>
      </c>
      <c r="W261" t="s">
        <v>166</v>
      </c>
      <c r="X261" t="s">
        <v>166</v>
      </c>
      <c r="Y261" t="str">
        <f t="shared" si="45"/>
        <v>Tomopteridae</v>
      </c>
      <c r="Z261" t="s">
        <v>122</v>
      </c>
      <c r="AA261" t="s">
        <v>30</v>
      </c>
      <c r="AB261" t="s">
        <v>30</v>
      </c>
      <c r="AC261">
        <v>7.5</v>
      </c>
      <c r="AD261">
        <v>1</v>
      </c>
      <c r="AE261" s="21">
        <f t="shared" si="47"/>
        <v>1</v>
      </c>
      <c r="AF261" s="27">
        <f t="shared" si="48"/>
        <v>6.7968153448296195E-2</v>
      </c>
      <c r="AG261" t="s">
        <v>236</v>
      </c>
    </row>
    <row r="262" spans="1:33" hidden="1" x14ac:dyDescent="0.25">
      <c r="A262" s="8" t="s">
        <v>13</v>
      </c>
      <c r="B262" t="s">
        <v>1</v>
      </c>
      <c r="C262" s="4" t="s">
        <v>276</v>
      </c>
      <c r="D262" s="4" t="s">
        <v>319</v>
      </c>
      <c r="E262" s="6">
        <v>42160</v>
      </c>
      <c r="F262">
        <v>0</v>
      </c>
      <c r="G262" s="15">
        <v>250</v>
      </c>
      <c r="H262">
        <v>74837</v>
      </c>
      <c r="I262">
        <v>77593</v>
      </c>
      <c r="J262">
        <f t="shared" si="46"/>
        <v>74.062062062062068</v>
      </c>
      <c r="K262" s="18">
        <v>2.0833333333333333E-3</v>
      </c>
      <c r="L262">
        <f>((3.14*(0.5^2))/4)*J262</f>
        <v>14.534679679679682</v>
      </c>
      <c r="M262">
        <v>14.712772810000001</v>
      </c>
      <c r="N262" s="9">
        <v>250</v>
      </c>
      <c r="O262" s="9">
        <v>3.125E-2</v>
      </c>
      <c r="P262" s="17" t="s">
        <v>234</v>
      </c>
      <c r="Q262" t="s">
        <v>59</v>
      </c>
      <c r="R262" t="s">
        <v>60</v>
      </c>
      <c r="S262" t="s">
        <v>30</v>
      </c>
      <c r="T262" t="s">
        <v>30</v>
      </c>
      <c r="U262" t="s">
        <v>30</v>
      </c>
      <c r="V262" t="s">
        <v>30</v>
      </c>
      <c r="W262" t="s">
        <v>166</v>
      </c>
      <c r="X262" t="s">
        <v>166</v>
      </c>
      <c r="Y262" t="str">
        <f t="shared" si="45"/>
        <v>Polychaeta</v>
      </c>
      <c r="Z262" t="s">
        <v>273</v>
      </c>
      <c r="AA262" t="s">
        <v>170</v>
      </c>
      <c r="AB262" t="s">
        <v>30</v>
      </c>
      <c r="AC262" t="s">
        <v>229</v>
      </c>
      <c r="AD262">
        <v>1</v>
      </c>
      <c r="AE262" s="21">
        <f t="shared" si="47"/>
        <v>32</v>
      </c>
      <c r="AF262" s="27">
        <f t="shared" si="48"/>
        <v>2.1749809103454782</v>
      </c>
      <c r="AG262" t="s">
        <v>236</v>
      </c>
    </row>
    <row r="263" spans="1:33" x14ac:dyDescent="0.25">
      <c r="A263" s="8" t="s">
        <v>17</v>
      </c>
      <c r="B263" t="s">
        <v>5</v>
      </c>
      <c r="C263" s="4" t="s">
        <v>276</v>
      </c>
      <c r="D263" s="4" t="s">
        <v>315</v>
      </c>
      <c r="E263" s="6">
        <v>42159</v>
      </c>
      <c r="F263">
        <v>0</v>
      </c>
      <c r="G263" s="15">
        <v>250</v>
      </c>
      <c r="H263">
        <v>72848</v>
      </c>
      <c r="I263">
        <v>74820</v>
      </c>
      <c r="J263">
        <f t="shared" si="46"/>
        <v>52.993608993608994</v>
      </c>
      <c r="K263" s="18">
        <v>2.0833333333333333E-3</v>
      </c>
      <c r="L263">
        <f>((3.14*(0.5^2))/4)*J263</f>
        <v>10.399995764995765</v>
      </c>
      <c r="M263">
        <v>10.523316019999999</v>
      </c>
      <c r="N263" s="9">
        <v>250</v>
      </c>
      <c r="O263" s="9">
        <v>0.01</v>
      </c>
      <c r="P263" s="17" t="s">
        <v>234</v>
      </c>
      <c r="Q263" t="s">
        <v>31</v>
      </c>
      <c r="R263" t="s">
        <v>32</v>
      </c>
      <c r="S263" t="s">
        <v>34</v>
      </c>
      <c r="T263" t="s">
        <v>50</v>
      </c>
      <c r="U263" t="s">
        <v>51</v>
      </c>
      <c r="V263" t="s">
        <v>30</v>
      </c>
      <c r="W263" t="str">
        <f>IF(S263="NA",IF(R263="NA",IF(Q263="NA","Digested",Q263),R263),S263)</f>
        <v>Calanoida</v>
      </c>
      <c r="X263" t="s">
        <v>342</v>
      </c>
      <c r="Y263" t="str">
        <f t="shared" si="45"/>
        <v>Acartia</v>
      </c>
      <c r="Z263" t="s">
        <v>51</v>
      </c>
      <c r="AA263" t="s">
        <v>30</v>
      </c>
      <c r="AB263" t="s">
        <v>30</v>
      </c>
      <c r="AC263" t="s">
        <v>229</v>
      </c>
      <c r="AD263">
        <v>9</v>
      </c>
      <c r="AE263" s="21">
        <f t="shared" si="47"/>
        <v>900</v>
      </c>
      <c r="AF263" s="27">
        <f t="shared" si="48"/>
        <v>85.524372573199614</v>
      </c>
      <c r="AG263" t="s">
        <v>237</v>
      </c>
    </row>
    <row r="264" spans="1:33" x14ac:dyDescent="0.25">
      <c r="A264" s="8" t="s">
        <v>17</v>
      </c>
      <c r="B264" t="s">
        <v>5</v>
      </c>
      <c r="C264" s="4" t="s">
        <v>276</v>
      </c>
      <c r="D264" s="4" t="s">
        <v>315</v>
      </c>
      <c r="E264" s="6">
        <v>42159</v>
      </c>
      <c r="F264">
        <v>0</v>
      </c>
      <c r="G264" s="15">
        <v>250</v>
      </c>
      <c r="H264">
        <v>72848</v>
      </c>
      <c r="I264">
        <v>74820</v>
      </c>
      <c r="J264">
        <f t="shared" si="46"/>
        <v>52.993608993608994</v>
      </c>
      <c r="K264" s="18">
        <v>2.0833333333333333E-3</v>
      </c>
      <c r="L264">
        <f>((3.14*(0.5^2))/4)*J264</f>
        <v>10.399995764995765</v>
      </c>
      <c r="M264">
        <v>10.523316019999999</v>
      </c>
      <c r="N264" s="9">
        <v>2000</v>
      </c>
      <c r="O264" s="9">
        <v>1</v>
      </c>
      <c r="P264" s="17" t="s">
        <v>235</v>
      </c>
      <c r="Q264" t="s">
        <v>72</v>
      </c>
      <c r="R264" t="s">
        <v>73</v>
      </c>
      <c r="S264" t="s">
        <v>110</v>
      </c>
      <c r="T264" t="s">
        <v>75</v>
      </c>
      <c r="U264" t="s">
        <v>76</v>
      </c>
      <c r="V264" t="s">
        <v>77</v>
      </c>
      <c r="W264" t="s">
        <v>73</v>
      </c>
      <c r="X264" t="s">
        <v>166</v>
      </c>
      <c r="Y264" t="str">
        <f t="shared" si="45"/>
        <v>Aequorea</v>
      </c>
      <c r="Z264" t="s">
        <v>171</v>
      </c>
      <c r="AA264" t="s">
        <v>30</v>
      </c>
      <c r="AB264" t="s">
        <v>30</v>
      </c>
      <c r="AC264">
        <v>12</v>
      </c>
      <c r="AD264">
        <v>1</v>
      </c>
      <c r="AE264" s="21">
        <f t="shared" si="47"/>
        <v>1</v>
      </c>
      <c r="AF264" s="27">
        <f t="shared" si="48"/>
        <v>9.5027080636888459E-2</v>
      </c>
      <c r="AG264" t="s">
        <v>237</v>
      </c>
    </row>
    <row r="265" spans="1:33" x14ac:dyDescent="0.25">
      <c r="A265" s="8" t="s">
        <v>17</v>
      </c>
      <c r="B265" t="s">
        <v>5</v>
      </c>
      <c r="C265" s="4" t="s">
        <v>276</v>
      </c>
      <c r="D265" s="4" t="s">
        <v>315</v>
      </c>
      <c r="E265" s="6">
        <v>42159</v>
      </c>
      <c r="F265">
        <v>0</v>
      </c>
      <c r="G265" s="15">
        <v>250</v>
      </c>
      <c r="H265">
        <v>72848</v>
      </c>
      <c r="I265">
        <v>74820</v>
      </c>
      <c r="J265">
        <f t="shared" si="46"/>
        <v>52.993608993608994</v>
      </c>
      <c r="K265" s="18">
        <v>2.0833333333333333E-3</v>
      </c>
      <c r="L265">
        <f>((3.14*(0.5^2))/4)*J265</f>
        <v>10.399995764995765</v>
      </c>
      <c r="M265">
        <v>10.523316019999999</v>
      </c>
      <c r="N265" s="9">
        <v>2000</v>
      </c>
      <c r="O265" s="9">
        <v>1</v>
      </c>
      <c r="P265" s="12" t="s">
        <v>240</v>
      </c>
      <c r="Q265" t="s">
        <v>72</v>
      </c>
      <c r="R265" t="s">
        <v>73</v>
      </c>
      <c r="S265" t="s">
        <v>111</v>
      </c>
      <c r="T265" t="s">
        <v>112</v>
      </c>
      <c r="U265" t="s">
        <v>113</v>
      </c>
      <c r="V265" t="s">
        <v>30</v>
      </c>
      <c r="W265" t="s">
        <v>73</v>
      </c>
      <c r="X265" t="s">
        <v>166</v>
      </c>
      <c r="Y265" t="str">
        <f t="shared" si="45"/>
        <v>Aglantha</v>
      </c>
      <c r="Z265" t="s">
        <v>113</v>
      </c>
      <c r="AA265" t="s">
        <v>30</v>
      </c>
      <c r="AB265" t="s">
        <v>30</v>
      </c>
      <c r="AC265">
        <v>6.5</v>
      </c>
      <c r="AD265">
        <v>2</v>
      </c>
      <c r="AE265" s="21">
        <f t="shared" si="47"/>
        <v>2</v>
      </c>
      <c r="AF265" s="27">
        <f t="shared" si="48"/>
        <v>0.19005416127377692</v>
      </c>
      <c r="AG265" t="s">
        <v>237</v>
      </c>
    </row>
    <row r="266" spans="1:33" x14ac:dyDescent="0.25">
      <c r="A266" s="8" t="s">
        <v>17</v>
      </c>
      <c r="B266" t="s">
        <v>5</v>
      </c>
      <c r="C266" s="4" t="s">
        <v>276</v>
      </c>
      <c r="D266" s="4" t="s">
        <v>315</v>
      </c>
      <c r="E266" s="6">
        <v>42159</v>
      </c>
      <c r="F266">
        <v>0</v>
      </c>
      <c r="G266" s="15">
        <v>250</v>
      </c>
      <c r="H266">
        <v>72848</v>
      </c>
      <c r="I266">
        <v>74820</v>
      </c>
      <c r="J266">
        <f t="shared" si="46"/>
        <v>52.993608993608994</v>
      </c>
      <c r="K266" s="18">
        <v>2.0833333333333333E-3</v>
      </c>
      <c r="L266">
        <f>((3.14*(0.5^2))/4)*J266</f>
        <v>10.399995764995765</v>
      </c>
      <c r="M266">
        <v>10.523316019999999</v>
      </c>
      <c r="N266" s="9">
        <v>1000</v>
      </c>
      <c r="O266" s="9">
        <v>1</v>
      </c>
      <c r="P266" s="12" t="s">
        <v>240</v>
      </c>
      <c r="Q266" t="s">
        <v>72</v>
      </c>
      <c r="R266" t="s">
        <v>73</v>
      </c>
      <c r="S266" t="s">
        <v>111</v>
      </c>
      <c r="T266" t="s">
        <v>112</v>
      </c>
      <c r="U266" t="s">
        <v>113</v>
      </c>
      <c r="V266" t="s">
        <v>30</v>
      </c>
      <c r="W266" t="s">
        <v>73</v>
      </c>
      <c r="X266" t="s">
        <v>166</v>
      </c>
      <c r="Y266" t="str">
        <f t="shared" si="45"/>
        <v>Aglantha</v>
      </c>
      <c r="Z266" t="s">
        <v>113</v>
      </c>
      <c r="AA266" t="s">
        <v>30</v>
      </c>
      <c r="AB266" t="s">
        <v>30</v>
      </c>
      <c r="AC266">
        <v>7.5</v>
      </c>
      <c r="AD266">
        <v>1</v>
      </c>
      <c r="AE266" s="21">
        <f t="shared" si="47"/>
        <v>1</v>
      </c>
      <c r="AF266" s="27">
        <f t="shared" si="48"/>
        <v>9.5027080636888459E-2</v>
      </c>
      <c r="AG266" t="s">
        <v>237</v>
      </c>
    </row>
    <row r="267" spans="1:33" x14ac:dyDescent="0.25">
      <c r="A267" s="8" t="s">
        <v>17</v>
      </c>
      <c r="B267" t="s">
        <v>5</v>
      </c>
      <c r="C267" s="4" t="s">
        <v>276</v>
      </c>
      <c r="D267" s="4" t="s">
        <v>315</v>
      </c>
      <c r="E267" s="6">
        <v>42159</v>
      </c>
      <c r="F267">
        <v>0</v>
      </c>
      <c r="G267" s="15">
        <v>250</v>
      </c>
      <c r="H267">
        <v>72848</v>
      </c>
      <c r="I267">
        <v>74820</v>
      </c>
      <c r="J267">
        <f t="shared" si="46"/>
        <v>52.993608993608994</v>
      </c>
      <c r="K267" s="18">
        <v>2.0833333333333333E-3</v>
      </c>
      <c r="L267">
        <f>((3.14*(0.5^2))/4)*J267</f>
        <v>10.399995764995765</v>
      </c>
      <c r="M267">
        <v>10.523316019999999</v>
      </c>
      <c r="N267" s="9">
        <v>250</v>
      </c>
      <c r="O267" s="9">
        <v>0.01</v>
      </c>
      <c r="P267" s="17" t="s">
        <v>234</v>
      </c>
      <c r="Q267" t="s">
        <v>72</v>
      </c>
      <c r="R267" t="s">
        <v>73</v>
      </c>
      <c r="S267" t="s">
        <v>123</v>
      </c>
      <c r="T267" t="s">
        <v>30</v>
      </c>
      <c r="U267" s="4" t="s">
        <v>30</v>
      </c>
      <c r="V267" s="4" t="s">
        <v>30</v>
      </c>
      <c r="W267" t="s">
        <v>73</v>
      </c>
      <c r="X267" t="s">
        <v>166</v>
      </c>
      <c r="Y267" t="str">
        <f t="shared" si="45"/>
        <v>Anthomedusae</v>
      </c>
      <c r="Z267" t="s">
        <v>123</v>
      </c>
      <c r="AA267" t="s">
        <v>30</v>
      </c>
      <c r="AB267" t="s">
        <v>30</v>
      </c>
      <c r="AC267" t="s">
        <v>229</v>
      </c>
      <c r="AD267">
        <v>1</v>
      </c>
      <c r="AE267" s="21">
        <f t="shared" si="47"/>
        <v>100</v>
      </c>
      <c r="AF267" s="27">
        <f t="shared" si="48"/>
        <v>9.5027080636888446</v>
      </c>
      <c r="AG267" t="s">
        <v>237</v>
      </c>
    </row>
    <row r="268" spans="1:33" x14ac:dyDescent="0.25">
      <c r="A268" s="8" t="s">
        <v>17</v>
      </c>
      <c r="B268" t="s">
        <v>5</v>
      </c>
      <c r="C268" s="4" t="s">
        <v>276</v>
      </c>
      <c r="D268" s="4" t="s">
        <v>315</v>
      </c>
      <c r="E268" s="6">
        <v>42159</v>
      </c>
      <c r="F268">
        <v>0</v>
      </c>
      <c r="G268" s="15">
        <v>250</v>
      </c>
      <c r="H268">
        <v>72848</v>
      </c>
      <c r="I268">
        <v>74820</v>
      </c>
      <c r="J268">
        <f t="shared" si="46"/>
        <v>52.993608993608994</v>
      </c>
      <c r="K268" s="18">
        <v>2.0833333333333333E-3</v>
      </c>
      <c r="L268">
        <f>((3.14*(0.5^2))/4)*J268</f>
        <v>10.399995764995765</v>
      </c>
      <c r="M268">
        <v>10.523316019999999</v>
      </c>
      <c r="N268" s="9">
        <v>250</v>
      </c>
      <c r="O268" s="9">
        <v>0.01</v>
      </c>
      <c r="P268" s="17" t="s">
        <v>234</v>
      </c>
      <c r="Q268" t="s">
        <v>31</v>
      </c>
      <c r="R268" t="s">
        <v>32</v>
      </c>
      <c r="S268" t="s">
        <v>30</v>
      </c>
      <c r="T268" t="s">
        <v>30</v>
      </c>
      <c r="U268" t="s">
        <v>30</v>
      </c>
      <c r="V268" t="s">
        <v>30</v>
      </c>
      <c r="W268" t="s">
        <v>274</v>
      </c>
      <c r="X268" t="s">
        <v>274</v>
      </c>
      <c r="Y268" t="s">
        <v>274</v>
      </c>
      <c r="Z268" t="s">
        <v>163</v>
      </c>
      <c r="AA268" t="s">
        <v>215</v>
      </c>
      <c r="AB268" t="s">
        <v>30</v>
      </c>
      <c r="AC268" t="s">
        <v>229</v>
      </c>
      <c r="AD268">
        <v>5</v>
      </c>
      <c r="AE268" s="21">
        <f t="shared" si="47"/>
        <v>500</v>
      </c>
      <c r="AF268" s="27">
        <f t="shared" si="48"/>
        <v>47.513540318444228</v>
      </c>
      <c r="AG268" t="s">
        <v>237</v>
      </c>
    </row>
    <row r="269" spans="1:33" x14ac:dyDescent="0.25">
      <c r="A269" s="8" t="s">
        <v>17</v>
      </c>
      <c r="B269" t="s">
        <v>5</v>
      </c>
      <c r="C269" s="4" t="s">
        <v>276</v>
      </c>
      <c r="D269" s="4" t="s">
        <v>315</v>
      </c>
      <c r="E269" s="6">
        <v>42159</v>
      </c>
      <c r="F269">
        <v>0</v>
      </c>
      <c r="G269" s="15">
        <v>250</v>
      </c>
      <c r="H269">
        <v>72848</v>
      </c>
      <c r="I269">
        <v>74820</v>
      </c>
      <c r="J269">
        <f t="shared" si="46"/>
        <v>52.993608993608994</v>
      </c>
      <c r="K269" s="18">
        <v>2.0833333333333333E-3</v>
      </c>
      <c r="L269">
        <f>((3.14*(0.5^2))/4)*J269</f>
        <v>10.399995764995765</v>
      </c>
      <c r="M269">
        <v>10.523316019999999</v>
      </c>
      <c r="N269" s="9">
        <v>250</v>
      </c>
      <c r="O269" s="9">
        <v>0.01</v>
      </c>
      <c r="P269" s="17" t="s">
        <v>234</v>
      </c>
      <c r="Q269" t="s">
        <v>57</v>
      </c>
      <c r="R269" t="s">
        <v>30</v>
      </c>
      <c r="S269" t="s">
        <v>30</v>
      </c>
      <c r="T269" t="s">
        <v>30</v>
      </c>
      <c r="U269" t="s">
        <v>30</v>
      </c>
      <c r="V269" t="s">
        <v>30</v>
      </c>
      <c r="W269" t="s">
        <v>166</v>
      </c>
      <c r="X269" t="s">
        <v>166</v>
      </c>
      <c r="Y269" t="str">
        <f t="shared" ref="Y269:Y275" si="49">IF(U269="NA",IF(T269="NA",IF(S269="NA",IF(R269="NA",IF(Q269="NA","Other",Q269),R269),S269),T269),U269)</f>
        <v>Bryozoa</v>
      </c>
      <c r="Z269" t="s">
        <v>57</v>
      </c>
      <c r="AA269" t="s">
        <v>30</v>
      </c>
      <c r="AB269" t="s">
        <v>30</v>
      </c>
      <c r="AC269" t="s">
        <v>229</v>
      </c>
      <c r="AD269">
        <v>1</v>
      </c>
      <c r="AE269" s="21">
        <f t="shared" si="47"/>
        <v>100</v>
      </c>
      <c r="AF269" s="27">
        <f t="shared" si="48"/>
        <v>9.5027080636888446</v>
      </c>
      <c r="AG269" t="s">
        <v>237</v>
      </c>
    </row>
    <row r="270" spans="1:33" x14ac:dyDescent="0.25">
      <c r="A270" s="8" t="s">
        <v>17</v>
      </c>
      <c r="B270" t="s">
        <v>5</v>
      </c>
      <c r="C270" s="4" t="s">
        <v>276</v>
      </c>
      <c r="D270" s="4" t="s">
        <v>315</v>
      </c>
      <c r="E270" s="6">
        <v>42159</v>
      </c>
      <c r="F270">
        <v>0</v>
      </c>
      <c r="G270" s="15">
        <v>250</v>
      </c>
      <c r="H270">
        <v>72848</v>
      </c>
      <c r="I270">
        <v>74820</v>
      </c>
      <c r="J270">
        <f t="shared" si="46"/>
        <v>52.993608993608994</v>
      </c>
      <c r="K270" s="18">
        <v>2.0833333333333333E-3</v>
      </c>
      <c r="L270">
        <f>((3.14*(0.5^2))/4)*J270</f>
        <v>10.399995764995765</v>
      </c>
      <c r="M270">
        <v>10.523316019999999</v>
      </c>
      <c r="N270" s="9">
        <v>250</v>
      </c>
      <c r="O270" s="9">
        <v>0.01</v>
      </c>
      <c r="P270" s="17" t="s">
        <v>234</v>
      </c>
      <c r="Q270" t="s">
        <v>31</v>
      </c>
      <c r="R270" t="s">
        <v>32</v>
      </c>
      <c r="S270" t="s">
        <v>34</v>
      </c>
      <c r="T270" t="s">
        <v>82</v>
      </c>
      <c r="U270" t="s">
        <v>83</v>
      </c>
      <c r="V270" t="s">
        <v>30</v>
      </c>
      <c r="W270" t="str">
        <f t="shared" ref="W270:W275" si="50">IF(S270="NA",IF(R270="NA",IF(Q270="NA","Digested",Q270),R270),S270)</f>
        <v>Calanoida</v>
      </c>
      <c r="X270" t="s">
        <v>342</v>
      </c>
      <c r="Y270" t="str">
        <f t="shared" si="49"/>
        <v>Calanus</v>
      </c>
      <c r="Z270" t="s">
        <v>83</v>
      </c>
      <c r="AA270" t="s">
        <v>222</v>
      </c>
      <c r="AB270" t="s">
        <v>30</v>
      </c>
      <c r="AC270" t="s">
        <v>229</v>
      </c>
      <c r="AD270">
        <v>1</v>
      </c>
      <c r="AE270" s="21">
        <f t="shared" si="47"/>
        <v>100</v>
      </c>
      <c r="AF270" s="27">
        <f t="shared" si="48"/>
        <v>9.5027080636888446</v>
      </c>
      <c r="AG270" t="s">
        <v>237</v>
      </c>
    </row>
    <row r="271" spans="1:33" x14ac:dyDescent="0.25">
      <c r="A271" s="8" t="s">
        <v>17</v>
      </c>
      <c r="B271" t="s">
        <v>5</v>
      </c>
      <c r="C271" s="4" t="s">
        <v>276</v>
      </c>
      <c r="D271" s="4" t="s">
        <v>315</v>
      </c>
      <c r="E271" s="6">
        <v>42159</v>
      </c>
      <c r="F271">
        <v>0</v>
      </c>
      <c r="G271" s="15">
        <v>250</v>
      </c>
      <c r="H271">
        <v>72848</v>
      </c>
      <c r="I271">
        <v>74820</v>
      </c>
      <c r="J271">
        <f t="shared" si="46"/>
        <v>52.993608993608994</v>
      </c>
      <c r="K271" s="18">
        <v>2.0833333333333333E-3</v>
      </c>
      <c r="L271">
        <f>((3.14*(0.5^2))/4)*J271</f>
        <v>10.399995764995765</v>
      </c>
      <c r="M271">
        <v>10.523316019999999</v>
      </c>
      <c r="N271" s="9">
        <v>1000</v>
      </c>
      <c r="O271" s="9">
        <v>1</v>
      </c>
      <c r="P271" s="12" t="s">
        <v>238</v>
      </c>
      <c r="Q271" t="s">
        <v>31</v>
      </c>
      <c r="R271" t="s">
        <v>32</v>
      </c>
      <c r="S271" t="s">
        <v>34</v>
      </c>
      <c r="T271" t="s">
        <v>82</v>
      </c>
      <c r="U271" t="s">
        <v>83</v>
      </c>
      <c r="V271" t="s">
        <v>84</v>
      </c>
      <c r="W271" t="str">
        <f t="shared" si="50"/>
        <v>Calanoida</v>
      </c>
      <c r="X271" t="s">
        <v>342</v>
      </c>
      <c r="Y271" t="str">
        <f t="shared" si="49"/>
        <v>Calanus</v>
      </c>
      <c r="Z271" t="s">
        <v>187</v>
      </c>
      <c r="AA271" t="s">
        <v>30</v>
      </c>
      <c r="AB271" t="s">
        <v>30</v>
      </c>
      <c r="AC271">
        <v>3.15</v>
      </c>
      <c r="AD271">
        <v>21</v>
      </c>
      <c r="AE271" s="21">
        <f t="shared" si="47"/>
        <v>21</v>
      </c>
      <c r="AF271" s="27">
        <f t="shared" si="48"/>
        <v>1.9955686933746575</v>
      </c>
      <c r="AG271" t="s">
        <v>237</v>
      </c>
    </row>
    <row r="272" spans="1:33" x14ac:dyDescent="0.25">
      <c r="A272" s="8" t="s">
        <v>17</v>
      </c>
      <c r="B272" t="s">
        <v>5</v>
      </c>
      <c r="C272" s="4" t="s">
        <v>276</v>
      </c>
      <c r="D272" s="4" t="s">
        <v>315</v>
      </c>
      <c r="E272" s="6">
        <v>42159</v>
      </c>
      <c r="F272">
        <v>0</v>
      </c>
      <c r="G272" s="15">
        <v>250</v>
      </c>
      <c r="H272">
        <v>72848</v>
      </c>
      <c r="I272">
        <v>74820</v>
      </c>
      <c r="J272">
        <f t="shared" si="46"/>
        <v>52.993608993608994</v>
      </c>
      <c r="K272" s="18">
        <v>2.0833333333333333E-3</v>
      </c>
      <c r="L272">
        <f>((3.14*(0.5^2))/4)*J272</f>
        <v>10.399995764995765</v>
      </c>
      <c r="M272">
        <v>10.523316019999999</v>
      </c>
      <c r="N272" s="9">
        <v>1000</v>
      </c>
      <c r="O272" s="9">
        <v>1</v>
      </c>
      <c r="P272" s="12" t="s">
        <v>238</v>
      </c>
      <c r="Q272" t="s">
        <v>31</v>
      </c>
      <c r="R272" t="s">
        <v>79</v>
      </c>
      <c r="S272" t="s">
        <v>80</v>
      </c>
      <c r="T272" t="s">
        <v>115</v>
      </c>
      <c r="U272" t="s">
        <v>30</v>
      </c>
      <c r="V272" t="s">
        <v>30</v>
      </c>
      <c r="W272" t="str">
        <f t="shared" si="50"/>
        <v>Decapoda</v>
      </c>
      <c r="X272" t="s">
        <v>340</v>
      </c>
      <c r="Y272" t="str">
        <f t="shared" si="49"/>
        <v>Callianassidae</v>
      </c>
      <c r="Z272" t="s">
        <v>115</v>
      </c>
      <c r="AA272" t="s">
        <v>30</v>
      </c>
      <c r="AB272" t="s">
        <v>30</v>
      </c>
      <c r="AC272">
        <v>4.8</v>
      </c>
      <c r="AD272">
        <v>4</v>
      </c>
      <c r="AE272" s="21">
        <f t="shared" si="47"/>
        <v>4</v>
      </c>
      <c r="AF272" s="27">
        <f t="shared" si="48"/>
        <v>0.38010832254755383</v>
      </c>
      <c r="AG272" t="s">
        <v>237</v>
      </c>
    </row>
    <row r="273" spans="1:33" x14ac:dyDescent="0.25">
      <c r="A273" s="8" t="s">
        <v>17</v>
      </c>
      <c r="B273" t="s">
        <v>5</v>
      </c>
      <c r="C273" s="4" t="s">
        <v>276</v>
      </c>
      <c r="D273" s="4" t="s">
        <v>315</v>
      </c>
      <c r="E273" s="6">
        <v>42159</v>
      </c>
      <c r="F273">
        <v>0</v>
      </c>
      <c r="G273" s="15">
        <v>250</v>
      </c>
      <c r="H273">
        <v>72848</v>
      </c>
      <c r="I273">
        <v>74820</v>
      </c>
      <c r="J273">
        <f t="shared" si="46"/>
        <v>52.993608993608994</v>
      </c>
      <c r="K273" s="18">
        <v>2.0833333333333333E-3</v>
      </c>
      <c r="L273">
        <f>((3.14*(0.5^2))/4)*J273</f>
        <v>10.399995764995765</v>
      </c>
      <c r="M273">
        <v>10.523316019999999</v>
      </c>
      <c r="N273" s="9">
        <v>1000</v>
      </c>
      <c r="O273" s="9">
        <v>1</v>
      </c>
      <c r="P273" s="12" t="s">
        <v>239</v>
      </c>
      <c r="Q273" t="s">
        <v>31</v>
      </c>
      <c r="R273" t="s">
        <v>33</v>
      </c>
      <c r="S273" t="s">
        <v>34</v>
      </c>
      <c r="T273" t="s">
        <v>35</v>
      </c>
      <c r="U273" t="s">
        <v>36</v>
      </c>
      <c r="V273" t="s">
        <v>37</v>
      </c>
      <c r="W273" t="str">
        <f t="shared" si="50"/>
        <v>Calanoida</v>
      </c>
      <c r="X273" t="s">
        <v>342</v>
      </c>
      <c r="Y273" t="str">
        <f t="shared" si="49"/>
        <v>Centropages</v>
      </c>
      <c r="Z273" t="s">
        <v>247</v>
      </c>
      <c r="AA273" t="s">
        <v>30</v>
      </c>
      <c r="AB273" t="s">
        <v>30</v>
      </c>
      <c r="AC273" t="s">
        <v>229</v>
      </c>
      <c r="AD273">
        <v>1</v>
      </c>
      <c r="AE273" s="21">
        <f t="shared" si="47"/>
        <v>1</v>
      </c>
      <c r="AF273" s="27">
        <f t="shared" si="48"/>
        <v>9.5027080636888459E-2</v>
      </c>
      <c r="AG273" t="s">
        <v>237</v>
      </c>
    </row>
    <row r="274" spans="1:33" x14ac:dyDescent="0.25">
      <c r="A274" s="8" t="s">
        <v>17</v>
      </c>
      <c r="B274" t="s">
        <v>5</v>
      </c>
      <c r="C274" s="4" t="s">
        <v>276</v>
      </c>
      <c r="D274" s="4" t="s">
        <v>315</v>
      </c>
      <c r="E274" s="6">
        <v>42159</v>
      </c>
      <c r="F274">
        <v>0</v>
      </c>
      <c r="G274" s="15">
        <v>250</v>
      </c>
      <c r="H274">
        <v>72848</v>
      </c>
      <c r="I274">
        <v>74820</v>
      </c>
      <c r="J274">
        <f t="shared" si="46"/>
        <v>52.993608993608994</v>
      </c>
      <c r="K274" s="18">
        <v>2.0833333333333333E-3</v>
      </c>
      <c r="L274">
        <f>((3.14*(0.5^2))/4)*J274</f>
        <v>10.399995764995765</v>
      </c>
      <c r="M274">
        <v>10.523316019999999</v>
      </c>
      <c r="N274" s="9">
        <v>250</v>
      </c>
      <c r="O274" s="9">
        <v>0.01</v>
      </c>
      <c r="P274" s="12" t="s">
        <v>239</v>
      </c>
      <c r="Q274" t="s">
        <v>31</v>
      </c>
      <c r="R274" t="s">
        <v>33</v>
      </c>
      <c r="S274" t="s">
        <v>34</v>
      </c>
      <c r="T274" t="s">
        <v>35</v>
      </c>
      <c r="U274" t="s">
        <v>36</v>
      </c>
      <c r="V274" t="s">
        <v>37</v>
      </c>
      <c r="W274" t="str">
        <f t="shared" si="50"/>
        <v>Calanoida</v>
      </c>
      <c r="X274" t="s">
        <v>342</v>
      </c>
      <c r="Y274" t="str">
        <f t="shared" si="49"/>
        <v>Centropages</v>
      </c>
      <c r="Z274" t="s">
        <v>247</v>
      </c>
      <c r="AA274" t="s">
        <v>30</v>
      </c>
      <c r="AB274" t="s">
        <v>30</v>
      </c>
      <c r="AC274" t="s">
        <v>229</v>
      </c>
      <c r="AD274">
        <v>7</v>
      </c>
      <c r="AE274" s="21">
        <f t="shared" si="47"/>
        <v>700</v>
      </c>
      <c r="AF274" s="27">
        <f t="shared" si="48"/>
        <v>66.518956445821914</v>
      </c>
      <c r="AG274" t="s">
        <v>237</v>
      </c>
    </row>
    <row r="275" spans="1:33" x14ac:dyDescent="0.25">
      <c r="A275" s="8" t="s">
        <v>17</v>
      </c>
      <c r="B275" t="s">
        <v>5</v>
      </c>
      <c r="C275" s="4" t="s">
        <v>276</v>
      </c>
      <c r="D275" s="4" t="s">
        <v>315</v>
      </c>
      <c r="E275" s="6">
        <v>42159</v>
      </c>
      <c r="F275">
        <v>0</v>
      </c>
      <c r="G275" s="15">
        <v>250</v>
      </c>
      <c r="H275">
        <v>72848</v>
      </c>
      <c r="I275">
        <v>74820</v>
      </c>
      <c r="J275">
        <f t="shared" si="46"/>
        <v>52.993608993608994</v>
      </c>
      <c r="K275" s="18">
        <v>2.0833333333333333E-3</v>
      </c>
      <c r="L275">
        <f>((3.14*(0.5^2))/4)*J275</f>
        <v>10.399995764995765</v>
      </c>
      <c r="M275">
        <v>10.523316019999999</v>
      </c>
      <c r="N275" s="9">
        <v>2000</v>
      </c>
      <c r="O275" s="9">
        <v>1</v>
      </c>
      <c r="P275" s="17" t="s">
        <v>235</v>
      </c>
      <c r="Q275" t="s">
        <v>87</v>
      </c>
      <c r="R275" t="s">
        <v>30</v>
      </c>
      <c r="S275" t="s">
        <v>30</v>
      </c>
      <c r="T275" t="s">
        <v>30</v>
      </c>
      <c r="U275" t="s">
        <v>30</v>
      </c>
      <c r="V275" t="s">
        <v>30</v>
      </c>
      <c r="W275" t="str">
        <f t="shared" si="50"/>
        <v>Chaetognatha</v>
      </c>
      <c r="X275" t="s">
        <v>166</v>
      </c>
      <c r="Y275" t="str">
        <f t="shared" si="49"/>
        <v>Chaetognatha</v>
      </c>
      <c r="Z275" t="s">
        <v>188</v>
      </c>
      <c r="AA275" t="s">
        <v>30</v>
      </c>
      <c r="AB275" t="s">
        <v>30</v>
      </c>
      <c r="AC275">
        <v>17</v>
      </c>
      <c r="AD275">
        <v>1</v>
      </c>
      <c r="AE275" s="21">
        <f t="shared" si="47"/>
        <v>1</v>
      </c>
      <c r="AF275" s="27">
        <f t="shared" si="48"/>
        <v>9.5027080636888459E-2</v>
      </c>
      <c r="AG275" t="s">
        <v>237</v>
      </c>
    </row>
    <row r="276" spans="1:33" x14ac:dyDescent="0.25">
      <c r="A276" s="8" t="s">
        <v>17</v>
      </c>
      <c r="B276" t="s">
        <v>5</v>
      </c>
      <c r="C276" s="4" t="s">
        <v>276</v>
      </c>
      <c r="D276" s="4" t="s">
        <v>315</v>
      </c>
      <c r="E276" s="6">
        <v>42159</v>
      </c>
      <c r="F276">
        <v>0</v>
      </c>
      <c r="G276" s="15">
        <v>250</v>
      </c>
      <c r="H276">
        <v>72848</v>
      </c>
      <c r="I276">
        <v>74820</v>
      </c>
      <c r="J276">
        <f t="shared" si="46"/>
        <v>52.993608993608994</v>
      </c>
      <c r="K276" s="18">
        <v>2.0833333333333333E-3</v>
      </c>
      <c r="L276">
        <f>((3.14*(0.5^2))/4)*J276</f>
        <v>10.399995764995765</v>
      </c>
      <c r="M276">
        <v>10.523316019999999</v>
      </c>
      <c r="N276" s="9">
        <v>250</v>
      </c>
      <c r="O276" s="9">
        <v>0.01</v>
      </c>
      <c r="P276" s="17" t="s">
        <v>234</v>
      </c>
      <c r="Q276" t="s">
        <v>31</v>
      </c>
      <c r="R276" t="s">
        <v>32</v>
      </c>
      <c r="S276" t="s">
        <v>30</v>
      </c>
      <c r="T276" t="s">
        <v>30</v>
      </c>
      <c r="U276" t="s">
        <v>30</v>
      </c>
      <c r="V276" t="s">
        <v>30</v>
      </c>
      <c r="W276" t="s">
        <v>312</v>
      </c>
      <c r="X276" t="s">
        <v>166</v>
      </c>
      <c r="Y276" t="s">
        <v>168</v>
      </c>
      <c r="Z276" t="s">
        <v>168</v>
      </c>
      <c r="AA276" t="s">
        <v>215</v>
      </c>
      <c r="AB276" t="s">
        <v>30</v>
      </c>
      <c r="AC276" t="s">
        <v>229</v>
      </c>
      <c r="AD276">
        <v>4</v>
      </c>
      <c r="AE276" s="21">
        <f t="shared" si="47"/>
        <v>400</v>
      </c>
      <c r="AF276" s="27">
        <f t="shared" si="48"/>
        <v>38.010832254755378</v>
      </c>
      <c r="AG276" t="s">
        <v>237</v>
      </c>
    </row>
    <row r="277" spans="1:33" x14ac:dyDescent="0.25">
      <c r="A277" s="8" t="s">
        <v>17</v>
      </c>
      <c r="B277" t="s">
        <v>5</v>
      </c>
      <c r="C277" s="4" t="s">
        <v>276</v>
      </c>
      <c r="D277" s="4" t="s">
        <v>315</v>
      </c>
      <c r="E277" s="6">
        <v>42159</v>
      </c>
      <c r="F277">
        <v>0</v>
      </c>
      <c r="G277" s="15">
        <v>250</v>
      </c>
      <c r="H277">
        <v>72848</v>
      </c>
      <c r="I277">
        <v>74820</v>
      </c>
      <c r="J277">
        <f t="shared" si="46"/>
        <v>52.993608993608994</v>
      </c>
      <c r="K277" s="18">
        <v>2.0833333333333333E-3</v>
      </c>
      <c r="L277">
        <f>((3.14*(0.5^2))/4)*J277</f>
        <v>10.399995764995765</v>
      </c>
      <c r="M277">
        <v>10.523316019999999</v>
      </c>
      <c r="N277" s="9">
        <v>250</v>
      </c>
      <c r="O277" s="9">
        <v>0.01</v>
      </c>
      <c r="P277" s="17" t="s">
        <v>234</v>
      </c>
      <c r="Q277" t="s">
        <v>31</v>
      </c>
      <c r="R277" t="s">
        <v>33</v>
      </c>
      <c r="S277" t="s">
        <v>34</v>
      </c>
      <c r="T277" t="s">
        <v>30</v>
      </c>
      <c r="U277" t="s">
        <v>30</v>
      </c>
      <c r="V277" t="s">
        <v>30</v>
      </c>
      <c r="W277" t="str">
        <f>IF(S277="NA",IF(R277="NA",IF(Q277="NA","Digested",Q277),R277),S277)</f>
        <v>Calanoida</v>
      </c>
      <c r="X277" t="s">
        <v>342</v>
      </c>
      <c r="Y277" t="s">
        <v>176</v>
      </c>
      <c r="Z277" t="s">
        <v>176</v>
      </c>
      <c r="AA277" t="s">
        <v>216</v>
      </c>
      <c r="AB277" t="s">
        <v>30</v>
      </c>
      <c r="AC277" t="s">
        <v>229</v>
      </c>
      <c r="AD277">
        <v>3</v>
      </c>
      <c r="AE277" s="21">
        <f t="shared" si="47"/>
        <v>300</v>
      </c>
      <c r="AF277" s="27">
        <f t="shared" si="48"/>
        <v>28.508124191066536</v>
      </c>
      <c r="AG277" t="s">
        <v>237</v>
      </c>
    </row>
    <row r="278" spans="1:33" x14ac:dyDescent="0.25">
      <c r="A278" s="8" t="s">
        <v>17</v>
      </c>
      <c r="B278" t="s">
        <v>5</v>
      </c>
      <c r="C278" s="4" t="s">
        <v>276</v>
      </c>
      <c r="D278" s="4" t="s">
        <v>315</v>
      </c>
      <c r="E278" s="6">
        <v>42159</v>
      </c>
      <c r="F278">
        <v>0</v>
      </c>
      <c r="G278" s="15">
        <v>250</v>
      </c>
      <c r="H278">
        <v>72848</v>
      </c>
      <c r="I278">
        <v>74820</v>
      </c>
      <c r="J278">
        <f t="shared" si="46"/>
        <v>52.993608993608994</v>
      </c>
      <c r="K278" s="18">
        <v>2.0833333333333333E-3</v>
      </c>
      <c r="L278">
        <f>((3.14*(0.5^2))/4)*J278</f>
        <v>10.399995764995765</v>
      </c>
      <c r="M278">
        <v>10.523316019999999</v>
      </c>
      <c r="N278" s="9">
        <v>250</v>
      </c>
      <c r="O278" s="9">
        <v>0.01</v>
      </c>
      <c r="P278" s="17" t="s">
        <v>234</v>
      </c>
      <c r="Q278" t="s">
        <v>31</v>
      </c>
      <c r="R278" t="s">
        <v>33</v>
      </c>
      <c r="S278" t="s">
        <v>34</v>
      </c>
      <c r="T278" t="s">
        <v>30</v>
      </c>
      <c r="U278" t="s">
        <v>30</v>
      </c>
      <c r="V278" t="s">
        <v>30</v>
      </c>
      <c r="W278" t="str">
        <f>IF(S278="NA",IF(R278="NA",IF(Q278="NA","Digested",Q278),R278),S278)</f>
        <v>Calanoida</v>
      </c>
      <c r="X278" t="s">
        <v>342</v>
      </c>
      <c r="Y278" t="s">
        <v>176</v>
      </c>
      <c r="Z278" t="s">
        <v>176</v>
      </c>
      <c r="AA278" t="s">
        <v>219</v>
      </c>
      <c r="AB278" t="s">
        <v>30</v>
      </c>
      <c r="AC278" t="s">
        <v>229</v>
      </c>
      <c r="AD278">
        <v>1</v>
      </c>
      <c r="AE278" s="21">
        <f t="shared" si="47"/>
        <v>100</v>
      </c>
      <c r="AF278" s="27">
        <f t="shared" si="48"/>
        <v>9.5027080636888446</v>
      </c>
      <c r="AG278" t="s">
        <v>237</v>
      </c>
    </row>
    <row r="279" spans="1:33" x14ac:dyDescent="0.25">
      <c r="A279" s="8" t="s">
        <v>17</v>
      </c>
      <c r="B279" t="s">
        <v>5</v>
      </c>
      <c r="C279" s="4" t="s">
        <v>276</v>
      </c>
      <c r="D279" s="4" t="s">
        <v>315</v>
      </c>
      <c r="E279" s="6">
        <v>42159</v>
      </c>
      <c r="F279">
        <v>0</v>
      </c>
      <c r="G279" s="15">
        <v>250</v>
      </c>
      <c r="H279">
        <v>72848</v>
      </c>
      <c r="I279">
        <v>74820</v>
      </c>
      <c r="J279">
        <f t="shared" si="46"/>
        <v>52.993608993608994</v>
      </c>
      <c r="K279" s="18">
        <v>2.0833333333333333E-3</v>
      </c>
      <c r="L279">
        <f>((3.14*(0.5^2))/4)*J279</f>
        <v>10.399995764995765</v>
      </c>
      <c r="M279">
        <v>10.523316019999999</v>
      </c>
      <c r="N279" s="9">
        <v>250</v>
      </c>
      <c r="O279" s="9">
        <v>0.01</v>
      </c>
      <c r="P279" s="17" t="s">
        <v>234</v>
      </c>
      <c r="Q279" t="s">
        <v>31</v>
      </c>
      <c r="R279" t="s">
        <v>32</v>
      </c>
      <c r="S279" t="s">
        <v>337</v>
      </c>
      <c r="T279" t="s">
        <v>55</v>
      </c>
      <c r="U279" t="s">
        <v>56</v>
      </c>
      <c r="V279" t="s">
        <v>30</v>
      </c>
      <c r="W279" t="str">
        <f t="shared" ref="W279" si="51">IF(S279="NA",IF(R279="NA",IF(Q279="NA","Digested",Q279),R279),S279)</f>
        <v>Poecilostomatoida</v>
      </c>
      <c r="X279" t="s">
        <v>166</v>
      </c>
      <c r="Y279" t="str">
        <f>IF(U279="NA",IF(T279="NA",IF(S279="NA",IF(R279="NA",IF(Q279="NA","Other",Q279),R279),S279),T279),U279)</f>
        <v>Corycaeus</v>
      </c>
      <c r="Z279" t="s">
        <v>56</v>
      </c>
      <c r="AA279" t="s">
        <v>30</v>
      </c>
      <c r="AB279" t="s">
        <v>30</v>
      </c>
      <c r="AC279" t="s">
        <v>229</v>
      </c>
      <c r="AD279">
        <v>7</v>
      </c>
      <c r="AE279" s="21">
        <f t="shared" si="47"/>
        <v>700</v>
      </c>
      <c r="AF279" s="27">
        <f t="shared" si="48"/>
        <v>66.518956445821914</v>
      </c>
      <c r="AG279" t="s">
        <v>237</v>
      </c>
    </row>
    <row r="280" spans="1:33" x14ac:dyDescent="0.25">
      <c r="A280" s="8" t="s">
        <v>17</v>
      </c>
      <c r="B280" t="s">
        <v>5</v>
      </c>
      <c r="C280" s="4" t="s">
        <v>276</v>
      </c>
      <c r="D280" s="4" t="s">
        <v>315</v>
      </c>
      <c r="E280" s="6">
        <v>42159</v>
      </c>
      <c r="F280">
        <v>0</v>
      </c>
      <c r="G280" s="15">
        <v>250</v>
      </c>
      <c r="H280">
        <v>72848</v>
      </c>
      <c r="I280">
        <v>74820</v>
      </c>
      <c r="J280">
        <f t="shared" si="46"/>
        <v>52.993608993608994</v>
      </c>
      <c r="K280" s="18">
        <v>2.0833333333333333E-3</v>
      </c>
      <c r="L280">
        <f>((3.14*(0.5^2))/4)*J280</f>
        <v>10.399995764995765</v>
      </c>
      <c r="M280">
        <v>10.523316019999999</v>
      </c>
      <c r="N280" s="9">
        <v>250</v>
      </c>
      <c r="O280" s="9">
        <v>0.01</v>
      </c>
      <c r="P280" s="17" t="s">
        <v>234</v>
      </c>
      <c r="Q280" t="s">
        <v>31</v>
      </c>
      <c r="R280" t="s">
        <v>32</v>
      </c>
      <c r="S280" t="s">
        <v>30</v>
      </c>
      <c r="T280" t="s">
        <v>30</v>
      </c>
      <c r="U280" t="s">
        <v>30</v>
      </c>
      <c r="V280" t="s">
        <v>30</v>
      </c>
      <c r="W280" t="s">
        <v>274</v>
      </c>
      <c r="X280" t="s">
        <v>274</v>
      </c>
      <c r="Y280" t="s">
        <v>274</v>
      </c>
      <c r="Z280" t="s">
        <v>164</v>
      </c>
      <c r="AA280" t="s">
        <v>30</v>
      </c>
      <c r="AB280" t="s">
        <v>30</v>
      </c>
      <c r="AC280" t="s">
        <v>229</v>
      </c>
      <c r="AD280">
        <v>1</v>
      </c>
      <c r="AE280" s="21">
        <f t="shared" si="47"/>
        <v>100</v>
      </c>
      <c r="AF280" s="27">
        <f t="shared" si="48"/>
        <v>9.5027080636888446</v>
      </c>
      <c r="AG280" t="s">
        <v>237</v>
      </c>
    </row>
    <row r="281" spans="1:33" x14ac:dyDescent="0.25">
      <c r="A281" s="8" t="s">
        <v>17</v>
      </c>
      <c r="B281" t="s">
        <v>5</v>
      </c>
      <c r="C281" s="4" t="s">
        <v>276</v>
      </c>
      <c r="D281" s="4" t="s">
        <v>315</v>
      </c>
      <c r="E281" s="6">
        <v>42159</v>
      </c>
      <c r="F281">
        <v>0</v>
      </c>
      <c r="G281" s="15">
        <v>250</v>
      </c>
      <c r="H281">
        <v>72848</v>
      </c>
      <c r="I281">
        <v>74820</v>
      </c>
      <c r="J281">
        <f t="shared" si="46"/>
        <v>52.993608993608994</v>
      </c>
      <c r="K281" s="18">
        <v>2.0833333333333333E-3</v>
      </c>
      <c r="L281">
        <f>((3.14*(0.5^2))/4)*J281</f>
        <v>10.399995764995765</v>
      </c>
      <c r="M281">
        <v>10.523316019999999</v>
      </c>
      <c r="N281" s="9">
        <v>250</v>
      </c>
      <c r="O281" s="9">
        <v>0.01</v>
      </c>
      <c r="P281" s="17" t="s">
        <v>234</v>
      </c>
      <c r="Q281" t="s">
        <v>30</v>
      </c>
      <c r="R281" t="s">
        <v>30</v>
      </c>
      <c r="S281" t="s">
        <v>30</v>
      </c>
      <c r="T281" t="s">
        <v>30</v>
      </c>
      <c r="U281" t="s">
        <v>30</v>
      </c>
      <c r="V281" t="s">
        <v>30</v>
      </c>
      <c r="W281" t="str">
        <f>IF(S281="NA",IF(R281="NA",IF(Q281="NA","Other",Q281),R281),S281)</f>
        <v>Other</v>
      </c>
      <c r="X281" t="s">
        <v>166</v>
      </c>
      <c r="Y281" t="str">
        <f t="shared" ref="Y281:Y308" si="52">IF(U281="NA",IF(T281="NA",IF(S281="NA",IF(R281="NA",IF(Q281="NA","Other",Q281),R281),S281),T281),U281)</f>
        <v>Other</v>
      </c>
      <c r="Z281" t="s">
        <v>162</v>
      </c>
      <c r="AA281" t="s">
        <v>30</v>
      </c>
      <c r="AB281" t="s">
        <v>30</v>
      </c>
      <c r="AC281" t="s">
        <v>229</v>
      </c>
      <c r="AD281">
        <v>7</v>
      </c>
      <c r="AE281" s="21">
        <f t="shared" si="47"/>
        <v>700</v>
      </c>
      <c r="AF281" s="27">
        <f t="shared" si="48"/>
        <v>66.518956445821914</v>
      </c>
      <c r="AG281" t="s">
        <v>237</v>
      </c>
    </row>
    <row r="282" spans="1:33" x14ac:dyDescent="0.25">
      <c r="A282" s="8" t="s">
        <v>17</v>
      </c>
      <c r="B282" t="s">
        <v>5</v>
      </c>
      <c r="C282" s="4" t="s">
        <v>276</v>
      </c>
      <c r="D282" s="4" t="s">
        <v>315</v>
      </c>
      <c r="E282" s="6">
        <v>42159</v>
      </c>
      <c r="F282">
        <v>0</v>
      </c>
      <c r="G282" s="15">
        <v>250</v>
      </c>
      <c r="H282">
        <v>72848</v>
      </c>
      <c r="I282">
        <v>74820</v>
      </c>
      <c r="J282">
        <f t="shared" si="46"/>
        <v>52.993608993608994</v>
      </c>
      <c r="K282" s="18">
        <v>2.0833333333333333E-3</v>
      </c>
      <c r="L282">
        <f>((3.14*(0.5^2))/4)*J282</f>
        <v>10.399995764995765</v>
      </c>
      <c r="M282">
        <v>10.523316019999999</v>
      </c>
      <c r="N282" s="9">
        <v>1000</v>
      </c>
      <c r="O282" s="9">
        <v>1</v>
      </c>
      <c r="P282" s="12" t="s">
        <v>238</v>
      </c>
      <c r="Q282" t="s">
        <v>31</v>
      </c>
      <c r="R282" t="s">
        <v>99</v>
      </c>
      <c r="S282" t="s">
        <v>34</v>
      </c>
      <c r="T282" t="s">
        <v>102</v>
      </c>
      <c r="U282" t="s">
        <v>103</v>
      </c>
      <c r="V282" t="s">
        <v>104</v>
      </c>
      <c r="W282" t="str">
        <f>IF(S282="NA",IF(R282="NA",IF(Q282="NA","Digested",Q282),R282),S282)</f>
        <v>Calanoida</v>
      </c>
      <c r="X282" t="s">
        <v>342</v>
      </c>
      <c r="Y282" t="str">
        <f t="shared" si="52"/>
        <v>Epilabidocera</v>
      </c>
      <c r="Z282" t="s">
        <v>184</v>
      </c>
      <c r="AA282" t="s">
        <v>30</v>
      </c>
      <c r="AB282" t="s">
        <v>30</v>
      </c>
      <c r="AC282">
        <v>2.6</v>
      </c>
      <c r="AD282">
        <v>1</v>
      </c>
      <c r="AE282" s="21">
        <f t="shared" si="47"/>
        <v>1</v>
      </c>
      <c r="AF282" s="27">
        <f t="shared" si="48"/>
        <v>9.5027080636888459E-2</v>
      </c>
      <c r="AG282" t="s">
        <v>237</v>
      </c>
    </row>
    <row r="283" spans="1:33" x14ac:dyDescent="0.25">
      <c r="A283" s="8" t="s">
        <v>17</v>
      </c>
      <c r="B283" t="s">
        <v>5</v>
      </c>
      <c r="C283" s="4" t="s">
        <v>276</v>
      </c>
      <c r="D283" s="4" t="s">
        <v>315</v>
      </c>
      <c r="E283" s="6">
        <v>42159</v>
      </c>
      <c r="F283">
        <v>0</v>
      </c>
      <c r="G283" s="15">
        <v>250</v>
      </c>
      <c r="H283">
        <v>72848</v>
      </c>
      <c r="I283">
        <v>74820</v>
      </c>
      <c r="J283">
        <f t="shared" si="46"/>
        <v>52.993608993608994</v>
      </c>
      <c r="K283" s="18">
        <v>2.0833333333333333E-3</v>
      </c>
      <c r="L283">
        <f>((3.14*(0.5^2))/4)*J283</f>
        <v>10.399995764995765</v>
      </c>
      <c r="M283">
        <v>10.523316019999999</v>
      </c>
      <c r="N283" s="9">
        <v>250</v>
      </c>
      <c r="O283" s="9">
        <v>0.01</v>
      </c>
      <c r="P283" s="17" t="s">
        <v>234</v>
      </c>
      <c r="Q283" t="s">
        <v>31</v>
      </c>
      <c r="R283" t="s">
        <v>99</v>
      </c>
      <c r="S283" t="s">
        <v>34</v>
      </c>
      <c r="T283" t="s">
        <v>102</v>
      </c>
      <c r="U283" t="s">
        <v>103</v>
      </c>
      <c r="V283" t="s">
        <v>104</v>
      </c>
      <c r="W283" t="str">
        <f>IF(S283="NA",IF(R283="NA",IF(Q283="NA","Digested",Q283),R283),S283)</f>
        <v>Calanoida</v>
      </c>
      <c r="X283" t="s">
        <v>342</v>
      </c>
      <c r="Y283" t="str">
        <f t="shared" si="52"/>
        <v>Epilabidocera</v>
      </c>
      <c r="Z283" t="s">
        <v>184</v>
      </c>
      <c r="AA283" t="s">
        <v>222</v>
      </c>
      <c r="AB283" t="s">
        <v>30</v>
      </c>
      <c r="AC283" t="s">
        <v>229</v>
      </c>
      <c r="AD283">
        <v>1</v>
      </c>
      <c r="AE283" s="21">
        <f t="shared" si="47"/>
        <v>100</v>
      </c>
      <c r="AF283" s="27">
        <f t="shared" si="48"/>
        <v>9.5027080636888446</v>
      </c>
      <c r="AG283" t="s">
        <v>237</v>
      </c>
    </row>
    <row r="284" spans="1:33" x14ac:dyDescent="0.25">
      <c r="A284" s="8" t="s">
        <v>17</v>
      </c>
      <c r="B284" t="s">
        <v>5</v>
      </c>
      <c r="C284" s="4" t="s">
        <v>276</v>
      </c>
      <c r="D284" s="4" t="s">
        <v>315</v>
      </c>
      <c r="E284" s="6">
        <v>42159</v>
      </c>
      <c r="F284">
        <v>0</v>
      </c>
      <c r="G284" s="15">
        <v>250</v>
      </c>
      <c r="H284">
        <v>72848</v>
      </c>
      <c r="I284">
        <v>74820</v>
      </c>
      <c r="J284">
        <f t="shared" si="46"/>
        <v>52.993608993608994</v>
      </c>
      <c r="K284" s="18">
        <v>2.0833333333333333E-3</v>
      </c>
      <c r="L284">
        <f>((3.14*(0.5^2))/4)*J284</f>
        <v>10.399995764995765</v>
      </c>
      <c r="M284">
        <v>10.523316019999999</v>
      </c>
      <c r="N284" s="9">
        <v>1000</v>
      </c>
      <c r="O284" s="9">
        <v>1</v>
      </c>
      <c r="P284" s="12" t="s">
        <v>238</v>
      </c>
      <c r="Q284" t="s">
        <v>31</v>
      </c>
      <c r="R284" t="s">
        <v>99</v>
      </c>
      <c r="S284" t="s">
        <v>34</v>
      </c>
      <c r="T284" t="s">
        <v>102</v>
      </c>
      <c r="U284" t="s">
        <v>103</v>
      </c>
      <c r="V284" t="s">
        <v>104</v>
      </c>
      <c r="W284" t="str">
        <f>IF(S284="NA",IF(R284="NA",IF(Q284="NA","Digested",Q284),R284),S284)</f>
        <v>Calanoida</v>
      </c>
      <c r="X284" t="s">
        <v>342</v>
      </c>
      <c r="Y284" t="str">
        <f t="shared" si="52"/>
        <v>Epilabidocera</v>
      </c>
      <c r="Z284" t="s">
        <v>189</v>
      </c>
      <c r="AA284" t="s">
        <v>30</v>
      </c>
      <c r="AB284" t="s">
        <v>30</v>
      </c>
      <c r="AC284">
        <v>2.5</v>
      </c>
      <c r="AD284">
        <v>1</v>
      </c>
      <c r="AE284" s="21">
        <f t="shared" si="47"/>
        <v>1</v>
      </c>
      <c r="AF284" s="27">
        <f t="shared" si="48"/>
        <v>9.5027080636888459E-2</v>
      </c>
      <c r="AG284" t="s">
        <v>237</v>
      </c>
    </row>
    <row r="285" spans="1:33" x14ac:dyDescent="0.25">
      <c r="A285" s="8" t="s">
        <v>17</v>
      </c>
      <c r="B285" t="s">
        <v>5</v>
      </c>
      <c r="C285" s="4" t="s">
        <v>276</v>
      </c>
      <c r="D285" s="4" t="s">
        <v>315</v>
      </c>
      <c r="E285" s="6">
        <v>42159</v>
      </c>
      <c r="F285">
        <v>0</v>
      </c>
      <c r="G285" s="15">
        <v>250</v>
      </c>
      <c r="H285">
        <v>72848</v>
      </c>
      <c r="I285">
        <v>74820</v>
      </c>
      <c r="J285">
        <f t="shared" si="46"/>
        <v>52.993608993608994</v>
      </c>
      <c r="K285" s="18">
        <v>2.0833333333333333E-3</v>
      </c>
      <c r="L285">
        <f>((3.14*(0.5^2))/4)*J285</f>
        <v>10.399995764995765</v>
      </c>
      <c r="M285">
        <v>10.523316019999999</v>
      </c>
      <c r="N285" s="9">
        <v>250</v>
      </c>
      <c r="O285" s="9">
        <v>0.01</v>
      </c>
      <c r="P285" s="17" t="s">
        <v>234</v>
      </c>
      <c r="Q285" t="s">
        <v>31</v>
      </c>
      <c r="R285" t="s">
        <v>79</v>
      </c>
      <c r="S285" t="s">
        <v>92</v>
      </c>
      <c r="T285" t="s">
        <v>105</v>
      </c>
      <c r="U285" t="s">
        <v>30</v>
      </c>
      <c r="V285" t="s">
        <v>30</v>
      </c>
      <c r="W285" t="str">
        <f>IF(S285="NA",IF(R285="NA",IF(Q285="NA","Digested",Q285),R285),S285)</f>
        <v>Euphausiacea</v>
      </c>
      <c r="X285" t="s">
        <v>205</v>
      </c>
      <c r="Y285" t="str">
        <f t="shared" si="52"/>
        <v>Euphausiidae</v>
      </c>
      <c r="Z285" t="s">
        <v>185</v>
      </c>
      <c r="AA285" t="s">
        <v>30</v>
      </c>
      <c r="AB285" t="s">
        <v>30</v>
      </c>
      <c r="AC285" t="s">
        <v>229</v>
      </c>
      <c r="AD285">
        <v>1</v>
      </c>
      <c r="AE285" s="21">
        <f t="shared" si="47"/>
        <v>100</v>
      </c>
      <c r="AF285" s="27">
        <f t="shared" si="48"/>
        <v>9.5027080636888446</v>
      </c>
      <c r="AG285" t="s">
        <v>237</v>
      </c>
    </row>
    <row r="286" spans="1:33" x14ac:dyDescent="0.25">
      <c r="A286" s="8" t="s">
        <v>17</v>
      </c>
      <c r="B286" t="s">
        <v>5</v>
      </c>
      <c r="C286" s="4" t="s">
        <v>276</v>
      </c>
      <c r="D286" s="4" t="s">
        <v>315</v>
      </c>
      <c r="E286" s="6">
        <v>42159</v>
      </c>
      <c r="F286">
        <v>0</v>
      </c>
      <c r="G286" s="15">
        <v>250</v>
      </c>
      <c r="H286">
        <v>72848</v>
      </c>
      <c r="I286">
        <v>74820</v>
      </c>
      <c r="J286">
        <f t="shared" si="46"/>
        <v>52.993608993608994</v>
      </c>
      <c r="K286" s="18">
        <v>2.0833333333333333E-3</v>
      </c>
      <c r="L286">
        <f>((3.14*(0.5^2))/4)*J286</f>
        <v>10.399995764995765</v>
      </c>
      <c r="M286">
        <v>10.523316019999999</v>
      </c>
      <c r="N286" s="9">
        <v>250</v>
      </c>
      <c r="O286" s="9">
        <v>0.01</v>
      </c>
      <c r="P286" s="17" t="s">
        <v>234</v>
      </c>
      <c r="Q286" t="s">
        <v>72</v>
      </c>
      <c r="R286" t="s">
        <v>73</v>
      </c>
      <c r="S286" t="s">
        <v>106</v>
      </c>
      <c r="T286" t="s">
        <v>107</v>
      </c>
      <c r="U286" t="s">
        <v>108</v>
      </c>
      <c r="V286" t="s">
        <v>30</v>
      </c>
      <c r="W286" t="s">
        <v>73</v>
      </c>
      <c r="X286" t="s">
        <v>166</v>
      </c>
      <c r="Y286" t="str">
        <f t="shared" si="52"/>
        <v>Euphysa</v>
      </c>
      <c r="Z286" t="s">
        <v>108</v>
      </c>
      <c r="AA286" t="s">
        <v>30</v>
      </c>
      <c r="AB286" t="s">
        <v>30</v>
      </c>
      <c r="AC286" t="s">
        <v>229</v>
      </c>
      <c r="AD286">
        <v>1</v>
      </c>
      <c r="AE286" s="21">
        <f t="shared" si="47"/>
        <v>100</v>
      </c>
      <c r="AF286" s="27">
        <f t="shared" si="48"/>
        <v>9.5027080636888446</v>
      </c>
      <c r="AG286" t="s">
        <v>237</v>
      </c>
    </row>
    <row r="287" spans="1:33" x14ac:dyDescent="0.25">
      <c r="A287" s="8" t="s">
        <v>17</v>
      </c>
      <c r="B287" t="s">
        <v>5</v>
      </c>
      <c r="C287" s="4" t="s">
        <v>276</v>
      </c>
      <c r="D287" s="4" t="s">
        <v>315</v>
      </c>
      <c r="E287" s="6">
        <v>42159</v>
      </c>
      <c r="F287">
        <v>0</v>
      </c>
      <c r="G287" s="15">
        <v>250</v>
      </c>
      <c r="H287">
        <v>72848</v>
      </c>
      <c r="I287">
        <v>74820</v>
      </c>
      <c r="J287">
        <f t="shared" si="46"/>
        <v>52.993608993608994</v>
      </c>
      <c r="K287" s="18">
        <v>2.0833333333333333E-3</v>
      </c>
      <c r="L287">
        <f>((3.14*(0.5^2))/4)*J287</f>
        <v>10.399995764995765</v>
      </c>
      <c r="M287">
        <v>10.523316019999999</v>
      </c>
      <c r="N287" s="9">
        <v>250</v>
      </c>
      <c r="O287" s="9">
        <v>0.01</v>
      </c>
      <c r="P287" s="17" t="s">
        <v>234</v>
      </c>
      <c r="Q287" t="s">
        <v>31</v>
      </c>
      <c r="R287" t="s">
        <v>38</v>
      </c>
      <c r="S287" t="s">
        <v>39</v>
      </c>
      <c r="T287" t="s">
        <v>40</v>
      </c>
      <c r="U287" t="s">
        <v>41</v>
      </c>
      <c r="V287" t="s">
        <v>30</v>
      </c>
      <c r="W287" t="str">
        <f>IF(S287="NA",IF(R287="NA",IF(Q287="NA","Digested",Q287),R287),S287)</f>
        <v>Diplostraca</v>
      </c>
      <c r="X287" t="s">
        <v>336</v>
      </c>
      <c r="Y287" t="str">
        <f t="shared" si="52"/>
        <v>Evadne</v>
      </c>
      <c r="Z287" t="s">
        <v>41</v>
      </c>
      <c r="AA287" t="s">
        <v>30</v>
      </c>
      <c r="AB287" t="s">
        <v>30</v>
      </c>
      <c r="AC287" t="s">
        <v>229</v>
      </c>
      <c r="AD287">
        <v>5</v>
      </c>
      <c r="AE287" s="21">
        <f t="shared" si="47"/>
        <v>500</v>
      </c>
      <c r="AF287" s="27">
        <f t="shared" si="48"/>
        <v>47.513540318444228</v>
      </c>
      <c r="AG287" t="s">
        <v>237</v>
      </c>
    </row>
    <row r="288" spans="1:33" x14ac:dyDescent="0.25">
      <c r="A288" s="8" t="s">
        <v>17</v>
      </c>
      <c r="B288" t="s">
        <v>5</v>
      </c>
      <c r="C288" s="4" t="s">
        <v>276</v>
      </c>
      <c r="D288" s="4" t="s">
        <v>315</v>
      </c>
      <c r="E288" s="6">
        <v>42159</v>
      </c>
      <c r="F288">
        <v>0</v>
      </c>
      <c r="G288" s="15">
        <v>250</v>
      </c>
      <c r="H288">
        <v>72848</v>
      </c>
      <c r="I288">
        <v>74820</v>
      </c>
      <c r="J288">
        <f t="shared" si="46"/>
        <v>52.993608993608994</v>
      </c>
      <c r="K288" s="18">
        <v>2.0833333333333333E-3</v>
      </c>
      <c r="L288">
        <f>((3.14*(0.5^2))/4)*J288</f>
        <v>10.399995764995765</v>
      </c>
      <c r="M288">
        <v>10.523316019999999</v>
      </c>
      <c r="N288" s="9">
        <v>1000</v>
      </c>
      <c r="O288" s="9">
        <v>1</v>
      </c>
      <c r="P288" s="12" t="s">
        <v>238</v>
      </c>
      <c r="Q288" t="s">
        <v>31</v>
      </c>
      <c r="R288" t="s">
        <v>79</v>
      </c>
      <c r="S288" t="s">
        <v>89</v>
      </c>
      <c r="T288" t="s">
        <v>30</v>
      </c>
      <c r="U288" t="s">
        <v>30</v>
      </c>
      <c r="V288" t="s">
        <v>30</v>
      </c>
      <c r="W288" t="str">
        <f>IF(S288="NA",IF(R288="NA",IF(Q288="NA","Digested",Q288),R288),S288)</f>
        <v>Amphipoda</v>
      </c>
      <c r="X288" t="s">
        <v>338</v>
      </c>
      <c r="Y288" t="str">
        <f t="shared" si="52"/>
        <v>Amphipoda</v>
      </c>
      <c r="Z288" t="s">
        <v>190</v>
      </c>
      <c r="AA288" t="s">
        <v>30</v>
      </c>
      <c r="AB288" t="s">
        <v>30</v>
      </c>
      <c r="AC288">
        <v>4</v>
      </c>
      <c r="AD288">
        <v>1</v>
      </c>
      <c r="AE288" s="21">
        <f t="shared" si="47"/>
        <v>1</v>
      </c>
      <c r="AF288" s="27">
        <f t="shared" si="48"/>
        <v>9.5027080636888459E-2</v>
      </c>
      <c r="AG288" t="s">
        <v>237</v>
      </c>
    </row>
    <row r="289" spans="1:33" x14ac:dyDescent="0.25">
      <c r="A289" s="8" t="s">
        <v>17</v>
      </c>
      <c r="B289" t="s">
        <v>5</v>
      </c>
      <c r="C289" s="4" t="s">
        <v>276</v>
      </c>
      <c r="D289" s="4" t="s">
        <v>315</v>
      </c>
      <c r="E289" s="6">
        <v>42159</v>
      </c>
      <c r="F289">
        <v>0</v>
      </c>
      <c r="G289" s="15">
        <v>250</v>
      </c>
      <c r="H289">
        <v>72848</v>
      </c>
      <c r="I289">
        <v>74820</v>
      </c>
      <c r="J289">
        <f t="shared" si="46"/>
        <v>52.993608993608994</v>
      </c>
      <c r="K289" s="18">
        <v>2.0833333333333333E-3</v>
      </c>
      <c r="L289">
        <f>((3.14*(0.5^2))/4)*J289</f>
        <v>10.399995764995765</v>
      </c>
      <c r="M289">
        <v>10.523316019999999</v>
      </c>
      <c r="N289" s="9">
        <v>250</v>
      </c>
      <c r="O289" s="9">
        <v>0.01</v>
      </c>
      <c r="P289" s="17" t="s">
        <v>234</v>
      </c>
      <c r="Q289" t="s">
        <v>70</v>
      </c>
      <c r="R289" t="s">
        <v>71</v>
      </c>
      <c r="S289" t="s">
        <v>30</v>
      </c>
      <c r="T289" t="s">
        <v>30</v>
      </c>
      <c r="U289" t="s">
        <v>30</v>
      </c>
      <c r="V289" t="s">
        <v>30</v>
      </c>
      <c r="W289" t="s">
        <v>166</v>
      </c>
      <c r="X289" t="s">
        <v>166</v>
      </c>
      <c r="Y289" t="str">
        <f t="shared" si="52"/>
        <v>Gastropoda</v>
      </c>
      <c r="Z289" t="s">
        <v>192</v>
      </c>
      <c r="AA289" t="s">
        <v>30</v>
      </c>
      <c r="AB289" t="s">
        <v>30</v>
      </c>
      <c r="AC289" t="s">
        <v>229</v>
      </c>
      <c r="AD289">
        <v>2</v>
      </c>
      <c r="AE289" s="21">
        <f t="shared" si="47"/>
        <v>200</v>
      </c>
      <c r="AF289" s="27">
        <f t="shared" si="48"/>
        <v>19.005416127377689</v>
      </c>
      <c r="AG289" t="s">
        <v>237</v>
      </c>
    </row>
    <row r="290" spans="1:33" x14ac:dyDescent="0.25">
      <c r="A290" s="8" t="s">
        <v>17</v>
      </c>
      <c r="B290" t="s">
        <v>5</v>
      </c>
      <c r="C290" s="4" t="s">
        <v>276</v>
      </c>
      <c r="D290" s="4" t="s">
        <v>315</v>
      </c>
      <c r="E290" s="6">
        <v>42159</v>
      </c>
      <c r="F290">
        <v>0</v>
      </c>
      <c r="G290" s="15">
        <v>250</v>
      </c>
      <c r="H290">
        <v>72848</v>
      </c>
      <c r="I290">
        <v>74820</v>
      </c>
      <c r="J290">
        <f t="shared" si="46"/>
        <v>52.993608993608994</v>
      </c>
      <c r="K290" s="18">
        <v>2.0833333333333333E-3</v>
      </c>
      <c r="L290">
        <f>((3.14*(0.5^2))/4)*J290</f>
        <v>10.399995764995765</v>
      </c>
      <c r="M290">
        <v>10.523316019999999</v>
      </c>
      <c r="N290" s="9">
        <v>250</v>
      </c>
      <c r="O290" s="9">
        <v>0.01</v>
      </c>
      <c r="P290" s="17" t="s">
        <v>234</v>
      </c>
      <c r="Q290" t="s">
        <v>70</v>
      </c>
      <c r="R290" t="s">
        <v>71</v>
      </c>
      <c r="S290" t="s">
        <v>30</v>
      </c>
      <c r="T290" t="s">
        <v>30</v>
      </c>
      <c r="U290" t="s">
        <v>30</v>
      </c>
      <c r="V290" t="s">
        <v>30</v>
      </c>
      <c r="W290" t="s">
        <v>166</v>
      </c>
      <c r="X290" t="s">
        <v>166</v>
      </c>
      <c r="Y290" t="str">
        <f t="shared" si="52"/>
        <v>Gastropoda</v>
      </c>
      <c r="Z290" t="s">
        <v>193</v>
      </c>
      <c r="AA290" t="s">
        <v>221</v>
      </c>
      <c r="AB290" t="s">
        <v>30</v>
      </c>
      <c r="AC290" t="s">
        <v>229</v>
      </c>
      <c r="AD290">
        <v>1</v>
      </c>
      <c r="AE290" s="21">
        <f t="shared" si="47"/>
        <v>100</v>
      </c>
      <c r="AF290" s="27">
        <f t="shared" si="48"/>
        <v>9.5027080636888446</v>
      </c>
      <c r="AG290" t="s">
        <v>237</v>
      </c>
    </row>
    <row r="291" spans="1:33" x14ac:dyDescent="0.25">
      <c r="A291" s="8" t="s">
        <v>17</v>
      </c>
      <c r="B291" t="s">
        <v>5</v>
      </c>
      <c r="C291" s="4" t="s">
        <v>276</v>
      </c>
      <c r="D291" s="4" t="s">
        <v>315</v>
      </c>
      <c r="E291" s="6">
        <v>42159</v>
      </c>
      <c r="F291">
        <v>0</v>
      </c>
      <c r="G291" s="15">
        <v>250</v>
      </c>
      <c r="H291">
        <v>72848</v>
      </c>
      <c r="I291">
        <v>74820</v>
      </c>
      <c r="J291">
        <f t="shared" si="46"/>
        <v>52.993608993608994</v>
      </c>
      <c r="K291" s="18">
        <v>2.0833333333333333E-3</v>
      </c>
      <c r="L291">
        <f>((3.14*(0.5^2))/4)*J291</f>
        <v>10.399995764995765</v>
      </c>
      <c r="M291">
        <v>10.523316019999999</v>
      </c>
      <c r="N291" s="9">
        <v>1000</v>
      </c>
      <c r="O291" s="9">
        <v>1</v>
      </c>
      <c r="P291" s="12" t="s">
        <v>238</v>
      </c>
      <c r="Q291" t="s">
        <v>31</v>
      </c>
      <c r="R291" t="s">
        <v>79</v>
      </c>
      <c r="S291" t="s">
        <v>89</v>
      </c>
      <c r="T291" t="s">
        <v>94</v>
      </c>
      <c r="U291" t="s">
        <v>30</v>
      </c>
      <c r="V291" t="s">
        <v>30</v>
      </c>
      <c r="W291" t="str">
        <f>IF(S291="NA",IF(R291="NA",IF(Q291="NA","Digested",Q291),R291),S291)</f>
        <v>Amphipoda</v>
      </c>
      <c r="X291" t="s">
        <v>338</v>
      </c>
      <c r="Y291" t="str">
        <f t="shared" si="52"/>
        <v>Hyperiidae</v>
      </c>
      <c r="Z291" t="s">
        <v>174</v>
      </c>
      <c r="AA291" t="s">
        <v>30</v>
      </c>
      <c r="AB291" t="s">
        <v>30</v>
      </c>
      <c r="AC291">
        <v>3.25</v>
      </c>
      <c r="AD291">
        <v>2</v>
      </c>
      <c r="AE291" s="21">
        <f t="shared" si="47"/>
        <v>2</v>
      </c>
      <c r="AF291" s="27">
        <f t="shared" si="48"/>
        <v>0.19005416127377692</v>
      </c>
      <c r="AG291" t="s">
        <v>237</v>
      </c>
    </row>
    <row r="292" spans="1:33" x14ac:dyDescent="0.25">
      <c r="A292" s="8" t="s">
        <v>17</v>
      </c>
      <c r="B292" t="s">
        <v>5</v>
      </c>
      <c r="C292" s="4" t="s">
        <v>276</v>
      </c>
      <c r="D292" s="4" t="s">
        <v>315</v>
      </c>
      <c r="E292" s="6">
        <v>42159</v>
      </c>
      <c r="F292">
        <v>0</v>
      </c>
      <c r="G292" s="15">
        <v>250</v>
      </c>
      <c r="H292">
        <v>72848</v>
      </c>
      <c r="I292">
        <v>74820</v>
      </c>
      <c r="J292">
        <f t="shared" si="46"/>
        <v>52.993608993608994</v>
      </c>
      <c r="K292" s="18">
        <v>2.0833333333333333E-3</v>
      </c>
      <c r="L292">
        <f>((3.14*(0.5^2))/4)*J292</f>
        <v>10.399995764995765</v>
      </c>
      <c r="M292">
        <v>10.523316019999999</v>
      </c>
      <c r="N292" s="9">
        <v>1000</v>
      </c>
      <c r="O292" s="9">
        <v>1</v>
      </c>
      <c r="P292" s="12" t="s">
        <v>238</v>
      </c>
      <c r="Q292" t="s">
        <v>72</v>
      </c>
      <c r="R292" t="s">
        <v>73</v>
      </c>
      <c r="S292" t="s">
        <v>74</v>
      </c>
      <c r="T292" t="s">
        <v>30</v>
      </c>
      <c r="U292" t="s">
        <v>30</v>
      </c>
      <c r="V292" t="s">
        <v>30</v>
      </c>
      <c r="W292" t="s">
        <v>73</v>
      </c>
      <c r="X292" t="s">
        <v>166</v>
      </c>
      <c r="Y292" t="str">
        <f t="shared" si="52"/>
        <v>Leptomedusae</v>
      </c>
      <c r="Z292" t="s">
        <v>74</v>
      </c>
      <c r="AA292" t="s">
        <v>30</v>
      </c>
      <c r="AB292" t="s">
        <v>30</v>
      </c>
      <c r="AC292">
        <v>4.0999999999999996</v>
      </c>
      <c r="AD292">
        <v>1</v>
      </c>
      <c r="AE292" s="21">
        <f t="shared" si="47"/>
        <v>1</v>
      </c>
      <c r="AF292" s="27">
        <f t="shared" si="48"/>
        <v>9.5027080636888459E-2</v>
      </c>
      <c r="AG292" t="s">
        <v>237</v>
      </c>
    </row>
    <row r="293" spans="1:33" x14ac:dyDescent="0.25">
      <c r="A293" s="8" t="s">
        <v>17</v>
      </c>
      <c r="B293" t="s">
        <v>5</v>
      </c>
      <c r="C293" s="4" t="s">
        <v>276</v>
      </c>
      <c r="D293" s="4" t="s">
        <v>315</v>
      </c>
      <c r="E293" s="6">
        <v>42159</v>
      </c>
      <c r="F293">
        <v>0</v>
      </c>
      <c r="G293" s="15">
        <v>250</v>
      </c>
      <c r="H293">
        <v>72848</v>
      </c>
      <c r="I293">
        <v>74820</v>
      </c>
      <c r="J293">
        <f t="shared" si="46"/>
        <v>52.993608993608994</v>
      </c>
      <c r="K293" s="18">
        <v>2.0833333333333333E-3</v>
      </c>
      <c r="L293">
        <f>((3.14*(0.5^2))/4)*J293</f>
        <v>10.399995764995765</v>
      </c>
      <c r="M293">
        <v>10.523316019999999</v>
      </c>
      <c r="N293" s="9">
        <v>1000</v>
      </c>
      <c r="O293" s="9">
        <v>1</v>
      </c>
      <c r="P293" s="12" t="s">
        <v>238</v>
      </c>
      <c r="Q293" t="s">
        <v>31</v>
      </c>
      <c r="R293" t="s">
        <v>79</v>
      </c>
      <c r="S293" t="s">
        <v>80</v>
      </c>
      <c r="T293" t="s">
        <v>116</v>
      </c>
      <c r="U293" t="s">
        <v>30</v>
      </c>
      <c r="V293" t="s">
        <v>30</v>
      </c>
      <c r="W293" t="str">
        <f>IF(S293="NA",IF(R293="NA",IF(Q293="NA","Digested",Q293),R293),S293)</f>
        <v>Decapoda</v>
      </c>
      <c r="X293" t="s">
        <v>340</v>
      </c>
      <c r="Y293" t="str">
        <f t="shared" si="52"/>
        <v>Majidae</v>
      </c>
      <c r="Z293" t="s">
        <v>116</v>
      </c>
      <c r="AA293" t="s">
        <v>30</v>
      </c>
      <c r="AB293" t="s">
        <v>30</v>
      </c>
      <c r="AC293">
        <v>3.1</v>
      </c>
      <c r="AD293">
        <v>2</v>
      </c>
      <c r="AE293" s="21">
        <f t="shared" si="47"/>
        <v>2</v>
      </c>
      <c r="AF293" s="27">
        <f t="shared" si="48"/>
        <v>0.19005416127377692</v>
      </c>
      <c r="AG293" t="s">
        <v>237</v>
      </c>
    </row>
    <row r="294" spans="1:33" x14ac:dyDescent="0.25">
      <c r="A294" s="8" t="s">
        <v>17</v>
      </c>
      <c r="B294" t="s">
        <v>5</v>
      </c>
      <c r="C294" s="4" t="s">
        <v>276</v>
      </c>
      <c r="D294" s="4" t="s">
        <v>315</v>
      </c>
      <c r="E294" s="6">
        <v>42159</v>
      </c>
      <c r="F294">
        <v>0</v>
      </c>
      <c r="G294" s="15">
        <v>250</v>
      </c>
      <c r="H294">
        <v>72848</v>
      </c>
      <c r="I294">
        <v>74820</v>
      </c>
      <c r="J294">
        <f t="shared" si="46"/>
        <v>52.993608993608994</v>
      </c>
      <c r="K294" s="18">
        <v>2.0833333333333333E-3</v>
      </c>
      <c r="L294">
        <f>((3.14*(0.5^2))/4)*J294</f>
        <v>10.399995764995765</v>
      </c>
      <c r="M294">
        <v>10.523316019999999</v>
      </c>
      <c r="N294" s="9">
        <v>1000</v>
      </c>
      <c r="O294" s="9">
        <v>1</v>
      </c>
      <c r="P294" s="12" t="s">
        <v>238</v>
      </c>
      <c r="Q294" t="s">
        <v>31</v>
      </c>
      <c r="R294" t="s">
        <v>99</v>
      </c>
      <c r="S294" t="s">
        <v>34</v>
      </c>
      <c r="T294" t="s">
        <v>117</v>
      </c>
      <c r="U294" t="s">
        <v>118</v>
      </c>
      <c r="V294" t="s">
        <v>30</v>
      </c>
      <c r="W294" t="str">
        <f>IF(S294="NA",IF(R294="NA",IF(Q294="NA","Digested",Q294),R294),S294)</f>
        <v>Calanoida</v>
      </c>
      <c r="X294" t="s">
        <v>342</v>
      </c>
      <c r="Y294" t="str">
        <f t="shared" si="52"/>
        <v>Metridia</v>
      </c>
      <c r="Z294" t="s">
        <v>118</v>
      </c>
      <c r="AA294" t="s">
        <v>30</v>
      </c>
      <c r="AB294" t="s">
        <v>30</v>
      </c>
      <c r="AC294">
        <v>3.3</v>
      </c>
      <c r="AD294">
        <v>1</v>
      </c>
      <c r="AE294" s="21">
        <f t="shared" si="47"/>
        <v>1</v>
      </c>
      <c r="AF294" s="27">
        <f t="shared" si="48"/>
        <v>9.5027080636888459E-2</v>
      </c>
      <c r="AG294" t="s">
        <v>237</v>
      </c>
    </row>
    <row r="295" spans="1:33" x14ac:dyDescent="0.25">
      <c r="A295" s="8" t="s">
        <v>17</v>
      </c>
      <c r="B295" t="s">
        <v>5</v>
      </c>
      <c r="C295" s="4" t="s">
        <v>276</v>
      </c>
      <c r="D295" s="4" t="s">
        <v>315</v>
      </c>
      <c r="E295" s="6">
        <v>42159</v>
      </c>
      <c r="F295">
        <v>0</v>
      </c>
      <c r="G295" s="15">
        <v>250</v>
      </c>
      <c r="H295">
        <v>72848</v>
      </c>
      <c r="I295">
        <v>74820</v>
      </c>
      <c r="J295">
        <f t="shared" si="46"/>
        <v>52.993608993608994</v>
      </c>
      <c r="K295" s="18">
        <v>2.0833333333333333E-3</v>
      </c>
      <c r="L295">
        <f>((3.14*(0.5^2))/4)*J295</f>
        <v>10.399995764995765</v>
      </c>
      <c r="M295">
        <v>10.523316019999999</v>
      </c>
      <c r="N295" s="9">
        <v>1000</v>
      </c>
      <c r="O295" s="9">
        <v>1</v>
      </c>
      <c r="P295" s="12" t="s">
        <v>238</v>
      </c>
      <c r="Q295" t="s">
        <v>72</v>
      </c>
      <c r="R295" t="s">
        <v>73</v>
      </c>
      <c r="S295" t="s">
        <v>78</v>
      </c>
      <c r="T295" t="s">
        <v>119</v>
      </c>
      <c r="U295" t="s">
        <v>120</v>
      </c>
      <c r="V295" t="s">
        <v>30</v>
      </c>
      <c r="W295" t="s">
        <v>73</v>
      </c>
      <c r="X295" t="s">
        <v>166</v>
      </c>
      <c r="Y295" t="str">
        <f t="shared" si="52"/>
        <v>Nanomia</v>
      </c>
      <c r="Z295" t="s">
        <v>120</v>
      </c>
      <c r="AA295" t="s">
        <v>30</v>
      </c>
      <c r="AB295" t="s">
        <v>30</v>
      </c>
      <c r="AC295">
        <v>3.6</v>
      </c>
      <c r="AD295">
        <v>5</v>
      </c>
      <c r="AE295" s="21">
        <f t="shared" si="47"/>
        <v>5</v>
      </c>
      <c r="AF295" s="27">
        <f t="shared" si="48"/>
        <v>0.47513540318444225</v>
      </c>
      <c r="AG295" t="s">
        <v>237</v>
      </c>
    </row>
    <row r="296" spans="1:33" x14ac:dyDescent="0.25">
      <c r="A296" s="8" t="s">
        <v>17</v>
      </c>
      <c r="B296" t="s">
        <v>5</v>
      </c>
      <c r="C296" s="4" t="s">
        <v>276</v>
      </c>
      <c r="D296" s="4" t="s">
        <v>315</v>
      </c>
      <c r="E296" s="6">
        <v>42159</v>
      </c>
      <c r="F296">
        <v>0</v>
      </c>
      <c r="G296" s="15">
        <v>250</v>
      </c>
      <c r="H296">
        <v>72848</v>
      </c>
      <c r="I296">
        <v>74820</v>
      </c>
      <c r="J296">
        <f t="shared" si="46"/>
        <v>52.993608993608994</v>
      </c>
      <c r="K296" s="18">
        <v>2.0833333333333333E-3</v>
      </c>
      <c r="L296">
        <f>((3.14*(0.5^2))/4)*J296</f>
        <v>10.399995764995765</v>
      </c>
      <c r="M296">
        <v>10.523316019999999</v>
      </c>
      <c r="N296" s="9">
        <v>250</v>
      </c>
      <c r="O296" s="9">
        <v>0.01</v>
      </c>
      <c r="P296" s="12" t="s">
        <v>239</v>
      </c>
      <c r="Q296" t="s">
        <v>45</v>
      </c>
      <c r="R296" t="s">
        <v>46</v>
      </c>
      <c r="S296" t="s">
        <v>47</v>
      </c>
      <c r="T296" t="s">
        <v>48</v>
      </c>
      <c r="U296" t="s">
        <v>49</v>
      </c>
      <c r="V296" t="s">
        <v>30</v>
      </c>
      <c r="W296" t="str">
        <f>IF(S296="NA",IF(R296="NA",IF(Q296="NA","Digested",Q296),R296),S296)</f>
        <v>Copelata</v>
      </c>
      <c r="X296" t="s">
        <v>341</v>
      </c>
      <c r="Y296" t="s">
        <v>341</v>
      </c>
      <c r="Z296" t="s">
        <v>49</v>
      </c>
      <c r="AA296" t="s">
        <v>30</v>
      </c>
      <c r="AB296" t="s">
        <v>30</v>
      </c>
      <c r="AC296" t="s">
        <v>229</v>
      </c>
      <c r="AD296">
        <v>10</v>
      </c>
      <c r="AE296" s="21">
        <f t="shared" si="47"/>
        <v>1000</v>
      </c>
      <c r="AF296" s="27">
        <f t="shared" si="48"/>
        <v>95.027080636888456</v>
      </c>
      <c r="AG296" t="s">
        <v>237</v>
      </c>
    </row>
    <row r="297" spans="1:33" x14ac:dyDescent="0.25">
      <c r="A297" s="8" t="s">
        <v>17</v>
      </c>
      <c r="B297" t="s">
        <v>5</v>
      </c>
      <c r="C297" s="4" t="s">
        <v>276</v>
      </c>
      <c r="D297" s="4" t="s">
        <v>315</v>
      </c>
      <c r="E297" s="6">
        <v>42159</v>
      </c>
      <c r="F297">
        <v>0</v>
      </c>
      <c r="G297" s="15">
        <v>250</v>
      </c>
      <c r="H297">
        <v>72848</v>
      </c>
      <c r="I297">
        <v>74820</v>
      </c>
      <c r="J297">
        <f t="shared" si="46"/>
        <v>52.993608993608994</v>
      </c>
      <c r="K297" s="18">
        <v>2.0833333333333333E-3</v>
      </c>
      <c r="L297">
        <f>((3.14*(0.5^2))/4)*J297</f>
        <v>10.399995764995765</v>
      </c>
      <c r="M297">
        <v>10.523316019999999</v>
      </c>
      <c r="N297" s="9">
        <v>250</v>
      </c>
      <c r="O297" s="9">
        <v>0.01</v>
      </c>
      <c r="P297" s="17" t="s">
        <v>234</v>
      </c>
      <c r="Q297" t="s">
        <v>31</v>
      </c>
      <c r="R297" t="s">
        <v>32</v>
      </c>
      <c r="S297" t="s">
        <v>42</v>
      </c>
      <c r="T297" t="s">
        <v>43</v>
      </c>
      <c r="U297" t="s">
        <v>44</v>
      </c>
      <c r="V297" t="s">
        <v>30</v>
      </c>
      <c r="W297" t="str">
        <f>IF(S297="NA",IF(R297="NA",IF(Q297="NA","Digested",Q297),R297),S297)</f>
        <v>Cyclopoida</v>
      </c>
      <c r="X297" t="s">
        <v>166</v>
      </c>
      <c r="Y297" t="str">
        <f t="shared" si="52"/>
        <v>Oithona</v>
      </c>
      <c r="Z297" t="s">
        <v>44</v>
      </c>
      <c r="AA297" t="s">
        <v>30</v>
      </c>
      <c r="AB297" t="s">
        <v>30</v>
      </c>
      <c r="AC297" t="s">
        <v>229</v>
      </c>
      <c r="AD297">
        <v>2</v>
      </c>
      <c r="AE297" s="21">
        <f t="shared" si="47"/>
        <v>200</v>
      </c>
      <c r="AF297" s="27">
        <f t="shared" si="48"/>
        <v>19.005416127377689</v>
      </c>
      <c r="AG297" t="s">
        <v>237</v>
      </c>
    </row>
    <row r="298" spans="1:33" x14ac:dyDescent="0.25">
      <c r="A298" s="8" t="s">
        <v>17</v>
      </c>
      <c r="B298" t="s">
        <v>5</v>
      </c>
      <c r="C298" s="4" t="s">
        <v>276</v>
      </c>
      <c r="D298" s="4" t="s">
        <v>315</v>
      </c>
      <c r="E298" s="6">
        <v>42159</v>
      </c>
      <c r="F298">
        <v>0</v>
      </c>
      <c r="G298" s="15">
        <v>250</v>
      </c>
      <c r="H298">
        <v>72848</v>
      </c>
      <c r="I298">
        <v>74820</v>
      </c>
      <c r="J298">
        <f t="shared" si="46"/>
        <v>52.993608993608994</v>
      </c>
      <c r="K298" s="18">
        <v>2.0833333333333333E-3</v>
      </c>
      <c r="L298">
        <f>((3.14*(0.5^2))/4)*J298</f>
        <v>10.399995764995765</v>
      </c>
      <c r="M298">
        <v>10.523316019999999</v>
      </c>
      <c r="N298" s="9">
        <v>1000</v>
      </c>
      <c r="O298" s="9">
        <v>1</v>
      </c>
      <c r="P298" s="12" t="s">
        <v>240</v>
      </c>
      <c r="Q298" t="s">
        <v>31</v>
      </c>
      <c r="R298" t="s">
        <v>79</v>
      </c>
      <c r="S298" t="s">
        <v>80</v>
      </c>
      <c r="T298" t="s">
        <v>121</v>
      </c>
      <c r="U298" t="s">
        <v>30</v>
      </c>
      <c r="V298" t="s">
        <v>30</v>
      </c>
      <c r="W298" t="str">
        <f>IF(S298="NA",IF(R298="NA",IF(Q298="NA","Digested",Q298),R298),S298)</f>
        <v>Decapoda</v>
      </c>
      <c r="X298" t="s">
        <v>340</v>
      </c>
      <c r="Y298" t="str">
        <f t="shared" si="52"/>
        <v>Pandalidae</v>
      </c>
      <c r="Z298" t="s">
        <v>121</v>
      </c>
      <c r="AA298" t="s">
        <v>30</v>
      </c>
      <c r="AB298" t="s">
        <v>30</v>
      </c>
      <c r="AC298">
        <v>5.7</v>
      </c>
      <c r="AD298">
        <v>5</v>
      </c>
      <c r="AE298" s="21">
        <f t="shared" si="47"/>
        <v>5</v>
      </c>
      <c r="AF298" s="27">
        <f t="shared" si="48"/>
        <v>0.47513540318444225</v>
      </c>
      <c r="AG298" t="s">
        <v>237</v>
      </c>
    </row>
    <row r="299" spans="1:33" x14ac:dyDescent="0.25">
      <c r="A299" s="8" t="s">
        <v>17</v>
      </c>
      <c r="B299" t="s">
        <v>5</v>
      </c>
      <c r="C299" s="4" t="s">
        <v>276</v>
      </c>
      <c r="D299" s="4" t="s">
        <v>315</v>
      </c>
      <c r="E299" s="6">
        <v>42159</v>
      </c>
      <c r="F299">
        <v>0</v>
      </c>
      <c r="G299" s="15">
        <v>250</v>
      </c>
      <c r="H299">
        <v>72848</v>
      </c>
      <c r="I299">
        <v>74820</v>
      </c>
      <c r="J299">
        <f t="shared" si="46"/>
        <v>52.993608993608994</v>
      </c>
      <c r="K299" s="18">
        <v>2.0833333333333333E-3</v>
      </c>
      <c r="L299">
        <f>((3.14*(0.5^2))/4)*J299</f>
        <v>10.399995764995765</v>
      </c>
      <c r="M299">
        <v>10.523316019999999</v>
      </c>
      <c r="N299" s="9">
        <v>250</v>
      </c>
      <c r="O299" s="9">
        <v>0.01</v>
      </c>
      <c r="P299" s="17" t="s">
        <v>234</v>
      </c>
      <c r="Q299" t="s">
        <v>72</v>
      </c>
      <c r="R299" t="s">
        <v>73</v>
      </c>
      <c r="S299" t="s">
        <v>106</v>
      </c>
      <c r="T299" t="s">
        <v>124</v>
      </c>
      <c r="U299" t="s">
        <v>30</v>
      </c>
      <c r="V299" t="s">
        <v>30</v>
      </c>
      <c r="W299" t="s">
        <v>73</v>
      </c>
      <c r="X299" t="s">
        <v>166</v>
      </c>
      <c r="Y299" t="str">
        <f t="shared" si="52"/>
        <v>Pandeidae</v>
      </c>
      <c r="Z299" t="s">
        <v>124</v>
      </c>
      <c r="AA299" t="s">
        <v>30</v>
      </c>
      <c r="AB299" t="s">
        <v>30</v>
      </c>
      <c r="AC299" t="s">
        <v>229</v>
      </c>
      <c r="AD299">
        <v>1</v>
      </c>
      <c r="AE299" s="21">
        <f t="shared" si="47"/>
        <v>100</v>
      </c>
      <c r="AF299" s="27">
        <f t="shared" si="48"/>
        <v>9.5027080636888446</v>
      </c>
      <c r="AG299" t="s">
        <v>237</v>
      </c>
    </row>
    <row r="300" spans="1:33" x14ac:dyDescent="0.25">
      <c r="A300" s="8" t="s">
        <v>17</v>
      </c>
      <c r="B300" t="s">
        <v>5</v>
      </c>
      <c r="C300" s="4" t="s">
        <v>276</v>
      </c>
      <c r="D300" s="4" t="s">
        <v>315</v>
      </c>
      <c r="E300" s="6">
        <v>42159</v>
      </c>
      <c r="F300">
        <v>0</v>
      </c>
      <c r="G300" s="15">
        <v>250</v>
      </c>
      <c r="H300">
        <v>72848</v>
      </c>
      <c r="I300">
        <v>74820</v>
      </c>
      <c r="J300">
        <f t="shared" si="46"/>
        <v>52.993608993608994</v>
      </c>
      <c r="K300" s="18">
        <v>2.0833333333333333E-3</v>
      </c>
      <c r="L300">
        <f>((3.14*(0.5^2))/4)*J300</f>
        <v>10.399995764995765</v>
      </c>
      <c r="M300">
        <v>10.523316019999999</v>
      </c>
      <c r="N300" s="9">
        <v>250</v>
      </c>
      <c r="O300" s="9">
        <v>0.01</v>
      </c>
      <c r="P300" s="17" t="s">
        <v>234</v>
      </c>
      <c r="Q300" t="s">
        <v>31</v>
      </c>
      <c r="R300" t="s">
        <v>33</v>
      </c>
      <c r="S300" t="s">
        <v>34</v>
      </c>
      <c r="T300" t="s">
        <v>53</v>
      </c>
      <c r="U300" t="s">
        <v>54</v>
      </c>
      <c r="V300" t="s">
        <v>30</v>
      </c>
      <c r="W300" t="str">
        <f>IF(S300="NA",IF(R300="NA",IF(Q300="NA","Digested",Q300),R300),S300)</f>
        <v>Calanoida</v>
      </c>
      <c r="X300" t="s">
        <v>342</v>
      </c>
      <c r="Y300" t="str">
        <f t="shared" si="52"/>
        <v>Paracalanus</v>
      </c>
      <c r="Z300" t="s">
        <v>54</v>
      </c>
      <c r="AA300" t="s">
        <v>30</v>
      </c>
      <c r="AB300" t="s">
        <v>30</v>
      </c>
      <c r="AC300" t="s">
        <v>229</v>
      </c>
      <c r="AD300">
        <v>140</v>
      </c>
      <c r="AE300" s="21">
        <f t="shared" si="47"/>
        <v>14000</v>
      </c>
      <c r="AF300" s="27">
        <f t="shared" si="48"/>
        <v>1330.3791289164383</v>
      </c>
      <c r="AG300" t="s">
        <v>237</v>
      </c>
    </row>
    <row r="301" spans="1:33" x14ac:dyDescent="0.25">
      <c r="A301" s="8" t="s">
        <v>17</v>
      </c>
      <c r="B301" t="s">
        <v>5</v>
      </c>
      <c r="C301" s="4" t="s">
        <v>276</v>
      </c>
      <c r="D301" s="4" t="s">
        <v>315</v>
      </c>
      <c r="E301" s="6">
        <v>42159</v>
      </c>
      <c r="F301">
        <v>0</v>
      </c>
      <c r="G301" s="15">
        <v>250</v>
      </c>
      <c r="H301">
        <v>72848</v>
      </c>
      <c r="I301">
        <v>74820</v>
      </c>
      <c r="J301">
        <f t="shared" si="46"/>
        <v>52.993608993608994</v>
      </c>
      <c r="K301" s="18">
        <v>2.0833333333333333E-3</v>
      </c>
      <c r="L301">
        <f>((3.14*(0.5^2))/4)*J301</f>
        <v>10.399995764995765</v>
      </c>
      <c r="M301">
        <v>10.523316019999999</v>
      </c>
      <c r="N301" s="9">
        <v>250</v>
      </c>
      <c r="O301" s="9">
        <v>0.01</v>
      </c>
      <c r="P301" s="17" t="s">
        <v>234</v>
      </c>
      <c r="Q301" t="s">
        <v>31</v>
      </c>
      <c r="R301" t="s">
        <v>38</v>
      </c>
      <c r="S301" t="s">
        <v>39</v>
      </c>
      <c r="T301" t="s">
        <v>40</v>
      </c>
      <c r="U301" t="s">
        <v>58</v>
      </c>
      <c r="V301" t="s">
        <v>30</v>
      </c>
      <c r="W301" t="str">
        <f>IF(S301="NA",IF(R301="NA",IF(Q301="NA","Digested",Q301),R301),S301)</f>
        <v>Diplostraca</v>
      </c>
      <c r="X301" t="s">
        <v>336</v>
      </c>
      <c r="Y301" t="str">
        <f t="shared" si="52"/>
        <v>Podon</v>
      </c>
      <c r="Z301" t="s">
        <v>58</v>
      </c>
      <c r="AA301" t="s">
        <v>30</v>
      </c>
      <c r="AB301" t="s">
        <v>30</v>
      </c>
      <c r="AC301" t="s">
        <v>229</v>
      </c>
      <c r="AD301">
        <v>4</v>
      </c>
      <c r="AE301" s="21">
        <f t="shared" si="47"/>
        <v>400</v>
      </c>
      <c r="AF301" s="27">
        <f t="shared" si="48"/>
        <v>38.010832254755378</v>
      </c>
      <c r="AG301" t="s">
        <v>237</v>
      </c>
    </row>
    <row r="302" spans="1:33" x14ac:dyDescent="0.25">
      <c r="A302" s="8" t="s">
        <v>17</v>
      </c>
      <c r="B302" t="s">
        <v>5</v>
      </c>
      <c r="C302" s="4" t="s">
        <v>276</v>
      </c>
      <c r="D302" s="4" t="s">
        <v>315</v>
      </c>
      <c r="E302" s="6">
        <v>42159</v>
      </c>
      <c r="F302">
        <v>0</v>
      </c>
      <c r="G302" s="15">
        <v>250</v>
      </c>
      <c r="H302">
        <v>72848</v>
      </c>
      <c r="I302">
        <v>74820</v>
      </c>
      <c r="J302">
        <f t="shared" si="46"/>
        <v>52.993608993608994</v>
      </c>
      <c r="K302" s="18">
        <v>2.0833333333333333E-3</v>
      </c>
      <c r="L302">
        <f>((3.14*(0.5^2))/4)*J302</f>
        <v>10.399995764995765</v>
      </c>
      <c r="M302">
        <v>10.523316019999999</v>
      </c>
      <c r="N302" s="9">
        <v>2000</v>
      </c>
      <c r="O302" s="9">
        <v>1</v>
      </c>
      <c r="P302" s="12" t="s">
        <v>238</v>
      </c>
      <c r="Q302" t="s">
        <v>31</v>
      </c>
      <c r="R302" t="s">
        <v>79</v>
      </c>
      <c r="S302" t="s">
        <v>80</v>
      </c>
      <c r="T302" t="s">
        <v>114</v>
      </c>
      <c r="U302" t="s">
        <v>30</v>
      </c>
      <c r="V302" t="s">
        <v>30</v>
      </c>
      <c r="W302" t="str">
        <f>IF(S302="NA",IF(R302="NA",IF(Q302="NA","Digested",Q302),R302),S302)</f>
        <v>Decapoda</v>
      </c>
      <c r="X302" t="s">
        <v>340</v>
      </c>
      <c r="Y302" t="str">
        <f t="shared" si="52"/>
        <v>Porcellanidae</v>
      </c>
      <c r="Z302" t="s">
        <v>114</v>
      </c>
      <c r="AA302" t="s">
        <v>30</v>
      </c>
      <c r="AB302" t="s">
        <v>30</v>
      </c>
      <c r="AC302">
        <v>3.9</v>
      </c>
      <c r="AD302">
        <v>1</v>
      </c>
      <c r="AE302" s="21">
        <f t="shared" si="47"/>
        <v>1</v>
      </c>
      <c r="AF302" s="27">
        <f t="shared" si="48"/>
        <v>9.5027080636888459E-2</v>
      </c>
      <c r="AG302" t="s">
        <v>237</v>
      </c>
    </row>
    <row r="303" spans="1:33" x14ac:dyDescent="0.25">
      <c r="A303" s="8" t="s">
        <v>17</v>
      </c>
      <c r="B303" t="s">
        <v>5</v>
      </c>
      <c r="C303" s="4" t="s">
        <v>276</v>
      </c>
      <c r="D303" s="4" t="s">
        <v>315</v>
      </c>
      <c r="E303" s="6">
        <v>42159</v>
      </c>
      <c r="F303">
        <v>0</v>
      </c>
      <c r="G303" s="15">
        <v>250</v>
      </c>
      <c r="H303">
        <v>72848</v>
      </c>
      <c r="I303">
        <v>74820</v>
      </c>
      <c r="J303">
        <f t="shared" si="46"/>
        <v>52.993608993608994</v>
      </c>
      <c r="K303" s="18">
        <v>2.0833333333333333E-3</v>
      </c>
      <c r="L303">
        <f>((3.14*(0.5^2))/4)*J303</f>
        <v>10.399995764995765</v>
      </c>
      <c r="M303">
        <v>10.523316019999999</v>
      </c>
      <c r="N303" s="9">
        <v>250</v>
      </c>
      <c r="O303" s="9">
        <v>0.01</v>
      </c>
      <c r="P303" s="17" t="s">
        <v>234</v>
      </c>
      <c r="Q303" t="s">
        <v>31</v>
      </c>
      <c r="R303" t="s">
        <v>33</v>
      </c>
      <c r="S303" t="s">
        <v>34</v>
      </c>
      <c r="T303" t="s">
        <v>65</v>
      </c>
      <c r="U303" t="s">
        <v>66</v>
      </c>
      <c r="V303" t="s">
        <v>30</v>
      </c>
      <c r="W303" t="str">
        <f>IF(S303="NA",IF(R303="NA",IF(Q303="NA","Digested",Q303),R303),S303)</f>
        <v>Calanoida</v>
      </c>
      <c r="X303" t="s">
        <v>342</v>
      </c>
      <c r="Y303" t="str">
        <f t="shared" si="52"/>
        <v>Pseudocalanus</v>
      </c>
      <c r="Z303" t="s">
        <v>66</v>
      </c>
      <c r="AA303" t="s">
        <v>30</v>
      </c>
      <c r="AB303" t="s">
        <v>30</v>
      </c>
      <c r="AC303" t="s">
        <v>229</v>
      </c>
      <c r="AD303">
        <v>9</v>
      </c>
      <c r="AE303" s="21">
        <f t="shared" si="47"/>
        <v>900</v>
      </c>
      <c r="AF303" s="27">
        <f t="shared" si="48"/>
        <v>85.524372573199614</v>
      </c>
      <c r="AG303" t="s">
        <v>237</v>
      </c>
    </row>
    <row r="304" spans="1:33" x14ac:dyDescent="0.25">
      <c r="A304" s="8" t="s">
        <v>17</v>
      </c>
      <c r="B304" t="s">
        <v>5</v>
      </c>
      <c r="C304" s="4" t="s">
        <v>276</v>
      </c>
      <c r="D304" s="4" t="s">
        <v>315</v>
      </c>
      <c r="E304" s="6">
        <v>42159</v>
      </c>
      <c r="F304">
        <v>0</v>
      </c>
      <c r="G304" s="15">
        <v>250</v>
      </c>
      <c r="H304">
        <v>72848</v>
      </c>
      <c r="I304">
        <v>74820</v>
      </c>
      <c r="J304">
        <f t="shared" si="46"/>
        <v>52.993608993608994</v>
      </c>
      <c r="K304" s="18">
        <v>2.0833333333333333E-3</v>
      </c>
      <c r="L304">
        <f>((3.14*(0.5^2))/4)*J304</f>
        <v>10.399995764995765</v>
      </c>
      <c r="M304">
        <v>10.523316019999999</v>
      </c>
      <c r="N304" s="9">
        <v>250</v>
      </c>
      <c r="O304" s="9">
        <v>0.01</v>
      </c>
      <c r="P304" s="17" t="s">
        <v>234</v>
      </c>
      <c r="Q304" t="s">
        <v>72</v>
      </c>
      <c r="R304" t="s">
        <v>73</v>
      </c>
      <c r="S304" t="s">
        <v>78</v>
      </c>
      <c r="T304" t="s">
        <v>30</v>
      </c>
      <c r="U304" t="s">
        <v>30</v>
      </c>
      <c r="V304" t="s">
        <v>30</v>
      </c>
      <c r="W304" t="s">
        <v>166</v>
      </c>
      <c r="X304" t="s">
        <v>166</v>
      </c>
      <c r="Y304" t="str">
        <f t="shared" si="52"/>
        <v>Siphonophorae</v>
      </c>
      <c r="Z304" t="s">
        <v>194</v>
      </c>
      <c r="AA304" t="s">
        <v>30</v>
      </c>
      <c r="AB304" t="s">
        <v>30</v>
      </c>
      <c r="AC304" t="s">
        <v>229</v>
      </c>
      <c r="AD304">
        <v>1</v>
      </c>
      <c r="AE304" s="21">
        <f t="shared" si="47"/>
        <v>100</v>
      </c>
      <c r="AF304" s="27">
        <f t="shared" si="48"/>
        <v>9.5027080636888446</v>
      </c>
      <c r="AG304" t="s">
        <v>237</v>
      </c>
    </row>
    <row r="305" spans="1:33" x14ac:dyDescent="0.25">
      <c r="A305" s="8" t="s">
        <v>17</v>
      </c>
      <c r="B305" t="s">
        <v>5</v>
      </c>
      <c r="C305" s="4" t="s">
        <v>276</v>
      </c>
      <c r="D305" s="4" t="s">
        <v>315</v>
      </c>
      <c r="E305" s="6">
        <v>42159</v>
      </c>
      <c r="F305">
        <v>0</v>
      </c>
      <c r="G305" s="15">
        <v>250</v>
      </c>
      <c r="H305">
        <v>72848</v>
      </c>
      <c r="I305">
        <v>74820</v>
      </c>
      <c r="J305">
        <f t="shared" si="46"/>
        <v>52.993608993608994</v>
      </c>
      <c r="K305" s="18">
        <v>2.0833333333333333E-3</v>
      </c>
      <c r="L305">
        <f>((3.14*(0.5^2))/4)*J305</f>
        <v>10.399995764995765</v>
      </c>
      <c r="M305">
        <v>10.523316019999999</v>
      </c>
      <c r="N305" s="9">
        <v>2000</v>
      </c>
      <c r="O305" s="9">
        <v>1</v>
      </c>
      <c r="P305" s="12" t="s">
        <v>240</v>
      </c>
      <c r="Q305" t="s">
        <v>72</v>
      </c>
      <c r="R305" t="s">
        <v>73</v>
      </c>
      <c r="S305" t="s">
        <v>78</v>
      </c>
      <c r="T305" t="s">
        <v>30</v>
      </c>
      <c r="U305" t="s">
        <v>30</v>
      </c>
      <c r="V305" t="s">
        <v>30</v>
      </c>
      <c r="W305" t="s">
        <v>166</v>
      </c>
      <c r="X305" t="s">
        <v>166</v>
      </c>
      <c r="Y305" t="str">
        <f t="shared" si="52"/>
        <v>Siphonophorae</v>
      </c>
      <c r="Z305" t="s">
        <v>191</v>
      </c>
      <c r="AA305" t="s">
        <v>30</v>
      </c>
      <c r="AB305" t="s">
        <v>30</v>
      </c>
      <c r="AC305">
        <v>5.5</v>
      </c>
      <c r="AD305">
        <v>1</v>
      </c>
      <c r="AE305" s="21">
        <f t="shared" si="47"/>
        <v>1</v>
      </c>
      <c r="AF305" s="27">
        <f t="shared" si="48"/>
        <v>9.5027080636888459E-2</v>
      </c>
      <c r="AG305" t="s">
        <v>237</v>
      </c>
    </row>
    <row r="306" spans="1:33" x14ac:dyDescent="0.25">
      <c r="A306" s="8" t="s">
        <v>17</v>
      </c>
      <c r="B306" t="s">
        <v>5</v>
      </c>
      <c r="C306" s="4" t="s">
        <v>276</v>
      </c>
      <c r="D306" s="4" t="s">
        <v>315</v>
      </c>
      <c r="E306" s="6">
        <v>42159</v>
      </c>
      <c r="F306">
        <v>0</v>
      </c>
      <c r="G306" s="15">
        <v>250</v>
      </c>
      <c r="H306">
        <v>72848</v>
      </c>
      <c r="I306">
        <v>74820</v>
      </c>
      <c r="J306">
        <f t="shared" si="46"/>
        <v>52.993608993608994</v>
      </c>
      <c r="K306" s="18">
        <v>2.0833333333333333E-3</v>
      </c>
      <c r="L306">
        <f>((3.14*(0.5^2))/4)*J306</f>
        <v>10.399995764995765</v>
      </c>
      <c r="M306">
        <v>10.523316019999999</v>
      </c>
      <c r="N306" s="9">
        <v>2000</v>
      </c>
      <c r="O306" s="9">
        <v>1</v>
      </c>
      <c r="P306" s="12" t="s">
        <v>240</v>
      </c>
      <c r="Q306" t="s">
        <v>59</v>
      </c>
      <c r="R306" t="s">
        <v>60</v>
      </c>
      <c r="S306" t="s">
        <v>63</v>
      </c>
      <c r="T306" t="s">
        <v>68</v>
      </c>
      <c r="U306" t="s">
        <v>122</v>
      </c>
      <c r="V306" t="s">
        <v>30</v>
      </c>
      <c r="W306" t="s">
        <v>166</v>
      </c>
      <c r="X306" t="s">
        <v>166</v>
      </c>
      <c r="Y306" t="str">
        <f t="shared" si="52"/>
        <v>Tomopteris</v>
      </c>
      <c r="Z306" t="s">
        <v>122</v>
      </c>
      <c r="AA306" t="s">
        <v>30</v>
      </c>
      <c r="AB306" t="s">
        <v>30</v>
      </c>
      <c r="AC306">
        <v>7</v>
      </c>
      <c r="AD306">
        <v>1</v>
      </c>
      <c r="AE306" s="21">
        <f t="shared" si="47"/>
        <v>1</v>
      </c>
      <c r="AF306" s="27">
        <f t="shared" si="48"/>
        <v>9.5027080636888459E-2</v>
      </c>
      <c r="AG306" t="s">
        <v>237</v>
      </c>
    </row>
    <row r="307" spans="1:33" x14ac:dyDescent="0.25">
      <c r="A307" s="8" t="s">
        <v>17</v>
      </c>
      <c r="B307" t="s">
        <v>5</v>
      </c>
      <c r="C307" s="4" t="s">
        <v>276</v>
      </c>
      <c r="D307" s="4" t="s">
        <v>315</v>
      </c>
      <c r="E307" s="6">
        <v>42159</v>
      </c>
      <c r="F307">
        <v>0</v>
      </c>
      <c r="G307" s="15">
        <v>250</v>
      </c>
      <c r="H307">
        <v>72848</v>
      </c>
      <c r="I307">
        <v>74820</v>
      </c>
      <c r="J307">
        <f t="shared" si="46"/>
        <v>52.993608993608994</v>
      </c>
      <c r="K307" s="18">
        <v>2.0833333333333333E-3</v>
      </c>
      <c r="L307">
        <f>((3.14*(0.5^2))/4)*J307</f>
        <v>10.399995764995765</v>
      </c>
      <c r="M307">
        <v>10.523316019999999</v>
      </c>
      <c r="N307" s="9">
        <v>1000</v>
      </c>
      <c r="O307" s="9">
        <v>1</v>
      </c>
      <c r="P307" s="12" t="s">
        <v>240</v>
      </c>
      <c r="Q307" t="s">
        <v>59</v>
      </c>
      <c r="R307" t="s">
        <v>60</v>
      </c>
      <c r="S307" t="s">
        <v>63</v>
      </c>
      <c r="T307" t="s">
        <v>68</v>
      </c>
      <c r="U307" t="s">
        <v>122</v>
      </c>
      <c r="V307" t="s">
        <v>30</v>
      </c>
      <c r="W307" t="s">
        <v>166</v>
      </c>
      <c r="X307" t="s">
        <v>166</v>
      </c>
      <c r="Y307" t="str">
        <f t="shared" si="52"/>
        <v>Tomopteris</v>
      </c>
      <c r="Z307" t="s">
        <v>122</v>
      </c>
      <c r="AA307" t="s">
        <v>30</v>
      </c>
      <c r="AB307" t="s">
        <v>30</v>
      </c>
      <c r="AC307">
        <v>7.55</v>
      </c>
      <c r="AD307">
        <v>26</v>
      </c>
      <c r="AE307" s="21">
        <f t="shared" si="47"/>
        <v>26</v>
      </c>
      <c r="AF307" s="27">
        <f t="shared" si="48"/>
        <v>2.4707040965590998</v>
      </c>
      <c r="AG307" t="s">
        <v>237</v>
      </c>
    </row>
    <row r="308" spans="1:33" hidden="1" x14ac:dyDescent="0.25">
      <c r="A308" s="8" t="s">
        <v>16</v>
      </c>
      <c r="B308" t="s">
        <v>4</v>
      </c>
      <c r="C308" s="4" t="s">
        <v>276</v>
      </c>
      <c r="D308" s="4" t="s">
        <v>319</v>
      </c>
      <c r="E308" s="6">
        <v>42159</v>
      </c>
      <c r="F308">
        <v>0</v>
      </c>
      <c r="G308" s="15">
        <v>250</v>
      </c>
      <c r="H308">
        <v>70544</v>
      </c>
      <c r="I308">
        <v>72531</v>
      </c>
      <c r="J308">
        <f t="shared" si="46"/>
        <v>53.396704396704394</v>
      </c>
      <c r="K308" s="18">
        <v>2.0833333333333333E-3</v>
      </c>
      <c r="L308">
        <f>((3.14*(0.5^2))/4)*J308</f>
        <v>10.479103237853238</v>
      </c>
      <c r="M308">
        <v>10.599219590000001</v>
      </c>
      <c r="N308" s="9">
        <v>250</v>
      </c>
      <c r="O308" s="9">
        <v>0.02</v>
      </c>
      <c r="P308" s="17" t="s">
        <v>234</v>
      </c>
      <c r="Q308" t="s">
        <v>31</v>
      </c>
      <c r="R308" t="s">
        <v>32</v>
      </c>
      <c r="S308" t="s">
        <v>34</v>
      </c>
      <c r="T308" t="s">
        <v>50</v>
      </c>
      <c r="U308" t="s">
        <v>51</v>
      </c>
      <c r="V308" t="s">
        <v>30</v>
      </c>
      <c r="W308" t="str">
        <f>IF(S308="NA",IF(R308="NA",IF(Q308="NA","Digested",Q308),R308),S308)</f>
        <v>Calanoida</v>
      </c>
      <c r="X308" t="s">
        <v>342</v>
      </c>
      <c r="Y308" t="str">
        <f t="shared" si="52"/>
        <v>Acartia</v>
      </c>
      <c r="Z308" t="s">
        <v>51</v>
      </c>
      <c r="AA308" t="s">
        <v>30</v>
      </c>
      <c r="AB308" t="s">
        <v>30</v>
      </c>
      <c r="AC308" t="s">
        <v>229</v>
      </c>
      <c r="AD308">
        <v>1</v>
      </c>
      <c r="AE308" s="21">
        <f t="shared" si="47"/>
        <v>50</v>
      </c>
      <c r="AF308" s="27">
        <f t="shared" si="48"/>
        <v>4.7173284387063061</v>
      </c>
      <c r="AG308" t="s">
        <v>236</v>
      </c>
    </row>
    <row r="309" spans="1:33" hidden="1" x14ac:dyDescent="0.25">
      <c r="A309" s="8" t="s">
        <v>16</v>
      </c>
      <c r="B309" t="s">
        <v>4</v>
      </c>
      <c r="C309" s="4" t="s">
        <v>276</v>
      </c>
      <c r="D309" s="4" t="s">
        <v>319</v>
      </c>
      <c r="E309" s="6">
        <v>42159</v>
      </c>
      <c r="F309">
        <v>0</v>
      </c>
      <c r="G309" s="15">
        <v>250</v>
      </c>
      <c r="H309">
        <v>70544</v>
      </c>
      <c r="I309">
        <v>72531</v>
      </c>
      <c r="J309">
        <f t="shared" si="46"/>
        <v>53.396704396704394</v>
      </c>
      <c r="K309" s="18">
        <v>2.0833333333333333E-3</v>
      </c>
      <c r="L309">
        <f>((3.14*(0.5^2))/4)*J309</f>
        <v>10.479103237853238</v>
      </c>
      <c r="M309">
        <v>10.599219590000001</v>
      </c>
      <c r="N309" s="9">
        <v>250</v>
      </c>
      <c r="O309" s="9">
        <v>0.02</v>
      </c>
      <c r="P309" s="17" t="s">
        <v>234</v>
      </c>
      <c r="Q309" t="s">
        <v>31</v>
      </c>
      <c r="R309" t="s">
        <v>32</v>
      </c>
      <c r="S309" t="s">
        <v>30</v>
      </c>
      <c r="T309" t="s">
        <v>30</v>
      </c>
      <c r="U309" t="s">
        <v>30</v>
      </c>
      <c r="V309" t="s">
        <v>30</v>
      </c>
      <c r="W309" t="s">
        <v>274</v>
      </c>
      <c r="X309" t="s">
        <v>274</v>
      </c>
      <c r="Y309" t="s">
        <v>274</v>
      </c>
      <c r="Z309" t="s">
        <v>163</v>
      </c>
      <c r="AA309" t="s">
        <v>215</v>
      </c>
      <c r="AB309" t="s">
        <v>30</v>
      </c>
      <c r="AC309" t="s">
        <v>229</v>
      </c>
      <c r="AD309">
        <v>22</v>
      </c>
      <c r="AE309" s="21">
        <f t="shared" si="47"/>
        <v>1100</v>
      </c>
      <c r="AF309" s="27">
        <f t="shared" si="48"/>
        <v>103.78122565153875</v>
      </c>
      <c r="AG309" t="s">
        <v>236</v>
      </c>
    </row>
    <row r="310" spans="1:33" hidden="1" x14ac:dyDescent="0.25">
      <c r="A310" s="8" t="s">
        <v>16</v>
      </c>
      <c r="B310" t="s">
        <v>4</v>
      </c>
      <c r="C310" s="4" t="s">
        <v>276</v>
      </c>
      <c r="D310" s="4" t="s">
        <v>319</v>
      </c>
      <c r="E310" s="6">
        <v>42159</v>
      </c>
      <c r="F310">
        <v>0</v>
      </c>
      <c r="G310" s="15">
        <v>250</v>
      </c>
      <c r="H310">
        <v>70544</v>
      </c>
      <c r="I310">
        <v>72531</v>
      </c>
      <c r="J310">
        <f t="shared" si="46"/>
        <v>53.396704396704394</v>
      </c>
      <c r="K310" s="18">
        <v>2.0833333333333333E-3</v>
      </c>
      <c r="L310">
        <f>((3.14*(0.5^2))/4)*J310</f>
        <v>10.479103237853238</v>
      </c>
      <c r="M310">
        <v>10.599219590000001</v>
      </c>
      <c r="N310" s="9">
        <v>250</v>
      </c>
      <c r="O310" s="9">
        <v>0.02</v>
      </c>
      <c r="P310" s="17" t="s">
        <v>234</v>
      </c>
      <c r="Q310" t="s">
        <v>31</v>
      </c>
      <c r="R310" t="s">
        <v>33</v>
      </c>
      <c r="S310" t="s">
        <v>34</v>
      </c>
      <c r="T310" t="s">
        <v>30</v>
      </c>
      <c r="U310" t="s">
        <v>30</v>
      </c>
      <c r="V310" t="s">
        <v>30</v>
      </c>
      <c r="W310" t="str">
        <f>IF(S310="NA",IF(R310="NA",IF(Q310="NA","Digested",Q310),R310),S310)</f>
        <v>Calanoida</v>
      </c>
      <c r="X310" t="s">
        <v>342</v>
      </c>
      <c r="Y310" t="s">
        <v>176</v>
      </c>
      <c r="Z310" t="s">
        <v>176</v>
      </c>
      <c r="AA310" t="s">
        <v>222</v>
      </c>
      <c r="AB310" t="s">
        <v>30</v>
      </c>
      <c r="AC310" t="s">
        <v>229</v>
      </c>
      <c r="AD310">
        <v>5</v>
      </c>
      <c r="AE310" s="21">
        <f t="shared" si="47"/>
        <v>250</v>
      </c>
      <c r="AF310" s="27">
        <f t="shared" si="48"/>
        <v>23.586642193531532</v>
      </c>
      <c r="AG310" t="s">
        <v>236</v>
      </c>
    </row>
    <row r="311" spans="1:33" hidden="1" x14ac:dyDescent="0.25">
      <c r="A311" s="8" t="s">
        <v>16</v>
      </c>
      <c r="B311" t="s">
        <v>4</v>
      </c>
      <c r="C311" s="4" t="s">
        <v>276</v>
      </c>
      <c r="D311" s="4" t="s">
        <v>319</v>
      </c>
      <c r="E311" s="6">
        <v>42159</v>
      </c>
      <c r="F311">
        <v>0</v>
      </c>
      <c r="G311" s="15">
        <v>250</v>
      </c>
      <c r="H311">
        <v>70544</v>
      </c>
      <c r="I311">
        <v>72531</v>
      </c>
      <c r="J311">
        <f t="shared" si="46"/>
        <v>53.396704396704394</v>
      </c>
      <c r="K311" s="18">
        <v>2.0833333333333333E-3</v>
      </c>
      <c r="L311">
        <f>((3.14*(0.5^2))/4)*J311</f>
        <v>10.479103237853238</v>
      </c>
      <c r="M311">
        <v>10.599219590000001</v>
      </c>
      <c r="N311" s="9">
        <v>1000</v>
      </c>
      <c r="O311" s="9">
        <v>1</v>
      </c>
      <c r="P311" s="12" t="s">
        <v>240</v>
      </c>
      <c r="Q311" t="s">
        <v>31</v>
      </c>
      <c r="R311" t="s">
        <v>79</v>
      </c>
      <c r="S311" t="s">
        <v>80</v>
      </c>
      <c r="T311" t="s">
        <v>109</v>
      </c>
      <c r="U311" t="s">
        <v>30</v>
      </c>
      <c r="V311" t="s">
        <v>30</v>
      </c>
      <c r="W311" t="str">
        <f>IF(S311="NA",IF(R311="NA",IF(Q311="NA","Digested",Q311),R311),S311)</f>
        <v>Decapoda</v>
      </c>
      <c r="X311" t="s">
        <v>340</v>
      </c>
      <c r="Y311" t="str">
        <f>IF(U311="NA",IF(T311="NA",IF(S311="NA",IF(R311="NA",IF(Q311="NA","Other",Q311),R311),S311),T311),U311)</f>
        <v>Crangonidae</v>
      </c>
      <c r="Z311" t="s">
        <v>109</v>
      </c>
      <c r="AA311" t="s">
        <v>30</v>
      </c>
      <c r="AB311" t="s">
        <v>30</v>
      </c>
      <c r="AC311">
        <v>4.75</v>
      </c>
      <c r="AD311">
        <v>1</v>
      </c>
      <c r="AE311" s="21">
        <f t="shared" si="47"/>
        <v>1</v>
      </c>
      <c r="AF311" s="27">
        <f t="shared" si="48"/>
        <v>9.434656877412613E-2</v>
      </c>
      <c r="AG311" t="s">
        <v>236</v>
      </c>
    </row>
    <row r="312" spans="1:33" hidden="1" x14ac:dyDescent="0.25">
      <c r="A312" s="8" t="s">
        <v>16</v>
      </c>
      <c r="B312" t="s">
        <v>4</v>
      </c>
      <c r="C312" s="4" t="s">
        <v>276</v>
      </c>
      <c r="D312" s="4" t="s">
        <v>319</v>
      </c>
      <c r="E312" s="6">
        <v>42159</v>
      </c>
      <c r="F312">
        <v>0</v>
      </c>
      <c r="G312" s="15">
        <v>250</v>
      </c>
      <c r="H312">
        <v>70544</v>
      </c>
      <c r="I312">
        <v>72531</v>
      </c>
      <c r="J312">
        <f t="shared" si="46"/>
        <v>53.396704396704394</v>
      </c>
      <c r="K312" s="18">
        <v>2.0833333333333333E-3</v>
      </c>
      <c r="L312">
        <f>((3.14*(0.5^2))/4)*J312</f>
        <v>10.479103237853238</v>
      </c>
      <c r="M312">
        <v>10.599219590000001</v>
      </c>
      <c r="N312" s="9">
        <v>250</v>
      </c>
      <c r="O312" s="9">
        <v>0.02</v>
      </c>
      <c r="P312" s="17" t="s">
        <v>234</v>
      </c>
      <c r="Q312" t="s">
        <v>31</v>
      </c>
      <c r="R312" t="s">
        <v>32</v>
      </c>
      <c r="S312" t="s">
        <v>30</v>
      </c>
      <c r="T312" t="s">
        <v>30</v>
      </c>
      <c r="U312" t="s">
        <v>30</v>
      </c>
      <c r="V312" t="s">
        <v>30</v>
      </c>
      <c r="W312" t="s">
        <v>274</v>
      </c>
      <c r="X312" t="s">
        <v>274</v>
      </c>
      <c r="Y312" t="s">
        <v>274</v>
      </c>
      <c r="Z312" t="s">
        <v>164</v>
      </c>
      <c r="AA312" t="s">
        <v>30</v>
      </c>
      <c r="AB312" t="s">
        <v>30</v>
      </c>
      <c r="AC312" t="s">
        <v>229</v>
      </c>
      <c r="AD312">
        <v>2</v>
      </c>
      <c r="AE312" s="21">
        <f t="shared" si="47"/>
        <v>100</v>
      </c>
      <c r="AF312" s="27">
        <f t="shared" si="48"/>
        <v>9.4346568774126123</v>
      </c>
      <c r="AG312" t="s">
        <v>236</v>
      </c>
    </row>
    <row r="313" spans="1:33" hidden="1" x14ac:dyDescent="0.25">
      <c r="A313" s="8" t="s">
        <v>16</v>
      </c>
      <c r="B313" t="s">
        <v>4</v>
      </c>
      <c r="C313" s="4" t="s">
        <v>276</v>
      </c>
      <c r="D313" s="4" t="s">
        <v>319</v>
      </c>
      <c r="E313" s="6">
        <v>42159</v>
      </c>
      <c r="F313">
        <v>0</v>
      </c>
      <c r="G313" s="15">
        <v>250</v>
      </c>
      <c r="H313">
        <v>70544</v>
      </c>
      <c r="I313">
        <v>72531</v>
      </c>
      <c r="J313">
        <f t="shared" si="46"/>
        <v>53.396704396704394</v>
      </c>
      <c r="K313" s="18">
        <v>2.0833333333333333E-3</v>
      </c>
      <c r="L313">
        <f>((3.14*(0.5^2))/4)*J313</f>
        <v>10.479103237853238</v>
      </c>
      <c r="M313">
        <v>10.599219590000001</v>
      </c>
      <c r="N313" s="9">
        <v>250</v>
      </c>
      <c r="O313" s="9">
        <v>0.02</v>
      </c>
      <c r="P313" s="17" t="s">
        <v>234</v>
      </c>
      <c r="Q313" t="s">
        <v>30</v>
      </c>
      <c r="R313" t="s">
        <v>30</v>
      </c>
      <c r="S313" t="s">
        <v>30</v>
      </c>
      <c r="T313" t="s">
        <v>30</v>
      </c>
      <c r="U313" t="s">
        <v>30</v>
      </c>
      <c r="V313" t="s">
        <v>30</v>
      </c>
      <c r="W313" t="str">
        <f>IF(S313="NA",IF(R313="NA",IF(Q313="NA","Other",Q313),R313),S313)</f>
        <v>Other</v>
      </c>
      <c r="X313" t="s">
        <v>166</v>
      </c>
      <c r="Y313" t="str">
        <f t="shared" ref="Y313:Y319" si="53">IF(U313="NA",IF(T313="NA",IF(S313="NA",IF(R313="NA",IF(Q313="NA","Other",Q313),R313),S313),T313),U313)</f>
        <v>Other</v>
      </c>
      <c r="Z313" t="s">
        <v>162</v>
      </c>
      <c r="AA313" t="s">
        <v>30</v>
      </c>
      <c r="AB313" t="s">
        <v>30</v>
      </c>
      <c r="AC313" t="s">
        <v>229</v>
      </c>
      <c r="AD313">
        <v>2</v>
      </c>
      <c r="AE313" s="21">
        <f t="shared" si="47"/>
        <v>100</v>
      </c>
      <c r="AF313" s="27">
        <f t="shared" si="48"/>
        <v>9.4346568774126123</v>
      </c>
      <c r="AG313" t="s">
        <v>236</v>
      </c>
    </row>
    <row r="314" spans="1:33" hidden="1" x14ac:dyDescent="0.25">
      <c r="A314" s="8" t="s">
        <v>16</v>
      </c>
      <c r="B314" t="s">
        <v>4</v>
      </c>
      <c r="C314" s="4" t="s">
        <v>276</v>
      </c>
      <c r="D314" s="4" t="s">
        <v>319</v>
      </c>
      <c r="E314" s="6">
        <v>42159</v>
      </c>
      <c r="F314">
        <v>0</v>
      </c>
      <c r="G314" s="15">
        <v>250</v>
      </c>
      <c r="H314">
        <v>70544</v>
      </c>
      <c r="I314">
        <v>72531</v>
      </c>
      <c r="J314">
        <f t="shared" si="46"/>
        <v>53.396704396704394</v>
      </c>
      <c r="K314" s="18">
        <v>2.0833333333333333E-3</v>
      </c>
      <c r="L314">
        <f>((3.14*(0.5^2))/4)*J314</f>
        <v>10.479103237853238</v>
      </c>
      <c r="M314">
        <v>10.599219590000001</v>
      </c>
      <c r="N314" s="9">
        <v>250</v>
      </c>
      <c r="O314" s="9">
        <v>0.02</v>
      </c>
      <c r="P314" s="17" t="s">
        <v>234</v>
      </c>
      <c r="Q314" t="s">
        <v>31</v>
      </c>
      <c r="R314" t="s">
        <v>38</v>
      </c>
      <c r="S314" t="s">
        <v>39</v>
      </c>
      <c r="T314" t="s">
        <v>40</v>
      </c>
      <c r="U314" t="s">
        <v>41</v>
      </c>
      <c r="V314" t="s">
        <v>30</v>
      </c>
      <c r="W314" t="str">
        <f>IF(S314="NA",IF(R314="NA",IF(Q314="NA","Digested",Q314),R314),S314)</f>
        <v>Diplostraca</v>
      </c>
      <c r="X314" t="s">
        <v>336</v>
      </c>
      <c r="Y314" t="str">
        <f t="shared" si="53"/>
        <v>Evadne</v>
      </c>
      <c r="Z314" t="s">
        <v>41</v>
      </c>
      <c r="AA314" t="s">
        <v>30</v>
      </c>
      <c r="AB314" t="s">
        <v>30</v>
      </c>
      <c r="AC314" t="s">
        <v>229</v>
      </c>
      <c r="AD314">
        <v>176</v>
      </c>
      <c r="AE314" s="21">
        <f t="shared" si="47"/>
        <v>8800</v>
      </c>
      <c r="AF314" s="27">
        <f t="shared" si="48"/>
        <v>830.24980521230998</v>
      </c>
      <c r="AG314" t="s">
        <v>236</v>
      </c>
    </row>
    <row r="315" spans="1:33" hidden="1" x14ac:dyDescent="0.25">
      <c r="A315" s="8" t="s">
        <v>16</v>
      </c>
      <c r="B315" t="s">
        <v>4</v>
      </c>
      <c r="C315" s="4" t="s">
        <v>276</v>
      </c>
      <c r="D315" s="4" t="s">
        <v>319</v>
      </c>
      <c r="E315" s="6">
        <v>42159</v>
      </c>
      <c r="F315">
        <v>0</v>
      </c>
      <c r="G315" s="15">
        <v>250</v>
      </c>
      <c r="H315">
        <v>70544</v>
      </c>
      <c r="I315">
        <v>72531</v>
      </c>
      <c r="J315">
        <f t="shared" si="46"/>
        <v>53.396704396704394</v>
      </c>
      <c r="K315" s="18">
        <v>2.0833333333333333E-3</v>
      </c>
      <c r="L315">
        <f>((3.14*(0.5^2))/4)*J315</f>
        <v>10.479103237853238</v>
      </c>
      <c r="M315">
        <v>10.599219590000001</v>
      </c>
      <c r="N315" s="9">
        <v>250</v>
      </c>
      <c r="O315" s="9">
        <v>0.02</v>
      </c>
      <c r="P315" s="12" t="s">
        <v>239</v>
      </c>
      <c r="Q315" t="s">
        <v>45</v>
      </c>
      <c r="R315" t="s">
        <v>46</v>
      </c>
      <c r="S315" t="s">
        <v>47</v>
      </c>
      <c r="T315" t="s">
        <v>48</v>
      </c>
      <c r="U315" t="s">
        <v>49</v>
      </c>
      <c r="V315" t="s">
        <v>30</v>
      </c>
      <c r="W315" t="str">
        <f>IF(S315="NA",IF(R315="NA",IF(Q315="NA","Digested",Q315),R315),S315)</f>
        <v>Copelata</v>
      </c>
      <c r="X315" t="s">
        <v>341</v>
      </c>
      <c r="Y315" t="s">
        <v>341</v>
      </c>
      <c r="Z315" t="s">
        <v>49</v>
      </c>
      <c r="AA315" t="s">
        <v>30</v>
      </c>
      <c r="AB315" t="s">
        <v>30</v>
      </c>
      <c r="AC315" t="s">
        <v>229</v>
      </c>
      <c r="AD315">
        <v>15</v>
      </c>
      <c r="AE315" s="21">
        <f t="shared" si="47"/>
        <v>750</v>
      </c>
      <c r="AF315" s="27">
        <f t="shared" si="48"/>
        <v>70.759926580594595</v>
      </c>
      <c r="AG315" t="s">
        <v>236</v>
      </c>
    </row>
    <row r="316" spans="1:33" hidden="1" x14ac:dyDescent="0.25">
      <c r="A316" s="8" t="s">
        <v>16</v>
      </c>
      <c r="B316" t="s">
        <v>4</v>
      </c>
      <c r="C316" s="4" t="s">
        <v>276</v>
      </c>
      <c r="D316" s="4" t="s">
        <v>319</v>
      </c>
      <c r="E316" s="6">
        <v>42159</v>
      </c>
      <c r="F316">
        <v>0</v>
      </c>
      <c r="G316" s="15">
        <v>250</v>
      </c>
      <c r="H316">
        <v>70544</v>
      </c>
      <c r="I316">
        <v>72531</v>
      </c>
      <c r="J316">
        <f t="shared" si="46"/>
        <v>53.396704396704394</v>
      </c>
      <c r="K316" s="18">
        <v>2.0833333333333333E-3</v>
      </c>
      <c r="L316">
        <f>((3.14*(0.5^2))/4)*J316</f>
        <v>10.479103237853238</v>
      </c>
      <c r="M316">
        <v>10.599219590000001</v>
      </c>
      <c r="N316" s="9">
        <v>250</v>
      </c>
      <c r="O316" s="9">
        <v>0.02</v>
      </c>
      <c r="P316" s="17" t="s">
        <v>234</v>
      </c>
      <c r="Q316" t="s">
        <v>31</v>
      </c>
      <c r="R316" t="s">
        <v>33</v>
      </c>
      <c r="S316" t="s">
        <v>34</v>
      </c>
      <c r="T316" t="s">
        <v>53</v>
      </c>
      <c r="U316" t="s">
        <v>54</v>
      </c>
      <c r="V316" t="s">
        <v>30</v>
      </c>
      <c r="W316" t="str">
        <f>IF(S316="NA",IF(R316="NA",IF(Q316="NA","Digested",Q316),R316),S316)</f>
        <v>Calanoida</v>
      </c>
      <c r="X316" t="s">
        <v>342</v>
      </c>
      <c r="Y316" t="str">
        <f t="shared" si="53"/>
        <v>Paracalanus</v>
      </c>
      <c r="Z316" t="s">
        <v>54</v>
      </c>
      <c r="AA316" t="s">
        <v>30</v>
      </c>
      <c r="AB316" t="s">
        <v>30</v>
      </c>
      <c r="AC316" t="s">
        <v>229</v>
      </c>
      <c r="AD316">
        <v>105</v>
      </c>
      <c r="AE316" s="21">
        <f t="shared" si="47"/>
        <v>5250</v>
      </c>
      <c r="AF316" s="27">
        <f t="shared" si="48"/>
        <v>495.31948606416216</v>
      </c>
      <c r="AG316" t="s">
        <v>236</v>
      </c>
    </row>
    <row r="317" spans="1:33" hidden="1" x14ac:dyDescent="0.25">
      <c r="A317" s="8" t="s">
        <v>16</v>
      </c>
      <c r="B317" t="s">
        <v>4</v>
      </c>
      <c r="C317" s="4" t="s">
        <v>276</v>
      </c>
      <c r="D317" s="4" t="s">
        <v>319</v>
      </c>
      <c r="E317" s="6">
        <v>42159</v>
      </c>
      <c r="F317">
        <v>0</v>
      </c>
      <c r="G317" s="15">
        <v>250</v>
      </c>
      <c r="H317">
        <v>70544</v>
      </c>
      <c r="I317">
        <v>72531</v>
      </c>
      <c r="J317">
        <f t="shared" si="46"/>
        <v>53.396704396704394</v>
      </c>
      <c r="K317" s="18">
        <v>2.0833333333333333E-3</v>
      </c>
      <c r="L317">
        <f>((3.14*(0.5^2))/4)*J317</f>
        <v>10.479103237853238</v>
      </c>
      <c r="M317">
        <v>10.599219590000001</v>
      </c>
      <c r="N317" s="9">
        <v>250</v>
      </c>
      <c r="O317" s="9">
        <v>0.02</v>
      </c>
      <c r="P317" s="17" t="s">
        <v>234</v>
      </c>
      <c r="Q317" t="s">
        <v>31</v>
      </c>
      <c r="R317" t="s">
        <v>38</v>
      </c>
      <c r="S317" t="s">
        <v>39</v>
      </c>
      <c r="T317" t="s">
        <v>40</v>
      </c>
      <c r="U317" t="s">
        <v>58</v>
      </c>
      <c r="V317" t="s">
        <v>30</v>
      </c>
      <c r="W317" t="str">
        <f>IF(S317="NA",IF(R317="NA",IF(Q317="NA","Digested",Q317),R317),S317)</f>
        <v>Diplostraca</v>
      </c>
      <c r="X317" t="s">
        <v>336</v>
      </c>
      <c r="Y317" t="str">
        <f t="shared" si="53"/>
        <v>Podon</v>
      </c>
      <c r="Z317" t="s">
        <v>58</v>
      </c>
      <c r="AA317" t="s">
        <v>30</v>
      </c>
      <c r="AB317" t="s">
        <v>30</v>
      </c>
      <c r="AC317" t="s">
        <v>229</v>
      </c>
      <c r="AD317">
        <v>30</v>
      </c>
      <c r="AE317" s="21">
        <f t="shared" si="47"/>
        <v>1500</v>
      </c>
      <c r="AF317" s="27">
        <f t="shared" si="48"/>
        <v>141.51985316118919</v>
      </c>
      <c r="AG317" t="s">
        <v>236</v>
      </c>
    </row>
    <row r="318" spans="1:33" hidden="1" x14ac:dyDescent="0.25">
      <c r="A318" s="8" t="s">
        <v>15</v>
      </c>
      <c r="B318" t="s">
        <v>3</v>
      </c>
      <c r="C318" s="4" t="s">
        <v>276</v>
      </c>
      <c r="D318" s="4" t="s">
        <v>315</v>
      </c>
      <c r="E318" s="6">
        <v>42156</v>
      </c>
      <c r="F318">
        <v>0</v>
      </c>
      <c r="G318" s="15">
        <v>250</v>
      </c>
      <c r="H318">
        <v>55521</v>
      </c>
      <c r="I318">
        <v>57504</v>
      </c>
      <c r="J318">
        <f t="shared" si="46"/>
        <v>53.289212289212287</v>
      </c>
      <c r="K318" s="18">
        <v>2.0833333333333333E-3</v>
      </c>
      <c r="L318">
        <f>((3.14*(0.5^2))/4)*J318</f>
        <v>10.458007911757912</v>
      </c>
      <c r="M318">
        <v>10.55721443</v>
      </c>
      <c r="N318" s="9">
        <v>250</v>
      </c>
      <c r="O318" s="9">
        <v>0.02</v>
      </c>
      <c r="P318" s="17" t="s">
        <v>234</v>
      </c>
      <c r="Q318" t="s">
        <v>31</v>
      </c>
      <c r="R318" t="s">
        <v>32</v>
      </c>
      <c r="S318" t="s">
        <v>34</v>
      </c>
      <c r="T318" t="s">
        <v>50</v>
      </c>
      <c r="U318" t="s">
        <v>51</v>
      </c>
      <c r="V318" t="s">
        <v>30</v>
      </c>
      <c r="W318" t="str">
        <f>IF(S318="NA",IF(R318="NA",IF(Q318="NA","Digested",Q318),R318),S318)</f>
        <v>Calanoida</v>
      </c>
      <c r="X318" t="s">
        <v>342</v>
      </c>
      <c r="Y318" t="str">
        <f t="shared" si="53"/>
        <v>Acartia</v>
      </c>
      <c r="Z318" t="s">
        <v>51</v>
      </c>
      <c r="AA318" t="s">
        <v>30</v>
      </c>
      <c r="AB318" t="s">
        <v>30</v>
      </c>
      <c r="AC318" t="s">
        <v>229</v>
      </c>
      <c r="AD318">
        <v>82</v>
      </c>
      <c r="AE318" s="21">
        <f t="shared" si="47"/>
        <v>4100</v>
      </c>
      <c r="AF318" s="27">
        <f t="shared" si="48"/>
        <v>388.36001931998265</v>
      </c>
      <c r="AG318" t="s">
        <v>236</v>
      </c>
    </row>
    <row r="319" spans="1:33" hidden="1" x14ac:dyDescent="0.25">
      <c r="A319" s="8" t="s">
        <v>15</v>
      </c>
      <c r="B319" t="s">
        <v>3</v>
      </c>
      <c r="C319" s="4" t="s">
        <v>276</v>
      </c>
      <c r="D319" s="4" t="s">
        <v>315</v>
      </c>
      <c r="E319" s="6">
        <v>42156</v>
      </c>
      <c r="F319">
        <v>0</v>
      </c>
      <c r="G319" s="15">
        <v>250</v>
      </c>
      <c r="H319">
        <v>55521</v>
      </c>
      <c r="I319">
        <v>57504</v>
      </c>
      <c r="J319">
        <f t="shared" si="46"/>
        <v>53.289212289212287</v>
      </c>
      <c r="K319" s="18">
        <v>2.0833333333333333E-3</v>
      </c>
      <c r="L319">
        <f>((3.14*(0.5^2))/4)*J319</f>
        <v>10.458007911757912</v>
      </c>
      <c r="M319">
        <v>10.55721443</v>
      </c>
      <c r="N319" s="9">
        <v>2000</v>
      </c>
      <c r="O319" s="9">
        <v>1</v>
      </c>
      <c r="P319" s="12" t="s">
        <v>240</v>
      </c>
      <c r="Q319" t="s">
        <v>72</v>
      </c>
      <c r="R319" t="s">
        <v>73</v>
      </c>
      <c r="S319" t="s">
        <v>74</v>
      </c>
      <c r="T319" t="s">
        <v>75</v>
      </c>
      <c r="U319" t="s">
        <v>76</v>
      </c>
      <c r="V319" t="s">
        <v>77</v>
      </c>
      <c r="W319" t="s">
        <v>73</v>
      </c>
      <c r="X319" t="s">
        <v>166</v>
      </c>
      <c r="Y319" t="str">
        <f t="shared" si="53"/>
        <v>Aequorea</v>
      </c>
      <c r="Z319" t="s">
        <v>171</v>
      </c>
      <c r="AA319" t="s">
        <v>30</v>
      </c>
      <c r="AB319" t="s">
        <v>30</v>
      </c>
      <c r="AC319">
        <v>9</v>
      </c>
      <c r="AD319">
        <v>1</v>
      </c>
      <c r="AE319" s="21">
        <f t="shared" si="47"/>
        <v>1</v>
      </c>
      <c r="AF319" s="27">
        <f t="shared" si="48"/>
        <v>9.4721955931703086E-2</v>
      </c>
      <c r="AG319" t="s">
        <v>236</v>
      </c>
    </row>
    <row r="320" spans="1:33" hidden="1" x14ac:dyDescent="0.25">
      <c r="A320" s="8" t="s">
        <v>15</v>
      </c>
      <c r="B320" t="s">
        <v>3</v>
      </c>
      <c r="C320" s="4" t="s">
        <v>276</v>
      </c>
      <c r="D320" s="4" t="s">
        <v>315</v>
      </c>
      <c r="E320" s="6">
        <v>42156</v>
      </c>
      <c r="F320">
        <v>0</v>
      </c>
      <c r="G320" s="15">
        <v>250</v>
      </c>
      <c r="H320">
        <v>55521</v>
      </c>
      <c r="I320">
        <v>57504</v>
      </c>
      <c r="J320">
        <f t="shared" si="46"/>
        <v>53.289212289212287</v>
      </c>
      <c r="K320" s="18">
        <v>2.0833333333333333E-3</v>
      </c>
      <c r="L320">
        <f>((3.14*(0.5^2))/4)*J320</f>
        <v>10.458007911757912</v>
      </c>
      <c r="M320">
        <v>10.55721443</v>
      </c>
      <c r="N320" s="9">
        <v>250</v>
      </c>
      <c r="O320" s="9">
        <v>0.02</v>
      </c>
      <c r="P320" s="17" t="s">
        <v>234</v>
      </c>
      <c r="Q320" t="s">
        <v>31</v>
      </c>
      <c r="R320" t="s">
        <v>32</v>
      </c>
      <c r="S320" t="s">
        <v>30</v>
      </c>
      <c r="T320" t="s">
        <v>30</v>
      </c>
      <c r="U320" t="s">
        <v>30</v>
      </c>
      <c r="V320" t="s">
        <v>30</v>
      </c>
      <c r="W320" t="s">
        <v>274</v>
      </c>
      <c r="X320" t="s">
        <v>274</v>
      </c>
      <c r="Y320" t="s">
        <v>274</v>
      </c>
      <c r="Z320" t="s">
        <v>163</v>
      </c>
      <c r="AA320" t="s">
        <v>215</v>
      </c>
      <c r="AB320" t="s">
        <v>30</v>
      </c>
      <c r="AC320" t="s">
        <v>229</v>
      </c>
      <c r="AD320">
        <v>101</v>
      </c>
      <c r="AE320" s="21">
        <f t="shared" si="47"/>
        <v>5050</v>
      </c>
      <c r="AF320" s="27">
        <f t="shared" si="48"/>
        <v>478.34587745510061</v>
      </c>
      <c r="AG320" t="s">
        <v>236</v>
      </c>
    </row>
    <row r="321" spans="1:33" hidden="1" x14ac:dyDescent="0.25">
      <c r="A321" s="8" t="s">
        <v>15</v>
      </c>
      <c r="B321" t="s">
        <v>3</v>
      </c>
      <c r="C321" s="4" t="s">
        <v>276</v>
      </c>
      <c r="D321" s="4" t="s">
        <v>315</v>
      </c>
      <c r="E321" s="6">
        <v>42156</v>
      </c>
      <c r="F321">
        <v>0</v>
      </c>
      <c r="G321" s="15">
        <v>250</v>
      </c>
      <c r="H321">
        <v>55521</v>
      </c>
      <c r="I321">
        <v>57504</v>
      </c>
      <c r="J321">
        <f t="shared" si="46"/>
        <v>53.289212289212287</v>
      </c>
      <c r="K321" s="18">
        <v>2.0833333333333333E-3</v>
      </c>
      <c r="L321">
        <f>((3.14*(0.5^2))/4)*J321</f>
        <v>10.458007911757912</v>
      </c>
      <c r="M321">
        <v>10.55721443</v>
      </c>
      <c r="N321" s="9">
        <v>250</v>
      </c>
      <c r="O321" s="9">
        <v>0.02</v>
      </c>
      <c r="P321" s="17" t="s">
        <v>234</v>
      </c>
      <c r="Q321" t="s">
        <v>70</v>
      </c>
      <c r="R321" t="s">
        <v>86</v>
      </c>
      <c r="S321" t="s">
        <v>30</v>
      </c>
      <c r="T321" t="s">
        <v>30</v>
      </c>
      <c r="U321" t="s">
        <v>30</v>
      </c>
      <c r="V321" t="s">
        <v>30</v>
      </c>
      <c r="W321" t="s">
        <v>166</v>
      </c>
      <c r="X321" t="s">
        <v>166</v>
      </c>
      <c r="Y321" t="str">
        <f>IF(U321="NA",IF(T321="NA",IF(S321="NA",IF(R321="NA",IF(Q321="NA","Other",Q321),R321),S321),T321),U321)</f>
        <v>Bivalvia</v>
      </c>
      <c r="Z321" t="s">
        <v>175</v>
      </c>
      <c r="AA321" t="s">
        <v>221</v>
      </c>
      <c r="AB321" t="s">
        <v>30</v>
      </c>
      <c r="AC321" t="s">
        <v>229</v>
      </c>
      <c r="AD321">
        <v>3</v>
      </c>
      <c r="AE321" s="21">
        <f t="shared" si="47"/>
        <v>150</v>
      </c>
      <c r="AF321" s="27">
        <f t="shared" si="48"/>
        <v>14.208293389755465</v>
      </c>
      <c r="AG321" t="s">
        <v>236</v>
      </c>
    </row>
    <row r="322" spans="1:33" hidden="1" x14ac:dyDescent="0.25">
      <c r="A322" s="8" t="s">
        <v>15</v>
      </c>
      <c r="B322" t="s">
        <v>3</v>
      </c>
      <c r="C322" s="4" t="s">
        <v>276</v>
      </c>
      <c r="D322" s="4" t="s">
        <v>315</v>
      </c>
      <c r="E322" s="6">
        <v>42156</v>
      </c>
      <c r="F322">
        <v>0</v>
      </c>
      <c r="G322" s="15">
        <v>250</v>
      </c>
      <c r="H322">
        <v>55521</v>
      </c>
      <c r="I322">
        <v>57504</v>
      </c>
      <c r="J322">
        <f t="shared" ref="J322:J385" si="54">((I322-H322)*26873)/999999</f>
        <v>53.289212289212287</v>
      </c>
      <c r="K322" s="18">
        <v>2.0833333333333333E-3</v>
      </c>
      <c r="L322">
        <f>((3.14*(0.5^2))/4)*J322</f>
        <v>10.458007911757912</v>
      </c>
      <c r="M322">
        <v>10.55721443</v>
      </c>
      <c r="N322" s="9">
        <v>250</v>
      </c>
      <c r="O322" s="9">
        <v>0.02</v>
      </c>
      <c r="P322" s="17" t="s">
        <v>234</v>
      </c>
      <c r="Q322" t="s">
        <v>57</v>
      </c>
      <c r="R322" t="s">
        <v>30</v>
      </c>
      <c r="S322" t="s">
        <v>30</v>
      </c>
      <c r="T322" t="s">
        <v>30</v>
      </c>
      <c r="U322" t="s">
        <v>30</v>
      </c>
      <c r="V322" t="s">
        <v>30</v>
      </c>
      <c r="W322" t="s">
        <v>166</v>
      </c>
      <c r="X322" t="s">
        <v>166</v>
      </c>
      <c r="Y322" t="str">
        <f>IF(U322="NA",IF(T322="NA",IF(S322="NA",IF(R322="NA",IF(Q322="NA","Other",Q322),R322),S322),T322),U322)</f>
        <v>Bryozoa</v>
      </c>
      <c r="Z322" t="s">
        <v>57</v>
      </c>
      <c r="AA322" t="s">
        <v>30</v>
      </c>
      <c r="AB322" t="s">
        <v>30</v>
      </c>
      <c r="AC322" t="s">
        <v>229</v>
      </c>
      <c r="AD322">
        <v>1</v>
      </c>
      <c r="AE322" s="21">
        <f t="shared" ref="AE322:AE385" si="55">AD322/O322</f>
        <v>50</v>
      </c>
      <c r="AF322" s="27">
        <f t="shared" ref="AF322:AF385" si="56">AE322/M322</f>
        <v>4.7360977965851543</v>
      </c>
      <c r="AG322" t="s">
        <v>236</v>
      </c>
    </row>
    <row r="323" spans="1:33" hidden="1" x14ac:dyDescent="0.25">
      <c r="A323" s="8" t="s">
        <v>15</v>
      </c>
      <c r="B323" t="s">
        <v>3</v>
      </c>
      <c r="C323" s="4" t="s">
        <v>276</v>
      </c>
      <c r="D323" s="4" t="s">
        <v>315</v>
      </c>
      <c r="E323" s="6">
        <v>42156</v>
      </c>
      <c r="F323">
        <v>0</v>
      </c>
      <c r="G323" s="15">
        <v>250</v>
      </c>
      <c r="H323">
        <v>55521</v>
      </c>
      <c r="I323">
        <v>57504</v>
      </c>
      <c r="J323">
        <f t="shared" si="54"/>
        <v>53.289212289212287</v>
      </c>
      <c r="K323" s="18">
        <v>2.0833333333333333E-3</v>
      </c>
      <c r="L323">
        <f>((3.14*(0.5^2))/4)*J323</f>
        <v>10.458007911757912</v>
      </c>
      <c r="M323">
        <v>10.55721443</v>
      </c>
      <c r="N323" s="9">
        <v>1000</v>
      </c>
      <c r="O323" s="9">
        <v>1</v>
      </c>
      <c r="P323" s="12" t="s">
        <v>239</v>
      </c>
      <c r="Q323" t="s">
        <v>31</v>
      </c>
      <c r="R323" t="s">
        <v>33</v>
      </c>
      <c r="S323" t="s">
        <v>34</v>
      </c>
      <c r="T323" t="s">
        <v>35</v>
      </c>
      <c r="U323" t="s">
        <v>36</v>
      </c>
      <c r="V323" t="s">
        <v>37</v>
      </c>
      <c r="W323" t="str">
        <f>IF(S323="NA",IF(R323="NA",IF(Q323="NA","Digested",Q323),R323),S323)</f>
        <v>Calanoida</v>
      </c>
      <c r="X323" t="s">
        <v>342</v>
      </c>
      <c r="Y323" t="str">
        <f>IF(U323="NA",IF(T323="NA",IF(S323="NA",IF(R323="NA",IF(Q323="NA","Other",Q323),R323),S323),T323),U323)</f>
        <v>Centropages</v>
      </c>
      <c r="Z323" t="s">
        <v>247</v>
      </c>
      <c r="AA323" t="s">
        <v>30</v>
      </c>
      <c r="AB323" t="s">
        <v>30</v>
      </c>
      <c r="AC323" t="s">
        <v>229</v>
      </c>
      <c r="AD323">
        <v>1</v>
      </c>
      <c r="AE323" s="21">
        <f t="shared" si="55"/>
        <v>1</v>
      </c>
      <c r="AF323" s="27">
        <f t="shared" si="56"/>
        <v>9.4721955931703086E-2</v>
      </c>
      <c r="AG323" t="s">
        <v>236</v>
      </c>
    </row>
    <row r="324" spans="1:33" hidden="1" x14ac:dyDescent="0.25">
      <c r="A324" s="8" t="s">
        <v>15</v>
      </c>
      <c r="B324" t="s">
        <v>3</v>
      </c>
      <c r="C324" s="4" t="s">
        <v>276</v>
      </c>
      <c r="D324" s="4" t="s">
        <v>315</v>
      </c>
      <c r="E324" s="6">
        <v>42156</v>
      </c>
      <c r="F324">
        <v>0</v>
      </c>
      <c r="G324" s="15">
        <v>250</v>
      </c>
      <c r="H324">
        <v>55521</v>
      </c>
      <c r="I324">
        <v>57504</v>
      </c>
      <c r="J324">
        <f t="shared" si="54"/>
        <v>53.289212289212287</v>
      </c>
      <c r="K324" s="18">
        <v>2.0833333333333333E-3</v>
      </c>
      <c r="L324">
        <f>((3.14*(0.5^2))/4)*J324</f>
        <v>10.458007911757912</v>
      </c>
      <c r="M324">
        <v>10.55721443</v>
      </c>
      <c r="N324" s="9">
        <v>250</v>
      </c>
      <c r="O324" s="9">
        <v>0.02</v>
      </c>
      <c r="P324" s="12" t="s">
        <v>239</v>
      </c>
      <c r="Q324" t="s">
        <v>31</v>
      </c>
      <c r="R324" t="s">
        <v>33</v>
      </c>
      <c r="S324" t="s">
        <v>34</v>
      </c>
      <c r="T324" t="s">
        <v>35</v>
      </c>
      <c r="U324" t="s">
        <v>36</v>
      </c>
      <c r="V324" t="s">
        <v>37</v>
      </c>
      <c r="W324" t="str">
        <f>IF(S324="NA",IF(R324="NA",IF(Q324="NA","Digested",Q324),R324),S324)</f>
        <v>Calanoida</v>
      </c>
      <c r="X324" t="s">
        <v>342</v>
      </c>
      <c r="Y324" t="str">
        <f>IF(U324="NA",IF(T324="NA",IF(S324="NA",IF(R324="NA",IF(Q324="NA","Other",Q324),R324),S324),T324),U324)</f>
        <v>Centropages</v>
      </c>
      <c r="Z324" t="s">
        <v>247</v>
      </c>
      <c r="AA324" t="s">
        <v>30</v>
      </c>
      <c r="AB324" t="s">
        <v>30</v>
      </c>
      <c r="AC324" t="s">
        <v>229</v>
      </c>
      <c r="AD324">
        <v>8</v>
      </c>
      <c r="AE324" s="21">
        <f t="shared" si="55"/>
        <v>400</v>
      </c>
      <c r="AF324" s="27">
        <f t="shared" si="56"/>
        <v>37.888782372681234</v>
      </c>
      <c r="AG324" t="s">
        <v>236</v>
      </c>
    </row>
    <row r="325" spans="1:33" hidden="1" x14ac:dyDescent="0.25">
      <c r="A325" s="8" t="s">
        <v>15</v>
      </c>
      <c r="B325" t="s">
        <v>3</v>
      </c>
      <c r="C325" s="4" t="s">
        <v>276</v>
      </c>
      <c r="D325" s="4" t="s">
        <v>315</v>
      </c>
      <c r="E325" s="6">
        <v>42156</v>
      </c>
      <c r="F325">
        <v>0</v>
      </c>
      <c r="G325" s="15">
        <v>250</v>
      </c>
      <c r="H325">
        <v>55521</v>
      </c>
      <c r="I325">
        <v>57504</v>
      </c>
      <c r="J325">
        <f t="shared" si="54"/>
        <v>53.289212289212287</v>
      </c>
      <c r="K325" s="18">
        <v>2.0833333333333333E-3</v>
      </c>
      <c r="L325">
        <f>((3.14*(0.5^2))/4)*J325</f>
        <v>10.458007911757912</v>
      </c>
      <c r="M325">
        <v>10.55721443</v>
      </c>
      <c r="N325" s="9">
        <v>1000</v>
      </c>
      <c r="O325" s="9">
        <v>1</v>
      </c>
      <c r="P325" s="12" t="s">
        <v>238</v>
      </c>
      <c r="Q325" t="s">
        <v>72</v>
      </c>
      <c r="R325" t="s">
        <v>73</v>
      </c>
      <c r="S325" t="s">
        <v>110</v>
      </c>
      <c r="T325" t="s">
        <v>125</v>
      </c>
      <c r="U325" t="s">
        <v>126</v>
      </c>
      <c r="V325" t="s">
        <v>30</v>
      </c>
      <c r="W325" t="s">
        <v>73</v>
      </c>
      <c r="X325" t="s">
        <v>166</v>
      </c>
      <c r="Y325" t="str">
        <f>IF(U325="NA",IF(T325="NA",IF(S325="NA",IF(R325="NA",IF(Q325="NA","Other",Q325),R325),S325),T325),U325)</f>
        <v>Clytia</v>
      </c>
      <c r="Z325" t="s">
        <v>126</v>
      </c>
      <c r="AA325" t="s">
        <v>30</v>
      </c>
      <c r="AB325" t="s">
        <v>30</v>
      </c>
      <c r="AC325">
        <v>2.2999999999999998</v>
      </c>
      <c r="AD325">
        <v>1</v>
      </c>
      <c r="AE325" s="21">
        <f t="shared" si="55"/>
        <v>1</v>
      </c>
      <c r="AF325" s="27">
        <f t="shared" si="56"/>
        <v>9.4721955931703086E-2</v>
      </c>
      <c r="AG325" t="s">
        <v>236</v>
      </c>
    </row>
    <row r="326" spans="1:33" hidden="1" x14ac:dyDescent="0.25">
      <c r="A326" s="8" t="s">
        <v>15</v>
      </c>
      <c r="B326" t="s">
        <v>3</v>
      </c>
      <c r="C326" s="4" t="s">
        <v>276</v>
      </c>
      <c r="D326" s="4" t="s">
        <v>315</v>
      </c>
      <c r="E326" s="6">
        <v>42156</v>
      </c>
      <c r="F326">
        <v>0</v>
      </c>
      <c r="G326" s="15">
        <v>250</v>
      </c>
      <c r="H326">
        <v>55521</v>
      </c>
      <c r="I326">
        <v>57504</v>
      </c>
      <c r="J326">
        <f t="shared" si="54"/>
        <v>53.289212289212287</v>
      </c>
      <c r="K326" s="18">
        <v>2.0833333333333333E-3</v>
      </c>
      <c r="L326">
        <f>((3.14*(0.5^2))/4)*J326</f>
        <v>10.458007911757912</v>
      </c>
      <c r="M326">
        <v>10.55721443</v>
      </c>
      <c r="N326" s="9">
        <v>250</v>
      </c>
      <c r="O326" s="9">
        <v>0.02</v>
      </c>
      <c r="P326" s="17" t="s">
        <v>234</v>
      </c>
      <c r="Q326" t="s">
        <v>31</v>
      </c>
      <c r="R326" t="s">
        <v>32</v>
      </c>
      <c r="S326" t="s">
        <v>30</v>
      </c>
      <c r="T326" t="s">
        <v>30</v>
      </c>
      <c r="U326" t="s">
        <v>30</v>
      </c>
      <c r="V326" t="s">
        <v>30</v>
      </c>
      <c r="W326" t="s">
        <v>312</v>
      </c>
      <c r="X326" t="s">
        <v>166</v>
      </c>
      <c r="Y326" t="s">
        <v>168</v>
      </c>
      <c r="Z326" t="s">
        <v>168</v>
      </c>
      <c r="AA326" t="s">
        <v>215</v>
      </c>
      <c r="AB326" t="s">
        <v>30</v>
      </c>
      <c r="AC326" t="s">
        <v>229</v>
      </c>
      <c r="AD326">
        <v>11</v>
      </c>
      <c r="AE326" s="21">
        <f t="shared" si="55"/>
        <v>550</v>
      </c>
      <c r="AF326" s="27">
        <f t="shared" si="56"/>
        <v>52.097075762436702</v>
      </c>
      <c r="AG326" t="s">
        <v>236</v>
      </c>
    </row>
    <row r="327" spans="1:33" hidden="1" x14ac:dyDescent="0.25">
      <c r="A327" s="8" t="s">
        <v>15</v>
      </c>
      <c r="B327" t="s">
        <v>3</v>
      </c>
      <c r="C327" s="4" t="s">
        <v>276</v>
      </c>
      <c r="D327" s="4" t="s">
        <v>315</v>
      </c>
      <c r="E327" s="6">
        <v>42156</v>
      </c>
      <c r="F327">
        <v>0</v>
      </c>
      <c r="G327" s="15">
        <v>250</v>
      </c>
      <c r="H327">
        <v>55521</v>
      </c>
      <c r="I327">
        <v>57504</v>
      </c>
      <c r="J327">
        <f t="shared" si="54"/>
        <v>53.289212289212287</v>
      </c>
      <c r="K327" s="18">
        <v>2.0833333333333333E-3</v>
      </c>
      <c r="L327">
        <f>((3.14*(0.5^2))/4)*J327</f>
        <v>10.458007911757912</v>
      </c>
      <c r="M327">
        <v>10.55721443</v>
      </c>
      <c r="N327" s="9">
        <v>250</v>
      </c>
      <c r="O327" s="9">
        <v>0.02</v>
      </c>
      <c r="P327" s="17" t="s">
        <v>234</v>
      </c>
      <c r="Q327" t="s">
        <v>31</v>
      </c>
      <c r="R327" t="s">
        <v>33</v>
      </c>
      <c r="S327" t="s">
        <v>34</v>
      </c>
      <c r="T327" t="s">
        <v>30</v>
      </c>
      <c r="U327" t="s">
        <v>30</v>
      </c>
      <c r="V327" t="s">
        <v>30</v>
      </c>
      <c r="W327" t="str">
        <f>IF(S327="NA",IF(R327="NA",IF(Q327="NA","Digested",Q327),R327),S327)</f>
        <v>Calanoida</v>
      </c>
      <c r="X327" t="s">
        <v>342</v>
      </c>
      <c r="Y327" t="s">
        <v>176</v>
      </c>
      <c r="Z327" t="s">
        <v>176</v>
      </c>
      <c r="AA327" t="s">
        <v>216</v>
      </c>
      <c r="AB327" t="s">
        <v>30</v>
      </c>
      <c r="AC327" t="s">
        <v>229</v>
      </c>
      <c r="AD327">
        <v>1</v>
      </c>
      <c r="AE327" s="21">
        <f t="shared" si="55"/>
        <v>50</v>
      </c>
      <c r="AF327" s="27">
        <f t="shared" si="56"/>
        <v>4.7360977965851543</v>
      </c>
      <c r="AG327" t="s">
        <v>236</v>
      </c>
    </row>
    <row r="328" spans="1:33" hidden="1" x14ac:dyDescent="0.25">
      <c r="A328" s="8" t="s">
        <v>15</v>
      </c>
      <c r="B328" t="s">
        <v>3</v>
      </c>
      <c r="C328" s="4" t="s">
        <v>276</v>
      </c>
      <c r="D328" s="4" t="s">
        <v>315</v>
      </c>
      <c r="E328" s="6">
        <v>42156</v>
      </c>
      <c r="F328">
        <v>0</v>
      </c>
      <c r="G328" s="15">
        <v>250</v>
      </c>
      <c r="H328">
        <v>55521</v>
      </c>
      <c r="I328">
        <v>57504</v>
      </c>
      <c r="J328">
        <f t="shared" si="54"/>
        <v>53.289212289212287</v>
      </c>
      <c r="K328" s="18">
        <v>2.0833333333333333E-3</v>
      </c>
      <c r="L328">
        <f>((3.14*(0.5^2))/4)*J328</f>
        <v>10.458007911757912</v>
      </c>
      <c r="M328">
        <v>10.55721443</v>
      </c>
      <c r="N328" s="9">
        <v>250</v>
      </c>
      <c r="O328" s="9">
        <v>0.02</v>
      </c>
      <c r="P328" s="17" t="s">
        <v>234</v>
      </c>
      <c r="Q328" t="s">
        <v>31</v>
      </c>
      <c r="R328" t="s">
        <v>32</v>
      </c>
      <c r="S328" t="s">
        <v>337</v>
      </c>
      <c r="T328" t="s">
        <v>55</v>
      </c>
      <c r="U328" t="s">
        <v>56</v>
      </c>
      <c r="V328" t="s">
        <v>30</v>
      </c>
      <c r="W328" t="str">
        <f t="shared" ref="W328" si="57">IF(S328="NA",IF(R328="NA",IF(Q328="NA","Digested",Q328),R328),S328)</f>
        <v>Poecilostomatoida</v>
      </c>
      <c r="X328" t="s">
        <v>166</v>
      </c>
      <c r="Y328" t="str">
        <f>IF(U328="NA",IF(T328="NA",IF(S328="NA",IF(R328="NA",IF(Q328="NA","Other",Q328),R328),S328),T328),U328)</f>
        <v>Corycaeus</v>
      </c>
      <c r="Z328" t="s">
        <v>56</v>
      </c>
      <c r="AA328" t="s">
        <v>30</v>
      </c>
      <c r="AB328" t="s">
        <v>30</v>
      </c>
      <c r="AC328" t="s">
        <v>229</v>
      </c>
      <c r="AD328">
        <v>56</v>
      </c>
      <c r="AE328" s="21">
        <f t="shared" si="55"/>
        <v>2800</v>
      </c>
      <c r="AF328" s="27">
        <f t="shared" si="56"/>
        <v>265.22147660876868</v>
      </c>
      <c r="AG328" t="s">
        <v>236</v>
      </c>
    </row>
    <row r="329" spans="1:33" hidden="1" x14ac:dyDescent="0.25">
      <c r="A329" s="8" t="s">
        <v>15</v>
      </c>
      <c r="B329" t="s">
        <v>3</v>
      </c>
      <c r="C329" s="4" t="s">
        <v>276</v>
      </c>
      <c r="D329" s="4" t="s">
        <v>315</v>
      </c>
      <c r="E329" s="6">
        <v>42156</v>
      </c>
      <c r="F329">
        <v>0</v>
      </c>
      <c r="G329" s="15">
        <v>250</v>
      </c>
      <c r="H329">
        <v>55521</v>
      </c>
      <c r="I329">
        <v>57504</v>
      </c>
      <c r="J329">
        <f t="shared" si="54"/>
        <v>53.289212289212287</v>
      </c>
      <c r="K329" s="18">
        <v>2.0833333333333333E-3</v>
      </c>
      <c r="L329">
        <f>((3.14*(0.5^2))/4)*J329</f>
        <v>10.458007911757912</v>
      </c>
      <c r="M329">
        <v>10.55721443</v>
      </c>
      <c r="N329" s="9">
        <v>250</v>
      </c>
      <c r="O329" s="9">
        <v>0.02</v>
      </c>
      <c r="P329" s="17" t="s">
        <v>234</v>
      </c>
      <c r="Q329" t="s">
        <v>93</v>
      </c>
      <c r="R329" t="s">
        <v>30</v>
      </c>
      <c r="S329" t="s">
        <v>30</v>
      </c>
      <c r="T329" t="s">
        <v>30</v>
      </c>
      <c r="U329" t="s">
        <v>30</v>
      </c>
      <c r="V329" t="s">
        <v>30</v>
      </c>
      <c r="W329" t="str">
        <f>IF(S329="NA",IF(R329="NA",IF(Q329="NA","Digested",Q329),R329),S329)</f>
        <v>Ctenophora</v>
      </c>
      <c r="X329" t="s">
        <v>166</v>
      </c>
      <c r="Y329" t="str">
        <f>IF(U329="NA",IF(T329="NA",IF(S329="NA",IF(R329="NA",IF(Q329="NA","Other",Q329),R329),S329),T329),U329)</f>
        <v>Ctenophora</v>
      </c>
      <c r="Z329" t="s">
        <v>172</v>
      </c>
      <c r="AA329" t="s">
        <v>30</v>
      </c>
      <c r="AB329" t="s">
        <v>30</v>
      </c>
      <c r="AC329" t="s">
        <v>229</v>
      </c>
      <c r="AD329">
        <v>1</v>
      </c>
      <c r="AE329" s="21">
        <f t="shared" si="55"/>
        <v>50</v>
      </c>
      <c r="AF329" s="27">
        <f t="shared" si="56"/>
        <v>4.7360977965851543</v>
      </c>
      <c r="AG329" t="s">
        <v>236</v>
      </c>
    </row>
    <row r="330" spans="1:33" hidden="1" x14ac:dyDescent="0.25">
      <c r="A330" s="8" t="s">
        <v>15</v>
      </c>
      <c r="B330" t="s">
        <v>3</v>
      </c>
      <c r="C330" s="4" t="s">
        <v>276</v>
      </c>
      <c r="D330" s="4" t="s">
        <v>315</v>
      </c>
      <c r="E330" s="6">
        <v>42156</v>
      </c>
      <c r="F330">
        <v>0</v>
      </c>
      <c r="G330" s="15">
        <v>250</v>
      </c>
      <c r="H330">
        <v>55521</v>
      </c>
      <c r="I330">
        <v>57504</v>
      </c>
      <c r="J330">
        <f t="shared" si="54"/>
        <v>53.289212289212287</v>
      </c>
      <c r="K330" s="18">
        <v>2.0833333333333333E-3</v>
      </c>
      <c r="L330">
        <f>((3.14*(0.5^2))/4)*J330</f>
        <v>10.458007911757912</v>
      </c>
      <c r="M330">
        <v>10.55721443</v>
      </c>
      <c r="N330" s="9">
        <v>250</v>
      </c>
      <c r="O330" s="9">
        <v>0.02</v>
      </c>
      <c r="P330" s="17" t="s">
        <v>234</v>
      </c>
      <c r="Q330" t="s">
        <v>31</v>
      </c>
      <c r="R330" t="s">
        <v>32</v>
      </c>
      <c r="S330" t="s">
        <v>30</v>
      </c>
      <c r="T330" t="s">
        <v>30</v>
      </c>
      <c r="U330" t="s">
        <v>30</v>
      </c>
      <c r="V330" t="s">
        <v>30</v>
      </c>
      <c r="W330" t="s">
        <v>274</v>
      </c>
      <c r="X330" t="s">
        <v>274</v>
      </c>
      <c r="Y330" t="s">
        <v>274</v>
      </c>
      <c r="Z330" t="s">
        <v>164</v>
      </c>
      <c r="AA330" t="s">
        <v>30</v>
      </c>
      <c r="AB330" t="s">
        <v>30</v>
      </c>
      <c r="AC330" t="s">
        <v>229</v>
      </c>
      <c r="AD330">
        <v>5</v>
      </c>
      <c r="AE330" s="21">
        <f t="shared" si="55"/>
        <v>250</v>
      </c>
      <c r="AF330" s="27">
        <f t="shared" si="56"/>
        <v>23.680488982925773</v>
      </c>
      <c r="AG330" t="s">
        <v>236</v>
      </c>
    </row>
    <row r="331" spans="1:33" hidden="1" x14ac:dyDescent="0.25">
      <c r="A331" s="8" t="s">
        <v>15</v>
      </c>
      <c r="B331" t="s">
        <v>3</v>
      </c>
      <c r="C331" s="4" t="s">
        <v>276</v>
      </c>
      <c r="D331" s="4" t="s">
        <v>315</v>
      </c>
      <c r="E331" s="6">
        <v>42156</v>
      </c>
      <c r="F331">
        <v>0</v>
      </c>
      <c r="G331" s="15">
        <v>250</v>
      </c>
      <c r="H331">
        <v>55521</v>
      </c>
      <c r="I331">
        <v>57504</v>
      </c>
      <c r="J331">
        <f t="shared" si="54"/>
        <v>53.289212289212287</v>
      </c>
      <c r="K331" s="18">
        <v>2.0833333333333333E-3</v>
      </c>
      <c r="L331">
        <f>((3.14*(0.5^2))/4)*J331</f>
        <v>10.458007911757912</v>
      </c>
      <c r="M331">
        <v>10.55721443</v>
      </c>
      <c r="N331" s="9">
        <v>1000</v>
      </c>
      <c r="O331" s="9">
        <v>1</v>
      </c>
      <c r="P331" s="12" t="s">
        <v>239</v>
      </c>
      <c r="Q331" t="s">
        <v>31</v>
      </c>
      <c r="R331" t="s">
        <v>79</v>
      </c>
      <c r="S331" t="s">
        <v>80</v>
      </c>
      <c r="T331" t="s">
        <v>30</v>
      </c>
      <c r="U331" t="s">
        <v>30</v>
      </c>
      <c r="V331" t="s">
        <v>30</v>
      </c>
      <c r="W331" t="str">
        <f>IF(S331="NA",IF(R331="NA",IF(Q331="NA","Digested",Q331),R331),S331)</f>
        <v>Decapoda</v>
      </c>
      <c r="X331" t="s">
        <v>340</v>
      </c>
      <c r="Y331" t="str">
        <f t="shared" ref="Y331:Y352" si="58">IF(U331="NA",IF(T331="NA",IF(S331="NA",IF(R331="NA",IF(Q331="NA","Other",Q331),R331),S331),T331),U331)</f>
        <v>Decapoda</v>
      </c>
      <c r="Z331" t="s">
        <v>181</v>
      </c>
      <c r="AA331" t="s">
        <v>30</v>
      </c>
      <c r="AB331" t="s">
        <v>30</v>
      </c>
      <c r="AC331">
        <v>2</v>
      </c>
      <c r="AD331">
        <v>1</v>
      </c>
      <c r="AE331" s="21">
        <f t="shared" si="55"/>
        <v>1</v>
      </c>
      <c r="AF331" s="27">
        <f t="shared" si="56"/>
        <v>9.4721955931703086E-2</v>
      </c>
      <c r="AG331" t="s">
        <v>236</v>
      </c>
    </row>
    <row r="332" spans="1:33" hidden="1" x14ac:dyDescent="0.25">
      <c r="A332" s="8" t="s">
        <v>15</v>
      </c>
      <c r="B332" t="s">
        <v>3</v>
      </c>
      <c r="C332" s="4" t="s">
        <v>276</v>
      </c>
      <c r="D332" s="4" t="s">
        <v>315</v>
      </c>
      <c r="E332" s="6">
        <v>42156</v>
      </c>
      <c r="F332">
        <v>0</v>
      </c>
      <c r="G332" s="15">
        <v>250</v>
      </c>
      <c r="H332">
        <v>55521</v>
      </c>
      <c r="I332">
        <v>57504</v>
      </c>
      <c r="J332">
        <f t="shared" si="54"/>
        <v>53.289212289212287</v>
      </c>
      <c r="K332" s="18">
        <v>2.0833333333333333E-3</v>
      </c>
      <c r="L332">
        <f>((3.14*(0.5^2))/4)*J332</f>
        <v>10.458007911757912</v>
      </c>
      <c r="M332">
        <v>10.55721443</v>
      </c>
      <c r="N332" s="9">
        <v>1000</v>
      </c>
      <c r="O332" s="9">
        <v>1</v>
      </c>
      <c r="P332" s="12" t="s">
        <v>239</v>
      </c>
      <c r="Q332" t="s">
        <v>31</v>
      </c>
      <c r="R332" t="s">
        <v>96</v>
      </c>
      <c r="S332" t="s">
        <v>97</v>
      </c>
      <c r="T332" t="s">
        <v>30</v>
      </c>
      <c r="U332" t="s">
        <v>30</v>
      </c>
      <c r="V332" t="s">
        <v>30</v>
      </c>
      <c r="W332" t="s">
        <v>96</v>
      </c>
      <c r="X332" t="s">
        <v>166</v>
      </c>
      <c r="Y332" t="str">
        <f t="shared" si="58"/>
        <v>Diptera</v>
      </c>
      <c r="Z332" t="s">
        <v>97</v>
      </c>
      <c r="AA332" t="s">
        <v>30</v>
      </c>
      <c r="AB332" t="s">
        <v>30</v>
      </c>
      <c r="AC332">
        <v>1.55</v>
      </c>
      <c r="AD332">
        <v>1</v>
      </c>
      <c r="AE332" s="21">
        <f t="shared" si="55"/>
        <v>1</v>
      </c>
      <c r="AF332" s="27">
        <f t="shared" si="56"/>
        <v>9.4721955931703086E-2</v>
      </c>
      <c r="AG332" t="s">
        <v>236</v>
      </c>
    </row>
    <row r="333" spans="1:33" hidden="1" x14ac:dyDescent="0.25">
      <c r="A333" s="8" t="s">
        <v>15</v>
      </c>
      <c r="B333" t="s">
        <v>3</v>
      </c>
      <c r="C333" s="4" t="s">
        <v>276</v>
      </c>
      <c r="D333" s="4" t="s">
        <v>315</v>
      </c>
      <c r="E333" s="6">
        <v>42156</v>
      </c>
      <c r="F333">
        <v>0</v>
      </c>
      <c r="G333" s="15">
        <v>250</v>
      </c>
      <c r="H333">
        <v>55521</v>
      </c>
      <c r="I333">
        <v>57504</v>
      </c>
      <c r="J333">
        <f t="shared" si="54"/>
        <v>53.289212289212287</v>
      </c>
      <c r="K333" s="18">
        <v>2.0833333333333333E-3</v>
      </c>
      <c r="L333">
        <f>((3.14*(0.5^2))/4)*J333</f>
        <v>10.458007911757912</v>
      </c>
      <c r="M333">
        <v>10.55721443</v>
      </c>
      <c r="N333" s="9">
        <v>1000</v>
      </c>
      <c r="O333" s="9">
        <v>1</v>
      </c>
      <c r="P333" s="12" t="s">
        <v>239</v>
      </c>
      <c r="Q333" t="s">
        <v>30</v>
      </c>
      <c r="R333" t="s">
        <v>30</v>
      </c>
      <c r="S333" t="s">
        <v>30</v>
      </c>
      <c r="T333" t="s">
        <v>30</v>
      </c>
      <c r="U333" t="s">
        <v>30</v>
      </c>
      <c r="V333" t="s">
        <v>30</v>
      </c>
      <c r="W333" t="str">
        <f>IF(S333="NA",IF(R333="NA",IF(Q333="NA","Other",Q333),R333),S333)</f>
        <v>Other</v>
      </c>
      <c r="X333" t="s">
        <v>166</v>
      </c>
      <c r="Y333" t="str">
        <f t="shared" si="58"/>
        <v>Other</v>
      </c>
      <c r="Z333" t="s">
        <v>182</v>
      </c>
      <c r="AA333" t="s">
        <v>30</v>
      </c>
      <c r="AB333" t="s">
        <v>30</v>
      </c>
      <c r="AC333">
        <v>1.5</v>
      </c>
      <c r="AD333">
        <v>1</v>
      </c>
      <c r="AE333" s="21">
        <f t="shared" si="55"/>
        <v>1</v>
      </c>
      <c r="AF333" s="27">
        <f t="shared" si="56"/>
        <v>9.4721955931703086E-2</v>
      </c>
      <c r="AG333" t="s">
        <v>236</v>
      </c>
    </row>
    <row r="334" spans="1:33" hidden="1" x14ac:dyDescent="0.25">
      <c r="A334" s="8" t="s">
        <v>15</v>
      </c>
      <c r="B334" t="s">
        <v>3</v>
      </c>
      <c r="C334" s="4" t="s">
        <v>276</v>
      </c>
      <c r="D334" s="4" t="s">
        <v>315</v>
      </c>
      <c r="E334" s="6">
        <v>42156</v>
      </c>
      <c r="F334">
        <v>0</v>
      </c>
      <c r="G334" s="15">
        <v>250</v>
      </c>
      <c r="H334">
        <v>55521</v>
      </c>
      <c r="I334">
        <v>57504</v>
      </c>
      <c r="J334">
        <f t="shared" si="54"/>
        <v>53.289212289212287</v>
      </c>
      <c r="K334" s="18">
        <v>2.0833333333333333E-3</v>
      </c>
      <c r="L334">
        <f>((3.14*(0.5^2))/4)*J334</f>
        <v>10.458007911757912</v>
      </c>
      <c r="M334">
        <v>10.55721443</v>
      </c>
      <c r="N334" s="9">
        <v>250</v>
      </c>
      <c r="O334" s="9">
        <v>0.02</v>
      </c>
      <c r="P334" s="17" t="s">
        <v>234</v>
      </c>
      <c r="Q334" t="s">
        <v>30</v>
      </c>
      <c r="R334" t="s">
        <v>30</v>
      </c>
      <c r="S334" t="s">
        <v>30</v>
      </c>
      <c r="T334" t="s">
        <v>30</v>
      </c>
      <c r="U334" t="s">
        <v>30</v>
      </c>
      <c r="V334" t="s">
        <v>30</v>
      </c>
      <c r="W334" t="str">
        <f>IF(S334="NA",IF(R334="NA",IF(Q334="NA","Other",Q334),R334),S334)</f>
        <v>Other</v>
      </c>
      <c r="X334" t="s">
        <v>166</v>
      </c>
      <c r="Y334" t="str">
        <f t="shared" si="58"/>
        <v>Other</v>
      </c>
      <c r="Z334" t="s">
        <v>162</v>
      </c>
      <c r="AA334" t="s">
        <v>30</v>
      </c>
      <c r="AB334" t="s">
        <v>30</v>
      </c>
      <c r="AC334" t="s">
        <v>229</v>
      </c>
      <c r="AD334">
        <v>14</v>
      </c>
      <c r="AE334" s="21">
        <f t="shared" si="55"/>
        <v>700</v>
      </c>
      <c r="AF334" s="27">
        <f t="shared" si="56"/>
        <v>66.305369152192171</v>
      </c>
      <c r="AG334" t="s">
        <v>236</v>
      </c>
    </row>
    <row r="335" spans="1:33" hidden="1" x14ac:dyDescent="0.25">
      <c r="A335" s="8" t="s">
        <v>15</v>
      </c>
      <c r="B335" t="s">
        <v>3</v>
      </c>
      <c r="C335" s="4" t="s">
        <v>276</v>
      </c>
      <c r="D335" s="4" t="s">
        <v>315</v>
      </c>
      <c r="E335" s="6">
        <v>42156</v>
      </c>
      <c r="F335">
        <v>0</v>
      </c>
      <c r="G335" s="15">
        <v>250</v>
      </c>
      <c r="H335">
        <v>55521</v>
      </c>
      <c r="I335">
        <v>57504</v>
      </c>
      <c r="J335">
        <f t="shared" si="54"/>
        <v>53.289212289212287</v>
      </c>
      <c r="K335" s="18">
        <v>2.0833333333333333E-3</v>
      </c>
      <c r="L335">
        <f>((3.14*(0.5^2))/4)*J335</f>
        <v>10.458007911757912</v>
      </c>
      <c r="M335">
        <v>10.55721443</v>
      </c>
      <c r="N335" s="9">
        <v>250</v>
      </c>
      <c r="O335" s="9">
        <v>0.02</v>
      </c>
      <c r="P335" s="17" t="s">
        <v>234</v>
      </c>
      <c r="Q335" t="s">
        <v>31</v>
      </c>
      <c r="R335" t="s">
        <v>99</v>
      </c>
      <c r="S335" t="s">
        <v>34</v>
      </c>
      <c r="T335" t="s">
        <v>102</v>
      </c>
      <c r="U335" t="s">
        <v>103</v>
      </c>
      <c r="V335" t="s">
        <v>104</v>
      </c>
      <c r="W335" t="str">
        <f>IF(S335="NA",IF(R335="NA",IF(Q335="NA","Digested",Q335),R335),S335)</f>
        <v>Calanoida</v>
      </c>
      <c r="X335" t="s">
        <v>342</v>
      </c>
      <c r="Y335" t="str">
        <f t="shared" si="58"/>
        <v>Epilabidocera</v>
      </c>
      <c r="Z335" t="s">
        <v>184</v>
      </c>
      <c r="AA335" t="s">
        <v>30</v>
      </c>
      <c r="AB335" t="s">
        <v>30</v>
      </c>
      <c r="AC335" t="s">
        <v>229</v>
      </c>
      <c r="AD335">
        <v>1</v>
      </c>
      <c r="AE335" s="21">
        <f t="shared" si="55"/>
        <v>50</v>
      </c>
      <c r="AF335" s="27">
        <f t="shared" si="56"/>
        <v>4.7360977965851543</v>
      </c>
      <c r="AG335" t="s">
        <v>236</v>
      </c>
    </row>
    <row r="336" spans="1:33" hidden="1" x14ac:dyDescent="0.25">
      <c r="A336" s="8" t="s">
        <v>15</v>
      </c>
      <c r="B336" t="s">
        <v>3</v>
      </c>
      <c r="C336" s="4" t="s">
        <v>276</v>
      </c>
      <c r="D336" s="4" t="s">
        <v>315</v>
      </c>
      <c r="E336" s="6">
        <v>42156</v>
      </c>
      <c r="F336">
        <v>0</v>
      </c>
      <c r="G336" s="15">
        <v>250</v>
      </c>
      <c r="H336">
        <v>55521</v>
      </c>
      <c r="I336">
        <v>57504</v>
      </c>
      <c r="J336">
        <f t="shared" si="54"/>
        <v>53.289212289212287</v>
      </c>
      <c r="K336" s="18">
        <v>2.0833333333333333E-3</v>
      </c>
      <c r="L336">
        <f>((3.14*(0.5^2))/4)*J336</f>
        <v>10.458007911757912</v>
      </c>
      <c r="M336">
        <v>10.55721443</v>
      </c>
      <c r="N336" s="9">
        <v>250</v>
      </c>
      <c r="O336" s="9">
        <v>0.02</v>
      </c>
      <c r="P336" s="17" t="s">
        <v>234</v>
      </c>
      <c r="Q336" t="s">
        <v>31</v>
      </c>
      <c r="R336" t="s">
        <v>79</v>
      </c>
      <c r="S336" t="s">
        <v>92</v>
      </c>
      <c r="T336" t="s">
        <v>105</v>
      </c>
      <c r="U336" t="s">
        <v>30</v>
      </c>
      <c r="V336" t="s">
        <v>30</v>
      </c>
      <c r="W336" t="str">
        <f>IF(S336="NA",IF(R336="NA",IF(Q336="NA","Digested",Q336),R336),S336)</f>
        <v>Euphausiacea</v>
      </c>
      <c r="X336" t="s">
        <v>205</v>
      </c>
      <c r="Y336" t="str">
        <f t="shared" si="58"/>
        <v>Euphausiidae</v>
      </c>
      <c r="Z336" t="s">
        <v>185</v>
      </c>
      <c r="AA336" t="s">
        <v>30</v>
      </c>
      <c r="AB336" t="s">
        <v>30</v>
      </c>
      <c r="AC336" t="s">
        <v>229</v>
      </c>
      <c r="AD336">
        <v>3</v>
      </c>
      <c r="AE336" s="21">
        <f t="shared" si="55"/>
        <v>150</v>
      </c>
      <c r="AF336" s="27">
        <f t="shared" si="56"/>
        <v>14.208293389755465</v>
      </c>
      <c r="AG336" t="s">
        <v>236</v>
      </c>
    </row>
    <row r="337" spans="1:34" hidden="1" x14ac:dyDescent="0.25">
      <c r="A337" s="8" t="s">
        <v>15</v>
      </c>
      <c r="B337" t="s">
        <v>3</v>
      </c>
      <c r="C337" s="4" t="s">
        <v>276</v>
      </c>
      <c r="D337" s="4" t="s">
        <v>315</v>
      </c>
      <c r="E337" s="6">
        <v>42156</v>
      </c>
      <c r="F337">
        <v>0</v>
      </c>
      <c r="G337" s="15">
        <v>250</v>
      </c>
      <c r="H337">
        <v>55521</v>
      </c>
      <c r="I337">
        <v>57504</v>
      </c>
      <c r="J337">
        <f t="shared" si="54"/>
        <v>53.289212289212287</v>
      </c>
      <c r="K337" s="18">
        <v>2.0833333333333333E-3</v>
      </c>
      <c r="L337">
        <f>((3.14*(0.5^2))/4)*J337</f>
        <v>10.458007911757912</v>
      </c>
      <c r="M337">
        <v>10.55721443</v>
      </c>
      <c r="N337" s="9">
        <v>250</v>
      </c>
      <c r="O337" s="9">
        <v>0.02</v>
      </c>
      <c r="P337" s="17" t="s">
        <v>234</v>
      </c>
      <c r="Q337" t="s">
        <v>72</v>
      </c>
      <c r="R337" t="s">
        <v>73</v>
      </c>
      <c r="S337" t="s">
        <v>106</v>
      </c>
      <c r="T337" t="s">
        <v>107</v>
      </c>
      <c r="U337" t="s">
        <v>108</v>
      </c>
      <c r="V337" t="s">
        <v>30</v>
      </c>
      <c r="W337" t="s">
        <v>73</v>
      </c>
      <c r="X337" t="s">
        <v>166</v>
      </c>
      <c r="Y337" t="str">
        <f t="shared" si="58"/>
        <v>Euphysa</v>
      </c>
      <c r="Z337" t="s">
        <v>108</v>
      </c>
      <c r="AA337" t="s">
        <v>30</v>
      </c>
      <c r="AB337" t="s">
        <v>30</v>
      </c>
      <c r="AC337" t="s">
        <v>229</v>
      </c>
      <c r="AD337">
        <v>1</v>
      </c>
      <c r="AE337" s="21">
        <f t="shared" si="55"/>
        <v>50</v>
      </c>
      <c r="AF337" s="27">
        <f t="shared" si="56"/>
        <v>4.7360977965851543</v>
      </c>
      <c r="AG337" t="s">
        <v>236</v>
      </c>
    </row>
    <row r="338" spans="1:34" hidden="1" x14ac:dyDescent="0.25">
      <c r="A338" s="8" t="s">
        <v>15</v>
      </c>
      <c r="B338" t="s">
        <v>3</v>
      </c>
      <c r="C338" s="4" t="s">
        <v>276</v>
      </c>
      <c r="D338" s="4" t="s">
        <v>315</v>
      </c>
      <c r="E338" s="6">
        <v>42156</v>
      </c>
      <c r="F338">
        <v>0</v>
      </c>
      <c r="G338" s="15">
        <v>250</v>
      </c>
      <c r="H338">
        <v>55521</v>
      </c>
      <c r="I338">
        <v>57504</v>
      </c>
      <c r="J338">
        <f t="shared" si="54"/>
        <v>53.289212289212287</v>
      </c>
      <c r="K338" s="18">
        <v>2.0833333333333333E-3</v>
      </c>
      <c r="L338">
        <f>((3.14*(0.5^2))/4)*J338</f>
        <v>10.458007911757912</v>
      </c>
      <c r="M338">
        <v>10.55721443</v>
      </c>
      <c r="N338" s="9">
        <v>250</v>
      </c>
      <c r="O338" s="9">
        <v>0.02</v>
      </c>
      <c r="P338" s="17" t="s">
        <v>234</v>
      </c>
      <c r="Q338" t="s">
        <v>31</v>
      </c>
      <c r="R338" t="s">
        <v>38</v>
      </c>
      <c r="S338" t="s">
        <v>39</v>
      </c>
      <c r="T338" t="s">
        <v>40</v>
      </c>
      <c r="U338" t="s">
        <v>41</v>
      </c>
      <c r="V338" t="s">
        <v>30</v>
      </c>
      <c r="W338" t="str">
        <f t="shared" ref="W338:W343" si="59">IF(S338="NA",IF(R338="NA",IF(Q338="NA","Digested",Q338),R338),S338)</f>
        <v>Diplostraca</v>
      </c>
      <c r="X338" t="s">
        <v>336</v>
      </c>
      <c r="Y338" t="str">
        <f t="shared" si="58"/>
        <v>Evadne</v>
      </c>
      <c r="Z338" t="s">
        <v>41</v>
      </c>
      <c r="AA338" t="s">
        <v>30</v>
      </c>
      <c r="AB338" t="s">
        <v>30</v>
      </c>
      <c r="AC338" t="s">
        <v>229</v>
      </c>
      <c r="AD338">
        <v>60</v>
      </c>
      <c r="AE338" s="21">
        <f t="shared" si="55"/>
        <v>3000</v>
      </c>
      <c r="AF338" s="27">
        <f t="shared" si="56"/>
        <v>284.16586779510931</v>
      </c>
      <c r="AG338" t="s">
        <v>236</v>
      </c>
    </row>
    <row r="339" spans="1:34" hidden="1" x14ac:dyDescent="0.25">
      <c r="A339" s="8" t="s">
        <v>15</v>
      </c>
      <c r="B339" t="s">
        <v>3</v>
      </c>
      <c r="C339" s="4" t="s">
        <v>276</v>
      </c>
      <c r="D339" s="4" t="s">
        <v>315</v>
      </c>
      <c r="E339" s="6">
        <v>42156</v>
      </c>
      <c r="F339">
        <v>0</v>
      </c>
      <c r="G339" s="15">
        <v>250</v>
      </c>
      <c r="H339">
        <v>55521</v>
      </c>
      <c r="I339">
        <v>57504</v>
      </c>
      <c r="J339">
        <f t="shared" si="54"/>
        <v>53.289212289212287</v>
      </c>
      <c r="K339" s="18">
        <v>2.0833333333333333E-3</v>
      </c>
      <c r="L339">
        <f>((3.14*(0.5^2))/4)*J339</f>
        <v>10.458007911757912</v>
      </c>
      <c r="M339">
        <v>10.55721443</v>
      </c>
      <c r="N339" s="9">
        <v>1000</v>
      </c>
      <c r="O339" s="9">
        <v>1</v>
      </c>
      <c r="P339" s="12" t="s">
        <v>238</v>
      </c>
      <c r="Q339" t="s">
        <v>31</v>
      </c>
      <c r="R339" t="s">
        <v>79</v>
      </c>
      <c r="S339" t="s">
        <v>89</v>
      </c>
      <c r="T339" t="s">
        <v>94</v>
      </c>
      <c r="U339" t="s">
        <v>98</v>
      </c>
      <c r="V339" t="s">
        <v>30</v>
      </c>
      <c r="W339" t="str">
        <f t="shared" si="59"/>
        <v>Amphipoda</v>
      </c>
      <c r="X339" t="s">
        <v>338</v>
      </c>
      <c r="Y339" t="str">
        <f t="shared" si="58"/>
        <v>Themisto</v>
      </c>
      <c r="Z339" t="s">
        <v>257</v>
      </c>
      <c r="AA339" t="s">
        <v>30</v>
      </c>
      <c r="AB339" t="s">
        <v>30</v>
      </c>
      <c r="AC339">
        <v>3.55</v>
      </c>
      <c r="AD339">
        <v>2</v>
      </c>
      <c r="AE339" s="21">
        <f t="shared" si="55"/>
        <v>2</v>
      </c>
      <c r="AF339" s="27">
        <f t="shared" si="56"/>
        <v>0.18944391186340617</v>
      </c>
      <c r="AG339" t="s">
        <v>236</v>
      </c>
    </row>
    <row r="340" spans="1:34" hidden="1" x14ac:dyDescent="0.25">
      <c r="A340" s="8" t="s">
        <v>15</v>
      </c>
      <c r="B340" t="s">
        <v>3</v>
      </c>
      <c r="C340" s="4" t="s">
        <v>276</v>
      </c>
      <c r="D340" s="4" t="s">
        <v>315</v>
      </c>
      <c r="E340" s="6">
        <v>42156</v>
      </c>
      <c r="F340">
        <v>0</v>
      </c>
      <c r="G340" s="15">
        <v>250</v>
      </c>
      <c r="H340">
        <v>55521</v>
      </c>
      <c r="I340">
        <v>57504</v>
      </c>
      <c r="J340">
        <f t="shared" si="54"/>
        <v>53.289212289212287</v>
      </c>
      <c r="K340" s="18">
        <v>2.0833333333333333E-3</v>
      </c>
      <c r="L340">
        <f>((3.14*(0.5^2))/4)*J340</f>
        <v>10.458007911757912</v>
      </c>
      <c r="M340">
        <v>10.55721443</v>
      </c>
      <c r="N340" s="9">
        <v>250</v>
      </c>
      <c r="O340" s="9">
        <v>0.02</v>
      </c>
      <c r="P340" s="12" t="s">
        <v>239</v>
      </c>
      <c r="Q340" t="s">
        <v>45</v>
      </c>
      <c r="R340" t="s">
        <v>46</v>
      </c>
      <c r="S340" t="s">
        <v>47</v>
      </c>
      <c r="T340" t="s">
        <v>48</v>
      </c>
      <c r="U340" t="s">
        <v>49</v>
      </c>
      <c r="V340" t="s">
        <v>30</v>
      </c>
      <c r="W340" t="str">
        <f t="shared" si="59"/>
        <v>Copelata</v>
      </c>
      <c r="X340" t="s">
        <v>341</v>
      </c>
      <c r="Y340" t="s">
        <v>341</v>
      </c>
      <c r="Z340" t="s">
        <v>49</v>
      </c>
      <c r="AA340" t="s">
        <v>30</v>
      </c>
      <c r="AB340" t="s">
        <v>30</v>
      </c>
      <c r="AC340" t="s">
        <v>229</v>
      </c>
      <c r="AD340">
        <v>57</v>
      </c>
      <c r="AE340" s="21">
        <f t="shared" si="55"/>
        <v>2850</v>
      </c>
      <c r="AF340" s="27">
        <f t="shared" si="56"/>
        <v>269.9575744053538</v>
      </c>
      <c r="AG340" t="s">
        <v>236</v>
      </c>
    </row>
    <row r="341" spans="1:34" hidden="1" x14ac:dyDescent="0.25">
      <c r="A341" s="8" t="s">
        <v>15</v>
      </c>
      <c r="B341" t="s">
        <v>3</v>
      </c>
      <c r="C341" s="4" t="s">
        <v>276</v>
      </c>
      <c r="D341" s="4" t="s">
        <v>315</v>
      </c>
      <c r="E341" s="6">
        <v>42156</v>
      </c>
      <c r="F341">
        <v>0</v>
      </c>
      <c r="G341" s="15">
        <v>250</v>
      </c>
      <c r="H341">
        <v>55521</v>
      </c>
      <c r="I341">
        <v>57504</v>
      </c>
      <c r="J341">
        <f t="shared" si="54"/>
        <v>53.289212289212287</v>
      </c>
      <c r="K341" s="18">
        <v>2.0833333333333333E-3</v>
      </c>
      <c r="L341">
        <f>((3.14*(0.5^2))/4)*J341</f>
        <v>10.458007911757912</v>
      </c>
      <c r="M341">
        <v>10.55721443</v>
      </c>
      <c r="N341" s="9">
        <v>250</v>
      </c>
      <c r="O341" s="9">
        <v>0.02</v>
      </c>
      <c r="P341" s="17" t="s">
        <v>234</v>
      </c>
      <c r="Q341" t="s">
        <v>31</v>
      </c>
      <c r="R341" t="s">
        <v>32</v>
      </c>
      <c r="S341" t="s">
        <v>42</v>
      </c>
      <c r="T341" t="s">
        <v>43</v>
      </c>
      <c r="U341" t="s">
        <v>44</v>
      </c>
      <c r="V341" t="s">
        <v>30</v>
      </c>
      <c r="W341" t="str">
        <f t="shared" si="59"/>
        <v>Cyclopoida</v>
      </c>
      <c r="X341" t="s">
        <v>166</v>
      </c>
      <c r="Y341" t="str">
        <f t="shared" si="58"/>
        <v>Oithona</v>
      </c>
      <c r="Z341" t="s">
        <v>44</v>
      </c>
      <c r="AA341" t="s">
        <v>30</v>
      </c>
      <c r="AB341" t="s">
        <v>30</v>
      </c>
      <c r="AC341" t="s">
        <v>229</v>
      </c>
      <c r="AD341">
        <v>1</v>
      </c>
      <c r="AE341" s="21">
        <f t="shared" si="55"/>
        <v>50</v>
      </c>
      <c r="AF341" s="27">
        <f t="shared" si="56"/>
        <v>4.7360977965851543</v>
      </c>
      <c r="AG341" t="s">
        <v>236</v>
      </c>
    </row>
    <row r="342" spans="1:34" hidden="1" x14ac:dyDescent="0.25">
      <c r="A342" s="8" t="s">
        <v>15</v>
      </c>
      <c r="B342" t="s">
        <v>3</v>
      </c>
      <c r="C342" s="4" t="s">
        <v>276</v>
      </c>
      <c r="D342" s="4" t="s">
        <v>315</v>
      </c>
      <c r="E342" s="6">
        <v>42156</v>
      </c>
      <c r="F342">
        <v>0</v>
      </c>
      <c r="G342" s="15">
        <v>250</v>
      </c>
      <c r="H342">
        <v>55521</v>
      </c>
      <c r="I342">
        <v>57504</v>
      </c>
      <c r="J342">
        <f t="shared" si="54"/>
        <v>53.289212289212287</v>
      </c>
      <c r="K342" s="18">
        <v>2.0833333333333333E-3</v>
      </c>
      <c r="L342">
        <f>((3.14*(0.5^2))/4)*J342</f>
        <v>10.458007911757912</v>
      </c>
      <c r="M342">
        <v>10.55721443</v>
      </c>
      <c r="N342" s="9">
        <v>250</v>
      </c>
      <c r="O342" s="9">
        <v>0.02</v>
      </c>
      <c r="P342" s="17" t="s">
        <v>234</v>
      </c>
      <c r="Q342" t="s">
        <v>31</v>
      </c>
      <c r="R342" t="s">
        <v>33</v>
      </c>
      <c r="S342" t="s">
        <v>34</v>
      </c>
      <c r="T342" t="s">
        <v>53</v>
      </c>
      <c r="U342" t="s">
        <v>54</v>
      </c>
      <c r="V342" t="s">
        <v>30</v>
      </c>
      <c r="W342" t="str">
        <f t="shared" si="59"/>
        <v>Calanoida</v>
      </c>
      <c r="X342" t="s">
        <v>342</v>
      </c>
      <c r="Y342" t="str">
        <f t="shared" si="58"/>
        <v>Paracalanus</v>
      </c>
      <c r="Z342" t="s">
        <v>54</v>
      </c>
      <c r="AA342" t="s">
        <v>30</v>
      </c>
      <c r="AB342" t="s">
        <v>30</v>
      </c>
      <c r="AC342" t="s">
        <v>229</v>
      </c>
      <c r="AD342">
        <v>1</v>
      </c>
      <c r="AE342" s="21">
        <f t="shared" si="55"/>
        <v>50</v>
      </c>
      <c r="AF342" s="27">
        <f t="shared" si="56"/>
        <v>4.7360977965851543</v>
      </c>
      <c r="AG342" t="s">
        <v>236</v>
      </c>
    </row>
    <row r="343" spans="1:34" hidden="1" x14ac:dyDescent="0.25">
      <c r="A343" s="8" t="s">
        <v>15</v>
      </c>
      <c r="B343" t="s">
        <v>3</v>
      </c>
      <c r="C343" s="4" t="s">
        <v>276</v>
      </c>
      <c r="D343" s="4" t="s">
        <v>315</v>
      </c>
      <c r="E343" s="6">
        <v>42156</v>
      </c>
      <c r="F343">
        <v>0</v>
      </c>
      <c r="G343" s="15">
        <v>250</v>
      </c>
      <c r="H343">
        <v>55521</v>
      </c>
      <c r="I343">
        <v>57504</v>
      </c>
      <c r="J343">
        <f t="shared" si="54"/>
        <v>53.289212289212287</v>
      </c>
      <c r="K343" s="18">
        <v>2.0833333333333333E-3</v>
      </c>
      <c r="L343">
        <f>((3.14*(0.5^2))/4)*J343</f>
        <v>10.458007911757912</v>
      </c>
      <c r="M343">
        <v>10.55721443</v>
      </c>
      <c r="N343" s="9">
        <v>250</v>
      </c>
      <c r="O343" s="9">
        <v>0.02</v>
      </c>
      <c r="P343" s="17" t="s">
        <v>234</v>
      </c>
      <c r="Q343" t="s">
        <v>31</v>
      </c>
      <c r="R343" t="s">
        <v>38</v>
      </c>
      <c r="S343" t="s">
        <v>39</v>
      </c>
      <c r="T343" t="s">
        <v>40</v>
      </c>
      <c r="U343" t="s">
        <v>58</v>
      </c>
      <c r="V343" t="s">
        <v>30</v>
      </c>
      <c r="W343" t="str">
        <f t="shared" si="59"/>
        <v>Diplostraca</v>
      </c>
      <c r="X343" t="s">
        <v>336</v>
      </c>
      <c r="Y343" t="str">
        <f t="shared" si="58"/>
        <v>Podon</v>
      </c>
      <c r="Z343" t="s">
        <v>58</v>
      </c>
      <c r="AA343" t="s">
        <v>30</v>
      </c>
      <c r="AB343" t="s">
        <v>30</v>
      </c>
      <c r="AC343" t="s">
        <v>229</v>
      </c>
      <c r="AD343">
        <v>9</v>
      </c>
      <c r="AE343" s="21">
        <f t="shared" si="55"/>
        <v>450</v>
      </c>
      <c r="AF343" s="27">
        <f t="shared" si="56"/>
        <v>42.62488016926639</v>
      </c>
      <c r="AG343" t="s">
        <v>236</v>
      </c>
    </row>
    <row r="344" spans="1:34" hidden="1" x14ac:dyDescent="0.25">
      <c r="A344" s="8" t="s">
        <v>15</v>
      </c>
      <c r="B344" t="s">
        <v>3</v>
      </c>
      <c r="C344" s="4" t="s">
        <v>276</v>
      </c>
      <c r="D344" s="4" t="s">
        <v>315</v>
      </c>
      <c r="E344" s="6">
        <v>42156</v>
      </c>
      <c r="F344">
        <v>0</v>
      </c>
      <c r="G344" s="15">
        <v>250</v>
      </c>
      <c r="H344">
        <v>55521</v>
      </c>
      <c r="I344">
        <v>57504</v>
      </c>
      <c r="J344">
        <f t="shared" si="54"/>
        <v>53.289212289212287</v>
      </c>
      <c r="K344" s="18">
        <v>2.0833333333333333E-3</v>
      </c>
      <c r="L344">
        <f>((3.14*(0.5^2))/4)*J344</f>
        <v>10.458007911757912</v>
      </c>
      <c r="M344">
        <v>10.55721443</v>
      </c>
      <c r="N344" s="9">
        <v>1000</v>
      </c>
      <c r="O344" s="9">
        <v>1</v>
      </c>
      <c r="P344" s="12" t="s">
        <v>240</v>
      </c>
      <c r="Q344" t="s">
        <v>59</v>
      </c>
      <c r="R344" t="s">
        <v>60</v>
      </c>
      <c r="S344" t="s">
        <v>30</v>
      </c>
      <c r="T344" t="s">
        <v>30</v>
      </c>
      <c r="U344" t="s">
        <v>30</v>
      </c>
      <c r="V344" t="s">
        <v>30</v>
      </c>
      <c r="W344" t="s">
        <v>166</v>
      </c>
      <c r="X344" t="s">
        <v>166</v>
      </c>
      <c r="Y344" t="str">
        <f t="shared" si="58"/>
        <v>Polychaeta</v>
      </c>
      <c r="Z344" t="s">
        <v>183</v>
      </c>
      <c r="AA344" t="s">
        <v>30</v>
      </c>
      <c r="AB344" t="s">
        <v>30</v>
      </c>
      <c r="AC344">
        <v>8.5</v>
      </c>
      <c r="AD344">
        <v>1</v>
      </c>
      <c r="AE344" s="21">
        <f t="shared" si="55"/>
        <v>1</v>
      </c>
      <c r="AF344" s="27">
        <f t="shared" si="56"/>
        <v>9.4721955931703086E-2</v>
      </c>
      <c r="AG344" t="s">
        <v>236</v>
      </c>
      <c r="AH344" t="s">
        <v>231</v>
      </c>
    </row>
    <row r="345" spans="1:34" hidden="1" x14ac:dyDescent="0.25">
      <c r="A345" s="8" t="s">
        <v>15</v>
      </c>
      <c r="B345" t="s">
        <v>3</v>
      </c>
      <c r="C345" s="4" t="s">
        <v>276</v>
      </c>
      <c r="D345" s="4" t="s">
        <v>315</v>
      </c>
      <c r="E345" s="6">
        <v>42156</v>
      </c>
      <c r="F345">
        <v>0</v>
      </c>
      <c r="G345" s="15">
        <v>250</v>
      </c>
      <c r="H345">
        <v>55521</v>
      </c>
      <c r="I345">
        <v>57504</v>
      </c>
      <c r="J345">
        <f t="shared" si="54"/>
        <v>53.289212289212287</v>
      </c>
      <c r="K345" s="18">
        <v>2.0833333333333333E-3</v>
      </c>
      <c r="L345">
        <f>((3.14*(0.5^2))/4)*J345</f>
        <v>10.458007911757912</v>
      </c>
      <c r="M345">
        <v>10.55721443</v>
      </c>
      <c r="N345" s="9">
        <v>250</v>
      </c>
      <c r="O345" s="9">
        <v>0.02</v>
      </c>
      <c r="P345" s="17" t="s">
        <v>234</v>
      </c>
      <c r="Q345" t="s">
        <v>31</v>
      </c>
      <c r="R345" t="s">
        <v>33</v>
      </c>
      <c r="S345" t="s">
        <v>34</v>
      </c>
      <c r="T345" t="s">
        <v>65</v>
      </c>
      <c r="U345" t="s">
        <v>66</v>
      </c>
      <c r="V345" t="s">
        <v>30</v>
      </c>
      <c r="W345" t="str">
        <f t="shared" ref="W345:W352" si="60">IF(S345="NA",IF(R345="NA",IF(Q345="NA","Digested",Q345),R345),S345)</f>
        <v>Calanoida</v>
      </c>
      <c r="X345" t="s">
        <v>342</v>
      </c>
      <c r="Y345" t="str">
        <f t="shared" si="58"/>
        <v>Pseudocalanus</v>
      </c>
      <c r="Z345" t="s">
        <v>66</v>
      </c>
      <c r="AA345" t="s">
        <v>30</v>
      </c>
      <c r="AB345" t="s">
        <v>30</v>
      </c>
      <c r="AC345" t="s">
        <v>229</v>
      </c>
      <c r="AD345">
        <v>10</v>
      </c>
      <c r="AE345" s="21">
        <f t="shared" si="55"/>
        <v>500</v>
      </c>
      <c r="AF345" s="27">
        <f t="shared" si="56"/>
        <v>47.360977965851546</v>
      </c>
      <c r="AG345" t="s">
        <v>236</v>
      </c>
    </row>
    <row r="346" spans="1:34" hidden="1" x14ac:dyDescent="0.25">
      <c r="A346" s="8" t="s">
        <v>15</v>
      </c>
      <c r="B346" t="s">
        <v>3</v>
      </c>
      <c r="C346" s="4" t="s">
        <v>276</v>
      </c>
      <c r="D346" s="4" t="s">
        <v>315</v>
      </c>
      <c r="E346" s="6">
        <v>42156</v>
      </c>
      <c r="F346">
        <v>0</v>
      </c>
      <c r="G346" s="15">
        <v>250</v>
      </c>
      <c r="H346">
        <v>55521</v>
      </c>
      <c r="I346">
        <v>57504</v>
      </c>
      <c r="J346">
        <f t="shared" si="54"/>
        <v>53.289212289212287</v>
      </c>
      <c r="K346" s="18">
        <v>2.0833333333333333E-3</v>
      </c>
      <c r="L346">
        <f>((3.14*(0.5^2))/4)*J346</f>
        <v>10.458007911757912</v>
      </c>
      <c r="M346">
        <v>10.55721443</v>
      </c>
      <c r="N346" s="9">
        <v>250</v>
      </c>
      <c r="O346" s="9">
        <v>0.02</v>
      </c>
      <c r="P346" s="17" t="s">
        <v>234</v>
      </c>
      <c r="Q346" t="s">
        <v>31</v>
      </c>
      <c r="R346" t="s">
        <v>33</v>
      </c>
      <c r="S346" t="s">
        <v>34</v>
      </c>
      <c r="T346" t="s">
        <v>65</v>
      </c>
      <c r="U346" t="s">
        <v>66</v>
      </c>
      <c r="V346" t="s">
        <v>30</v>
      </c>
      <c r="W346" t="str">
        <f t="shared" si="60"/>
        <v>Calanoida</v>
      </c>
      <c r="X346" t="s">
        <v>342</v>
      </c>
      <c r="Y346" t="str">
        <f t="shared" si="58"/>
        <v>Pseudocalanus</v>
      </c>
      <c r="Z346" t="s">
        <v>186</v>
      </c>
      <c r="AA346" t="s">
        <v>222</v>
      </c>
      <c r="AB346" t="s">
        <v>30</v>
      </c>
      <c r="AC346" t="s">
        <v>229</v>
      </c>
      <c r="AD346">
        <v>1</v>
      </c>
      <c r="AE346" s="21">
        <f t="shared" si="55"/>
        <v>50</v>
      </c>
      <c r="AF346" s="27">
        <f t="shared" si="56"/>
        <v>4.7360977965851543</v>
      </c>
      <c r="AG346" t="s">
        <v>236</v>
      </c>
    </row>
    <row r="347" spans="1:34" hidden="1" x14ac:dyDescent="0.25">
      <c r="A347" s="8" t="s">
        <v>15</v>
      </c>
      <c r="B347" t="s">
        <v>3</v>
      </c>
      <c r="C347" s="4" t="s">
        <v>276</v>
      </c>
      <c r="D347" s="4" t="s">
        <v>315</v>
      </c>
      <c r="E347" s="6">
        <v>42156</v>
      </c>
      <c r="F347">
        <v>0</v>
      </c>
      <c r="G347" s="15">
        <v>250</v>
      </c>
      <c r="H347">
        <v>55521</v>
      </c>
      <c r="I347">
        <v>57504</v>
      </c>
      <c r="J347">
        <f t="shared" si="54"/>
        <v>53.289212289212287</v>
      </c>
      <c r="K347" s="18">
        <v>2.0833333333333333E-3</v>
      </c>
      <c r="L347">
        <f>((3.14*(0.5^2))/4)*J347</f>
        <v>10.458007911757912</v>
      </c>
      <c r="M347">
        <v>10.55721443</v>
      </c>
      <c r="N347" s="9">
        <v>250</v>
      </c>
      <c r="O347" s="9">
        <v>0.02</v>
      </c>
      <c r="P347" s="17" t="s">
        <v>234</v>
      </c>
      <c r="Q347" t="s">
        <v>31</v>
      </c>
      <c r="R347" t="s">
        <v>99</v>
      </c>
      <c r="S347" t="s">
        <v>34</v>
      </c>
      <c r="T347" t="s">
        <v>100</v>
      </c>
      <c r="U347" t="s">
        <v>101</v>
      </c>
      <c r="V347" t="s">
        <v>30</v>
      </c>
      <c r="W347" t="str">
        <f t="shared" si="60"/>
        <v>Calanoida</v>
      </c>
      <c r="X347" t="s">
        <v>342</v>
      </c>
      <c r="Y347" t="str">
        <f t="shared" si="58"/>
        <v>Tortanus</v>
      </c>
      <c r="Z347" t="s">
        <v>101</v>
      </c>
      <c r="AA347" t="s">
        <v>30</v>
      </c>
      <c r="AB347" t="s">
        <v>30</v>
      </c>
      <c r="AC347" t="s">
        <v>229</v>
      </c>
      <c r="AD347">
        <v>1</v>
      </c>
      <c r="AE347" s="21">
        <f t="shared" si="55"/>
        <v>50</v>
      </c>
      <c r="AF347" s="27">
        <f t="shared" si="56"/>
        <v>4.7360977965851543</v>
      </c>
      <c r="AG347" t="s">
        <v>236</v>
      </c>
    </row>
    <row r="348" spans="1:34" hidden="1" x14ac:dyDescent="0.25">
      <c r="A348" s="4" t="s">
        <v>255</v>
      </c>
      <c r="B348" s="4" t="s">
        <v>7</v>
      </c>
      <c r="C348" s="4" t="s">
        <v>277</v>
      </c>
      <c r="D348" s="4" t="s">
        <v>318</v>
      </c>
      <c r="E348" s="6">
        <v>42524</v>
      </c>
      <c r="F348">
        <v>0</v>
      </c>
      <c r="G348" s="15">
        <v>250</v>
      </c>
      <c r="H348">
        <v>629297</v>
      </c>
      <c r="I348">
        <v>633090</v>
      </c>
      <c r="J348">
        <f t="shared" si="54"/>
        <v>101.92939092939093</v>
      </c>
      <c r="K348" s="18">
        <v>1.4120370370370369E-3</v>
      </c>
      <c r="L348">
        <f>((3.14*(0.5^2))/4)*J348</f>
        <v>20.003642969892972</v>
      </c>
      <c r="M348">
        <v>21.705540939999999</v>
      </c>
      <c r="N348" s="9">
        <v>1000</v>
      </c>
      <c r="O348" s="9">
        <v>1</v>
      </c>
      <c r="P348" s="17" t="s">
        <v>239</v>
      </c>
      <c r="Q348" t="s">
        <v>31</v>
      </c>
      <c r="R348" t="s">
        <v>33</v>
      </c>
      <c r="S348" t="s">
        <v>34</v>
      </c>
      <c r="T348" t="s">
        <v>65</v>
      </c>
      <c r="U348" t="s">
        <v>66</v>
      </c>
      <c r="V348" t="s">
        <v>30</v>
      </c>
      <c r="W348" t="str">
        <f t="shared" si="60"/>
        <v>Calanoida</v>
      </c>
      <c r="X348" t="s">
        <v>342</v>
      </c>
      <c r="Y348" t="str">
        <f t="shared" si="58"/>
        <v>Pseudocalanus</v>
      </c>
      <c r="Z348" t="s">
        <v>66</v>
      </c>
      <c r="AA348" s="4" t="s">
        <v>30</v>
      </c>
      <c r="AB348" s="4" t="s">
        <v>30</v>
      </c>
      <c r="AC348" t="s">
        <v>229</v>
      </c>
      <c r="AD348">
        <v>1</v>
      </c>
      <c r="AE348" s="21">
        <f t="shared" si="55"/>
        <v>1</v>
      </c>
      <c r="AF348" s="27">
        <f t="shared" si="56"/>
        <v>4.6071185360653813E-2</v>
      </c>
      <c r="AG348" t="s">
        <v>237</v>
      </c>
    </row>
    <row r="349" spans="1:34" hidden="1" x14ac:dyDescent="0.25">
      <c r="A349" s="4" t="s">
        <v>255</v>
      </c>
      <c r="B349" s="4" t="s">
        <v>7</v>
      </c>
      <c r="C349" s="4" t="s">
        <v>277</v>
      </c>
      <c r="D349" s="4" t="s">
        <v>318</v>
      </c>
      <c r="E349" s="6">
        <v>42524</v>
      </c>
      <c r="F349">
        <v>0</v>
      </c>
      <c r="G349" s="15">
        <v>250</v>
      </c>
      <c r="H349">
        <v>629297</v>
      </c>
      <c r="I349">
        <v>633090</v>
      </c>
      <c r="J349">
        <f t="shared" si="54"/>
        <v>101.92939092939093</v>
      </c>
      <c r="K349" s="18">
        <v>1.4120370370370369E-3</v>
      </c>
      <c r="L349">
        <f>((3.14*(0.5^2))/4)*J349</f>
        <v>20.003642969892972</v>
      </c>
      <c r="M349">
        <v>21.705540939999999</v>
      </c>
      <c r="N349" s="9">
        <v>250</v>
      </c>
      <c r="O349" s="9">
        <v>0.05</v>
      </c>
      <c r="P349" s="17" t="s">
        <v>239</v>
      </c>
      <c r="Q349" t="s">
        <v>31</v>
      </c>
      <c r="R349" t="s">
        <v>33</v>
      </c>
      <c r="S349" t="s">
        <v>34</v>
      </c>
      <c r="T349" t="s">
        <v>65</v>
      </c>
      <c r="U349" t="s">
        <v>66</v>
      </c>
      <c r="V349" t="s">
        <v>30</v>
      </c>
      <c r="W349" t="str">
        <f t="shared" si="60"/>
        <v>Calanoida</v>
      </c>
      <c r="X349" t="s">
        <v>342</v>
      </c>
      <c r="Y349" t="str">
        <f t="shared" si="58"/>
        <v>Pseudocalanus</v>
      </c>
      <c r="Z349" t="s">
        <v>66</v>
      </c>
      <c r="AA349" s="4" t="s">
        <v>30</v>
      </c>
      <c r="AB349" s="4" t="s">
        <v>30</v>
      </c>
      <c r="AC349" t="s">
        <v>229</v>
      </c>
      <c r="AD349">
        <v>77</v>
      </c>
      <c r="AE349" s="21">
        <f t="shared" si="55"/>
        <v>1540</v>
      </c>
      <c r="AF349" s="27">
        <f t="shared" si="56"/>
        <v>70.949625455406874</v>
      </c>
      <c r="AG349" t="s">
        <v>237</v>
      </c>
    </row>
    <row r="350" spans="1:34" hidden="1" x14ac:dyDescent="0.25">
      <c r="A350" s="4" t="s">
        <v>255</v>
      </c>
      <c r="B350" s="4" t="s">
        <v>7</v>
      </c>
      <c r="C350" s="4" t="s">
        <v>277</v>
      </c>
      <c r="D350" s="4" t="s">
        <v>318</v>
      </c>
      <c r="E350" s="6">
        <v>42524</v>
      </c>
      <c r="F350">
        <v>0</v>
      </c>
      <c r="G350" s="15">
        <v>250</v>
      </c>
      <c r="H350">
        <v>629297</v>
      </c>
      <c r="I350">
        <v>633090</v>
      </c>
      <c r="J350">
        <f t="shared" si="54"/>
        <v>101.92939092939093</v>
      </c>
      <c r="K350" s="18">
        <v>1.4120370370370369E-3</v>
      </c>
      <c r="L350">
        <f>((3.14*(0.5^2))/4)*J350</f>
        <v>20.003642969892972</v>
      </c>
      <c r="M350">
        <v>21.705540939999999</v>
      </c>
      <c r="N350" s="9">
        <v>250</v>
      </c>
      <c r="O350" s="9">
        <v>0.05</v>
      </c>
      <c r="P350" s="17" t="s">
        <v>239</v>
      </c>
      <c r="Q350" t="s">
        <v>31</v>
      </c>
      <c r="R350" t="s">
        <v>99</v>
      </c>
      <c r="S350" t="s">
        <v>34</v>
      </c>
      <c r="T350" t="s">
        <v>100</v>
      </c>
      <c r="U350" t="s">
        <v>101</v>
      </c>
      <c r="V350" t="s">
        <v>30</v>
      </c>
      <c r="W350" t="str">
        <f t="shared" si="60"/>
        <v>Calanoida</v>
      </c>
      <c r="X350" t="s">
        <v>342</v>
      </c>
      <c r="Y350" t="str">
        <f t="shared" si="58"/>
        <v>Tortanus</v>
      </c>
      <c r="Z350" t="s">
        <v>101</v>
      </c>
      <c r="AA350" s="4" t="s">
        <v>30</v>
      </c>
      <c r="AB350" s="4" t="s">
        <v>227</v>
      </c>
      <c r="AC350" t="s">
        <v>229</v>
      </c>
      <c r="AD350">
        <v>3</v>
      </c>
      <c r="AE350" s="21">
        <f t="shared" si="55"/>
        <v>60</v>
      </c>
      <c r="AF350" s="27">
        <f t="shared" si="56"/>
        <v>2.7642711216392288</v>
      </c>
      <c r="AG350" t="s">
        <v>237</v>
      </c>
    </row>
    <row r="351" spans="1:34" hidden="1" x14ac:dyDescent="0.25">
      <c r="A351" s="4" t="s">
        <v>26</v>
      </c>
      <c r="B351" s="4" t="s">
        <v>7</v>
      </c>
      <c r="C351" s="4" t="s">
        <v>277</v>
      </c>
      <c r="D351" s="4" t="s">
        <v>318</v>
      </c>
      <c r="E351" s="6">
        <v>42532</v>
      </c>
      <c r="F351">
        <v>0</v>
      </c>
      <c r="G351" s="15">
        <v>250</v>
      </c>
      <c r="H351">
        <v>663400</v>
      </c>
      <c r="I351">
        <v>666580</v>
      </c>
      <c r="J351">
        <f t="shared" si="54"/>
        <v>85.456225456225454</v>
      </c>
      <c r="K351" s="18">
        <v>1.736111111111111E-3</v>
      </c>
      <c r="L351">
        <f>((3.14*(0.5^2))/4)*J351</f>
        <v>16.770784245784245</v>
      </c>
      <c r="M351">
        <v>18.351886400000001</v>
      </c>
      <c r="N351" s="9">
        <v>1000</v>
      </c>
      <c r="O351" s="9">
        <v>1</v>
      </c>
      <c r="P351" s="17" t="s">
        <v>234</v>
      </c>
      <c r="Q351" t="s">
        <v>31</v>
      </c>
      <c r="R351" t="s">
        <v>32</v>
      </c>
      <c r="S351" t="s">
        <v>34</v>
      </c>
      <c r="T351" t="s">
        <v>50</v>
      </c>
      <c r="U351" t="s">
        <v>51</v>
      </c>
      <c r="V351" t="s">
        <v>30</v>
      </c>
      <c r="W351" t="str">
        <f t="shared" si="60"/>
        <v>Calanoida</v>
      </c>
      <c r="X351" t="s">
        <v>342</v>
      </c>
      <c r="Y351" t="str">
        <f t="shared" si="58"/>
        <v>Acartia</v>
      </c>
      <c r="Z351" t="s">
        <v>51</v>
      </c>
      <c r="AA351" s="4" t="s">
        <v>30</v>
      </c>
      <c r="AB351" s="4" t="s">
        <v>30</v>
      </c>
      <c r="AC351" t="s">
        <v>229</v>
      </c>
      <c r="AD351">
        <v>2</v>
      </c>
      <c r="AE351" s="21">
        <f t="shared" si="55"/>
        <v>2</v>
      </c>
      <c r="AF351" s="27">
        <f t="shared" si="56"/>
        <v>0.108980622286328</v>
      </c>
      <c r="AG351" t="s">
        <v>237</v>
      </c>
    </row>
    <row r="352" spans="1:34" hidden="1" x14ac:dyDescent="0.25">
      <c r="A352" s="4" t="s">
        <v>26</v>
      </c>
      <c r="B352" s="4" t="s">
        <v>7</v>
      </c>
      <c r="C352" s="4" t="s">
        <v>277</v>
      </c>
      <c r="D352" s="4" t="s">
        <v>318</v>
      </c>
      <c r="E352" s="6">
        <v>42532</v>
      </c>
      <c r="F352">
        <v>0</v>
      </c>
      <c r="G352" s="15">
        <v>250</v>
      </c>
      <c r="H352">
        <v>663400</v>
      </c>
      <c r="I352">
        <v>666580</v>
      </c>
      <c r="J352">
        <f t="shared" si="54"/>
        <v>85.456225456225454</v>
      </c>
      <c r="K352" s="18">
        <v>1.736111111111111E-3</v>
      </c>
      <c r="L352">
        <f>((3.14*(0.5^2))/4)*J352</f>
        <v>16.770784245784245</v>
      </c>
      <c r="M352">
        <v>18.351886400000001</v>
      </c>
      <c r="N352" s="9">
        <v>250</v>
      </c>
      <c r="O352" s="9">
        <v>0.05</v>
      </c>
      <c r="P352" s="17" t="s">
        <v>234</v>
      </c>
      <c r="Q352" t="s">
        <v>31</v>
      </c>
      <c r="R352" t="s">
        <v>32</v>
      </c>
      <c r="S352" t="s">
        <v>34</v>
      </c>
      <c r="T352" t="s">
        <v>50</v>
      </c>
      <c r="U352" t="s">
        <v>51</v>
      </c>
      <c r="V352" t="s">
        <v>30</v>
      </c>
      <c r="W352" t="str">
        <f t="shared" si="60"/>
        <v>Calanoida</v>
      </c>
      <c r="X352" t="s">
        <v>342</v>
      </c>
      <c r="Y352" t="str">
        <f t="shared" si="58"/>
        <v>Acartia</v>
      </c>
      <c r="Z352" t="s">
        <v>51</v>
      </c>
      <c r="AA352" s="4" t="s">
        <v>30</v>
      </c>
      <c r="AB352" s="4" t="s">
        <v>30</v>
      </c>
      <c r="AC352" t="s">
        <v>229</v>
      </c>
      <c r="AD352">
        <v>82</v>
      </c>
      <c r="AE352" s="21">
        <f t="shared" si="55"/>
        <v>1640</v>
      </c>
      <c r="AF352" s="27">
        <f t="shared" si="56"/>
        <v>89.36411027478897</v>
      </c>
      <c r="AG352" t="s">
        <v>237</v>
      </c>
    </row>
    <row r="353" spans="1:33" hidden="1" x14ac:dyDescent="0.25">
      <c r="A353" s="4" t="s">
        <v>26</v>
      </c>
      <c r="B353" s="4" t="s">
        <v>7</v>
      </c>
      <c r="C353" s="4" t="s">
        <v>277</v>
      </c>
      <c r="D353" s="4" t="s">
        <v>318</v>
      </c>
      <c r="E353" s="6">
        <v>42532</v>
      </c>
      <c r="F353">
        <v>0</v>
      </c>
      <c r="G353" s="15">
        <v>250</v>
      </c>
      <c r="H353">
        <v>663400</v>
      </c>
      <c r="I353">
        <v>666580</v>
      </c>
      <c r="J353">
        <f t="shared" si="54"/>
        <v>85.456225456225454</v>
      </c>
      <c r="K353" s="18">
        <v>1.736111111111111E-3</v>
      </c>
      <c r="L353">
        <f>((3.14*(0.5^2))/4)*J353</f>
        <v>16.770784245784245</v>
      </c>
      <c r="M353">
        <v>18.351886400000001</v>
      </c>
      <c r="N353" s="9">
        <v>250</v>
      </c>
      <c r="O353" s="9">
        <v>0.05</v>
      </c>
      <c r="P353" s="17" t="s">
        <v>234</v>
      </c>
      <c r="Q353" t="s">
        <v>31</v>
      </c>
      <c r="R353" t="s">
        <v>32</v>
      </c>
      <c r="S353" t="s">
        <v>30</v>
      </c>
      <c r="T353" t="s">
        <v>30</v>
      </c>
      <c r="U353" t="s">
        <v>30</v>
      </c>
      <c r="V353" t="s">
        <v>30</v>
      </c>
      <c r="W353" t="s">
        <v>274</v>
      </c>
      <c r="X353" t="s">
        <v>274</v>
      </c>
      <c r="Y353" t="s">
        <v>274</v>
      </c>
      <c r="Z353" t="s">
        <v>163</v>
      </c>
      <c r="AA353" s="4" t="s">
        <v>215</v>
      </c>
      <c r="AB353" s="4" t="s">
        <v>30</v>
      </c>
      <c r="AC353" t="s">
        <v>229</v>
      </c>
      <c r="AD353">
        <v>11</v>
      </c>
      <c r="AE353" s="21">
        <f t="shared" si="55"/>
        <v>220</v>
      </c>
      <c r="AF353" s="27">
        <f t="shared" si="56"/>
        <v>11.98786845149608</v>
      </c>
      <c r="AG353" t="s">
        <v>237</v>
      </c>
    </row>
    <row r="354" spans="1:33" hidden="1" x14ac:dyDescent="0.25">
      <c r="A354" s="4" t="s">
        <v>26</v>
      </c>
      <c r="B354" s="4" t="s">
        <v>7</v>
      </c>
      <c r="C354" s="4" t="s">
        <v>277</v>
      </c>
      <c r="D354" s="4" t="s">
        <v>318</v>
      </c>
      <c r="E354" s="6">
        <v>42532</v>
      </c>
      <c r="F354">
        <v>0</v>
      </c>
      <c r="G354" s="15">
        <v>250</v>
      </c>
      <c r="H354">
        <v>663400</v>
      </c>
      <c r="I354">
        <v>666580</v>
      </c>
      <c r="J354">
        <f t="shared" si="54"/>
        <v>85.456225456225454</v>
      </c>
      <c r="K354" s="18">
        <v>1.736111111111111E-3</v>
      </c>
      <c r="L354">
        <f>((3.14*(0.5^2))/4)*J354</f>
        <v>16.770784245784245</v>
      </c>
      <c r="M354">
        <v>18.351886400000001</v>
      </c>
      <c r="N354" s="9">
        <v>250</v>
      </c>
      <c r="O354" s="9">
        <v>0.05</v>
      </c>
      <c r="P354" s="17" t="s">
        <v>234</v>
      </c>
      <c r="Q354" t="s">
        <v>70</v>
      </c>
      <c r="R354" t="s">
        <v>86</v>
      </c>
      <c r="S354" t="s">
        <v>30</v>
      </c>
      <c r="T354" t="s">
        <v>30</v>
      </c>
      <c r="U354" t="s">
        <v>30</v>
      </c>
      <c r="V354" t="s">
        <v>30</v>
      </c>
      <c r="W354" t="s">
        <v>166</v>
      </c>
      <c r="X354" t="s">
        <v>166</v>
      </c>
      <c r="Y354" t="str">
        <f t="shared" ref="Y354:Y365" si="61">IF(U354="NA",IF(T354="NA",IF(S354="NA",IF(R354="NA",IF(Q354="NA","Other",Q354),R354),S354),T354),U354)</f>
        <v>Bivalvia</v>
      </c>
      <c r="Z354" t="s">
        <v>175</v>
      </c>
      <c r="AA354" s="4" t="s">
        <v>221</v>
      </c>
      <c r="AB354" s="4" t="s">
        <v>30</v>
      </c>
      <c r="AC354" t="s">
        <v>229</v>
      </c>
      <c r="AD354">
        <v>1</v>
      </c>
      <c r="AE354" s="21">
        <f t="shared" si="55"/>
        <v>20</v>
      </c>
      <c r="AF354" s="27">
        <f t="shared" si="56"/>
        <v>1.0898062228632801</v>
      </c>
      <c r="AG354" t="s">
        <v>237</v>
      </c>
    </row>
    <row r="355" spans="1:33" hidden="1" x14ac:dyDescent="0.25">
      <c r="A355" s="4" t="s">
        <v>26</v>
      </c>
      <c r="B355" s="4" t="s">
        <v>7</v>
      </c>
      <c r="C355" s="4" t="s">
        <v>277</v>
      </c>
      <c r="D355" s="4" t="s">
        <v>318</v>
      </c>
      <c r="E355" s="6">
        <v>42532</v>
      </c>
      <c r="F355">
        <v>0</v>
      </c>
      <c r="G355" s="15">
        <v>250</v>
      </c>
      <c r="H355">
        <v>663400</v>
      </c>
      <c r="I355">
        <v>666580</v>
      </c>
      <c r="J355">
        <f t="shared" si="54"/>
        <v>85.456225456225454</v>
      </c>
      <c r="K355" s="18">
        <v>1.736111111111111E-3</v>
      </c>
      <c r="L355">
        <f>((3.14*(0.5^2))/4)*J355</f>
        <v>16.770784245784245</v>
      </c>
      <c r="M355">
        <v>18.351886400000001</v>
      </c>
      <c r="N355" s="9">
        <v>250</v>
      </c>
      <c r="O355" s="9">
        <v>0.05</v>
      </c>
      <c r="P355" s="17" t="s">
        <v>234</v>
      </c>
      <c r="Q355" t="s">
        <v>57</v>
      </c>
      <c r="R355" t="s">
        <v>30</v>
      </c>
      <c r="S355" t="s">
        <v>30</v>
      </c>
      <c r="T355" t="s">
        <v>30</v>
      </c>
      <c r="U355" t="s">
        <v>30</v>
      </c>
      <c r="V355" t="s">
        <v>30</v>
      </c>
      <c r="W355" t="s">
        <v>166</v>
      </c>
      <c r="X355" t="s">
        <v>166</v>
      </c>
      <c r="Y355" t="str">
        <f t="shared" si="61"/>
        <v>Bryozoa</v>
      </c>
      <c r="Z355" t="s">
        <v>57</v>
      </c>
      <c r="AA355" s="4" t="s">
        <v>30</v>
      </c>
      <c r="AB355" s="4" t="s">
        <v>30</v>
      </c>
      <c r="AC355" t="s">
        <v>229</v>
      </c>
      <c r="AD355">
        <v>15</v>
      </c>
      <c r="AE355" s="21">
        <f t="shared" si="55"/>
        <v>300</v>
      </c>
      <c r="AF355" s="27">
        <f t="shared" si="56"/>
        <v>16.347093342949201</v>
      </c>
      <c r="AG355" t="s">
        <v>237</v>
      </c>
    </row>
    <row r="356" spans="1:33" hidden="1" x14ac:dyDescent="0.25">
      <c r="A356" s="4" t="s">
        <v>26</v>
      </c>
      <c r="B356" s="4" t="s">
        <v>7</v>
      </c>
      <c r="C356" s="4" t="s">
        <v>277</v>
      </c>
      <c r="D356" s="4" t="s">
        <v>318</v>
      </c>
      <c r="E356" s="6">
        <v>42532</v>
      </c>
      <c r="F356">
        <v>0</v>
      </c>
      <c r="G356" s="15">
        <v>250</v>
      </c>
      <c r="H356">
        <v>663400</v>
      </c>
      <c r="I356">
        <v>666580</v>
      </c>
      <c r="J356">
        <f t="shared" si="54"/>
        <v>85.456225456225454</v>
      </c>
      <c r="K356" s="18">
        <v>1.736111111111111E-3</v>
      </c>
      <c r="L356">
        <f>((3.14*(0.5^2))/4)*J356</f>
        <v>16.770784245784245</v>
      </c>
      <c r="M356">
        <v>18.351886400000001</v>
      </c>
      <c r="N356" s="9">
        <v>1000</v>
      </c>
      <c r="O356" s="9">
        <v>1</v>
      </c>
      <c r="P356" s="12" t="s">
        <v>238</v>
      </c>
      <c r="Q356" t="s">
        <v>31</v>
      </c>
      <c r="R356" t="s">
        <v>32</v>
      </c>
      <c r="S356" t="s">
        <v>34</v>
      </c>
      <c r="T356" t="s">
        <v>82</v>
      </c>
      <c r="U356" t="s">
        <v>83</v>
      </c>
      <c r="V356" t="s">
        <v>84</v>
      </c>
      <c r="W356" t="str">
        <f t="shared" ref="W356:W365" si="62">IF(S356="NA",IF(R356="NA",IF(Q356="NA","Digested",Q356),R356),S356)</f>
        <v>Calanoida</v>
      </c>
      <c r="X356" t="s">
        <v>342</v>
      </c>
      <c r="Y356" t="str">
        <f t="shared" si="61"/>
        <v>Calanus</v>
      </c>
      <c r="Z356" t="s">
        <v>187</v>
      </c>
      <c r="AA356" s="4" t="s">
        <v>30</v>
      </c>
      <c r="AB356" s="4" t="s">
        <v>30</v>
      </c>
      <c r="AC356">
        <v>3.5</v>
      </c>
      <c r="AD356">
        <v>52</v>
      </c>
      <c r="AE356" s="21">
        <f t="shared" si="55"/>
        <v>52</v>
      </c>
      <c r="AF356" s="27">
        <f t="shared" si="56"/>
        <v>2.8334961794445284</v>
      </c>
      <c r="AG356" t="s">
        <v>237</v>
      </c>
    </row>
    <row r="357" spans="1:33" hidden="1" x14ac:dyDescent="0.25">
      <c r="A357" s="4" t="s">
        <v>26</v>
      </c>
      <c r="B357" s="4" t="s">
        <v>7</v>
      </c>
      <c r="C357" s="4" t="s">
        <v>277</v>
      </c>
      <c r="D357" s="4" t="s">
        <v>318</v>
      </c>
      <c r="E357" s="6">
        <v>42532</v>
      </c>
      <c r="F357">
        <v>0</v>
      </c>
      <c r="G357" s="15">
        <v>250</v>
      </c>
      <c r="H357">
        <v>663400</v>
      </c>
      <c r="I357">
        <v>666580</v>
      </c>
      <c r="J357">
        <f t="shared" si="54"/>
        <v>85.456225456225454</v>
      </c>
      <c r="K357" s="18">
        <v>1.736111111111111E-3</v>
      </c>
      <c r="L357">
        <f>((3.14*(0.5^2))/4)*J357</f>
        <v>16.770784245784245</v>
      </c>
      <c r="M357">
        <v>18.351886400000001</v>
      </c>
      <c r="N357" s="9">
        <v>1000</v>
      </c>
      <c r="O357" s="9">
        <v>1</v>
      </c>
      <c r="P357" s="12" t="s">
        <v>238</v>
      </c>
      <c r="Q357" t="s">
        <v>31</v>
      </c>
      <c r="R357" t="s">
        <v>32</v>
      </c>
      <c r="S357" t="s">
        <v>34</v>
      </c>
      <c r="T357" t="s">
        <v>82</v>
      </c>
      <c r="U357" t="s">
        <v>83</v>
      </c>
      <c r="V357" t="s">
        <v>133</v>
      </c>
      <c r="W357" t="str">
        <f t="shared" si="62"/>
        <v>Calanoida</v>
      </c>
      <c r="X357" t="s">
        <v>342</v>
      </c>
      <c r="Y357" t="str">
        <f t="shared" si="61"/>
        <v>Calanus</v>
      </c>
      <c r="Z357" t="s">
        <v>198</v>
      </c>
      <c r="AA357" s="4" t="s">
        <v>30</v>
      </c>
      <c r="AB357" s="4" t="s">
        <v>30</v>
      </c>
      <c r="AC357">
        <v>2.8</v>
      </c>
      <c r="AD357">
        <v>44</v>
      </c>
      <c r="AE357" s="21">
        <f t="shared" si="55"/>
        <v>44</v>
      </c>
      <c r="AF357" s="27">
        <f t="shared" si="56"/>
        <v>2.397573690299216</v>
      </c>
      <c r="AG357" t="s">
        <v>237</v>
      </c>
    </row>
    <row r="358" spans="1:33" hidden="1" x14ac:dyDescent="0.25">
      <c r="A358" s="4" t="s">
        <v>26</v>
      </c>
      <c r="B358" s="4" t="s">
        <v>7</v>
      </c>
      <c r="C358" s="4" t="s">
        <v>277</v>
      </c>
      <c r="D358" s="4" t="s">
        <v>318</v>
      </c>
      <c r="E358" s="6">
        <v>42532</v>
      </c>
      <c r="F358">
        <v>0</v>
      </c>
      <c r="G358" s="15">
        <v>250</v>
      </c>
      <c r="H358">
        <v>663400</v>
      </c>
      <c r="I358">
        <v>666580</v>
      </c>
      <c r="J358">
        <f t="shared" si="54"/>
        <v>85.456225456225454</v>
      </c>
      <c r="K358" s="18">
        <v>1.736111111111111E-3</v>
      </c>
      <c r="L358">
        <f>((3.14*(0.5^2))/4)*J358</f>
        <v>16.770784245784245</v>
      </c>
      <c r="M358">
        <v>18.351886400000001</v>
      </c>
      <c r="N358" s="9">
        <v>2000</v>
      </c>
      <c r="O358" s="9">
        <v>1</v>
      </c>
      <c r="P358" s="12" t="s">
        <v>238</v>
      </c>
      <c r="Q358" t="s">
        <v>31</v>
      </c>
      <c r="R358" t="s">
        <v>79</v>
      </c>
      <c r="S358" t="s">
        <v>80</v>
      </c>
      <c r="T358" t="s">
        <v>81</v>
      </c>
      <c r="U358" t="s">
        <v>30</v>
      </c>
      <c r="V358" t="s">
        <v>30</v>
      </c>
      <c r="W358" t="str">
        <f t="shared" si="62"/>
        <v>Decapoda</v>
      </c>
      <c r="X358" t="s">
        <v>340</v>
      </c>
      <c r="Y358" t="str">
        <f t="shared" si="61"/>
        <v>Cancridae</v>
      </c>
      <c r="Z358" t="s">
        <v>81</v>
      </c>
      <c r="AA358" s="4" t="s">
        <v>30</v>
      </c>
      <c r="AB358" s="4" t="s">
        <v>30</v>
      </c>
      <c r="AC358">
        <v>3.6</v>
      </c>
      <c r="AD358">
        <v>3</v>
      </c>
      <c r="AE358" s="21">
        <f t="shared" si="55"/>
        <v>3</v>
      </c>
      <c r="AF358" s="27">
        <f t="shared" si="56"/>
        <v>0.16347093342949201</v>
      </c>
      <c r="AG358" t="s">
        <v>237</v>
      </c>
    </row>
    <row r="359" spans="1:33" hidden="1" x14ac:dyDescent="0.25">
      <c r="A359" s="4" t="s">
        <v>26</v>
      </c>
      <c r="B359" s="4" t="s">
        <v>7</v>
      </c>
      <c r="C359" s="4" t="s">
        <v>277</v>
      </c>
      <c r="D359" s="4" t="s">
        <v>318</v>
      </c>
      <c r="E359" s="6">
        <v>42532</v>
      </c>
      <c r="F359">
        <v>0</v>
      </c>
      <c r="G359" s="15">
        <v>250</v>
      </c>
      <c r="H359">
        <v>663400</v>
      </c>
      <c r="I359">
        <v>666580</v>
      </c>
      <c r="J359">
        <f t="shared" si="54"/>
        <v>85.456225456225454</v>
      </c>
      <c r="K359" s="18">
        <v>1.736111111111111E-3</v>
      </c>
      <c r="L359">
        <f>((3.14*(0.5^2))/4)*J359</f>
        <v>16.770784245784245</v>
      </c>
      <c r="M359">
        <v>18.351886400000001</v>
      </c>
      <c r="N359" s="9">
        <v>1000</v>
      </c>
      <c r="O359" s="9">
        <v>1</v>
      </c>
      <c r="P359" s="12" t="s">
        <v>238</v>
      </c>
      <c r="Q359" t="s">
        <v>31</v>
      </c>
      <c r="R359" t="s">
        <v>79</v>
      </c>
      <c r="S359" t="s">
        <v>80</v>
      </c>
      <c r="T359" t="s">
        <v>81</v>
      </c>
      <c r="U359" t="s">
        <v>30</v>
      </c>
      <c r="V359" t="s">
        <v>30</v>
      </c>
      <c r="W359" t="str">
        <f t="shared" si="62"/>
        <v>Decapoda</v>
      </c>
      <c r="X359" t="s">
        <v>340</v>
      </c>
      <c r="Y359" t="str">
        <f t="shared" si="61"/>
        <v>Cancridae</v>
      </c>
      <c r="Z359" t="s">
        <v>81</v>
      </c>
      <c r="AA359" s="4" t="s">
        <v>30</v>
      </c>
      <c r="AB359" s="4" t="s">
        <v>30</v>
      </c>
      <c r="AC359">
        <v>3.8</v>
      </c>
      <c r="AD359">
        <v>1</v>
      </c>
      <c r="AE359" s="21">
        <f t="shared" si="55"/>
        <v>1</v>
      </c>
      <c r="AF359" s="27">
        <f t="shared" si="56"/>
        <v>5.4490311143164001E-2</v>
      </c>
      <c r="AG359" t="s">
        <v>237</v>
      </c>
    </row>
    <row r="360" spans="1:33" hidden="1" x14ac:dyDescent="0.25">
      <c r="A360" s="4" t="s">
        <v>26</v>
      </c>
      <c r="B360" s="4" t="s">
        <v>7</v>
      </c>
      <c r="C360" s="4" t="s">
        <v>277</v>
      </c>
      <c r="D360" s="4" t="s">
        <v>318</v>
      </c>
      <c r="E360" s="6">
        <v>42532</v>
      </c>
      <c r="F360">
        <v>0</v>
      </c>
      <c r="G360" s="15">
        <v>250</v>
      </c>
      <c r="H360">
        <v>663400</v>
      </c>
      <c r="I360">
        <v>666580</v>
      </c>
      <c r="J360">
        <f t="shared" si="54"/>
        <v>85.456225456225454</v>
      </c>
      <c r="K360" s="18">
        <v>1.736111111111111E-3</v>
      </c>
      <c r="L360">
        <f>((3.14*(0.5^2))/4)*J360</f>
        <v>16.770784245784245</v>
      </c>
      <c r="M360">
        <v>18.351886400000001</v>
      </c>
      <c r="N360" s="9">
        <v>1000</v>
      </c>
      <c r="O360" s="9">
        <v>1</v>
      </c>
      <c r="P360" s="12" t="s">
        <v>239</v>
      </c>
      <c r="Q360" t="s">
        <v>31</v>
      </c>
      <c r="R360" t="s">
        <v>33</v>
      </c>
      <c r="S360" t="s">
        <v>34</v>
      </c>
      <c r="T360" t="s">
        <v>35</v>
      </c>
      <c r="U360" t="s">
        <v>36</v>
      </c>
      <c r="V360" t="s">
        <v>37</v>
      </c>
      <c r="W360" t="str">
        <f t="shared" si="62"/>
        <v>Calanoida</v>
      </c>
      <c r="X360" t="s">
        <v>342</v>
      </c>
      <c r="Y360" t="str">
        <f t="shared" si="61"/>
        <v>Centropages</v>
      </c>
      <c r="Z360" t="s">
        <v>247</v>
      </c>
      <c r="AA360" s="4" t="s">
        <v>30</v>
      </c>
      <c r="AB360" s="4" t="s">
        <v>228</v>
      </c>
      <c r="AC360" t="s">
        <v>229</v>
      </c>
      <c r="AD360">
        <v>7</v>
      </c>
      <c r="AE360" s="21">
        <f t="shared" si="55"/>
        <v>7</v>
      </c>
      <c r="AF360" s="27">
        <f t="shared" si="56"/>
        <v>0.38143217800214801</v>
      </c>
      <c r="AG360" t="s">
        <v>237</v>
      </c>
    </row>
    <row r="361" spans="1:33" hidden="1" x14ac:dyDescent="0.25">
      <c r="A361" s="4" t="s">
        <v>26</v>
      </c>
      <c r="B361" s="4" t="s">
        <v>7</v>
      </c>
      <c r="C361" s="4" t="s">
        <v>277</v>
      </c>
      <c r="D361" s="4" t="s">
        <v>318</v>
      </c>
      <c r="E361" s="6">
        <v>42532</v>
      </c>
      <c r="F361">
        <v>0</v>
      </c>
      <c r="G361" s="15">
        <v>250</v>
      </c>
      <c r="H361">
        <v>663400</v>
      </c>
      <c r="I361">
        <v>666580</v>
      </c>
      <c r="J361">
        <f t="shared" si="54"/>
        <v>85.456225456225454</v>
      </c>
      <c r="K361" s="18">
        <v>1.736111111111111E-3</v>
      </c>
      <c r="L361">
        <f>((3.14*(0.5^2))/4)*J361</f>
        <v>16.770784245784245</v>
      </c>
      <c r="M361">
        <v>18.351886400000001</v>
      </c>
      <c r="N361" s="9">
        <v>250</v>
      </c>
      <c r="O361" s="9">
        <v>0.05</v>
      </c>
      <c r="P361" s="12" t="s">
        <v>239</v>
      </c>
      <c r="Q361" t="s">
        <v>31</v>
      </c>
      <c r="R361" t="s">
        <v>33</v>
      </c>
      <c r="S361" t="s">
        <v>34</v>
      </c>
      <c r="T361" t="s">
        <v>35</v>
      </c>
      <c r="U361" t="s">
        <v>36</v>
      </c>
      <c r="V361" t="s">
        <v>37</v>
      </c>
      <c r="W361" t="str">
        <f t="shared" si="62"/>
        <v>Calanoida</v>
      </c>
      <c r="X361" t="s">
        <v>342</v>
      </c>
      <c r="Y361" t="str">
        <f t="shared" si="61"/>
        <v>Centropages</v>
      </c>
      <c r="Z361" t="s">
        <v>247</v>
      </c>
      <c r="AA361" s="4" t="s">
        <v>222</v>
      </c>
      <c r="AB361" s="4" t="s">
        <v>30</v>
      </c>
      <c r="AC361" t="s">
        <v>229</v>
      </c>
      <c r="AD361">
        <v>1</v>
      </c>
      <c r="AE361" s="21">
        <f t="shared" si="55"/>
        <v>20</v>
      </c>
      <c r="AF361" s="27">
        <f t="shared" si="56"/>
        <v>1.0898062228632801</v>
      </c>
      <c r="AG361" t="s">
        <v>237</v>
      </c>
    </row>
    <row r="362" spans="1:33" hidden="1" x14ac:dyDescent="0.25">
      <c r="A362" s="4" t="s">
        <v>26</v>
      </c>
      <c r="B362" s="4" t="s">
        <v>7</v>
      </c>
      <c r="C362" s="4" t="s">
        <v>277</v>
      </c>
      <c r="D362" s="4" t="s">
        <v>318</v>
      </c>
      <c r="E362" s="6">
        <v>42532</v>
      </c>
      <c r="F362">
        <v>0</v>
      </c>
      <c r="G362" s="15">
        <v>250</v>
      </c>
      <c r="H362">
        <v>663400</v>
      </c>
      <c r="I362">
        <v>666580</v>
      </c>
      <c r="J362">
        <f t="shared" si="54"/>
        <v>85.456225456225454</v>
      </c>
      <c r="K362" s="18">
        <v>1.736111111111111E-3</v>
      </c>
      <c r="L362">
        <f>((3.14*(0.5^2))/4)*J362</f>
        <v>16.770784245784245</v>
      </c>
      <c r="M362">
        <v>18.351886400000001</v>
      </c>
      <c r="N362" s="9">
        <v>250</v>
      </c>
      <c r="O362" s="9">
        <v>0.05</v>
      </c>
      <c r="P362" s="12" t="s">
        <v>239</v>
      </c>
      <c r="Q362" t="s">
        <v>31</v>
      </c>
      <c r="R362" t="s">
        <v>33</v>
      </c>
      <c r="S362" t="s">
        <v>34</v>
      </c>
      <c r="T362" t="s">
        <v>35</v>
      </c>
      <c r="U362" t="s">
        <v>36</v>
      </c>
      <c r="V362" t="s">
        <v>37</v>
      </c>
      <c r="W362" t="str">
        <f t="shared" si="62"/>
        <v>Calanoida</v>
      </c>
      <c r="X362" t="s">
        <v>342</v>
      </c>
      <c r="Y362" t="str">
        <f t="shared" si="61"/>
        <v>Centropages</v>
      </c>
      <c r="Z362" t="s">
        <v>247</v>
      </c>
      <c r="AA362" s="4" t="s">
        <v>224</v>
      </c>
      <c r="AB362" s="4" t="s">
        <v>30</v>
      </c>
      <c r="AC362" t="s">
        <v>229</v>
      </c>
      <c r="AD362">
        <v>1</v>
      </c>
      <c r="AE362" s="21">
        <f t="shared" si="55"/>
        <v>20</v>
      </c>
      <c r="AF362" s="27">
        <f t="shared" si="56"/>
        <v>1.0898062228632801</v>
      </c>
      <c r="AG362" t="s">
        <v>237</v>
      </c>
    </row>
    <row r="363" spans="1:33" hidden="1" x14ac:dyDescent="0.25">
      <c r="A363" s="4" t="s">
        <v>26</v>
      </c>
      <c r="B363" s="4" t="s">
        <v>7</v>
      </c>
      <c r="C363" s="4" t="s">
        <v>277</v>
      </c>
      <c r="D363" s="4" t="s">
        <v>318</v>
      </c>
      <c r="E363" s="6">
        <v>42532</v>
      </c>
      <c r="F363">
        <v>0</v>
      </c>
      <c r="G363" s="15">
        <v>250</v>
      </c>
      <c r="H363">
        <v>663400</v>
      </c>
      <c r="I363">
        <v>666580</v>
      </c>
      <c r="J363">
        <f t="shared" si="54"/>
        <v>85.456225456225454</v>
      </c>
      <c r="K363" s="18">
        <v>1.736111111111111E-3</v>
      </c>
      <c r="L363">
        <f>((3.14*(0.5^2))/4)*J363</f>
        <v>16.770784245784245</v>
      </c>
      <c r="M363">
        <v>18.351886400000001</v>
      </c>
      <c r="N363" s="9">
        <v>250</v>
      </c>
      <c r="O363" s="9">
        <v>0.05</v>
      </c>
      <c r="P363" s="12" t="s">
        <v>239</v>
      </c>
      <c r="Q363" t="s">
        <v>31</v>
      </c>
      <c r="R363" t="s">
        <v>33</v>
      </c>
      <c r="S363" t="s">
        <v>34</v>
      </c>
      <c r="T363" t="s">
        <v>35</v>
      </c>
      <c r="U363" t="s">
        <v>36</v>
      </c>
      <c r="V363" t="s">
        <v>37</v>
      </c>
      <c r="W363" t="str">
        <f t="shared" si="62"/>
        <v>Calanoida</v>
      </c>
      <c r="X363" t="s">
        <v>342</v>
      </c>
      <c r="Y363" t="str">
        <f t="shared" si="61"/>
        <v>Centropages</v>
      </c>
      <c r="Z363" t="s">
        <v>247</v>
      </c>
      <c r="AA363" s="4" t="s">
        <v>30</v>
      </c>
      <c r="AB363" s="4" t="s">
        <v>228</v>
      </c>
      <c r="AC363" t="s">
        <v>229</v>
      </c>
      <c r="AD363">
        <v>5</v>
      </c>
      <c r="AE363" s="21">
        <f t="shared" si="55"/>
        <v>100</v>
      </c>
      <c r="AF363" s="27">
        <f t="shared" si="56"/>
        <v>5.4490311143164005</v>
      </c>
      <c r="AG363" t="s">
        <v>237</v>
      </c>
    </row>
    <row r="364" spans="1:33" hidden="1" x14ac:dyDescent="0.25">
      <c r="A364" s="4" t="s">
        <v>26</v>
      </c>
      <c r="B364" s="4" t="s">
        <v>7</v>
      </c>
      <c r="C364" s="4" t="s">
        <v>277</v>
      </c>
      <c r="D364" s="4" t="s">
        <v>318</v>
      </c>
      <c r="E364" s="6">
        <v>42532</v>
      </c>
      <c r="F364">
        <v>0</v>
      </c>
      <c r="G364" s="15">
        <v>250</v>
      </c>
      <c r="H364">
        <v>663400</v>
      </c>
      <c r="I364">
        <v>666580</v>
      </c>
      <c r="J364">
        <f t="shared" si="54"/>
        <v>85.456225456225454</v>
      </c>
      <c r="K364" s="18">
        <v>1.736111111111111E-3</v>
      </c>
      <c r="L364">
        <f>((3.14*(0.5^2))/4)*J364</f>
        <v>16.770784245784245</v>
      </c>
      <c r="M364">
        <v>18.351886400000001</v>
      </c>
      <c r="N364" s="9">
        <v>250</v>
      </c>
      <c r="O364" s="9">
        <v>0.05</v>
      </c>
      <c r="P364" s="12" t="s">
        <v>239</v>
      </c>
      <c r="Q364" t="s">
        <v>31</v>
      </c>
      <c r="R364" t="s">
        <v>33</v>
      </c>
      <c r="S364" t="s">
        <v>34</v>
      </c>
      <c r="T364" t="s">
        <v>35</v>
      </c>
      <c r="U364" t="s">
        <v>36</v>
      </c>
      <c r="V364" t="s">
        <v>37</v>
      </c>
      <c r="W364" t="str">
        <f t="shared" si="62"/>
        <v>Calanoida</v>
      </c>
      <c r="X364" t="s">
        <v>342</v>
      </c>
      <c r="Y364" t="str">
        <f t="shared" si="61"/>
        <v>Centropages</v>
      </c>
      <c r="Z364" t="s">
        <v>247</v>
      </c>
      <c r="AA364" s="4" t="s">
        <v>30</v>
      </c>
      <c r="AB364" s="4" t="s">
        <v>227</v>
      </c>
      <c r="AC364" t="s">
        <v>229</v>
      </c>
      <c r="AD364">
        <v>2</v>
      </c>
      <c r="AE364" s="21">
        <f t="shared" si="55"/>
        <v>40</v>
      </c>
      <c r="AF364" s="27">
        <f t="shared" si="56"/>
        <v>2.1796124457265602</v>
      </c>
      <c r="AG364" t="s">
        <v>237</v>
      </c>
    </row>
    <row r="365" spans="1:33" hidden="1" x14ac:dyDescent="0.25">
      <c r="A365" s="4" t="s">
        <v>26</v>
      </c>
      <c r="B365" s="4" t="s">
        <v>7</v>
      </c>
      <c r="C365" s="4" t="s">
        <v>277</v>
      </c>
      <c r="D365" s="4" t="s">
        <v>318</v>
      </c>
      <c r="E365" s="6">
        <v>42532</v>
      </c>
      <c r="F365">
        <v>0</v>
      </c>
      <c r="G365" s="15">
        <v>250</v>
      </c>
      <c r="H365">
        <v>663400</v>
      </c>
      <c r="I365">
        <v>666580</v>
      </c>
      <c r="J365">
        <f t="shared" si="54"/>
        <v>85.456225456225454</v>
      </c>
      <c r="K365" s="18">
        <v>1.736111111111111E-3</v>
      </c>
      <c r="L365">
        <f>((3.14*(0.5^2))/4)*J365</f>
        <v>16.770784245784245</v>
      </c>
      <c r="M365">
        <v>18.351886400000001</v>
      </c>
      <c r="N365" s="9">
        <v>1000</v>
      </c>
      <c r="O365" s="9">
        <v>1</v>
      </c>
      <c r="P365" s="12" t="s">
        <v>240</v>
      </c>
      <c r="Q365" t="s">
        <v>87</v>
      </c>
      <c r="R365" t="s">
        <v>30</v>
      </c>
      <c r="S365" t="s">
        <v>30</v>
      </c>
      <c r="T365" t="s">
        <v>30</v>
      </c>
      <c r="U365" t="s">
        <v>30</v>
      </c>
      <c r="V365" t="s">
        <v>30</v>
      </c>
      <c r="W365" t="str">
        <f t="shared" si="62"/>
        <v>Chaetognatha</v>
      </c>
      <c r="X365" t="s">
        <v>166</v>
      </c>
      <c r="Y365" t="str">
        <f t="shared" si="61"/>
        <v>Chaetognatha</v>
      </c>
      <c r="Z365" t="s">
        <v>188</v>
      </c>
      <c r="AA365" s="4" t="s">
        <v>30</v>
      </c>
      <c r="AB365" s="4" t="s">
        <v>30</v>
      </c>
      <c r="AC365">
        <v>6.5</v>
      </c>
      <c r="AD365">
        <v>1</v>
      </c>
      <c r="AE365" s="21">
        <f t="shared" si="55"/>
        <v>1</v>
      </c>
      <c r="AF365" s="27">
        <f t="shared" si="56"/>
        <v>5.4490311143164001E-2</v>
      </c>
      <c r="AG365" t="s">
        <v>237</v>
      </c>
    </row>
    <row r="366" spans="1:33" hidden="1" x14ac:dyDescent="0.25">
      <c r="A366" s="4" t="s">
        <v>26</v>
      </c>
      <c r="B366" s="4" t="s">
        <v>7</v>
      </c>
      <c r="C366" s="4" t="s">
        <v>277</v>
      </c>
      <c r="D366" s="4" t="s">
        <v>318</v>
      </c>
      <c r="E366" s="6">
        <v>42532</v>
      </c>
      <c r="F366">
        <v>0</v>
      </c>
      <c r="G366" s="15">
        <v>250</v>
      </c>
      <c r="H366">
        <v>663400</v>
      </c>
      <c r="I366">
        <v>666580</v>
      </c>
      <c r="J366">
        <f t="shared" si="54"/>
        <v>85.456225456225454</v>
      </c>
      <c r="K366" s="18">
        <v>1.736111111111111E-3</v>
      </c>
      <c r="L366">
        <f>((3.14*(0.5^2))/4)*J366</f>
        <v>16.770784245784245</v>
      </c>
      <c r="M366">
        <v>18.351886400000001</v>
      </c>
      <c r="N366" s="9">
        <v>250</v>
      </c>
      <c r="O366" s="9">
        <v>0.05</v>
      </c>
      <c r="P366" s="17" t="s">
        <v>234</v>
      </c>
      <c r="Q366" t="s">
        <v>31</v>
      </c>
      <c r="R366" t="s">
        <v>32</v>
      </c>
      <c r="S366" t="s">
        <v>30</v>
      </c>
      <c r="T366" t="s">
        <v>30</v>
      </c>
      <c r="U366" t="s">
        <v>30</v>
      </c>
      <c r="V366" t="s">
        <v>30</v>
      </c>
      <c r="W366" t="s">
        <v>312</v>
      </c>
      <c r="X366" t="s">
        <v>166</v>
      </c>
      <c r="Y366" t="s">
        <v>168</v>
      </c>
      <c r="Z366" t="s">
        <v>168</v>
      </c>
      <c r="AA366" t="s">
        <v>215</v>
      </c>
      <c r="AB366" s="4" t="s">
        <v>30</v>
      </c>
      <c r="AC366" t="s">
        <v>229</v>
      </c>
      <c r="AD366">
        <v>5</v>
      </c>
      <c r="AE366" s="21">
        <f t="shared" si="55"/>
        <v>100</v>
      </c>
      <c r="AF366" s="27">
        <f t="shared" si="56"/>
        <v>5.4490311143164005</v>
      </c>
      <c r="AG366" t="s">
        <v>237</v>
      </c>
    </row>
    <row r="367" spans="1:33" hidden="1" x14ac:dyDescent="0.25">
      <c r="A367" s="4" t="s">
        <v>26</v>
      </c>
      <c r="B367" s="4" t="s">
        <v>7</v>
      </c>
      <c r="C367" s="4" t="s">
        <v>277</v>
      </c>
      <c r="D367" s="4" t="s">
        <v>318</v>
      </c>
      <c r="E367" s="6">
        <v>42532</v>
      </c>
      <c r="F367">
        <v>0</v>
      </c>
      <c r="G367" s="15">
        <v>250</v>
      </c>
      <c r="H367">
        <v>663400</v>
      </c>
      <c r="I367">
        <v>666580</v>
      </c>
      <c r="J367">
        <f t="shared" si="54"/>
        <v>85.456225456225454</v>
      </c>
      <c r="K367" s="18">
        <v>1.736111111111111E-3</v>
      </c>
      <c r="L367">
        <f>((3.14*(0.5^2))/4)*J367</f>
        <v>16.770784245784245</v>
      </c>
      <c r="M367">
        <v>18.351886400000001</v>
      </c>
      <c r="N367" s="9">
        <v>250</v>
      </c>
      <c r="O367" s="9">
        <v>0.05</v>
      </c>
      <c r="P367" s="17" t="s">
        <v>234</v>
      </c>
      <c r="Q367" t="s">
        <v>31</v>
      </c>
      <c r="R367" t="s">
        <v>33</v>
      </c>
      <c r="S367" t="s">
        <v>34</v>
      </c>
      <c r="T367" t="s">
        <v>30</v>
      </c>
      <c r="U367" t="s">
        <v>30</v>
      </c>
      <c r="V367" t="s">
        <v>30</v>
      </c>
      <c r="W367" t="str">
        <f>IF(S367="NA",IF(R367="NA",IF(Q367="NA","Digested",Q367),R367),S367)</f>
        <v>Calanoida</v>
      </c>
      <c r="X367" t="s">
        <v>342</v>
      </c>
      <c r="Y367" t="s">
        <v>176</v>
      </c>
      <c r="Z367" t="s">
        <v>176</v>
      </c>
      <c r="AA367" s="4" t="s">
        <v>219</v>
      </c>
      <c r="AB367" s="4" t="s">
        <v>30</v>
      </c>
      <c r="AC367" t="s">
        <v>229</v>
      </c>
      <c r="AD367">
        <v>1</v>
      </c>
      <c r="AE367" s="21">
        <f t="shared" si="55"/>
        <v>20</v>
      </c>
      <c r="AF367" s="27">
        <f t="shared" si="56"/>
        <v>1.0898062228632801</v>
      </c>
      <c r="AG367" t="s">
        <v>237</v>
      </c>
    </row>
    <row r="368" spans="1:33" hidden="1" x14ac:dyDescent="0.25">
      <c r="A368" s="4" t="s">
        <v>26</v>
      </c>
      <c r="B368" s="4" t="s">
        <v>7</v>
      </c>
      <c r="C368" s="4" t="s">
        <v>277</v>
      </c>
      <c r="D368" s="4" t="s">
        <v>318</v>
      </c>
      <c r="E368" s="6">
        <v>42532</v>
      </c>
      <c r="F368">
        <v>0</v>
      </c>
      <c r="G368" s="15">
        <v>250</v>
      </c>
      <c r="H368">
        <v>663400</v>
      </c>
      <c r="I368">
        <v>666580</v>
      </c>
      <c r="J368">
        <f t="shared" si="54"/>
        <v>85.456225456225454</v>
      </c>
      <c r="K368" s="18">
        <v>1.736111111111111E-3</v>
      </c>
      <c r="L368">
        <f>((3.14*(0.5^2))/4)*J368</f>
        <v>16.770784245784245</v>
      </c>
      <c r="M368">
        <v>18.351886400000001</v>
      </c>
      <c r="N368" s="9">
        <v>250</v>
      </c>
      <c r="O368" s="9">
        <v>0.05</v>
      </c>
      <c r="P368" s="17" t="s">
        <v>234</v>
      </c>
      <c r="Q368" t="s">
        <v>31</v>
      </c>
      <c r="R368" t="s">
        <v>33</v>
      </c>
      <c r="S368" t="s">
        <v>34</v>
      </c>
      <c r="T368" t="s">
        <v>30</v>
      </c>
      <c r="U368" t="s">
        <v>30</v>
      </c>
      <c r="V368" t="s">
        <v>30</v>
      </c>
      <c r="W368" t="str">
        <f>IF(S368="NA",IF(R368="NA",IF(Q368="NA","Digested",Q368),R368),S368)</f>
        <v>Calanoida</v>
      </c>
      <c r="X368" t="s">
        <v>342</v>
      </c>
      <c r="Y368" t="s">
        <v>176</v>
      </c>
      <c r="Z368" t="s">
        <v>176</v>
      </c>
      <c r="AA368" s="4" t="s">
        <v>216</v>
      </c>
      <c r="AB368" s="4" t="s">
        <v>30</v>
      </c>
      <c r="AC368" t="s">
        <v>229</v>
      </c>
      <c r="AD368">
        <v>1</v>
      </c>
      <c r="AE368" s="21">
        <f t="shared" si="55"/>
        <v>20</v>
      </c>
      <c r="AF368" s="27">
        <f t="shared" si="56"/>
        <v>1.0898062228632801</v>
      </c>
      <c r="AG368" t="s">
        <v>237</v>
      </c>
    </row>
    <row r="369" spans="1:33" hidden="1" x14ac:dyDescent="0.25">
      <c r="A369" s="4" t="s">
        <v>26</v>
      </c>
      <c r="B369" s="4" t="s">
        <v>7</v>
      </c>
      <c r="C369" s="4" t="s">
        <v>277</v>
      </c>
      <c r="D369" s="4" t="s">
        <v>318</v>
      </c>
      <c r="E369" s="6">
        <v>42532</v>
      </c>
      <c r="F369">
        <v>0</v>
      </c>
      <c r="G369" s="15">
        <v>250</v>
      </c>
      <c r="H369">
        <v>663400</v>
      </c>
      <c r="I369">
        <v>666580</v>
      </c>
      <c r="J369">
        <f t="shared" si="54"/>
        <v>85.456225456225454</v>
      </c>
      <c r="K369" s="18">
        <v>1.736111111111111E-3</v>
      </c>
      <c r="L369">
        <f>((3.14*(0.5^2))/4)*J369</f>
        <v>16.770784245784245</v>
      </c>
      <c r="M369">
        <v>18.351886400000001</v>
      </c>
      <c r="N369" s="9">
        <v>250</v>
      </c>
      <c r="O369" s="9">
        <v>0.05</v>
      </c>
      <c r="P369" s="17" t="s">
        <v>234</v>
      </c>
      <c r="Q369" t="s">
        <v>31</v>
      </c>
      <c r="R369" t="s">
        <v>32</v>
      </c>
      <c r="S369" t="s">
        <v>337</v>
      </c>
      <c r="T369" t="s">
        <v>55</v>
      </c>
      <c r="U369" t="s">
        <v>56</v>
      </c>
      <c r="V369" t="s">
        <v>30</v>
      </c>
      <c r="W369" t="str">
        <f t="shared" ref="W369" si="63">IF(S369="NA",IF(R369="NA",IF(Q369="NA","Digested",Q369),R369),S369)</f>
        <v>Poecilostomatoida</v>
      </c>
      <c r="X369" t="s">
        <v>166</v>
      </c>
      <c r="Y369" t="str">
        <f>IF(U369="NA",IF(T369="NA",IF(S369="NA",IF(R369="NA",IF(Q369="NA","Other",Q369),R369),S369),T369),U369)</f>
        <v>Corycaeus</v>
      </c>
      <c r="Z369" t="s">
        <v>56</v>
      </c>
      <c r="AA369" s="4" t="s">
        <v>30</v>
      </c>
      <c r="AB369" s="4" t="s">
        <v>30</v>
      </c>
      <c r="AC369" t="s">
        <v>229</v>
      </c>
      <c r="AD369">
        <v>10</v>
      </c>
      <c r="AE369" s="21">
        <f t="shared" si="55"/>
        <v>200</v>
      </c>
      <c r="AF369" s="27">
        <f t="shared" si="56"/>
        <v>10.898062228632801</v>
      </c>
      <c r="AG369" t="s">
        <v>237</v>
      </c>
    </row>
    <row r="370" spans="1:33" hidden="1" x14ac:dyDescent="0.25">
      <c r="A370" s="4" t="s">
        <v>26</v>
      </c>
      <c r="B370" s="4" t="s">
        <v>7</v>
      </c>
      <c r="C370" s="4" t="s">
        <v>277</v>
      </c>
      <c r="D370" s="4" t="s">
        <v>318</v>
      </c>
      <c r="E370" s="6">
        <v>42532</v>
      </c>
      <c r="F370">
        <v>0</v>
      </c>
      <c r="G370" s="15">
        <v>250</v>
      </c>
      <c r="H370">
        <v>663400</v>
      </c>
      <c r="I370">
        <v>666580</v>
      </c>
      <c r="J370">
        <f t="shared" si="54"/>
        <v>85.456225456225454</v>
      </c>
      <c r="K370" s="18">
        <v>1.736111111111111E-3</v>
      </c>
      <c r="L370">
        <f>((3.14*(0.5^2))/4)*J370</f>
        <v>16.770784245784245</v>
      </c>
      <c r="M370">
        <v>18.351886400000001</v>
      </c>
      <c r="N370" s="9">
        <v>250</v>
      </c>
      <c r="O370" s="9">
        <v>0.05</v>
      </c>
      <c r="P370" s="17" t="s">
        <v>234</v>
      </c>
      <c r="Q370" t="s">
        <v>31</v>
      </c>
      <c r="R370" t="s">
        <v>32</v>
      </c>
      <c r="S370" t="s">
        <v>30</v>
      </c>
      <c r="T370" t="s">
        <v>30</v>
      </c>
      <c r="U370" t="s">
        <v>30</v>
      </c>
      <c r="V370" t="s">
        <v>30</v>
      </c>
      <c r="W370" t="s">
        <v>274</v>
      </c>
      <c r="X370" t="s">
        <v>274</v>
      </c>
      <c r="Y370" t="s">
        <v>274</v>
      </c>
      <c r="Z370" t="s">
        <v>164</v>
      </c>
      <c r="AA370" s="4" t="s">
        <v>30</v>
      </c>
      <c r="AB370" s="4" t="s">
        <v>30</v>
      </c>
      <c r="AC370" t="s">
        <v>229</v>
      </c>
      <c r="AD370">
        <v>3</v>
      </c>
      <c r="AE370" s="21">
        <f t="shared" si="55"/>
        <v>60</v>
      </c>
      <c r="AF370" s="27">
        <f t="shared" si="56"/>
        <v>3.2694186685898403</v>
      </c>
      <c r="AG370" t="s">
        <v>237</v>
      </c>
    </row>
    <row r="371" spans="1:33" hidden="1" x14ac:dyDescent="0.25">
      <c r="A371" s="4" t="s">
        <v>26</v>
      </c>
      <c r="B371" s="4" t="s">
        <v>7</v>
      </c>
      <c r="C371" s="4" t="s">
        <v>277</v>
      </c>
      <c r="D371" s="4" t="s">
        <v>318</v>
      </c>
      <c r="E371" s="6">
        <v>42532</v>
      </c>
      <c r="F371">
        <v>0</v>
      </c>
      <c r="G371" s="15">
        <v>250</v>
      </c>
      <c r="H371">
        <v>663400</v>
      </c>
      <c r="I371">
        <v>666580</v>
      </c>
      <c r="J371">
        <f t="shared" si="54"/>
        <v>85.456225456225454</v>
      </c>
      <c r="K371" s="18">
        <v>1.736111111111111E-3</v>
      </c>
      <c r="L371">
        <f>((3.14*(0.5^2))/4)*J371</f>
        <v>16.770784245784245</v>
      </c>
      <c r="M371">
        <v>18.351886400000001</v>
      </c>
      <c r="N371" s="9">
        <v>1000</v>
      </c>
      <c r="O371" s="9">
        <v>1</v>
      </c>
      <c r="P371" s="12" t="s">
        <v>239</v>
      </c>
      <c r="Q371" t="s">
        <v>30</v>
      </c>
      <c r="R371" t="s">
        <v>30</v>
      </c>
      <c r="S371" t="s">
        <v>30</v>
      </c>
      <c r="T371" t="s">
        <v>30</v>
      </c>
      <c r="U371" t="s">
        <v>30</v>
      </c>
      <c r="V371" t="s">
        <v>30</v>
      </c>
      <c r="W371" t="str">
        <f>IF(S371="NA",IF(R371="NA",IF(Q371="NA","Other",Q371),R371),S371)</f>
        <v>Other</v>
      </c>
      <c r="X371" t="s">
        <v>166</v>
      </c>
      <c r="Y371" t="str">
        <f t="shared" ref="Y371:Y399" si="64">IF(U371="NA",IF(T371="NA",IF(S371="NA",IF(R371="NA",IF(Q371="NA","Other",Q371),R371),S371),T371),U371)</f>
        <v>Other</v>
      </c>
      <c r="Z371" t="s">
        <v>182</v>
      </c>
      <c r="AA371" s="4" t="s">
        <v>30</v>
      </c>
      <c r="AB371" s="4" t="s">
        <v>30</v>
      </c>
      <c r="AC371" t="s">
        <v>229</v>
      </c>
      <c r="AD371">
        <v>1</v>
      </c>
      <c r="AE371" s="21">
        <f t="shared" si="55"/>
        <v>1</v>
      </c>
      <c r="AF371" s="27">
        <f t="shared" si="56"/>
        <v>5.4490311143164001E-2</v>
      </c>
      <c r="AG371" t="s">
        <v>237</v>
      </c>
    </row>
    <row r="372" spans="1:33" hidden="1" x14ac:dyDescent="0.25">
      <c r="A372" s="4" t="s">
        <v>26</v>
      </c>
      <c r="B372" s="4" t="s">
        <v>7</v>
      </c>
      <c r="C372" s="4" t="s">
        <v>277</v>
      </c>
      <c r="D372" s="4" t="s">
        <v>318</v>
      </c>
      <c r="E372" s="6">
        <v>42532</v>
      </c>
      <c r="F372">
        <v>0</v>
      </c>
      <c r="G372" s="15">
        <v>250</v>
      </c>
      <c r="H372">
        <v>663400</v>
      </c>
      <c r="I372">
        <v>666580</v>
      </c>
      <c r="J372">
        <f t="shared" si="54"/>
        <v>85.456225456225454</v>
      </c>
      <c r="K372" s="18">
        <v>1.736111111111111E-3</v>
      </c>
      <c r="L372">
        <f>((3.14*(0.5^2))/4)*J372</f>
        <v>16.770784245784245</v>
      </c>
      <c r="M372">
        <v>18.351886400000001</v>
      </c>
      <c r="N372" s="9">
        <v>250</v>
      </c>
      <c r="O372" s="9">
        <v>0.05</v>
      </c>
      <c r="P372" s="17" t="s">
        <v>234</v>
      </c>
      <c r="Q372" t="s">
        <v>30</v>
      </c>
      <c r="R372" t="s">
        <v>30</v>
      </c>
      <c r="S372" t="s">
        <v>30</v>
      </c>
      <c r="T372" t="s">
        <v>30</v>
      </c>
      <c r="U372" t="s">
        <v>30</v>
      </c>
      <c r="V372" t="s">
        <v>30</v>
      </c>
      <c r="W372" t="str">
        <f>IF(S372="NA",IF(R372="NA",IF(Q372="NA","Other",Q372),R372),S372)</f>
        <v>Other</v>
      </c>
      <c r="X372" t="s">
        <v>166</v>
      </c>
      <c r="Y372" t="str">
        <f t="shared" si="64"/>
        <v>Other</v>
      </c>
      <c r="Z372" t="s">
        <v>162</v>
      </c>
      <c r="AA372" s="4" t="s">
        <v>30</v>
      </c>
      <c r="AB372" s="4" t="s">
        <v>30</v>
      </c>
      <c r="AC372" t="s">
        <v>229</v>
      </c>
      <c r="AD372">
        <v>6</v>
      </c>
      <c r="AE372" s="21">
        <f t="shared" si="55"/>
        <v>120</v>
      </c>
      <c r="AF372" s="27">
        <f t="shared" si="56"/>
        <v>6.5388373371796806</v>
      </c>
      <c r="AG372" t="s">
        <v>237</v>
      </c>
    </row>
    <row r="373" spans="1:33" hidden="1" x14ac:dyDescent="0.25">
      <c r="A373" s="4" t="s">
        <v>26</v>
      </c>
      <c r="B373" s="4" t="s">
        <v>7</v>
      </c>
      <c r="C373" s="4" t="s">
        <v>277</v>
      </c>
      <c r="D373" s="4" t="s">
        <v>318</v>
      </c>
      <c r="E373" s="6">
        <v>42532</v>
      </c>
      <c r="F373">
        <v>0</v>
      </c>
      <c r="G373" s="15">
        <v>250</v>
      </c>
      <c r="H373">
        <v>663400</v>
      </c>
      <c r="I373">
        <v>666580</v>
      </c>
      <c r="J373">
        <f t="shared" si="54"/>
        <v>85.456225456225454</v>
      </c>
      <c r="K373" s="18">
        <v>1.736111111111111E-3</v>
      </c>
      <c r="L373">
        <f>((3.14*(0.5^2))/4)*J373</f>
        <v>16.770784245784245</v>
      </c>
      <c r="M373">
        <v>18.351886400000001</v>
      </c>
      <c r="N373" s="9">
        <v>1000</v>
      </c>
      <c r="O373" s="9">
        <v>1</v>
      </c>
      <c r="P373" s="12" t="s">
        <v>238</v>
      </c>
      <c r="Q373" t="s">
        <v>31</v>
      </c>
      <c r="R373" t="s">
        <v>99</v>
      </c>
      <c r="S373" t="s">
        <v>34</v>
      </c>
      <c r="T373" t="s">
        <v>102</v>
      </c>
      <c r="U373" t="s">
        <v>103</v>
      </c>
      <c r="V373" t="s">
        <v>104</v>
      </c>
      <c r="W373" t="str">
        <f>IF(S373="NA",IF(R373="NA",IF(Q373="NA","Digested",Q373),R373),S373)</f>
        <v>Calanoida</v>
      </c>
      <c r="X373" t="s">
        <v>342</v>
      </c>
      <c r="Y373" t="str">
        <f t="shared" si="64"/>
        <v>Epilabidocera</v>
      </c>
      <c r="Z373" t="s">
        <v>184</v>
      </c>
      <c r="AA373" s="4" t="s">
        <v>30</v>
      </c>
      <c r="AB373" s="4" t="s">
        <v>30</v>
      </c>
      <c r="AC373">
        <v>2.75</v>
      </c>
      <c r="AD373">
        <v>3</v>
      </c>
      <c r="AE373" s="21">
        <f t="shared" si="55"/>
        <v>3</v>
      </c>
      <c r="AF373" s="27">
        <f t="shared" si="56"/>
        <v>0.16347093342949201</v>
      </c>
      <c r="AG373" t="s">
        <v>237</v>
      </c>
    </row>
    <row r="374" spans="1:33" hidden="1" x14ac:dyDescent="0.25">
      <c r="A374" s="4" t="s">
        <v>26</v>
      </c>
      <c r="B374" s="4" t="s">
        <v>7</v>
      </c>
      <c r="C374" s="4" t="s">
        <v>277</v>
      </c>
      <c r="D374" s="4" t="s">
        <v>318</v>
      </c>
      <c r="E374" s="6">
        <v>42532</v>
      </c>
      <c r="F374">
        <v>0</v>
      </c>
      <c r="G374" s="15">
        <v>250</v>
      </c>
      <c r="H374">
        <v>663400</v>
      </c>
      <c r="I374">
        <v>666580</v>
      </c>
      <c r="J374">
        <f t="shared" si="54"/>
        <v>85.456225456225454</v>
      </c>
      <c r="K374" s="18">
        <v>1.736111111111111E-3</v>
      </c>
      <c r="L374">
        <f>((3.14*(0.5^2))/4)*J374</f>
        <v>16.770784245784245</v>
      </c>
      <c r="M374">
        <v>18.351886400000001</v>
      </c>
      <c r="N374" s="9">
        <v>250</v>
      </c>
      <c r="O374" s="9">
        <v>0.05</v>
      </c>
      <c r="P374" s="17" t="s">
        <v>234</v>
      </c>
      <c r="Q374" t="s">
        <v>31</v>
      </c>
      <c r="R374" t="s">
        <v>79</v>
      </c>
      <c r="S374" t="s">
        <v>92</v>
      </c>
      <c r="T374" t="s">
        <v>105</v>
      </c>
      <c r="U374" t="s">
        <v>30</v>
      </c>
      <c r="V374" t="s">
        <v>30</v>
      </c>
      <c r="W374" t="str">
        <f>IF(S374="NA",IF(R374="NA",IF(Q374="NA","Digested",Q374),R374),S374)</f>
        <v>Euphausiacea</v>
      </c>
      <c r="X374" t="s">
        <v>205</v>
      </c>
      <c r="Y374" t="str">
        <f t="shared" si="64"/>
        <v>Euphausiidae</v>
      </c>
      <c r="Z374" t="s">
        <v>185</v>
      </c>
      <c r="AA374" s="4" t="s">
        <v>30</v>
      </c>
      <c r="AB374" s="4" t="s">
        <v>30</v>
      </c>
      <c r="AC374" t="s">
        <v>229</v>
      </c>
      <c r="AD374">
        <v>2</v>
      </c>
      <c r="AE374" s="21">
        <f t="shared" si="55"/>
        <v>40</v>
      </c>
      <c r="AF374" s="27">
        <f t="shared" si="56"/>
        <v>2.1796124457265602</v>
      </c>
      <c r="AG374" t="s">
        <v>237</v>
      </c>
    </row>
    <row r="375" spans="1:33" hidden="1" x14ac:dyDescent="0.25">
      <c r="A375" s="4" t="s">
        <v>26</v>
      </c>
      <c r="B375" s="4" t="s">
        <v>7</v>
      </c>
      <c r="C375" s="4" t="s">
        <v>277</v>
      </c>
      <c r="D375" s="4" t="s">
        <v>318</v>
      </c>
      <c r="E375" s="6">
        <v>42532</v>
      </c>
      <c r="F375">
        <v>0</v>
      </c>
      <c r="G375" s="15">
        <v>250</v>
      </c>
      <c r="H375">
        <v>663400</v>
      </c>
      <c r="I375">
        <v>666580</v>
      </c>
      <c r="J375">
        <f t="shared" si="54"/>
        <v>85.456225456225454</v>
      </c>
      <c r="K375" s="18">
        <v>1.736111111111111E-3</v>
      </c>
      <c r="L375">
        <f>((3.14*(0.5^2))/4)*J375</f>
        <v>16.770784245784245</v>
      </c>
      <c r="M375">
        <v>18.351886400000001</v>
      </c>
      <c r="N375" s="9">
        <v>250</v>
      </c>
      <c r="O375" s="9">
        <v>0.05</v>
      </c>
      <c r="P375" s="17" t="s">
        <v>234</v>
      </c>
      <c r="Q375" t="s">
        <v>31</v>
      </c>
      <c r="R375" t="s">
        <v>38</v>
      </c>
      <c r="S375" t="s">
        <v>39</v>
      </c>
      <c r="T375" t="s">
        <v>40</v>
      </c>
      <c r="U375" t="s">
        <v>41</v>
      </c>
      <c r="V375" t="s">
        <v>30</v>
      </c>
      <c r="W375" t="str">
        <f>IF(S375="NA",IF(R375="NA",IF(Q375="NA","Digested",Q375),R375),S375)</f>
        <v>Diplostraca</v>
      </c>
      <c r="X375" t="s">
        <v>336</v>
      </c>
      <c r="Y375" t="str">
        <f t="shared" si="64"/>
        <v>Evadne</v>
      </c>
      <c r="Z375" t="s">
        <v>41</v>
      </c>
      <c r="AA375" s="4" t="s">
        <v>30</v>
      </c>
      <c r="AB375" s="4" t="s">
        <v>30</v>
      </c>
      <c r="AC375" t="s">
        <v>229</v>
      </c>
      <c r="AD375">
        <v>36</v>
      </c>
      <c r="AE375" s="21">
        <f t="shared" si="55"/>
        <v>720</v>
      </c>
      <c r="AF375" s="27">
        <f t="shared" si="56"/>
        <v>39.23302402307808</v>
      </c>
      <c r="AG375" t="s">
        <v>237</v>
      </c>
    </row>
    <row r="376" spans="1:33" hidden="1" x14ac:dyDescent="0.25">
      <c r="A376" s="4" t="s">
        <v>26</v>
      </c>
      <c r="B376" s="4" t="s">
        <v>7</v>
      </c>
      <c r="C376" s="4" t="s">
        <v>277</v>
      </c>
      <c r="D376" s="4" t="s">
        <v>318</v>
      </c>
      <c r="E376" s="6">
        <v>42532</v>
      </c>
      <c r="F376">
        <v>0</v>
      </c>
      <c r="G376" s="15">
        <v>250</v>
      </c>
      <c r="H376">
        <v>663400</v>
      </c>
      <c r="I376">
        <v>666580</v>
      </c>
      <c r="J376">
        <f t="shared" si="54"/>
        <v>85.456225456225454</v>
      </c>
      <c r="K376" s="18">
        <v>1.736111111111111E-3</v>
      </c>
      <c r="L376">
        <f>((3.14*(0.5^2))/4)*J376</f>
        <v>16.770784245784245</v>
      </c>
      <c r="M376">
        <v>18.351886400000001</v>
      </c>
      <c r="N376" s="9">
        <v>2000</v>
      </c>
      <c r="O376" s="9">
        <v>1</v>
      </c>
      <c r="P376" s="12" t="s">
        <v>240</v>
      </c>
      <c r="Q376" t="s">
        <v>31</v>
      </c>
      <c r="R376" t="s">
        <v>79</v>
      </c>
      <c r="S376" t="s">
        <v>89</v>
      </c>
      <c r="T376" t="s">
        <v>30</v>
      </c>
      <c r="U376" t="s">
        <v>30</v>
      </c>
      <c r="V376" t="s">
        <v>30</v>
      </c>
      <c r="W376" t="str">
        <f>IF(S376="NA",IF(R376="NA",IF(Q376="NA","Digested",Q376),R376),S376)</f>
        <v>Amphipoda</v>
      </c>
      <c r="X376" t="s">
        <v>338</v>
      </c>
      <c r="Y376" t="str">
        <f t="shared" si="64"/>
        <v>Amphipoda</v>
      </c>
      <c r="Z376" t="s">
        <v>190</v>
      </c>
      <c r="AA376" s="4" t="s">
        <v>30</v>
      </c>
      <c r="AB376" s="4" t="s">
        <v>30</v>
      </c>
      <c r="AC376">
        <v>7.6</v>
      </c>
      <c r="AD376">
        <v>1</v>
      </c>
      <c r="AE376" s="21">
        <f t="shared" si="55"/>
        <v>1</v>
      </c>
      <c r="AF376" s="27">
        <f t="shared" si="56"/>
        <v>5.4490311143164001E-2</v>
      </c>
      <c r="AG376" t="s">
        <v>237</v>
      </c>
    </row>
    <row r="377" spans="1:33" hidden="1" x14ac:dyDescent="0.25">
      <c r="A377" s="4" t="s">
        <v>26</v>
      </c>
      <c r="B377" s="4" t="s">
        <v>7</v>
      </c>
      <c r="C377" s="4" t="s">
        <v>277</v>
      </c>
      <c r="D377" s="4" t="s">
        <v>318</v>
      </c>
      <c r="E377" s="6">
        <v>42532</v>
      </c>
      <c r="F377">
        <v>0</v>
      </c>
      <c r="G377" s="15">
        <v>250</v>
      </c>
      <c r="H377">
        <v>663400</v>
      </c>
      <c r="I377">
        <v>666580</v>
      </c>
      <c r="J377">
        <f t="shared" si="54"/>
        <v>85.456225456225454</v>
      </c>
      <c r="K377" s="18">
        <v>1.736111111111111E-3</v>
      </c>
      <c r="L377">
        <f>((3.14*(0.5^2))/4)*J377</f>
        <v>16.770784245784245</v>
      </c>
      <c r="M377">
        <v>18.351886400000001</v>
      </c>
      <c r="N377" s="9">
        <v>1000</v>
      </c>
      <c r="O377" s="9">
        <v>1</v>
      </c>
      <c r="P377" s="12" t="s">
        <v>238</v>
      </c>
      <c r="Q377" t="s">
        <v>31</v>
      </c>
      <c r="R377" t="s">
        <v>79</v>
      </c>
      <c r="S377" t="s">
        <v>89</v>
      </c>
      <c r="T377" t="s">
        <v>30</v>
      </c>
      <c r="U377" t="s">
        <v>30</v>
      </c>
      <c r="V377" t="s">
        <v>30</v>
      </c>
      <c r="W377" t="str">
        <f>IF(S377="NA",IF(R377="NA",IF(Q377="NA","Digested",Q377),R377),S377)</f>
        <v>Amphipoda</v>
      </c>
      <c r="X377" t="s">
        <v>338</v>
      </c>
      <c r="Y377" t="str">
        <f t="shared" si="64"/>
        <v>Amphipoda</v>
      </c>
      <c r="Z377" t="s">
        <v>190</v>
      </c>
      <c r="AA377" s="4" t="s">
        <v>30</v>
      </c>
      <c r="AB377" s="4" t="s">
        <v>30</v>
      </c>
      <c r="AC377">
        <v>3.65</v>
      </c>
      <c r="AD377">
        <v>4</v>
      </c>
      <c r="AE377" s="21">
        <f t="shared" si="55"/>
        <v>4</v>
      </c>
      <c r="AF377" s="27">
        <f t="shared" si="56"/>
        <v>0.217961244572656</v>
      </c>
      <c r="AG377" t="s">
        <v>237</v>
      </c>
    </row>
    <row r="378" spans="1:33" hidden="1" x14ac:dyDescent="0.25">
      <c r="A378" s="4" t="s">
        <v>26</v>
      </c>
      <c r="B378" s="4" t="s">
        <v>7</v>
      </c>
      <c r="C378" s="4" t="s">
        <v>277</v>
      </c>
      <c r="D378" s="4" t="s">
        <v>318</v>
      </c>
      <c r="E378" s="6">
        <v>42532</v>
      </c>
      <c r="F378">
        <v>0</v>
      </c>
      <c r="G378" s="15">
        <v>250</v>
      </c>
      <c r="H378">
        <v>663400</v>
      </c>
      <c r="I378">
        <v>666580</v>
      </c>
      <c r="J378">
        <f t="shared" si="54"/>
        <v>85.456225456225454</v>
      </c>
      <c r="K378" s="18">
        <v>1.736111111111111E-3</v>
      </c>
      <c r="L378">
        <f>((3.14*(0.5^2))/4)*J378</f>
        <v>16.770784245784245</v>
      </c>
      <c r="M378">
        <v>18.351886400000001</v>
      </c>
      <c r="N378" s="9">
        <v>250</v>
      </c>
      <c r="O378" s="9">
        <v>0.05</v>
      </c>
      <c r="P378" s="17" t="s">
        <v>234</v>
      </c>
      <c r="Q378" t="s">
        <v>70</v>
      </c>
      <c r="R378" t="s">
        <v>71</v>
      </c>
      <c r="S378" t="s">
        <v>30</v>
      </c>
      <c r="T378" t="s">
        <v>30</v>
      </c>
      <c r="U378" t="s">
        <v>30</v>
      </c>
      <c r="V378" t="s">
        <v>30</v>
      </c>
      <c r="W378" t="s">
        <v>166</v>
      </c>
      <c r="X378" t="s">
        <v>166</v>
      </c>
      <c r="Y378" t="str">
        <f t="shared" si="64"/>
        <v>Gastropoda</v>
      </c>
      <c r="Z378" t="s">
        <v>192</v>
      </c>
      <c r="AA378" s="4" t="s">
        <v>30</v>
      </c>
      <c r="AB378" s="4" t="s">
        <v>30</v>
      </c>
      <c r="AC378" t="s">
        <v>229</v>
      </c>
      <c r="AD378">
        <v>1</v>
      </c>
      <c r="AE378" s="21">
        <f t="shared" si="55"/>
        <v>20</v>
      </c>
      <c r="AF378" s="27">
        <f t="shared" si="56"/>
        <v>1.0898062228632801</v>
      </c>
      <c r="AG378" t="s">
        <v>237</v>
      </c>
    </row>
    <row r="379" spans="1:33" hidden="1" x14ac:dyDescent="0.25">
      <c r="A379" s="4" t="s">
        <v>26</v>
      </c>
      <c r="B379" s="4" t="s">
        <v>7</v>
      </c>
      <c r="C379" s="4" t="s">
        <v>277</v>
      </c>
      <c r="D379" s="4" t="s">
        <v>318</v>
      </c>
      <c r="E379" s="6">
        <v>42532</v>
      </c>
      <c r="F379">
        <v>0</v>
      </c>
      <c r="G379" s="15">
        <v>250</v>
      </c>
      <c r="H379">
        <v>663400</v>
      </c>
      <c r="I379">
        <v>666580</v>
      </c>
      <c r="J379">
        <f t="shared" si="54"/>
        <v>85.456225456225454</v>
      </c>
      <c r="K379" s="18">
        <v>1.736111111111111E-3</v>
      </c>
      <c r="L379">
        <f>((3.14*(0.5^2))/4)*J379</f>
        <v>16.770784245784245</v>
      </c>
      <c r="M379">
        <v>18.351886400000001</v>
      </c>
      <c r="N379" s="9">
        <v>1000</v>
      </c>
      <c r="O379" s="9">
        <v>1</v>
      </c>
      <c r="P379" s="12" t="s">
        <v>238</v>
      </c>
      <c r="Q379" t="s">
        <v>31</v>
      </c>
      <c r="R379" t="s">
        <v>79</v>
      </c>
      <c r="S379" t="s">
        <v>80</v>
      </c>
      <c r="T379" t="s">
        <v>95</v>
      </c>
      <c r="U379" t="s">
        <v>30</v>
      </c>
      <c r="V379" t="s">
        <v>30</v>
      </c>
      <c r="W379" t="str">
        <f>IF(S379="NA",IF(R379="NA",IF(Q379="NA","Digested",Q379),R379),S379)</f>
        <v>Decapoda</v>
      </c>
      <c r="X379" t="s">
        <v>340</v>
      </c>
      <c r="Y379" t="str">
        <f t="shared" si="64"/>
        <v>Grapsidae</v>
      </c>
      <c r="Z379" t="s">
        <v>95</v>
      </c>
      <c r="AA379" s="4" t="s">
        <v>30</v>
      </c>
      <c r="AB379" s="4" t="s">
        <v>30</v>
      </c>
      <c r="AC379">
        <v>2.5</v>
      </c>
      <c r="AD379">
        <v>1</v>
      </c>
      <c r="AE379" s="21">
        <f t="shared" si="55"/>
        <v>1</v>
      </c>
      <c r="AF379" s="27">
        <f t="shared" si="56"/>
        <v>5.4490311143164001E-2</v>
      </c>
      <c r="AG379" t="s">
        <v>237</v>
      </c>
    </row>
    <row r="380" spans="1:33" hidden="1" x14ac:dyDescent="0.25">
      <c r="A380" s="4" t="s">
        <v>26</v>
      </c>
      <c r="B380" s="4" t="s">
        <v>7</v>
      </c>
      <c r="C380" s="4" t="s">
        <v>277</v>
      </c>
      <c r="D380" s="4" t="s">
        <v>318</v>
      </c>
      <c r="E380" s="6">
        <v>42532</v>
      </c>
      <c r="F380">
        <v>0</v>
      </c>
      <c r="G380" s="15">
        <v>250</v>
      </c>
      <c r="H380">
        <v>663400</v>
      </c>
      <c r="I380">
        <v>666580</v>
      </c>
      <c r="J380">
        <f t="shared" si="54"/>
        <v>85.456225456225454</v>
      </c>
      <c r="K380" s="18">
        <v>1.736111111111111E-3</v>
      </c>
      <c r="L380">
        <f>((3.14*(0.5^2))/4)*J380</f>
        <v>16.770784245784245</v>
      </c>
      <c r="M380">
        <v>18.351886400000001</v>
      </c>
      <c r="N380" s="9">
        <v>250</v>
      </c>
      <c r="O380" s="9">
        <v>0.05</v>
      </c>
      <c r="P380" s="17" t="s">
        <v>234</v>
      </c>
      <c r="Q380" t="s">
        <v>72</v>
      </c>
      <c r="R380" t="s">
        <v>73</v>
      </c>
      <c r="S380" t="s">
        <v>30</v>
      </c>
      <c r="T380" t="s">
        <v>30</v>
      </c>
      <c r="U380" t="s">
        <v>30</v>
      </c>
      <c r="V380" t="s">
        <v>30</v>
      </c>
      <c r="W380" t="str">
        <f>IF(S380="NA",IF(R380="NA",IF(Q380="NA","Digested",Q380),R380),S380)</f>
        <v>Hydrozoa</v>
      </c>
      <c r="X380" t="s">
        <v>166</v>
      </c>
      <c r="Y380" t="str">
        <f t="shared" si="64"/>
        <v>Hydrozoa</v>
      </c>
      <c r="Z380" t="s">
        <v>210</v>
      </c>
      <c r="AA380" s="4" t="s">
        <v>30</v>
      </c>
      <c r="AB380" s="4" t="s">
        <v>30</v>
      </c>
      <c r="AC380" t="s">
        <v>229</v>
      </c>
      <c r="AD380">
        <v>1</v>
      </c>
      <c r="AE380" s="21">
        <f t="shared" si="55"/>
        <v>20</v>
      </c>
      <c r="AF380" s="27">
        <f t="shared" si="56"/>
        <v>1.0898062228632801</v>
      </c>
      <c r="AG380" t="s">
        <v>237</v>
      </c>
    </row>
    <row r="381" spans="1:33" hidden="1" x14ac:dyDescent="0.25">
      <c r="A381" s="4" t="s">
        <v>26</v>
      </c>
      <c r="B381" s="4" t="s">
        <v>7</v>
      </c>
      <c r="C381" s="4" t="s">
        <v>277</v>
      </c>
      <c r="D381" s="4" t="s">
        <v>318</v>
      </c>
      <c r="E381" s="6">
        <v>42532</v>
      </c>
      <c r="F381">
        <v>0</v>
      </c>
      <c r="G381" s="15">
        <v>250</v>
      </c>
      <c r="H381">
        <v>663400</v>
      </c>
      <c r="I381">
        <v>666580</v>
      </c>
      <c r="J381">
        <f t="shared" si="54"/>
        <v>85.456225456225454</v>
      </c>
      <c r="K381" s="18">
        <v>1.736111111111111E-3</v>
      </c>
      <c r="L381">
        <f>((3.14*(0.5^2))/4)*J381</f>
        <v>16.770784245784245</v>
      </c>
      <c r="M381">
        <v>18.351886400000001</v>
      </c>
      <c r="N381" s="9">
        <v>2000</v>
      </c>
      <c r="O381" s="9">
        <v>1</v>
      </c>
      <c r="P381" s="12" t="s">
        <v>240</v>
      </c>
      <c r="Q381" t="s">
        <v>31</v>
      </c>
      <c r="R381" t="s">
        <v>79</v>
      </c>
      <c r="S381" t="s">
        <v>89</v>
      </c>
      <c r="T381" t="s">
        <v>94</v>
      </c>
      <c r="U381" t="s">
        <v>30</v>
      </c>
      <c r="V381" t="s">
        <v>30</v>
      </c>
      <c r="W381" t="str">
        <f>IF(S381="NA",IF(R381="NA",IF(Q381="NA","Digested",Q381),R381),S381)</f>
        <v>Amphipoda</v>
      </c>
      <c r="X381" t="s">
        <v>338</v>
      </c>
      <c r="Y381" t="str">
        <f t="shared" si="64"/>
        <v>Hyperiidae</v>
      </c>
      <c r="Z381" t="s">
        <v>174</v>
      </c>
      <c r="AA381" s="4" t="s">
        <v>30</v>
      </c>
      <c r="AB381" s="4" t="s">
        <v>30</v>
      </c>
      <c r="AC381">
        <v>5.2</v>
      </c>
      <c r="AD381">
        <v>1</v>
      </c>
      <c r="AE381" s="21">
        <f t="shared" si="55"/>
        <v>1</v>
      </c>
      <c r="AF381" s="27">
        <f t="shared" si="56"/>
        <v>5.4490311143164001E-2</v>
      </c>
      <c r="AG381" t="s">
        <v>237</v>
      </c>
    </row>
    <row r="382" spans="1:33" hidden="1" x14ac:dyDescent="0.25">
      <c r="A382" s="4" t="s">
        <v>26</v>
      </c>
      <c r="B382" s="4" t="s">
        <v>7</v>
      </c>
      <c r="C382" s="4" t="s">
        <v>277</v>
      </c>
      <c r="D382" s="4" t="s">
        <v>318</v>
      </c>
      <c r="E382" s="6">
        <v>42532</v>
      </c>
      <c r="F382">
        <v>0</v>
      </c>
      <c r="G382" s="15">
        <v>250</v>
      </c>
      <c r="H382">
        <v>663400</v>
      </c>
      <c r="I382">
        <v>666580</v>
      </c>
      <c r="J382">
        <f t="shared" si="54"/>
        <v>85.456225456225454</v>
      </c>
      <c r="K382" s="18">
        <v>1.736111111111111E-3</v>
      </c>
      <c r="L382">
        <f>((3.14*(0.5^2))/4)*J382</f>
        <v>16.770784245784245</v>
      </c>
      <c r="M382">
        <v>18.351886400000001</v>
      </c>
      <c r="N382" s="9">
        <v>250</v>
      </c>
      <c r="O382" s="9">
        <v>0.05</v>
      </c>
      <c r="P382" s="12" t="s">
        <v>239</v>
      </c>
      <c r="Q382" t="s">
        <v>31</v>
      </c>
      <c r="R382" t="s">
        <v>96</v>
      </c>
      <c r="S382" t="s">
        <v>30</v>
      </c>
      <c r="T382" t="s">
        <v>30</v>
      </c>
      <c r="U382" t="s">
        <v>30</v>
      </c>
      <c r="V382" t="s">
        <v>30</v>
      </c>
      <c r="W382" t="str">
        <f>IF(S382="NA",IF(R382="NA",IF(Q382="NA","Digested",Q382),R382),S382)</f>
        <v>Insecta</v>
      </c>
      <c r="X382" t="s">
        <v>166</v>
      </c>
      <c r="Y382" t="str">
        <f t="shared" si="64"/>
        <v>Insecta</v>
      </c>
      <c r="Z382" t="s">
        <v>96</v>
      </c>
      <c r="AA382" s="4" t="s">
        <v>30</v>
      </c>
      <c r="AB382" s="4" t="s">
        <v>30</v>
      </c>
      <c r="AC382" t="s">
        <v>229</v>
      </c>
      <c r="AD382">
        <v>2</v>
      </c>
      <c r="AE382" s="21">
        <f t="shared" si="55"/>
        <v>40</v>
      </c>
      <c r="AF382" s="27">
        <f t="shared" si="56"/>
        <v>2.1796124457265602</v>
      </c>
      <c r="AG382" t="s">
        <v>237</v>
      </c>
    </row>
    <row r="383" spans="1:33" hidden="1" x14ac:dyDescent="0.25">
      <c r="A383" s="4" t="s">
        <v>26</v>
      </c>
      <c r="B383" s="4" t="s">
        <v>7</v>
      </c>
      <c r="C383" s="4" t="s">
        <v>277</v>
      </c>
      <c r="D383" s="4" t="s">
        <v>318</v>
      </c>
      <c r="E383" s="6">
        <v>42532</v>
      </c>
      <c r="F383">
        <v>0</v>
      </c>
      <c r="G383" s="15">
        <v>250</v>
      </c>
      <c r="H383">
        <v>663400</v>
      </c>
      <c r="I383">
        <v>666580</v>
      </c>
      <c r="J383">
        <f t="shared" si="54"/>
        <v>85.456225456225454</v>
      </c>
      <c r="K383" s="18">
        <v>1.736111111111111E-3</v>
      </c>
      <c r="L383">
        <f>((3.14*(0.5^2))/4)*J383</f>
        <v>16.770784245784245</v>
      </c>
      <c r="M383">
        <v>18.351886400000001</v>
      </c>
      <c r="N383" s="9">
        <v>2000</v>
      </c>
      <c r="O383" s="9">
        <v>1</v>
      </c>
      <c r="P383" s="12" t="s">
        <v>240</v>
      </c>
      <c r="Q383" t="s">
        <v>72</v>
      </c>
      <c r="R383" t="s">
        <v>73</v>
      </c>
      <c r="S383" t="s">
        <v>106</v>
      </c>
      <c r="T383" t="s">
        <v>124</v>
      </c>
      <c r="U383" t="s">
        <v>142</v>
      </c>
      <c r="V383" t="s">
        <v>30</v>
      </c>
      <c r="W383" t="s">
        <v>73</v>
      </c>
      <c r="X383" t="s">
        <v>166</v>
      </c>
      <c r="Y383" t="str">
        <f t="shared" si="64"/>
        <v>Leukartiara</v>
      </c>
      <c r="Z383" t="s">
        <v>201</v>
      </c>
      <c r="AA383" s="4" t="s">
        <v>30</v>
      </c>
      <c r="AB383" s="4" t="s">
        <v>30</v>
      </c>
      <c r="AC383">
        <v>8.9499999999999993</v>
      </c>
      <c r="AD383">
        <v>3</v>
      </c>
      <c r="AE383" s="21">
        <f t="shared" si="55"/>
        <v>3</v>
      </c>
      <c r="AF383" s="27">
        <f t="shared" si="56"/>
        <v>0.16347093342949201</v>
      </c>
      <c r="AG383" t="s">
        <v>237</v>
      </c>
    </row>
    <row r="384" spans="1:33" hidden="1" x14ac:dyDescent="0.25">
      <c r="A384" s="4" t="s">
        <v>26</v>
      </c>
      <c r="B384" s="4" t="s">
        <v>7</v>
      </c>
      <c r="C384" s="4" t="s">
        <v>277</v>
      </c>
      <c r="D384" s="4" t="s">
        <v>318</v>
      </c>
      <c r="E384" s="6">
        <v>42532</v>
      </c>
      <c r="F384">
        <v>0</v>
      </c>
      <c r="G384" s="15">
        <v>250</v>
      </c>
      <c r="H384">
        <v>663400</v>
      </c>
      <c r="I384">
        <v>666580</v>
      </c>
      <c r="J384">
        <f t="shared" si="54"/>
        <v>85.456225456225454</v>
      </c>
      <c r="K384" s="18">
        <v>1.736111111111111E-3</v>
      </c>
      <c r="L384">
        <f>((3.14*(0.5^2))/4)*J384</f>
        <v>16.770784245784245</v>
      </c>
      <c r="M384">
        <v>18.351886400000001</v>
      </c>
      <c r="N384" s="9">
        <v>1000</v>
      </c>
      <c r="O384" s="9">
        <v>1</v>
      </c>
      <c r="P384" s="12" t="s">
        <v>238</v>
      </c>
      <c r="Q384" t="s">
        <v>31</v>
      </c>
      <c r="R384" t="s">
        <v>79</v>
      </c>
      <c r="S384" t="s">
        <v>80</v>
      </c>
      <c r="T384" t="s">
        <v>116</v>
      </c>
      <c r="U384" t="s">
        <v>30</v>
      </c>
      <c r="V384" t="s">
        <v>30</v>
      </c>
      <c r="W384" t="str">
        <f t="shared" ref="W384:W392" si="65">IF(S384="NA",IF(R384="NA",IF(Q384="NA","Digested",Q384),R384),S384)</f>
        <v>Decapoda</v>
      </c>
      <c r="X384" t="s">
        <v>340</v>
      </c>
      <c r="Y384" t="str">
        <f t="shared" si="64"/>
        <v>Majidae</v>
      </c>
      <c r="Z384" t="s">
        <v>116</v>
      </c>
      <c r="AA384" s="4" t="s">
        <v>30</v>
      </c>
      <c r="AB384" s="4" t="s">
        <v>30</v>
      </c>
      <c r="AC384">
        <v>2.2999999999999998</v>
      </c>
      <c r="AD384">
        <v>1</v>
      </c>
      <c r="AE384" s="21">
        <f t="shared" si="55"/>
        <v>1</v>
      </c>
      <c r="AF384" s="27">
        <f t="shared" si="56"/>
        <v>5.4490311143164001E-2</v>
      </c>
      <c r="AG384" t="s">
        <v>237</v>
      </c>
    </row>
    <row r="385" spans="1:33" hidden="1" x14ac:dyDescent="0.25">
      <c r="A385" s="4" t="s">
        <v>26</v>
      </c>
      <c r="B385" s="4" t="s">
        <v>7</v>
      </c>
      <c r="C385" s="4" t="s">
        <v>277</v>
      </c>
      <c r="D385" s="4" t="s">
        <v>318</v>
      </c>
      <c r="E385" s="6">
        <v>42532</v>
      </c>
      <c r="F385">
        <v>0</v>
      </c>
      <c r="G385" s="15">
        <v>250</v>
      </c>
      <c r="H385">
        <v>663400</v>
      </c>
      <c r="I385">
        <v>666580</v>
      </c>
      <c r="J385">
        <f t="shared" si="54"/>
        <v>85.456225456225454</v>
      </c>
      <c r="K385" s="18">
        <v>1.736111111111111E-3</v>
      </c>
      <c r="L385">
        <f>((3.14*(0.5^2))/4)*J385</f>
        <v>16.770784245784245</v>
      </c>
      <c r="M385">
        <v>18.351886400000001</v>
      </c>
      <c r="N385" s="9">
        <v>1000</v>
      </c>
      <c r="O385" s="9">
        <v>1</v>
      </c>
      <c r="P385" s="12" t="s">
        <v>238</v>
      </c>
      <c r="Q385" t="s">
        <v>31</v>
      </c>
      <c r="R385" t="s">
        <v>99</v>
      </c>
      <c r="S385" t="s">
        <v>34</v>
      </c>
      <c r="T385" t="s">
        <v>117</v>
      </c>
      <c r="U385" t="s">
        <v>118</v>
      </c>
      <c r="V385" t="s">
        <v>30</v>
      </c>
      <c r="W385" t="str">
        <f t="shared" si="65"/>
        <v>Calanoida</v>
      </c>
      <c r="X385" t="s">
        <v>342</v>
      </c>
      <c r="Y385" t="str">
        <f t="shared" si="64"/>
        <v>Metridia</v>
      </c>
      <c r="Z385" t="s">
        <v>118</v>
      </c>
      <c r="AA385" s="4" t="s">
        <v>30</v>
      </c>
      <c r="AB385" s="4" t="s">
        <v>30</v>
      </c>
      <c r="AC385">
        <v>3</v>
      </c>
      <c r="AD385">
        <v>2</v>
      </c>
      <c r="AE385" s="21">
        <f t="shared" si="55"/>
        <v>2</v>
      </c>
      <c r="AF385" s="27">
        <f t="shared" si="56"/>
        <v>0.108980622286328</v>
      </c>
      <c r="AG385" t="s">
        <v>237</v>
      </c>
    </row>
    <row r="386" spans="1:33" hidden="1" x14ac:dyDescent="0.25">
      <c r="A386" s="4" t="s">
        <v>26</v>
      </c>
      <c r="B386" s="4" t="s">
        <v>7</v>
      </c>
      <c r="C386" s="4" t="s">
        <v>277</v>
      </c>
      <c r="D386" s="4" t="s">
        <v>318</v>
      </c>
      <c r="E386" s="6">
        <v>42532</v>
      </c>
      <c r="F386">
        <v>0</v>
      </c>
      <c r="G386" s="15">
        <v>250</v>
      </c>
      <c r="H386">
        <v>663400</v>
      </c>
      <c r="I386">
        <v>666580</v>
      </c>
      <c r="J386">
        <f t="shared" ref="J386:J449" si="66">((I386-H386)*26873)/999999</f>
        <v>85.456225456225454</v>
      </c>
      <c r="K386" s="18">
        <v>1.736111111111111E-3</v>
      </c>
      <c r="L386">
        <f>((3.14*(0.5^2))/4)*J386</f>
        <v>16.770784245784245</v>
      </c>
      <c r="M386">
        <v>18.351886400000001</v>
      </c>
      <c r="N386" s="9">
        <v>250</v>
      </c>
      <c r="O386" s="9">
        <v>0.05</v>
      </c>
      <c r="P386" s="12" t="s">
        <v>238</v>
      </c>
      <c r="Q386" t="s">
        <v>45</v>
      </c>
      <c r="R386" t="s">
        <v>46</v>
      </c>
      <c r="S386" t="s">
        <v>47</v>
      </c>
      <c r="T386" t="s">
        <v>48</v>
      </c>
      <c r="U386" t="s">
        <v>49</v>
      </c>
      <c r="V386" t="s">
        <v>30</v>
      </c>
      <c r="W386" t="str">
        <f t="shared" si="65"/>
        <v>Copelata</v>
      </c>
      <c r="X386" t="s">
        <v>341</v>
      </c>
      <c r="Y386" t="s">
        <v>341</v>
      </c>
      <c r="Z386" t="s">
        <v>49</v>
      </c>
      <c r="AA386" s="4" t="s">
        <v>30</v>
      </c>
      <c r="AB386" s="4" t="s">
        <v>30</v>
      </c>
      <c r="AC386" t="s">
        <v>229</v>
      </c>
      <c r="AD386">
        <v>1</v>
      </c>
      <c r="AE386" s="21">
        <f t="shared" ref="AE386:AE449" si="67">AD386/O386</f>
        <v>20</v>
      </c>
      <c r="AF386" s="27">
        <f t="shared" ref="AF386:AF449" si="68">AE386/M386</f>
        <v>1.0898062228632801</v>
      </c>
      <c r="AG386" t="s">
        <v>237</v>
      </c>
    </row>
    <row r="387" spans="1:33" hidden="1" x14ac:dyDescent="0.25">
      <c r="A387" s="4" t="s">
        <v>26</v>
      </c>
      <c r="B387" s="4" t="s">
        <v>7</v>
      </c>
      <c r="C387" s="4" t="s">
        <v>277</v>
      </c>
      <c r="D387" s="4" t="s">
        <v>318</v>
      </c>
      <c r="E387" s="6">
        <v>42532</v>
      </c>
      <c r="F387">
        <v>0</v>
      </c>
      <c r="G387" s="15">
        <v>250</v>
      </c>
      <c r="H387">
        <v>663400</v>
      </c>
      <c r="I387">
        <v>666580</v>
      </c>
      <c r="J387">
        <f t="shared" si="66"/>
        <v>85.456225456225454</v>
      </c>
      <c r="K387" s="18">
        <v>1.736111111111111E-3</v>
      </c>
      <c r="L387">
        <f>((3.14*(0.5^2))/4)*J387</f>
        <v>16.770784245784245</v>
      </c>
      <c r="M387">
        <v>18.351886400000001</v>
      </c>
      <c r="N387" s="9">
        <v>250</v>
      </c>
      <c r="O387" s="9">
        <v>0.05</v>
      </c>
      <c r="P387" s="17" t="s">
        <v>234</v>
      </c>
      <c r="Q387" t="s">
        <v>31</v>
      </c>
      <c r="R387" t="s">
        <v>32</v>
      </c>
      <c r="S387" t="s">
        <v>42</v>
      </c>
      <c r="T387" t="s">
        <v>43</v>
      </c>
      <c r="U387" t="s">
        <v>44</v>
      </c>
      <c r="V387" t="s">
        <v>30</v>
      </c>
      <c r="W387" t="str">
        <f t="shared" si="65"/>
        <v>Cyclopoida</v>
      </c>
      <c r="X387" t="s">
        <v>166</v>
      </c>
      <c r="Y387" t="str">
        <f t="shared" si="64"/>
        <v>Oithona</v>
      </c>
      <c r="Z387" t="s">
        <v>44</v>
      </c>
      <c r="AA387" s="4" t="s">
        <v>30</v>
      </c>
      <c r="AB387" s="4" t="s">
        <v>30</v>
      </c>
      <c r="AC387" t="s">
        <v>229</v>
      </c>
      <c r="AD387">
        <v>4</v>
      </c>
      <c r="AE387" s="21">
        <f t="shared" si="67"/>
        <v>80</v>
      </c>
      <c r="AF387" s="27">
        <f t="shared" si="68"/>
        <v>4.3592248914531204</v>
      </c>
      <c r="AG387" t="s">
        <v>237</v>
      </c>
    </row>
    <row r="388" spans="1:33" hidden="1" x14ac:dyDescent="0.25">
      <c r="A388" s="4" t="s">
        <v>26</v>
      </c>
      <c r="B388" s="4" t="s">
        <v>7</v>
      </c>
      <c r="C388" s="4" t="s">
        <v>277</v>
      </c>
      <c r="D388" s="4" t="s">
        <v>318</v>
      </c>
      <c r="E388" s="6">
        <v>42532</v>
      </c>
      <c r="F388">
        <v>0</v>
      </c>
      <c r="G388" s="15">
        <v>250</v>
      </c>
      <c r="H388">
        <v>663400</v>
      </c>
      <c r="I388">
        <v>666580</v>
      </c>
      <c r="J388">
        <f t="shared" si="66"/>
        <v>85.456225456225454</v>
      </c>
      <c r="K388" s="18">
        <v>1.736111111111111E-3</v>
      </c>
      <c r="L388">
        <f>((3.14*(0.5^2))/4)*J388</f>
        <v>16.770784245784245</v>
      </c>
      <c r="M388">
        <v>18.351886400000001</v>
      </c>
      <c r="N388" s="9">
        <v>1000</v>
      </c>
      <c r="O388" s="9">
        <v>1</v>
      </c>
      <c r="P388" s="12" t="s">
        <v>238</v>
      </c>
      <c r="Q388" t="s">
        <v>31</v>
      </c>
      <c r="R388" t="s">
        <v>79</v>
      </c>
      <c r="S388" t="s">
        <v>80</v>
      </c>
      <c r="T388" t="s">
        <v>121</v>
      </c>
      <c r="U388" t="s">
        <v>30</v>
      </c>
      <c r="V388" t="s">
        <v>30</v>
      </c>
      <c r="W388" t="str">
        <f t="shared" si="65"/>
        <v>Decapoda</v>
      </c>
      <c r="X388" t="s">
        <v>340</v>
      </c>
      <c r="Y388" t="str">
        <f t="shared" si="64"/>
        <v>Pandalidae</v>
      </c>
      <c r="Z388" t="s">
        <v>121</v>
      </c>
      <c r="AA388" s="4" t="s">
        <v>30</v>
      </c>
      <c r="AB388" s="4" t="s">
        <v>30</v>
      </c>
      <c r="AC388">
        <v>4.05</v>
      </c>
      <c r="AD388">
        <v>57</v>
      </c>
      <c r="AE388" s="21">
        <f t="shared" si="67"/>
        <v>57</v>
      </c>
      <c r="AF388" s="27">
        <f t="shared" si="68"/>
        <v>3.1059477351603482</v>
      </c>
      <c r="AG388" t="s">
        <v>237</v>
      </c>
    </row>
    <row r="389" spans="1:33" hidden="1" x14ac:dyDescent="0.25">
      <c r="A389" s="4" t="s">
        <v>26</v>
      </c>
      <c r="B389" s="4" t="s">
        <v>7</v>
      </c>
      <c r="C389" s="4" t="s">
        <v>277</v>
      </c>
      <c r="D389" s="4" t="s">
        <v>318</v>
      </c>
      <c r="E389" s="6">
        <v>42532</v>
      </c>
      <c r="F389">
        <v>0</v>
      </c>
      <c r="G389" s="15">
        <v>250</v>
      </c>
      <c r="H389">
        <v>663400</v>
      </c>
      <c r="I389">
        <v>666580</v>
      </c>
      <c r="J389">
        <f t="shared" si="66"/>
        <v>85.456225456225454</v>
      </c>
      <c r="K389" s="18">
        <v>1.736111111111111E-3</v>
      </c>
      <c r="L389">
        <f>((3.14*(0.5^2))/4)*J389</f>
        <v>16.770784245784245</v>
      </c>
      <c r="M389">
        <v>18.351886400000001</v>
      </c>
      <c r="N389" s="9">
        <v>250</v>
      </c>
      <c r="O389" s="9">
        <v>0.05</v>
      </c>
      <c r="P389" s="17" t="s">
        <v>234</v>
      </c>
      <c r="Q389" t="s">
        <v>31</v>
      </c>
      <c r="R389" t="s">
        <v>33</v>
      </c>
      <c r="S389" t="s">
        <v>34</v>
      </c>
      <c r="T389" t="s">
        <v>53</v>
      </c>
      <c r="U389" t="s">
        <v>54</v>
      </c>
      <c r="V389" t="s">
        <v>30</v>
      </c>
      <c r="W389" t="str">
        <f t="shared" si="65"/>
        <v>Calanoida</v>
      </c>
      <c r="X389" t="s">
        <v>342</v>
      </c>
      <c r="Y389" t="str">
        <f t="shared" si="64"/>
        <v>Paracalanus</v>
      </c>
      <c r="Z389" t="s">
        <v>54</v>
      </c>
      <c r="AA389" s="4" t="s">
        <v>30</v>
      </c>
      <c r="AB389" s="4" t="s">
        <v>30</v>
      </c>
      <c r="AC389" t="s">
        <v>229</v>
      </c>
      <c r="AD389">
        <v>8</v>
      </c>
      <c r="AE389" s="21">
        <f t="shared" si="67"/>
        <v>160</v>
      </c>
      <c r="AF389" s="27">
        <f t="shared" si="68"/>
        <v>8.7184497829062408</v>
      </c>
      <c r="AG389" t="s">
        <v>237</v>
      </c>
    </row>
    <row r="390" spans="1:33" hidden="1" x14ac:dyDescent="0.25">
      <c r="A390" s="4" t="s">
        <v>26</v>
      </c>
      <c r="B390" s="4" t="s">
        <v>7</v>
      </c>
      <c r="C390" s="4" t="s">
        <v>277</v>
      </c>
      <c r="D390" s="4" t="s">
        <v>318</v>
      </c>
      <c r="E390" s="6">
        <v>42532</v>
      </c>
      <c r="F390">
        <v>0</v>
      </c>
      <c r="G390" s="15">
        <v>250</v>
      </c>
      <c r="H390">
        <v>663400</v>
      </c>
      <c r="I390">
        <v>666580</v>
      </c>
      <c r="J390">
        <f t="shared" si="66"/>
        <v>85.456225456225454</v>
      </c>
      <c r="K390" s="18">
        <v>1.736111111111111E-3</v>
      </c>
      <c r="L390">
        <f>((3.14*(0.5^2))/4)*J390</f>
        <v>16.770784245784245</v>
      </c>
      <c r="M390">
        <v>18.351886400000001</v>
      </c>
      <c r="N390" s="9">
        <v>1000</v>
      </c>
      <c r="O390" s="9">
        <v>1</v>
      </c>
      <c r="P390" s="12" t="s">
        <v>238</v>
      </c>
      <c r="Q390" t="s">
        <v>31</v>
      </c>
      <c r="R390" t="s">
        <v>79</v>
      </c>
      <c r="S390" t="s">
        <v>80</v>
      </c>
      <c r="T390" t="s">
        <v>157</v>
      </c>
      <c r="U390" t="s">
        <v>30</v>
      </c>
      <c r="V390" t="s">
        <v>30</v>
      </c>
      <c r="W390" t="str">
        <f t="shared" si="65"/>
        <v>Decapoda</v>
      </c>
      <c r="X390" t="s">
        <v>340</v>
      </c>
      <c r="Y390" t="str">
        <f t="shared" si="64"/>
        <v>Portunidae</v>
      </c>
      <c r="Z390" t="s">
        <v>157</v>
      </c>
      <c r="AA390" s="4" t="s">
        <v>30</v>
      </c>
      <c r="AB390" s="4" t="s">
        <v>30</v>
      </c>
      <c r="AC390">
        <v>2.5</v>
      </c>
      <c r="AD390">
        <v>1</v>
      </c>
      <c r="AE390" s="21">
        <f t="shared" si="67"/>
        <v>1</v>
      </c>
      <c r="AF390" s="27">
        <f t="shared" si="68"/>
        <v>5.4490311143164001E-2</v>
      </c>
      <c r="AG390" t="s">
        <v>237</v>
      </c>
    </row>
    <row r="391" spans="1:33" hidden="1" x14ac:dyDescent="0.25">
      <c r="A391" s="4" t="s">
        <v>26</v>
      </c>
      <c r="B391" s="4" t="s">
        <v>7</v>
      </c>
      <c r="C391" s="4" t="s">
        <v>277</v>
      </c>
      <c r="D391" s="4" t="s">
        <v>318</v>
      </c>
      <c r="E391" s="6">
        <v>42532</v>
      </c>
      <c r="F391">
        <v>0</v>
      </c>
      <c r="G391" s="15">
        <v>250</v>
      </c>
      <c r="H391">
        <v>663400</v>
      </c>
      <c r="I391">
        <v>666580</v>
      </c>
      <c r="J391">
        <f t="shared" si="66"/>
        <v>85.456225456225454</v>
      </c>
      <c r="K391" s="18">
        <v>1.736111111111111E-3</v>
      </c>
      <c r="L391">
        <f>((3.14*(0.5^2))/4)*J391</f>
        <v>16.770784245784245</v>
      </c>
      <c r="M391">
        <v>18.351886400000001</v>
      </c>
      <c r="N391" s="9">
        <v>1000</v>
      </c>
      <c r="O391" s="9">
        <v>1</v>
      </c>
      <c r="P391" s="12" t="s">
        <v>239</v>
      </c>
      <c r="Q391" t="s">
        <v>31</v>
      </c>
      <c r="R391" t="s">
        <v>33</v>
      </c>
      <c r="S391" t="s">
        <v>34</v>
      </c>
      <c r="T391" t="s">
        <v>65</v>
      </c>
      <c r="U391" t="s">
        <v>66</v>
      </c>
      <c r="V391" t="s">
        <v>30</v>
      </c>
      <c r="W391" t="str">
        <f t="shared" si="65"/>
        <v>Calanoida</v>
      </c>
      <c r="X391" t="s">
        <v>342</v>
      </c>
      <c r="Y391" t="str">
        <f t="shared" si="64"/>
        <v>Pseudocalanus</v>
      </c>
      <c r="Z391" t="s">
        <v>66</v>
      </c>
      <c r="AA391" s="4" t="s">
        <v>30</v>
      </c>
      <c r="AB391" s="4" t="s">
        <v>30</v>
      </c>
      <c r="AC391">
        <v>1.8</v>
      </c>
      <c r="AD391">
        <v>12</v>
      </c>
      <c r="AE391" s="21">
        <f t="shared" si="67"/>
        <v>12</v>
      </c>
      <c r="AF391" s="27">
        <f t="shared" si="68"/>
        <v>0.65388373371796804</v>
      </c>
      <c r="AG391" t="s">
        <v>237</v>
      </c>
    </row>
    <row r="392" spans="1:33" hidden="1" x14ac:dyDescent="0.25">
      <c r="A392" s="4" t="s">
        <v>26</v>
      </c>
      <c r="B392" s="4" t="s">
        <v>7</v>
      </c>
      <c r="C392" s="4" t="s">
        <v>277</v>
      </c>
      <c r="D392" s="4" t="s">
        <v>318</v>
      </c>
      <c r="E392" s="6">
        <v>42532</v>
      </c>
      <c r="F392">
        <v>0</v>
      </c>
      <c r="G392" s="15">
        <v>250</v>
      </c>
      <c r="H392">
        <v>663400</v>
      </c>
      <c r="I392">
        <v>666580</v>
      </c>
      <c r="J392">
        <f t="shared" si="66"/>
        <v>85.456225456225454</v>
      </c>
      <c r="K392" s="18">
        <v>1.736111111111111E-3</v>
      </c>
      <c r="L392">
        <f>((3.14*(0.5^2))/4)*J392</f>
        <v>16.770784245784245</v>
      </c>
      <c r="M392">
        <v>18.351886400000001</v>
      </c>
      <c r="N392" s="9">
        <v>250</v>
      </c>
      <c r="O392" s="9">
        <v>0.05</v>
      </c>
      <c r="P392" s="12" t="s">
        <v>239</v>
      </c>
      <c r="Q392" t="s">
        <v>31</v>
      </c>
      <c r="R392" t="s">
        <v>33</v>
      </c>
      <c r="S392" t="s">
        <v>34</v>
      </c>
      <c r="T392" t="s">
        <v>65</v>
      </c>
      <c r="U392" t="s">
        <v>66</v>
      </c>
      <c r="V392" t="s">
        <v>30</v>
      </c>
      <c r="W392" t="str">
        <f t="shared" si="65"/>
        <v>Calanoida</v>
      </c>
      <c r="X392" t="s">
        <v>342</v>
      </c>
      <c r="Y392" t="str">
        <f t="shared" si="64"/>
        <v>Pseudocalanus</v>
      </c>
      <c r="Z392" t="s">
        <v>66</v>
      </c>
      <c r="AA392" s="4" t="s">
        <v>30</v>
      </c>
      <c r="AB392" s="4" t="s">
        <v>30</v>
      </c>
      <c r="AC392" t="s">
        <v>229</v>
      </c>
      <c r="AD392">
        <v>192</v>
      </c>
      <c r="AE392" s="21">
        <f t="shared" si="67"/>
        <v>3840</v>
      </c>
      <c r="AF392" s="27">
        <f t="shared" si="68"/>
        <v>209.24279478974978</v>
      </c>
      <c r="AG392" t="s">
        <v>237</v>
      </c>
    </row>
    <row r="393" spans="1:33" hidden="1" x14ac:dyDescent="0.25">
      <c r="A393" s="4" t="s">
        <v>26</v>
      </c>
      <c r="B393" s="4" t="s">
        <v>7</v>
      </c>
      <c r="C393" s="4" t="s">
        <v>277</v>
      </c>
      <c r="D393" s="4" t="s">
        <v>318</v>
      </c>
      <c r="E393" s="6">
        <v>42532</v>
      </c>
      <c r="F393">
        <v>0</v>
      </c>
      <c r="G393" s="15">
        <v>250</v>
      </c>
      <c r="H393">
        <v>663400</v>
      </c>
      <c r="I393">
        <v>666580</v>
      </c>
      <c r="J393">
        <f t="shared" si="66"/>
        <v>85.456225456225454</v>
      </c>
      <c r="K393" s="18">
        <v>1.736111111111111E-3</v>
      </c>
      <c r="L393">
        <f>((3.14*(0.5^2))/4)*J393</f>
        <v>16.770784245784245</v>
      </c>
      <c r="M393">
        <v>18.351886400000001</v>
      </c>
      <c r="N393" s="9">
        <v>2000</v>
      </c>
      <c r="O393" s="9">
        <v>1</v>
      </c>
      <c r="P393" s="12" t="s">
        <v>238</v>
      </c>
      <c r="Q393" t="s">
        <v>72</v>
      </c>
      <c r="R393" t="s">
        <v>73</v>
      </c>
      <c r="S393" t="s">
        <v>106</v>
      </c>
      <c r="T393" t="s">
        <v>128</v>
      </c>
      <c r="U393" t="s">
        <v>129</v>
      </c>
      <c r="V393" t="s">
        <v>30</v>
      </c>
      <c r="W393" t="s">
        <v>73</v>
      </c>
      <c r="X393" t="s">
        <v>166</v>
      </c>
      <c r="Y393" t="str">
        <f t="shared" si="64"/>
        <v>Sarsia</v>
      </c>
      <c r="Z393" t="s">
        <v>129</v>
      </c>
      <c r="AA393" s="4" t="s">
        <v>30</v>
      </c>
      <c r="AB393" s="4" t="s">
        <v>30</v>
      </c>
      <c r="AC393">
        <v>3.5</v>
      </c>
      <c r="AD393">
        <v>1</v>
      </c>
      <c r="AE393" s="21">
        <f t="shared" si="67"/>
        <v>1</v>
      </c>
      <c r="AF393" s="27">
        <f t="shared" si="68"/>
        <v>5.4490311143164001E-2</v>
      </c>
      <c r="AG393" t="s">
        <v>237</v>
      </c>
    </row>
    <row r="394" spans="1:33" hidden="1" x14ac:dyDescent="0.25">
      <c r="A394" s="4" t="s">
        <v>26</v>
      </c>
      <c r="B394" s="4" t="s">
        <v>7</v>
      </c>
      <c r="C394" s="4" t="s">
        <v>277</v>
      </c>
      <c r="D394" s="4" t="s">
        <v>318</v>
      </c>
      <c r="E394" s="6">
        <v>42532</v>
      </c>
      <c r="F394">
        <v>0</v>
      </c>
      <c r="G394" s="15">
        <v>250</v>
      </c>
      <c r="H394">
        <v>663400</v>
      </c>
      <c r="I394">
        <v>666580</v>
      </c>
      <c r="J394">
        <f t="shared" si="66"/>
        <v>85.456225456225454</v>
      </c>
      <c r="K394" s="18">
        <v>1.736111111111111E-3</v>
      </c>
      <c r="L394">
        <f>((3.14*(0.5^2))/4)*J394</f>
        <v>16.770784245784245</v>
      </c>
      <c r="M394">
        <v>18.351886400000001</v>
      </c>
      <c r="N394" s="9">
        <v>250</v>
      </c>
      <c r="O394" s="9">
        <v>0.05</v>
      </c>
      <c r="P394" s="12" t="s">
        <v>239</v>
      </c>
      <c r="Q394" t="s">
        <v>72</v>
      </c>
      <c r="R394" t="s">
        <v>73</v>
      </c>
      <c r="S394" t="s">
        <v>106</v>
      </c>
      <c r="T394" t="s">
        <v>128</v>
      </c>
      <c r="U394" t="s">
        <v>129</v>
      </c>
      <c r="V394" t="s">
        <v>30</v>
      </c>
      <c r="W394" t="s">
        <v>73</v>
      </c>
      <c r="X394" t="s">
        <v>166</v>
      </c>
      <c r="Y394" t="str">
        <f t="shared" si="64"/>
        <v>Sarsia</v>
      </c>
      <c r="Z394" t="s">
        <v>129</v>
      </c>
      <c r="AA394" s="4" t="s">
        <v>30</v>
      </c>
      <c r="AB394" s="4" t="s">
        <v>30</v>
      </c>
      <c r="AC394" t="s">
        <v>229</v>
      </c>
      <c r="AD394">
        <v>1</v>
      </c>
      <c r="AE394" s="21">
        <f t="shared" si="67"/>
        <v>20</v>
      </c>
      <c r="AF394" s="27">
        <f t="shared" si="68"/>
        <v>1.0898062228632801</v>
      </c>
      <c r="AG394" t="s">
        <v>237</v>
      </c>
    </row>
    <row r="395" spans="1:33" hidden="1" x14ac:dyDescent="0.25">
      <c r="A395" s="4" t="s">
        <v>26</v>
      </c>
      <c r="B395" s="4" t="s">
        <v>7</v>
      </c>
      <c r="C395" s="4" t="s">
        <v>277</v>
      </c>
      <c r="D395" s="4" t="s">
        <v>318</v>
      </c>
      <c r="E395" s="6">
        <v>42532</v>
      </c>
      <c r="F395">
        <v>0</v>
      </c>
      <c r="G395" s="15">
        <v>250</v>
      </c>
      <c r="H395">
        <v>663400</v>
      </c>
      <c r="I395">
        <v>666580</v>
      </c>
      <c r="J395">
        <f t="shared" si="66"/>
        <v>85.456225456225454</v>
      </c>
      <c r="K395" s="18">
        <v>1.736111111111111E-3</v>
      </c>
      <c r="L395">
        <f>((3.14*(0.5^2))/4)*J395</f>
        <v>16.770784245784245</v>
      </c>
      <c r="M395">
        <v>18.351886400000001</v>
      </c>
      <c r="N395" s="9">
        <v>1000</v>
      </c>
      <c r="O395" s="9">
        <v>1</v>
      </c>
      <c r="P395" s="12" t="s">
        <v>239</v>
      </c>
      <c r="Q395" t="s">
        <v>31</v>
      </c>
      <c r="R395" t="s">
        <v>99</v>
      </c>
      <c r="S395" t="s">
        <v>34</v>
      </c>
      <c r="T395" t="s">
        <v>100</v>
      </c>
      <c r="U395" t="s">
        <v>101</v>
      </c>
      <c r="V395" t="s">
        <v>30</v>
      </c>
      <c r="W395" t="str">
        <f>IF(S395="NA",IF(R395="NA",IF(Q395="NA","Digested",Q395),R395),S395)</f>
        <v>Calanoida</v>
      </c>
      <c r="X395" t="s">
        <v>342</v>
      </c>
      <c r="Y395" t="str">
        <f t="shared" si="64"/>
        <v>Tortanus</v>
      </c>
      <c r="Z395" t="s">
        <v>101</v>
      </c>
      <c r="AA395" s="4" t="s">
        <v>30</v>
      </c>
      <c r="AB395" s="4" t="s">
        <v>30</v>
      </c>
      <c r="AC395">
        <v>1.95</v>
      </c>
      <c r="AD395">
        <v>11</v>
      </c>
      <c r="AE395" s="21">
        <f t="shared" si="67"/>
        <v>11</v>
      </c>
      <c r="AF395" s="27">
        <f t="shared" si="68"/>
        <v>0.59939342257480399</v>
      </c>
      <c r="AG395" t="s">
        <v>237</v>
      </c>
    </row>
    <row r="396" spans="1:33" hidden="1" x14ac:dyDescent="0.25">
      <c r="A396" s="4" t="s">
        <v>26</v>
      </c>
      <c r="B396" s="4" t="s">
        <v>7</v>
      </c>
      <c r="C396" s="4" t="s">
        <v>277</v>
      </c>
      <c r="D396" s="4" t="s">
        <v>318</v>
      </c>
      <c r="E396" s="6">
        <v>42532</v>
      </c>
      <c r="F396">
        <v>0</v>
      </c>
      <c r="G396" s="15">
        <v>250</v>
      </c>
      <c r="H396">
        <v>663400</v>
      </c>
      <c r="I396">
        <v>666580</v>
      </c>
      <c r="J396">
        <f t="shared" si="66"/>
        <v>85.456225456225454</v>
      </c>
      <c r="K396" s="18">
        <v>1.736111111111111E-3</v>
      </c>
      <c r="L396">
        <f>((3.14*(0.5^2))/4)*J396</f>
        <v>16.770784245784245</v>
      </c>
      <c r="M396">
        <v>18.351886400000001</v>
      </c>
      <c r="N396" s="9">
        <v>250</v>
      </c>
      <c r="O396" s="9">
        <v>0.05</v>
      </c>
      <c r="P396" s="12" t="s">
        <v>239</v>
      </c>
      <c r="Q396" t="s">
        <v>31</v>
      </c>
      <c r="R396" t="s">
        <v>99</v>
      </c>
      <c r="S396" t="s">
        <v>34</v>
      </c>
      <c r="T396" t="s">
        <v>100</v>
      </c>
      <c r="U396" t="s">
        <v>101</v>
      </c>
      <c r="V396" t="s">
        <v>30</v>
      </c>
      <c r="W396" t="str">
        <f>IF(S396="NA",IF(R396="NA",IF(Q396="NA","Digested",Q396),R396),S396)</f>
        <v>Calanoida</v>
      </c>
      <c r="X396" t="s">
        <v>342</v>
      </c>
      <c r="Y396" t="str">
        <f t="shared" si="64"/>
        <v>Tortanus</v>
      </c>
      <c r="Z396" t="s">
        <v>101</v>
      </c>
      <c r="AA396" s="4" t="s">
        <v>30</v>
      </c>
      <c r="AB396" s="4" t="s">
        <v>227</v>
      </c>
      <c r="AC396" t="s">
        <v>229</v>
      </c>
      <c r="AD396">
        <v>6</v>
      </c>
      <c r="AE396" s="21">
        <f t="shared" si="67"/>
        <v>120</v>
      </c>
      <c r="AF396" s="27">
        <f t="shared" si="68"/>
        <v>6.5388373371796806</v>
      </c>
      <c r="AG396" t="s">
        <v>237</v>
      </c>
    </row>
    <row r="397" spans="1:33" hidden="1" x14ac:dyDescent="0.25">
      <c r="A397" s="4" t="s">
        <v>269</v>
      </c>
      <c r="B397" s="4" t="s">
        <v>7</v>
      </c>
      <c r="C397" s="4" t="s">
        <v>277</v>
      </c>
      <c r="D397" s="4" t="s">
        <v>318</v>
      </c>
      <c r="E397" s="6">
        <v>42541</v>
      </c>
      <c r="F397">
        <v>0</v>
      </c>
      <c r="G397" s="15">
        <v>250</v>
      </c>
      <c r="H397">
        <v>688676</v>
      </c>
      <c r="I397">
        <v>691262</v>
      </c>
      <c r="J397">
        <f t="shared" si="66"/>
        <v>69.493647493647487</v>
      </c>
      <c r="K397" s="18">
        <v>1.3773148148148147E-3</v>
      </c>
      <c r="L397">
        <f>((3.14*(0.5^2))/4)*J397</f>
        <v>13.63812832062832</v>
      </c>
      <c r="M397">
        <v>15.038879570000001</v>
      </c>
      <c r="N397" s="9">
        <v>250</v>
      </c>
      <c r="O397" s="9">
        <v>0.03</v>
      </c>
      <c r="P397" s="17" t="s">
        <v>234</v>
      </c>
      <c r="Q397" t="s">
        <v>31</v>
      </c>
      <c r="R397" t="s">
        <v>32</v>
      </c>
      <c r="S397" t="s">
        <v>34</v>
      </c>
      <c r="T397" t="s">
        <v>50</v>
      </c>
      <c r="U397" t="s">
        <v>51</v>
      </c>
      <c r="V397" t="s">
        <v>30</v>
      </c>
      <c r="W397" t="str">
        <f>IF(S397="NA",IF(R397="NA",IF(Q397="NA","Digested",Q397),R397),S397)</f>
        <v>Calanoida</v>
      </c>
      <c r="X397" t="s">
        <v>342</v>
      </c>
      <c r="Y397" t="str">
        <f t="shared" si="64"/>
        <v>Acartia</v>
      </c>
      <c r="Z397" t="s">
        <v>51</v>
      </c>
      <c r="AA397" s="4" t="s">
        <v>30</v>
      </c>
      <c r="AB397" s="4" t="s">
        <v>30</v>
      </c>
      <c r="AC397" t="s">
        <v>229</v>
      </c>
      <c r="AD397">
        <v>90</v>
      </c>
      <c r="AE397" s="21">
        <f t="shared" si="67"/>
        <v>3000</v>
      </c>
      <c r="AF397" s="27">
        <f t="shared" si="68"/>
        <v>199.48294592267953</v>
      </c>
      <c r="AG397" t="s">
        <v>237</v>
      </c>
    </row>
    <row r="398" spans="1:33" hidden="1" x14ac:dyDescent="0.25">
      <c r="A398" s="4" t="s">
        <v>269</v>
      </c>
      <c r="B398" s="4" t="s">
        <v>7</v>
      </c>
      <c r="C398" s="4" t="s">
        <v>277</v>
      </c>
      <c r="D398" s="4" t="s">
        <v>318</v>
      </c>
      <c r="E398" s="6">
        <v>42541</v>
      </c>
      <c r="F398">
        <v>0</v>
      </c>
      <c r="G398" s="15">
        <v>250</v>
      </c>
      <c r="H398">
        <v>688676</v>
      </c>
      <c r="I398">
        <v>691262</v>
      </c>
      <c r="J398">
        <f t="shared" si="66"/>
        <v>69.493647493647487</v>
      </c>
      <c r="K398" s="18">
        <v>1.3773148148148147E-3</v>
      </c>
      <c r="L398">
        <f>((3.14*(0.5^2))/4)*J398</f>
        <v>13.63812832062832</v>
      </c>
      <c r="M398">
        <v>15.038879570000001</v>
      </c>
      <c r="N398" s="9">
        <v>2000</v>
      </c>
      <c r="O398" s="9">
        <v>1</v>
      </c>
      <c r="P398" s="17" t="s">
        <v>235</v>
      </c>
      <c r="Q398" t="s">
        <v>72</v>
      </c>
      <c r="R398" t="s">
        <v>73</v>
      </c>
      <c r="S398" t="s">
        <v>110</v>
      </c>
      <c r="T398" t="s">
        <v>75</v>
      </c>
      <c r="U398" t="s">
        <v>76</v>
      </c>
      <c r="V398" t="s">
        <v>77</v>
      </c>
      <c r="W398" t="s">
        <v>73</v>
      </c>
      <c r="X398" t="s">
        <v>166</v>
      </c>
      <c r="Y398" t="str">
        <f t="shared" si="64"/>
        <v>Aequorea</v>
      </c>
      <c r="Z398" t="s">
        <v>171</v>
      </c>
      <c r="AA398" s="4" t="s">
        <v>30</v>
      </c>
      <c r="AB398" s="4" t="s">
        <v>30</v>
      </c>
      <c r="AC398">
        <v>60</v>
      </c>
      <c r="AD398">
        <v>1</v>
      </c>
      <c r="AE398" s="21">
        <f t="shared" si="67"/>
        <v>1</v>
      </c>
      <c r="AF398" s="27">
        <f t="shared" si="68"/>
        <v>6.6494315307559837E-2</v>
      </c>
      <c r="AG398" t="s">
        <v>237</v>
      </c>
    </row>
    <row r="399" spans="1:33" hidden="1" x14ac:dyDescent="0.25">
      <c r="A399" s="4" t="s">
        <v>269</v>
      </c>
      <c r="B399" s="4" t="s">
        <v>7</v>
      </c>
      <c r="C399" s="4" t="s">
        <v>277</v>
      </c>
      <c r="D399" s="4" t="s">
        <v>318</v>
      </c>
      <c r="E399" s="6">
        <v>42541</v>
      </c>
      <c r="F399">
        <v>0</v>
      </c>
      <c r="G399" s="15">
        <v>250</v>
      </c>
      <c r="H399">
        <v>688676</v>
      </c>
      <c r="I399">
        <v>691262</v>
      </c>
      <c r="J399">
        <f t="shared" si="66"/>
        <v>69.493647493647487</v>
      </c>
      <c r="K399" s="18">
        <v>1.3773148148148147E-3</v>
      </c>
      <c r="L399">
        <f>((3.14*(0.5^2))/4)*J399</f>
        <v>13.63812832062832</v>
      </c>
      <c r="M399">
        <v>15.038879570000001</v>
      </c>
      <c r="N399" s="9">
        <v>1000</v>
      </c>
      <c r="O399" s="9">
        <v>1</v>
      </c>
      <c r="P399" s="17" t="s">
        <v>238</v>
      </c>
      <c r="Q399" t="s">
        <v>31</v>
      </c>
      <c r="R399" t="s">
        <v>99</v>
      </c>
      <c r="S399" t="s">
        <v>34</v>
      </c>
      <c r="T399" t="s">
        <v>130</v>
      </c>
      <c r="U399" t="s">
        <v>131</v>
      </c>
      <c r="V399" t="s">
        <v>132</v>
      </c>
      <c r="W399" t="str">
        <f>IF(S399="NA",IF(R399="NA",IF(Q399="NA","Digested",Q399),R399),S399)</f>
        <v>Calanoida</v>
      </c>
      <c r="X399" t="s">
        <v>342</v>
      </c>
      <c r="Y399" t="str">
        <f t="shared" si="64"/>
        <v>Aetidius</v>
      </c>
      <c r="Z399" t="s">
        <v>197</v>
      </c>
      <c r="AA399" s="4" t="s">
        <v>30</v>
      </c>
      <c r="AB399" s="4" t="s">
        <v>30</v>
      </c>
      <c r="AC399">
        <v>2</v>
      </c>
      <c r="AD399">
        <v>1</v>
      </c>
      <c r="AE399" s="21">
        <f t="shared" si="67"/>
        <v>1</v>
      </c>
      <c r="AF399" s="27">
        <f t="shared" si="68"/>
        <v>6.6494315307559837E-2</v>
      </c>
      <c r="AG399" t="s">
        <v>237</v>
      </c>
    </row>
    <row r="400" spans="1:33" hidden="1" x14ac:dyDescent="0.25">
      <c r="A400" s="4" t="s">
        <v>269</v>
      </c>
      <c r="B400" s="4" t="s">
        <v>7</v>
      </c>
      <c r="C400" s="4" t="s">
        <v>277</v>
      </c>
      <c r="D400" s="4" t="s">
        <v>318</v>
      </c>
      <c r="E400" s="6">
        <v>42541</v>
      </c>
      <c r="F400">
        <v>0</v>
      </c>
      <c r="G400" s="15">
        <v>250</v>
      </c>
      <c r="H400">
        <v>688676</v>
      </c>
      <c r="I400">
        <v>691262</v>
      </c>
      <c r="J400">
        <f t="shared" si="66"/>
        <v>69.493647493647487</v>
      </c>
      <c r="K400" s="18">
        <v>1.3773148148148147E-3</v>
      </c>
      <c r="L400">
        <f>((3.14*(0.5^2))/4)*J400</f>
        <v>13.63812832062832</v>
      </c>
      <c r="M400">
        <v>15.038879570000001</v>
      </c>
      <c r="N400" s="9">
        <v>250</v>
      </c>
      <c r="O400" s="9">
        <v>0.03</v>
      </c>
      <c r="P400" s="17" t="s">
        <v>234</v>
      </c>
      <c r="Q400" t="s">
        <v>31</v>
      </c>
      <c r="R400" t="s">
        <v>32</v>
      </c>
      <c r="S400" t="s">
        <v>30</v>
      </c>
      <c r="T400" t="s">
        <v>30</v>
      </c>
      <c r="U400" t="s">
        <v>30</v>
      </c>
      <c r="V400" t="s">
        <v>30</v>
      </c>
      <c r="W400" t="s">
        <v>274</v>
      </c>
      <c r="X400" t="s">
        <v>274</v>
      </c>
      <c r="Y400" t="s">
        <v>274</v>
      </c>
      <c r="Z400" t="s">
        <v>163</v>
      </c>
      <c r="AA400" s="4" t="s">
        <v>215</v>
      </c>
      <c r="AB400" s="4" t="s">
        <v>30</v>
      </c>
      <c r="AC400" t="s">
        <v>229</v>
      </c>
      <c r="AD400">
        <v>7</v>
      </c>
      <c r="AE400" s="21">
        <f t="shared" si="67"/>
        <v>233.33333333333334</v>
      </c>
      <c r="AF400" s="27">
        <f t="shared" si="68"/>
        <v>15.51534023843063</v>
      </c>
      <c r="AG400" t="s">
        <v>237</v>
      </c>
    </row>
    <row r="401" spans="1:34" hidden="1" x14ac:dyDescent="0.25">
      <c r="A401" s="4" t="s">
        <v>269</v>
      </c>
      <c r="B401" s="4" t="s">
        <v>7</v>
      </c>
      <c r="C401" s="4" t="s">
        <v>277</v>
      </c>
      <c r="D401" s="4" t="s">
        <v>318</v>
      </c>
      <c r="E401" s="6">
        <v>42541</v>
      </c>
      <c r="F401">
        <v>0</v>
      </c>
      <c r="G401" s="15">
        <v>250</v>
      </c>
      <c r="H401">
        <v>688676</v>
      </c>
      <c r="I401">
        <v>691262</v>
      </c>
      <c r="J401">
        <f t="shared" si="66"/>
        <v>69.493647493647487</v>
      </c>
      <c r="K401" s="18">
        <v>1.3773148148148147E-3</v>
      </c>
      <c r="L401">
        <f>((3.14*(0.5^2))/4)*J401</f>
        <v>13.63812832062832</v>
      </c>
      <c r="M401">
        <v>15.038879570000001</v>
      </c>
      <c r="N401" s="9">
        <v>250</v>
      </c>
      <c r="O401" s="9">
        <v>0.03</v>
      </c>
      <c r="P401" s="17" t="s">
        <v>234</v>
      </c>
      <c r="Q401" t="s">
        <v>57</v>
      </c>
      <c r="R401" t="s">
        <v>30</v>
      </c>
      <c r="S401" t="s">
        <v>30</v>
      </c>
      <c r="T401" t="s">
        <v>30</v>
      </c>
      <c r="U401" t="s">
        <v>30</v>
      </c>
      <c r="V401" t="s">
        <v>30</v>
      </c>
      <c r="W401" t="s">
        <v>166</v>
      </c>
      <c r="X401" t="s">
        <v>166</v>
      </c>
      <c r="Y401" t="str">
        <f t="shared" ref="Y401:Y409" si="69">IF(U401="NA",IF(T401="NA",IF(S401="NA",IF(R401="NA",IF(Q401="NA","Other",Q401),R401),S401),T401),U401)</f>
        <v>Bryozoa</v>
      </c>
      <c r="Z401" t="s">
        <v>57</v>
      </c>
      <c r="AA401" s="4" t="s">
        <v>30</v>
      </c>
      <c r="AB401" s="4" t="s">
        <v>30</v>
      </c>
      <c r="AC401" t="s">
        <v>229</v>
      </c>
      <c r="AD401">
        <v>8</v>
      </c>
      <c r="AE401" s="21">
        <f t="shared" si="67"/>
        <v>266.66666666666669</v>
      </c>
      <c r="AF401" s="27">
        <f t="shared" si="68"/>
        <v>17.73181741534929</v>
      </c>
      <c r="AG401" t="s">
        <v>237</v>
      </c>
    </row>
    <row r="402" spans="1:34" hidden="1" x14ac:dyDescent="0.25">
      <c r="A402" s="4" t="s">
        <v>269</v>
      </c>
      <c r="B402" s="4" t="s">
        <v>7</v>
      </c>
      <c r="C402" s="4" t="s">
        <v>277</v>
      </c>
      <c r="D402" s="4" t="s">
        <v>318</v>
      </c>
      <c r="E402" s="6">
        <v>42541</v>
      </c>
      <c r="F402">
        <v>0</v>
      </c>
      <c r="G402" s="15">
        <v>250</v>
      </c>
      <c r="H402">
        <v>688676</v>
      </c>
      <c r="I402">
        <v>691262</v>
      </c>
      <c r="J402">
        <f t="shared" si="66"/>
        <v>69.493647493647487</v>
      </c>
      <c r="K402" s="18">
        <v>1.3773148148148147E-3</v>
      </c>
      <c r="L402">
        <f>((3.14*(0.5^2))/4)*J402</f>
        <v>13.63812832062832</v>
      </c>
      <c r="M402">
        <v>15.038879570000001</v>
      </c>
      <c r="N402" s="9">
        <v>1000</v>
      </c>
      <c r="O402" s="9">
        <v>1</v>
      </c>
      <c r="P402" s="17" t="s">
        <v>238</v>
      </c>
      <c r="Q402" t="s">
        <v>31</v>
      </c>
      <c r="R402" t="s">
        <v>32</v>
      </c>
      <c r="S402" t="s">
        <v>34</v>
      </c>
      <c r="T402" t="s">
        <v>82</v>
      </c>
      <c r="U402" t="s">
        <v>83</v>
      </c>
      <c r="V402" t="s">
        <v>84</v>
      </c>
      <c r="W402" t="str">
        <f t="shared" ref="W402:W409" si="70">IF(S402="NA",IF(R402="NA",IF(Q402="NA","Digested",Q402),R402),S402)</f>
        <v>Calanoida</v>
      </c>
      <c r="X402" t="s">
        <v>342</v>
      </c>
      <c r="Y402" t="str">
        <f t="shared" si="69"/>
        <v>Calanus</v>
      </c>
      <c r="Z402" t="s">
        <v>187</v>
      </c>
      <c r="AA402" s="4" t="s">
        <v>30</v>
      </c>
      <c r="AB402" s="4" t="s">
        <v>30</v>
      </c>
      <c r="AC402">
        <v>3.6</v>
      </c>
      <c r="AD402">
        <v>119</v>
      </c>
      <c r="AE402" s="21">
        <f t="shared" si="67"/>
        <v>119</v>
      </c>
      <c r="AF402" s="27">
        <f t="shared" si="68"/>
        <v>7.9128235215996208</v>
      </c>
      <c r="AG402" t="s">
        <v>237</v>
      </c>
    </row>
    <row r="403" spans="1:34" hidden="1" x14ac:dyDescent="0.25">
      <c r="A403" s="4" t="s">
        <v>269</v>
      </c>
      <c r="B403" s="4" t="s">
        <v>7</v>
      </c>
      <c r="C403" s="4" t="s">
        <v>277</v>
      </c>
      <c r="D403" s="4" t="s">
        <v>318</v>
      </c>
      <c r="E403" s="6">
        <v>42541</v>
      </c>
      <c r="F403">
        <v>0</v>
      </c>
      <c r="G403" s="15">
        <v>250</v>
      </c>
      <c r="H403">
        <v>688676</v>
      </c>
      <c r="I403">
        <v>691262</v>
      </c>
      <c r="J403">
        <f t="shared" si="66"/>
        <v>69.493647493647487</v>
      </c>
      <c r="K403" s="18">
        <v>1.3773148148148147E-3</v>
      </c>
      <c r="L403">
        <f>((3.14*(0.5^2))/4)*J403</f>
        <v>13.63812832062832</v>
      </c>
      <c r="M403">
        <v>15.038879570000001</v>
      </c>
      <c r="N403" s="9">
        <v>1000</v>
      </c>
      <c r="O403" s="9">
        <v>1</v>
      </c>
      <c r="P403" s="17" t="s">
        <v>238</v>
      </c>
      <c r="Q403" t="s">
        <v>31</v>
      </c>
      <c r="R403" t="s">
        <v>32</v>
      </c>
      <c r="S403" t="s">
        <v>34</v>
      </c>
      <c r="T403" t="s">
        <v>82</v>
      </c>
      <c r="U403" t="s">
        <v>83</v>
      </c>
      <c r="V403" t="s">
        <v>133</v>
      </c>
      <c r="W403" t="str">
        <f t="shared" si="70"/>
        <v>Calanoida</v>
      </c>
      <c r="X403" t="s">
        <v>342</v>
      </c>
      <c r="Y403" t="str">
        <f t="shared" si="69"/>
        <v>Calanus</v>
      </c>
      <c r="Z403" t="s">
        <v>198</v>
      </c>
      <c r="AA403" s="4" t="s">
        <v>30</v>
      </c>
      <c r="AB403" s="4" t="s">
        <v>30</v>
      </c>
      <c r="AC403">
        <v>2.9</v>
      </c>
      <c r="AD403">
        <v>44</v>
      </c>
      <c r="AE403" s="21">
        <f t="shared" si="67"/>
        <v>44</v>
      </c>
      <c r="AF403" s="27">
        <f t="shared" si="68"/>
        <v>2.925749873532633</v>
      </c>
      <c r="AG403" t="s">
        <v>237</v>
      </c>
    </row>
    <row r="404" spans="1:34" hidden="1" x14ac:dyDescent="0.25">
      <c r="A404" s="4" t="s">
        <v>269</v>
      </c>
      <c r="B404" s="4" t="s">
        <v>7</v>
      </c>
      <c r="C404" s="4" t="s">
        <v>277</v>
      </c>
      <c r="D404" s="4" t="s">
        <v>318</v>
      </c>
      <c r="E404" s="6">
        <v>42541</v>
      </c>
      <c r="F404">
        <v>0</v>
      </c>
      <c r="G404" s="15">
        <v>250</v>
      </c>
      <c r="H404">
        <v>688676</v>
      </c>
      <c r="I404">
        <v>691262</v>
      </c>
      <c r="J404">
        <f t="shared" si="66"/>
        <v>69.493647493647487</v>
      </c>
      <c r="K404" s="18">
        <v>1.3773148148148147E-3</v>
      </c>
      <c r="L404">
        <f>((3.14*(0.5^2))/4)*J404</f>
        <v>13.63812832062832</v>
      </c>
      <c r="M404">
        <v>15.038879570000001</v>
      </c>
      <c r="N404" s="9">
        <v>250</v>
      </c>
      <c r="O404" s="9">
        <v>0.03</v>
      </c>
      <c r="P404" s="17" t="s">
        <v>238</v>
      </c>
      <c r="Q404" t="s">
        <v>31</v>
      </c>
      <c r="R404" t="s">
        <v>32</v>
      </c>
      <c r="S404" t="s">
        <v>34</v>
      </c>
      <c r="T404" t="s">
        <v>82</v>
      </c>
      <c r="U404" t="s">
        <v>83</v>
      </c>
      <c r="V404" t="s">
        <v>133</v>
      </c>
      <c r="W404" t="str">
        <f t="shared" si="70"/>
        <v>Calanoida</v>
      </c>
      <c r="X404" t="s">
        <v>342</v>
      </c>
      <c r="Y404" t="str">
        <f t="shared" si="69"/>
        <v>Calanus</v>
      </c>
      <c r="Z404" t="s">
        <v>198</v>
      </c>
      <c r="AA404" s="4" t="s">
        <v>30</v>
      </c>
      <c r="AB404" s="4" t="s">
        <v>30</v>
      </c>
      <c r="AC404">
        <v>2.4</v>
      </c>
      <c r="AD404">
        <v>1</v>
      </c>
      <c r="AE404" s="21">
        <f t="shared" si="67"/>
        <v>33.333333333333336</v>
      </c>
      <c r="AF404" s="27">
        <f t="shared" si="68"/>
        <v>2.2164771769186613</v>
      </c>
      <c r="AG404" t="s">
        <v>237</v>
      </c>
    </row>
    <row r="405" spans="1:34" hidden="1" x14ac:dyDescent="0.25">
      <c r="A405" s="4" t="s">
        <v>269</v>
      </c>
      <c r="B405" s="4" t="s">
        <v>7</v>
      </c>
      <c r="C405" s="4" t="s">
        <v>277</v>
      </c>
      <c r="D405" s="4" t="s">
        <v>318</v>
      </c>
      <c r="E405" s="6">
        <v>42541</v>
      </c>
      <c r="F405">
        <v>0</v>
      </c>
      <c r="G405" s="15">
        <v>250</v>
      </c>
      <c r="H405">
        <v>688676</v>
      </c>
      <c r="I405">
        <v>691262</v>
      </c>
      <c r="J405">
        <f t="shared" si="66"/>
        <v>69.493647493647487</v>
      </c>
      <c r="K405" s="18">
        <v>1.3773148148148147E-3</v>
      </c>
      <c r="L405">
        <f>((3.14*(0.5^2))/4)*J405</f>
        <v>13.63812832062832</v>
      </c>
      <c r="M405">
        <v>15.038879570000001</v>
      </c>
      <c r="N405" s="9">
        <v>250</v>
      </c>
      <c r="O405" s="9">
        <v>0.03</v>
      </c>
      <c r="P405" s="17" t="s">
        <v>239</v>
      </c>
      <c r="Q405" t="s">
        <v>31</v>
      </c>
      <c r="R405" t="s">
        <v>33</v>
      </c>
      <c r="S405" t="s">
        <v>34</v>
      </c>
      <c r="T405" t="s">
        <v>35</v>
      </c>
      <c r="U405" t="s">
        <v>36</v>
      </c>
      <c r="V405" t="s">
        <v>37</v>
      </c>
      <c r="W405" t="str">
        <f t="shared" si="70"/>
        <v>Calanoida</v>
      </c>
      <c r="X405" t="s">
        <v>342</v>
      </c>
      <c r="Y405" t="str">
        <f t="shared" si="69"/>
        <v>Centropages</v>
      </c>
      <c r="Z405" t="s">
        <v>247</v>
      </c>
      <c r="AA405" s="4" t="s">
        <v>224</v>
      </c>
      <c r="AB405" s="4" t="s">
        <v>30</v>
      </c>
      <c r="AC405" t="s">
        <v>229</v>
      </c>
      <c r="AD405">
        <v>1</v>
      </c>
      <c r="AE405" s="21">
        <f t="shared" si="67"/>
        <v>33.333333333333336</v>
      </c>
      <c r="AF405" s="27">
        <f t="shared" si="68"/>
        <v>2.2164771769186613</v>
      </c>
      <c r="AG405" t="s">
        <v>237</v>
      </c>
    </row>
    <row r="406" spans="1:34" hidden="1" x14ac:dyDescent="0.25">
      <c r="A406" s="4" t="s">
        <v>269</v>
      </c>
      <c r="B406" s="4" t="s">
        <v>7</v>
      </c>
      <c r="C406" s="4" t="s">
        <v>277</v>
      </c>
      <c r="D406" s="4" t="s">
        <v>318</v>
      </c>
      <c r="E406" s="6">
        <v>42541</v>
      </c>
      <c r="F406">
        <v>0</v>
      </c>
      <c r="G406" s="15">
        <v>250</v>
      </c>
      <c r="H406">
        <v>688676</v>
      </c>
      <c r="I406">
        <v>691262</v>
      </c>
      <c r="J406">
        <f t="shared" si="66"/>
        <v>69.493647493647487</v>
      </c>
      <c r="K406" s="18">
        <v>1.3773148148148147E-3</v>
      </c>
      <c r="L406">
        <f>((3.14*(0.5^2))/4)*J406</f>
        <v>13.63812832062832</v>
      </c>
      <c r="M406">
        <v>15.038879570000001</v>
      </c>
      <c r="N406" s="9">
        <v>250</v>
      </c>
      <c r="O406" s="9">
        <v>0.03</v>
      </c>
      <c r="P406" s="17" t="s">
        <v>239</v>
      </c>
      <c r="Q406" t="s">
        <v>31</v>
      </c>
      <c r="R406" t="s">
        <v>33</v>
      </c>
      <c r="S406" t="s">
        <v>34</v>
      </c>
      <c r="T406" t="s">
        <v>35</v>
      </c>
      <c r="U406" t="s">
        <v>36</v>
      </c>
      <c r="V406" t="s">
        <v>37</v>
      </c>
      <c r="W406" t="str">
        <f t="shared" si="70"/>
        <v>Calanoida</v>
      </c>
      <c r="X406" t="s">
        <v>342</v>
      </c>
      <c r="Y406" t="str">
        <f t="shared" si="69"/>
        <v>Centropages</v>
      </c>
      <c r="Z406" t="s">
        <v>247</v>
      </c>
      <c r="AA406" s="4" t="s">
        <v>30</v>
      </c>
      <c r="AB406" s="4" t="s">
        <v>228</v>
      </c>
      <c r="AC406" t="s">
        <v>229</v>
      </c>
      <c r="AD406">
        <v>1</v>
      </c>
      <c r="AE406" s="21">
        <f t="shared" si="67"/>
        <v>33.333333333333336</v>
      </c>
      <c r="AF406" s="27">
        <f t="shared" si="68"/>
        <v>2.2164771769186613</v>
      </c>
      <c r="AG406" t="s">
        <v>237</v>
      </c>
    </row>
    <row r="407" spans="1:34" s="22" customFormat="1" hidden="1" x14ac:dyDescent="0.25">
      <c r="A407" s="4" t="s">
        <v>269</v>
      </c>
      <c r="B407" s="4" t="s">
        <v>7</v>
      </c>
      <c r="C407" s="4" t="s">
        <v>277</v>
      </c>
      <c r="D407" s="4" t="s">
        <v>318</v>
      </c>
      <c r="E407" s="6">
        <v>42541</v>
      </c>
      <c r="F407">
        <v>0</v>
      </c>
      <c r="G407" s="15">
        <v>250</v>
      </c>
      <c r="H407">
        <v>688676</v>
      </c>
      <c r="I407">
        <v>691262</v>
      </c>
      <c r="J407">
        <f t="shared" si="66"/>
        <v>69.493647493647487</v>
      </c>
      <c r="K407" s="18">
        <v>1.3773148148148147E-3</v>
      </c>
      <c r="L407">
        <f>((3.14*(0.5^2))/4)*J407</f>
        <v>13.63812832062832</v>
      </c>
      <c r="M407">
        <v>15.038879570000001</v>
      </c>
      <c r="N407" s="9">
        <v>250</v>
      </c>
      <c r="O407" s="9">
        <v>0.03</v>
      </c>
      <c r="P407" s="17" t="s">
        <v>239</v>
      </c>
      <c r="Q407" t="s">
        <v>31</v>
      </c>
      <c r="R407" t="s">
        <v>33</v>
      </c>
      <c r="S407" t="s">
        <v>34</v>
      </c>
      <c r="T407" t="s">
        <v>35</v>
      </c>
      <c r="U407" t="s">
        <v>36</v>
      </c>
      <c r="V407" t="s">
        <v>37</v>
      </c>
      <c r="W407" t="str">
        <f t="shared" si="70"/>
        <v>Calanoida</v>
      </c>
      <c r="X407" t="s">
        <v>342</v>
      </c>
      <c r="Y407" t="str">
        <f t="shared" si="69"/>
        <v>Centropages</v>
      </c>
      <c r="Z407" t="s">
        <v>247</v>
      </c>
      <c r="AA407" s="4" t="s">
        <v>30</v>
      </c>
      <c r="AB407" s="4" t="s">
        <v>227</v>
      </c>
      <c r="AC407" t="s">
        <v>229</v>
      </c>
      <c r="AD407">
        <v>1</v>
      </c>
      <c r="AE407" s="21">
        <f t="shared" si="67"/>
        <v>33.333333333333336</v>
      </c>
      <c r="AF407" s="27">
        <f t="shared" si="68"/>
        <v>2.2164771769186613</v>
      </c>
      <c r="AG407" t="s">
        <v>237</v>
      </c>
      <c r="AH407"/>
    </row>
    <row r="408" spans="1:34" hidden="1" x14ac:dyDescent="0.25">
      <c r="A408" s="4" t="s">
        <v>269</v>
      </c>
      <c r="B408" s="4" t="s">
        <v>7</v>
      </c>
      <c r="C408" s="4" t="s">
        <v>277</v>
      </c>
      <c r="D408" s="4" t="s">
        <v>318</v>
      </c>
      <c r="E408" s="6">
        <v>42541</v>
      </c>
      <c r="F408">
        <v>0</v>
      </c>
      <c r="G408" s="15">
        <v>250</v>
      </c>
      <c r="H408">
        <v>688676</v>
      </c>
      <c r="I408">
        <v>691262</v>
      </c>
      <c r="J408">
        <f t="shared" si="66"/>
        <v>69.493647493647487</v>
      </c>
      <c r="K408" s="18">
        <v>1.3773148148148147E-3</v>
      </c>
      <c r="L408">
        <f>((3.14*(0.5^2))/4)*J408</f>
        <v>13.63812832062832</v>
      </c>
      <c r="M408">
        <v>15.038879570000001</v>
      </c>
      <c r="N408" s="9">
        <v>1000</v>
      </c>
      <c r="O408" s="9">
        <v>1</v>
      </c>
      <c r="P408" s="17" t="s">
        <v>240</v>
      </c>
      <c r="Q408" t="s">
        <v>87</v>
      </c>
      <c r="R408" t="s">
        <v>30</v>
      </c>
      <c r="S408" t="s">
        <v>30</v>
      </c>
      <c r="T408" t="s">
        <v>30</v>
      </c>
      <c r="U408" t="s">
        <v>30</v>
      </c>
      <c r="V408" t="s">
        <v>30</v>
      </c>
      <c r="W408" t="str">
        <f t="shared" si="70"/>
        <v>Chaetognatha</v>
      </c>
      <c r="X408" t="s">
        <v>166</v>
      </c>
      <c r="Y408" t="str">
        <f t="shared" si="69"/>
        <v>Chaetognatha</v>
      </c>
      <c r="Z408" t="s">
        <v>188</v>
      </c>
      <c r="AA408" s="4" t="s">
        <v>30</v>
      </c>
      <c r="AB408" s="4" t="s">
        <v>30</v>
      </c>
      <c r="AC408">
        <v>9.5</v>
      </c>
      <c r="AD408">
        <v>6</v>
      </c>
      <c r="AE408" s="21">
        <f t="shared" si="67"/>
        <v>6</v>
      </c>
      <c r="AF408" s="27">
        <f t="shared" si="68"/>
        <v>0.39896589184535902</v>
      </c>
      <c r="AG408" t="s">
        <v>237</v>
      </c>
    </row>
    <row r="409" spans="1:34" hidden="1" x14ac:dyDescent="0.25">
      <c r="A409" s="4" t="s">
        <v>269</v>
      </c>
      <c r="B409" s="4" t="s">
        <v>7</v>
      </c>
      <c r="C409" s="4" t="s">
        <v>277</v>
      </c>
      <c r="D409" s="4" t="s">
        <v>318</v>
      </c>
      <c r="E409" s="6">
        <v>42541</v>
      </c>
      <c r="F409">
        <v>0</v>
      </c>
      <c r="G409" s="15">
        <v>250</v>
      </c>
      <c r="H409">
        <v>688676</v>
      </c>
      <c r="I409">
        <v>691262</v>
      </c>
      <c r="J409">
        <f t="shared" si="66"/>
        <v>69.493647493647487</v>
      </c>
      <c r="K409" s="18">
        <v>1.3773148148148147E-3</v>
      </c>
      <c r="L409">
        <f>((3.14*(0.5^2))/4)*J409</f>
        <v>13.63812832062832</v>
      </c>
      <c r="M409">
        <v>15.038879570000001</v>
      </c>
      <c r="N409" s="9">
        <v>250</v>
      </c>
      <c r="O409" s="9">
        <v>0.03</v>
      </c>
      <c r="P409" s="17" t="s">
        <v>238</v>
      </c>
      <c r="Q409" t="s">
        <v>87</v>
      </c>
      <c r="R409" t="s">
        <v>30</v>
      </c>
      <c r="S409" t="s">
        <v>30</v>
      </c>
      <c r="T409" t="s">
        <v>30</v>
      </c>
      <c r="U409" t="s">
        <v>30</v>
      </c>
      <c r="V409" t="s">
        <v>30</v>
      </c>
      <c r="W409" t="str">
        <f t="shared" si="70"/>
        <v>Chaetognatha</v>
      </c>
      <c r="X409" t="s">
        <v>166</v>
      </c>
      <c r="Y409" t="str">
        <f t="shared" si="69"/>
        <v>Chaetognatha</v>
      </c>
      <c r="Z409" t="s">
        <v>188</v>
      </c>
      <c r="AA409" s="4" t="s">
        <v>30</v>
      </c>
      <c r="AB409" s="4" t="s">
        <v>30</v>
      </c>
      <c r="AC409">
        <v>3</v>
      </c>
      <c r="AD409">
        <v>1</v>
      </c>
      <c r="AE409" s="21">
        <f t="shared" si="67"/>
        <v>33.333333333333336</v>
      </c>
      <c r="AF409" s="27">
        <f t="shared" si="68"/>
        <v>2.2164771769186613</v>
      </c>
      <c r="AG409" t="s">
        <v>237</v>
      </c>
    </row>
    <row r="410" spans="1:34" hidden="1" x14ac:dyDescent="0.25">
      <c r="A410" s="4" t="s">
        <v>269</v>
      </c>
      <c r="B410" s="4" t="s">
        <v>7</v>
      </c>
      <c r="C410" s="4" t="s">
        <v>277</v>
      </c>
      <c r="D410" s="4" t="s">
        <v>318</v>
      </c>
      <c r="E410" s="6">
        <v>42541</v>
      </c>
      <c r="F410">
        <v>0</v>
      </c>
      <c r="G410" s="15">
        <v>250</v>
      </c>
      <c r="H410">
        <v>688676</v>
      </c>
      <c r="I410">
        <v>691262</v>
      </c>
      <c r="J410">
        <f t="shared" si="66"/>
        <v>69.493647493647487</v>
      </c>
      <c r="K410" s="18">
        <v>1.3773148148148147E-3</v>
      </c>
      <c r="L410">
        <f>((3.14*(0.5^2))/4)*J410</f>
        <v>13.63812832062832</v>
      </c>
      <c r="M410">
        <v>15.038879570000001</v>
      </c>
      <c r="N410" s="9">
        <v>250</v>
      </c>
      <c r="O410" s="9">
        <v>0.03</v>
      </c>
      <c r="P410" s="17" t="s">
        <v>234</v>
      </c>
      <c r="Q410" t="s">
        <v>31</v>
      </c>
      <c r="R410" t="s">
        <v>32</v>
      </c>
      <c r="S410" t="s">
        <v>30</v>
      </c>
      <c r="T410" t="s">
        <v>30</v>
      </c>
      <c r="U410" t="s">
        <v>30</v>
      </c>
      <c r="V410" t="s">
        <v>30</v>
      </c>
      <c r="W410" t="s">
        <v>312</v>
      </c>
      <c r="X410" t="s">
        <v>166</v>
      </c>
      <c r="Y410" t="s">
        <v>168</v>
      </c>
      <c r="Z410" t="s">
        <v>168</v>
      </c>
      <c r="AA410" s="4" t="s">
        <v>215</v>
      </c>
      <c r="AB410" s="4" t="s">
        <v>30</v>
      </c>
      <c r="AC410" t="s">
        <v>229</v>
      </c>
      <c r="AD410">
        <v>9</v>
      </c>
      <c r="AE410" s="21">
        <f t="shared" si="67"/>
        <v>300</v>
      </c>
      <c r="AF410" s="27">
        <f t="shared" si="68"/>
        <v>19.948294592267953</v>
      </c>
      <c r="AG410" t="s">
        <v>237</v>
      </c>
    </row>
    <row r="411" spans="1:34" hidden="1" x14ac:dyDescent="0.25">
      <c r="A411" s="4" t="s">
        <v>269</v>
      </c>
      <c r="B411" s="4" t="s">
        <v>7</v>
      </c>
      <c r="C411" s="4" t="s">
        <v>277</v>
      </c>
      <c r="D411" s="4" t="s">
        <v>318</v>
      </c>
      <c r="E411" s="6">
        <v>42541</v>
      </c>
      <c r="F411">
        <v>0</v>
      </c>
      <c r="G411" s="15">
        <v>250</v>
      </c>
      <c r="H411">
        <v>688676</v>
      </c>
      <c r="I411">
        <v>691262</v>
      </c>
      <c r="J411">
        <f t="shared" si="66"/>
        <v>69.493647493647487</v>
      </c>
      <c r="K411" s="18">
        <v>1.3773148148148147E-3</v>
      </c>
      <c r="L411">
        <f>((3.14*(0.5^2))/4)*J411</f>
        <v>13.63812832062832</v>
      </c>
      <c r="M411">
        <v>15.038879570000001</v>
      </c>
      <c r="N411" s="9">
        <v>250</v>
      </c>
      <c r="O411" s="9">
        <v>0.03</v>
      </c>
      <c r="P411" s="17" t="s">
        <v>234</v>
      </c>
      <c r="Q411" t="s">
        <v>31</v>
      </c>
      <c r="R411" t="s">
        <v>33</v>
      </c>
      <c r="S411" t="s">
        <v>34</v>
      </c>
      <c r="T411" t="s">
        <v>30</v>
      </c>
      <c r="U411" t="s">
        <v>30</v>
      </c>
      <c r="V411" t="s">
        <v>30</v>
      </c>
      <c r="W411" t="str">
        <f>IF(S411="NA",IF(R411="NA",IF(Q411="NA","Digested",Q411),R411),S411)</f>
        <v>Calanoida</v>
      </c>
      <c r="X411" t="s">
        <v>342</v>
      </c>
      <c r="Y411" t="s">
        <v>176</v>
      </c>
      <c r="Z411" t="s">
        <v>176</v>
      </c>
      <c r="AA411" s="4" t="s">
        <v>216</v>
      </c>
      <c r="AB411" s="4" t="s">
        <v>30</v>
      </c>
      <c r="AC411" t="s">
        <v>229</v>
      </c>
      <c r="AD411">
        <v>2</v>
      </c>
      <c r="AE411" s="21">
        <f t="shared" si="67"/>
        <v>66.666666666666671</v>
      </c>
      <c r="AF411" s="27">
        <f t="shared" si="68"/>
        <v>4.4329543538373226</v>
      </c>
      <c r="AG411" t="s">
        <v>237</v>
      </c>
    </row>
    <row r="412" spans="1:34" hidden="1" x14ac:dyDescent="0.25">
      <c r="A412" s="4" t="s">
        <v>269</v>
      </c>
      <c r="B412" s="4" t="s">
        <v>7</v>
      </c>
      <c r="C412" s="4" t="s">
        <v>277</v>
      </c>
      <c r="D412" s="4" t="s">
        <v>318</v>
      </c>
      <c r="E412" s="6">
        <v>42541</v>
      </c>
      <c r="F412">
        <v>0</v>
      </c>
      <c r="G412" s="15">
        <v>250</v>
      </c>
      <c r="H412">
        <v>688676</v>
      </c>
      <c r="I412">
        <v>691262</v>
      </c>
      <c r="J412">
        <f t="shared" si="66"/>
        <v>69.493647493647487</v>
      </c>
      <c r="K412" s="18">
        <v>1.3773148148148147E-3</v>
      </c>
      <c r="L412">
        <f>((3.14*(0.5^2))/4)*J412</f>
        <v>13.63812832062832</v>
      </c>
      <c r="M412">
        <v>15.038879570000001</v>
      </c>
      <c r="N412" s="9">
        <v>250</v>
      </c>
      <c r="O412" s="9">
        <v>0.03</v>
      </c>
      <c r="P412" s="17" t="s">
        <v>234</v>
      </c>
      <c r="Q412" t="s">
        <v>31</v>
      </c>
      <c r="R412" t="s">
        <v>33</v>
      </c>
      <c r="S412" t="s">
        <v>34</v>
      </c>
      <c r="T412" t="s">
        <v>30</v>
      </c>
      <c r="U412" t="s">
        <v>30</v>
      </c>
      <c r="V412" t="s">
        <v>30</v>
      </c>
      <c r="W412" t="str">
        <f>IF(S412="NA",IF(R412="NA",IF(Q412="NA","Digested",Q412),R412),S412)</f>
        <v>Calanoida</v>
      </c>
      <c r="X412" t="s">
        <v>342</v>
      </c>
      <c r="Y412" t="s">
        <v>176</v>
      </c>
      <c r="Z412" t="s">
        <v>176</v>
      </c>
      <c r="AA412" s="4" t="s">
        <v>219</v>
      </c>
      <c r="AB412" s="4" t="s">
        <v>30</v>
      </c>
      <c r="AC412" t="s">
        <v>229</v>
      </c>
      <c r="AD412">
        <v>3</v>
      </c>
      <c r="AE412" s="21">
        <f t="shared" si="67"/>
        <v>100</v>
      </c>
      <c r="AF412" s="27">
        <f t="shared" si="68"/>
        <v>6.6494315307559839</v>
      </c>
      <c r="AG412" t="s">
        <v>237</v>
      </c>
    </row>
    <row r="413" spans="1:34" hidden="1" x14ac:dyDescent="0.25">
      <c r="A413" s="4" t="s">
        <v>269</v>
      </c>
      <c r="B413" s="4" t="s">
        <v>7</v>
      </c>
      <c r="C413" s="4" t="s">
        <v>277</v>
      </c>
      <c r="D413" s="4" t="s">
        <v>318</v>
      </c>
      <c r="E413" s="6">
        <v>42541</v>
      </c>
      <c r="F413">
        <v>0</v>
      </c>
      <c r="G413" s="15">
        <v>250</v>
      </c>
      <c r="H413">
        <v>688676</v>
      </c>
      <c r="I413">
        <v>691262</v>
      </c>
      <c r="J413">
        <f t="shared" si="66"/>
        <v>69.493647493647487</v>
      </c>
      <c r="K413" s="18">
        <v>1.3773148148148147E-3</v>
      </c>
      <c r="L413">
        <f>((3.14*(0.5^2))/4)*J413</f>
        <v>13.63812832062832</v>
      </c>
      <c r="M413">
        <v>15.038879570000001</v>
      </c>
      <c r="N413" s="9">
        <v>250</v>
      </c>
      <c r="O413" s="9">
        <v>0.03</v>
      </c>
      <c r="P413" s="17" t="s">
        <v>234</v>
      </c>
      <c r="Q413" t="s">
        <v>31</v>
      </c>
      <c r="R413" t="s">
        <v>32</v>
      </c>
      <c r="S413" t="s">
        <v>337</v>
      </c>
      <c r="T413" t="s">
        <v>55</v>
      </c>
      <c r="U413" t="s">
        <v>56</v>
      </c>
      <c r="V413" t="s">
        <v>30</v>
      </c>
      <c r="W413" t="str">
        <f t="shared" ref="W413" si="71">IF(S413="NA",IF(R413="NA",IF(Q413="NA","Digested",Q413),R413),S413)</f>
        <v>Poecilostomatoida</v>
      </c>
      <c r="X413" t="s">
        <v>166</v>
      </c>
      <c r="Y413" t="str">
        <f>IF(U413="NA",IF(T413="NA",IF(S413="NA",IF(R413="NA",IF(Q413="NA","Other",Q413),R413),S413),T413),U413)</f>
        <v>Corycaeus</v>
      </c>
      <c r="Z413" t="s">
        <v>56</v>
      </c>
      <c r="AA413" s="4" t="s">
        <v>30</v>
      </c>
      <c r="AB413" s="4" t="s">
        <v>30</v>
      </c>
      <c r="AC413" t="s">
        <v>229</v>
      </c>
      <c r="AD413">
        <v>1</v>
      </c>
      <c r="AE413" s="21">
        <f t="shared" si="67"/>
        <v>33.333333333333336</v>
      </c>
      <c r="AF413" s="27">
        <f t="shared" si="68"/>
        <v>2.2164771769186613</v>
      </c>
      <c r="AG413" t="s">
        <v>237</v>
      </c>
    </row>
    <row r="414" spans="1:34" hidden="1" x14ac:dyDescent="0.25">
      <c r="A414" s="4" t="s">
        <v>269</v>
      </c>
      <c r="B414" s="4" t="s">
        <v>7</v>
      </c>
      <c r="C414" s="4" t="s">
        <v>277</v>
      </c>
      <c r="D414" s="4" t="s">
        <v>318</v>
      </c>
      <c r="E414" s="6">
        <v>42541</v>
      </c>
      <c r="F414">
        <v>0</v>
      </c>
      <c r="G414" s="15">
        <v>250</v>
      </c>
      <c r="H414">
        <v>688676</v>
      </c>
      <c r="I414">
        <v>691262</v>
      </c>
      <c r="J414">
        <f t="shared" si="66"/>
        <v>69.493647493647487</v>
      </c>
      <c r="K414" s="18">
        <v>1.3773148148148147E-3</v>
      </c>
      <c r="L414">
        <f>((3.14*(0.5^2))/4)*J414</f>
        <v>13.63812832062832</v>
      </c>
      <c r="M414">
        <v>15.038879570000001</v>
      </c>
      <c r="N414" s="9">
        <v>250</v>
      </c>
      <c r="O414" s="9">
        <v>0.03</v>
      </c>
      <c r="P414" s="17" t="s">
        <v>234</v>
      </c>
      <c r="Q414" t="s">
        <v>31</v>
      </c>
      <c r="R414" t="s">
        <v>32</v>
      </c>
      <c r="S414" t="s">
        <v>30</v>
      </c>
      <c r="T414" t="s">
        <v>30</v>
      </c>
      <c r="U414" t="s">
        <v>30</v>
      </c>
      <c r="V414" t="s">
        <v>30</v>
      </c>
      <c r="W414" t="s">
        <v>274</v>
      </c>
      <c r="X414" t="s">
        <v>274</v>
      </c>
      <c r="Y414" t="s">
        <v>274</v>
      </c>
      <c r="Z414" t="s">
        <v>164</v>
      </c>
      <c r="AA414" s="4" t="s">
        <v>30</v>
      </c>
      <c r="AB414" s="4" t="s">
        <v>30</v>
      </c>
      <c r="AC414" t="s">
        <v>229</v>
      </c>
      <c r="AD414">
        <v>1</v>
      </c>
      <c r="AE414" s="21">
        <f t="shared" si="67"/>
        <v>33.333333333333336</v>
      </c>
      <c r="AF414" s="27">
        <f t="shared" si="68"/>
        <v>2.2164771769186613</v>
      </c>
      <c r="AG414" t="s">
        <v>237</v>
      </c>
    </row>
    <row r="415" spans="1:34" hidden="1" x14ac:dyDescent="0.25">
      <c r="A415" s="4" t="s">
        <v>269</v>
      </c>
      <c r="B415" s="4" t="s">
        <v>7</v>
      </c>
      <c r="C415" s="4" t="s">
        <v>277</v>
      </c>
      <c r="D415" s="4" t="s">
        <v>318</v>
      </c>
      <c r="E415" s="6">
        <v>42541</v>
      </c>
      <c r="F415">
        <v>0</v>
      </c>
      <c r="G415" s="15">
        <v>250</v>
      </c>
      <c r="H415">
        <v>688676</v>
      </c>
      <c r="I415">
        <v>691262</v>
      </c>
      <c r="J415">
        <f t="shared" si="66"/>
        <v>69.493647493647487</v>
      </c>
      <c r="K415" s="18">
        <v>1.3773148148148147E-3</v>
      </c>
      <c r="L415">
        <f>((3.14*(0.5^2))/4)*J415</f>
        <v>13.63812832062832</v>
      </c>
      <c r="M415">
        <v>15.038879570000001</v>
      </c>
      <c r="N415" s="9">
        <v>250</v>
      </c>
      <c r="O415" s="9">
        <v>0.03</v>
      </c>
      <c r="P415" s="17" t="s">
        <v>234</v>
      </c>
      <c r="Q415" t="s">
        <v>30</v>
      </c>
      <c r="R415" t="s">
        <v>30</v>
      </c>
      <c r="S415" t="s">
        <v>30</v>
      </c>
      <c r="T415" t="s">
        <v>30</v>
      </c>
      <c r="U415" t="s">
        <v>30</v>
      </c>
      <c r="V415" t="s">
        <v>30</v>
      </c>
      <c r="W415" t="str">
        <f>IF(S415="NA",IF(R415="NA",IF(Q415="NA","Other",Q415),R415),S415)</f>
        <v>Other</v>
      </c>
      <c r="X415" t="s">
        <v>166</v>
      </c>
      <c r="Y415" t="str">
        <f t="shared" ref="Y415:Y439" si="72">IF(U415="NA",IF(T415="NA",IF(S415="NA",IF(R415="NA",IF(Q415="NA","Other",Q415),R415),S415),T415),U415)</f>
        <v>Other</v>
      </c>
      <c r="Z415" t="s">
        <v>162</v>
      </c>
      <c r="AA415" s="4" t="s">
        <v>30</v>
      </c>
      <c r="AB415" s="4" t="s">
        <v>30</v>
      </c>
      <c r="AC415" t="s">
        <v>229</v>
      </c>
      <c r="AD415">
        <v>208</v>
      </c>
      <c r="AE415" s="21">
        <f t="shared" si="67"/>
        <v>6933.3333333333339</v>
      </c>
      <c r="AF415" s="27">
        <f t="shared" si="68"/>
        <v>461.02725279908162</v>
      </c>
      <c r="AG415" t="s">
        <v>237</v>
      </c>
    </row>
    <row r="416" spans="1:34" hidden="1" x14ac:dyDescent="0.25">
      <c r="A416" s="4" t="s">
        <v>269</v>
      </c>
      <c r="B416" s="4" t="s">
        <v>7</v>
      </c>
      <c r="C416" s="4" t="s">
        <v>277</v>
      </c>
      <c r="D416" s="4" t="s">
        <v>318</v>
      </c>
      <c r="E416" s="6">
        <v>42541</v>
      </c>
      <c r="F416">
        <v>0</v>
      </c>
      <c r="G416" s="15">
        <v>250</v>
      </c>
      <c r="H416">
        <v>688676</v>
      </c>
      <c r="I416">
        <v>691262</v>
      </c>
      <c r="J416">
        <f t="shared" si="66"/>
        <v>69.493647493647487</v>
      </c>
      <c r="K416" s="18">
        <v>1.3773148148148147E-3</v>
      </c>
      <c r="L416">
        <f>((3.14*(0.5^2))/4)*J416</f>
        <v>13.63812832062832</v>
      </c>
      <c r="M416">
        <v>15.038879570000001</v>
      </c>
      <c r="N416" s="9">
        <v>1000</v>
      </c>
      <c r="O416" s="9">
        <v>1</v>
      </c>
      <c r="P416" s="17" t="s">
        <v>238</v>
      </c>
      <c r="Q416" t="s">
        <v>31</v>
      </c>
      <c r="R416" t="s">
        <v>99</v>
      </c>
      <c r="S416" t="s">
        <v>34</v>
      </c>
      <c r="T416" t="s">
        <v>102</v>
      </c>
      <c r="U416" t="s">
        <v>103</v>
      </c>
      <c r="V416" t="s">
        <v>104</v>
      </c>
      <c r="W416" t="str">
        <f>IF(S416="NA",IF(R416="NA",IF(Q416="NA","Digested",Q416),R416),S416)</f>
        <v>Calanoida</v>
      </c>
      <c r="X416" t="s">
        <v>342</v>
      </c>
      <c r="Y416" t="str">
        <f t="shared" si="72"/>
        <v>Epilabidocera</v>
      </c>
      <c r="Z416" t="s">
        <v>184</v>
      </c>
      <c r="AA416" s="4" t="s">
        <v>30</v>
      </c>
      <c r="AB416" s="4" t="s">
        <v>228</v>
      </c>
      <c r="AC416">
        <v>3.5</v>
      </c>
      <c r="AD416">
        <v>1</v>
      </c>
      <c r="AE416" s="21">
        <f t="shared" si="67"/>
        <v>1</v>
      </c>
      <c r="AF416" s="27">
        <f t="shared" si="68"/>
        <v>6.6494315307559837E-2</v>
      </c>
      <c r="AG416" t="s">
        <v>237</v>
      </c>
    </row>
    <row r="417" spans="1:33" hidden="1" x14ac:dyDescent="0.25">
      <c r="A417" s="4" t="s">
        <v>269</v>
      </c>
      <c r="B417" s="4" t="s">
        <v>7</v>
      </c>
      <c r="C417" s="4" t="s">
        <v>277</v>
      </c>
      <c r="D417" s="4" t="s">
        <v>318</v>
      </c>
      <c r="E417" s="6">
        <v>42541</v>
      </c>
      <c r="F417">
        <v>0</v>
      </c>
      <c r="G417" s="15">
        <v>250</v>
      </c>
      <c r="H417">
        <v>688676</v>
      </c>
      <c r="I417">
        <v>691262</v>
      </c>
      <c r="J417">
        <f t="shared" si="66"/>
        <v>69.493647493647487</v>
      </c>
      <c r="K417" s="18">
        <v>1.3773148148148147E-3</v>
      </c>
      <c r="L417">
        <f>((3.14*(0.5^2))/4)*J417</f>
        <v>13.63812832062832</v>
      </c>
      <c r="M417">
        <v>15.038879570000001</v>
      </c>
      <c r="N417" s="9">
        <v>1000</v>
      </c>
      <c r="O417" s="9">
        <v>1</v>
      </c>
      <c r="P417" s="17" t="s">
        <v>238</v>
      </c>
      <c r="Q417" t="s">
        <v>31</v>
      </c>
      <c r="R417" t="s">
        <v>99</v>
      </c>
      <c r="S417" t="s">
        <v>34</v>
      </c>
      <c r="T417" t="s">
        <v>102</v>
      </c>
      <c r="U417" t="s">
        <v>103</v>
      </c>
      <c r="V417" t="s">
        <v>104</v>
      </c>
      <c r="W417" t="str">
        <f>IF(S417="NA",IF(R417="NA",IF(Q417="NA","Digested",Q417),R417),S417)</f>
        <v>Calanoida</v>
      </c>
      <c r="X417" t="s">
        <v>342</v>
      </c>
      <c r="Y417" t="str">
        <f t="shared" si="72"/>
        <v>Epilabidocera</v>
      </c>
      <c r="Z417" t="s">
        <v>184</v>
      </c>
      <c r="AA417" s="4" t="s">
        <v>224</v>
      </c>
      <c r="AB417" s="4" t="s">
        <v>30</v>
      </c>
      <c r="AC417">
        <v>2.8</v>
      </c>
      <c r="AD417">
        <v>1</v>
      </c>
      <c r="AE417" s="21">
        <f t="shared" si="67"/>
        <v>1</v>
      </c>
      <c r="AF417" s="27">
        <f t="shared" si="68"/>
        <v>6.6494315307559837E-2</v>
      </c>
      <c r="AG417" t="s">
        <v>237</v>
      </c>
    </row>
    <row r="418" spans="1:33" hidden="1" x14ac:dyDescent="0.25">
      <c r="A418" s="4" t="s">
        <v>269</v>
      </c>
      <c r="B418" s="4" t="s">
        <v>7</v>
      </c>
      <c r="C418" s="4" t="s">
        <v>277</v>
      </c>
      <c r="D418" s="4" t="s">
        <v>318</v>
      </c>
      <c r="E418" s="6">
        <v>42541</v>
      </c>
      <c r="F418">
        <v>0</v>
      </c>
      <c r="G418" s="15">
        <v>250</v>
      </c>
      <c r="H418">
        <v>688676</v>
      </c>
      <c r="I418">
        <v>691262</v>
      </c>
      <c r="J418">
        <f t="shared" si="66"/>
        <v>69.493647493647487</v>
      </c>
      <c r="K418" s="18">
        <v>1.3773148148148147E-3</v>
      </c>
      <c r="L418">
        <f>((3.14*(0.5^2))/4)*J418</f>
        <v>13.63812832062832</v>
      </c>
      <c r="M418">
        <v>15.038879570000001</v>
      </c>
      <c r="N418" s="9">
        <v>250</v>
      </c>
      <c r="O418" s="9">
        <v>0.03</v>
      </c>
      <c r="P418" s="17" t="s">
        <v>234</v>
      </c>
      <c r="Q418" t="s">
        <v>31</v>
      </c>
      <c r="R418" t="s">
        <v>38</v>
      </c>
      <c r="S418" t="s">
        <v>39</v>
      </c>
      <c r="T418" t="s">
        <v>40</v>
      </c>
      <c r="U418" t="s">
        <v>41</v>
      </c>
      <c r="V418" t="s">
        <v>30</v>
      </c>
      <c r="W418" t="str">
        <f>IF(S418="NA",IF(R418="NA",IF(Q418="NA","Digested",Q418),R418),S418)</f>
        <v>Diplostraca</v>
      </c>
      <c r="X418" t="s">
        <v>336</v>
      </c>
      <c r="Y418" t="str">
        <f t="shared" si="72"/>
        <v>Evadne</v>
      </c>
      <c r="Z418" t="s">
        <v>41</v>
      </c>
      <c r="AA418" s="4" t="s">
        <v>30</v>
      </c>
      <c r="AB418" s="4" t="s">
        <v>30</v>
      </c>
      <c r="AC418" t="s">
        <v>229</v>
      </c>
      <c r="AD418">
        <v>9</v>
      </c>
      <c r="AE418" s="21">
        <f t="shared" si="67"/>
        <v>300</v>
      </c>
      <c r="AF418" s="27">
        <f t="shared" si="68"/>
        <v>19.948294592267953</v>
      </c>
      <c r="AG418" t="s">
        <v>237</v>
      </c>
    </row>
    <row r="419" spans="1:33" hidden="1" x14ac:dyDescent="0.25">
      <c r="A419" s="4" t="s">
        <v>269</v>
      </c>
      <c r="B419" s="4" t="s">
        <v>7</v>
      </c>
      <c r="C419" s="4" t="s">
        <v>277</v>
      </c>
      <c r="D419" s="4" t="s">
        <v>318</v>
      </c>
      <c r="E419" s="6">
        <v>42541</v>
      </c>
      <c r="F419">
        <v>0</v>
      </c>
      <c r="G419" s="15">
        <v>250</v>
      </c>
      <c r="H419">
        <v>688676</v>
      </c>
      <c r="I419">
        <v>691262</v>
      </c>
      <c r="J419">
        <f t="shared" si="66"/>
        <v>69.493647493647487</v>
      </c>
      <c r="K419" s="18">
        <v>1.3773148148148147E-3</v>
      </c>
      <c r="L419">
        <f>((3.14*(0.5^2))/4)*J419</f>
        <v>13.63812832062832</v>
      </c>
      <c r="M419">
        <v>15.038879570000001</v>
      </c>
      <c r="N419" s="9">
        <v>250</v>
      </c>
      <c r="O419" s="9">
        <v>0.03</v>
      </c>
      <c r="P419" s="17" t="s">
        <v>234</v>
      </c>
      <c r="Q419" t="s">
        <v>70</v>
      </c>
      <c r="R419" t="s">
        <v>71</v>
      </c>
      <c r="S419" t="s">
        <v>30</v>
      </c>
      <c r="T419" t="s">
        <v>30</v>
      </c>
      <c r="U419" t="s">
        <v>30</v>
      </c>
      <c r="V419" t="s">
        <v>30</v>
      </c>
      <c r="W419" t="s">
        <v>166</v>
      </c>
      <c r="X419" t="s">
        <v>166</v>
      </c>
      <c r="Y419" t="str">
        <f t="shared" si="72"/>
        <v>Gastropoda</v>
      </c>
      <c r="Z419" t="s">
        <v>192</v>
      </c>
      <c r="AA419" s="4" t="s">
        <v>30</v>
      </c>
      <c r="AB419" s="4" t="s">
        <v>30</v>
      </c>
      <c r="AC419" t="s">
        <v>229</v>
      </c>
      <c r="AD419">
        <v>3</v>
      </c>
      <c r="AE419" s="21">
        <f t="shared" si="67"/>
        <v>100</v>
      </c>
      <c r="AF419" s="27">
        <f t="shared" si="68"/>
        <v>6.6494315307559839</v>
      </c>
      <c r="AG419" t="s">
        <v>237</v>
      </c>
    </row>
    <row r="420" spans="1:33" hidden="1" x14ac:dyDescent="0.25">
      <c r="A420" s="4" t="s">
        <v>269</v>
      </c>
      <c r="B420" s="4" t="s">
        <v>7</v>
      </c>
      <c r="C420" s="4" t="s">
        <v>277</v>
      </c>
      <c r="D420" s="4" t="s">
        <v>318</v>
      </c>
      <c r="E420" s="6">
        <v>42541</v>
      </c>
      <c r="F420">
        <v>0</v>
      </c>
      <c r="G420" s="15">
        <v>250</v>
      </c>
      <c r="H420">
        <v>688676</v>
      </c>
      <c r="I420">
        <v>691262</v>
      </c>
      <c r="J420">
        <f t="shared" si="66"/>
        <v>69.493647493647487</v>
      </c>
      <c r="K420" s="18">
        <v>1.3773148148148147E-3</v>
      </c>
      <c r="L420">
        <f>((3.14*(0.5^2))/4)*J420</f>
        <v>13.63812832062832</v>
      </c>
      <c r="M420">
        <v>15.038879570000001</v>
      </c>
      <c r="N420" s="9">
        <v>250</v>
      </c>
      <c r="O420" s="9">
        <v>0.03</v>
      </c>
      <c r="P420" s="17" t="s">
        <v>234</v>
      </c>
      <c r="Q420" t="s">
        <v>70</v>
      </c>
      <c r="R420" t="s">
        <v>71</v>
      </c>
      <c r="S420" t="s">
        <v>30</v>
      </c>
      <c r="T420" t="s">
        <v>30</v>
      </c>
      <c r="U420" t="s">
        <v>30</v>
      </c>
      <c r="V420" t="s">
        <v>30</v>
      </c>
      <c r="W420" t="s">
        <v>166</v>
      </c>
      <c r="X420" t="s">
        <v>166</v>
      </c>
      <c r="Y420" t="str">
        <f t="shared" si="72"/>
        <v>Gastropoda</v>
      </c>
      <c r="Z420" t="s">
        <v>193</v>
      </c>
      <c r="AA420" s="4" t="s">
        <v>221</v>
      </c>
      <c r="AB420" s="4" t="s">
        <v>30</v>
      </c>
      <c r="AC420" t="s">
        <v>229</v>
      </c>
      <c r="AD420">
        <v>1</v>
      </c>
      <c r="AE420" s="21">
        <f t="shared" si="67"/>
        <v>33.333333333333336</v>
      </c>
      <c r="AF420" s="27">
        <f t="shared" si="68"/>
        <v>2.2164771769186613</v>
      </c>
      <c r="AG420" t="s">
        <v>237</v>
      </c>
    </row>
    <row r="421" spans="1:33" hidden="1" x14ac:dyDescent="0.25">
      <c r="A421" s="4" t="s">
        <v>269</v>
      </c>
      <c r="B421" s="4" t="s">
        <v>7</v>
      </c>
      <c r="C421" s="4" t="s">
        <v>277</v>
      </c>
      <c r="D421" s="4" t="s">
        <v>318</v>
      </c>
      <c r="E421" s="6">
        <v>42541</v>
      </c>
      <c r="F421">
        <v>0</v>
      </c>
      <c r="G421" s="15">
        <v>250</v>
      </c>
      <c r="H421">
        <v>688676</v>
      </c>
      <c r="I421">
        <v>691262</v>
      </c>
      <c r="J421">
        <f t="shared" si="66"/>
        <v>69.493647493647487</v>
      </c>
      <c r="K421" s="18">
        <v>1.3773148148148147E-3</v>
      </c>
      <c r="L421">
        <f>((3.14*(0.5^2))/4)*J421</f>
        <v>13.63812832062832</v>
      </c>
      <c r="M421">
        <v>15.038879570000001</v>
      </c>
      <c r="N421" s="9">
        <v>1000</v>
      </c>
      <c r="O421" s="9">
        <v>1</v>
      </c>
      <c r="P421" s="17" t="s">
        <v>238</v>
      </c>
      <c r="Q421" s="19" t="s">
        <v>31</v>
      </c>
      <c r="R421" s="19" t="s">
        <v>79</v>
      </c>
      <c r="S421" s="19" t="s">
        <v>80</v>
      </c>
      <c r="T421" s="19" t="s">
        <v>95</v>
      </c>
      <c r="U421" s="19" t="s">
        <v>30</v>
      </c>
      <c r="V421" s="19" t="s">
        <v>30</v>
      </c>
      <c r="W421" t="str">
        <f>IF(S421="NA",IF(R421="NA",IF(Q421="NA","Digested",Q421),R421),S421)</f>
        <v>Decapoda</v>
      </c>
      <c r="X421" t="s">
        <v>340</v>
      </c>
      <c r="Y421" t="str">
        <f t="shared" si="72"/>
        <v>Grapsidae</v>
      </c>
      <c r="Z421" t="s">
        <v>95</v>
      </c>
      <c r="AA421" s="4" t="s">
        <v>30</v>
      </c>
      <c r="AB421" s="4" t="s">
        <v>30</v>
      </c>
      <c r="AC421">
        <v>2.7</v>
      </c>
      <c r="AD421">
        <v>1</v>
      </c>
      <c r="AE421" s="21">
        <f t="shared" si="67"/>
        <v>1</v>
      </c>
      <c r="AF421" s="27">
        <f t="shared" si="68"/>
        <v>6.6494315307559837E-2</v>
      </c>
      <c r="AG421" t="s">
        <v>237</v>
      </c>
    </row>
    <row r="422" spans="1:33" hidden="1" x14ac:dyDescent="0.25">
      <c r="A422" s="4" t="s">
        <v>269</v>
      </c>
      <c r="B422" s="4" t="s">
        <v>7</v>
      </c>
      <c r="C422" s="4" t="s">
        <v>277</v>
      </c>
      <c r="D422" s="4" t="s">
        <v>318</v>
      </c>
      <c r="E422" s="6">
        <v>42541</v>
      </c>
      <c r="F422">
        <v>0</v>
      </c>
      <c r="G422" s="15">
        <v>250</v>
      </c>
      <c r="H422">
        <v>688676</v>
      </c>
      <c r="I422">
        <v>691262</v>
      </c>
      <c r="J422">
        <f t="shared" si="66"/>
        <v>69.493647493647487</v>
      </c>
      <c r="K422" s="18">
        <v>1.3773148148148147E-3</v>
      </c>
      <c r="L422">
        <f>((3.14*(0.5^2))/4)*J422</f>
        <v>13.63812832062832</v>
      </c>
      <c r="M422">
        <v>15.038879570000001</v>
      </c>
      <c r="N422" s="9">
        <v>250</v>
      </c>
      <c r="O422" s="9">
        <v>0.03</v>
      </c>
      <c r="P422" s="17" t="s">
        <v>239</v>
      </c>
      <c r="Q422" t="s">
        <v>31</v>
      </c>
      <c r="R422" t="s">
        <v>99</v>
      </c>
      <c r="S422" t="s">
        <v>264</v>
      </c>
      <c r="T422" t="s">
        <v>30</v>
      </c>
      <c r="U422" t="s">
        <v>30</v>
      </c>
      <c r="V422" t="s">
        <v>30</v>
      </c>
      <c r="W422" t="str">
        <f>IF(S422="NA",IF(R422="NA",IF(Q422="NA","Digested",Q422),R422),S422)</f>
        <v>Harpacticoida</v>
      </c>
      <c r="X422" t="s">
        <v>166</v>
      </c>
      <c r="Y422" t="str">
        <f t="shared" si="72"/>
        <v>Harpacticoida</v>
      </c>
      <c r="Z422" t="s">
        <v>259</v>
      </c>
      <c r="AA422" s="4" t="s">
        <v>30</v>
      </c>
      <c r="AB422" s="4" t="s">
        <v>30</v>
      </c>
      <c r="AC422" t="s">
        <v>229</v>
      </c>
      <c r="AD422">
        <v>1</v>
      </c>
      <c r="AE422" s="21">
        <f t="shared" si="67"/>
        <v>33.333333333333336</v>
      </c>
      <c r="AF422" s="27">
        <f t="shared" si="68"/>
        <v>2.2164771769186613</v>
      </c>
      <c r="AG422" t="s">
        <v>237</v>
      </c>
    </row>
    <row r="423" spans="1:33" hidden="1" x14ac:dyDescent="0.25">
      <c r="A423" s="4" t="s">
        <v>269</v>
      </c>
      <c r="B423" s="4" t="s">
        <v>7</v>
      </c>
      <c r="C423" s="4" t="s">
        <v>277</v>
      </c>
      <c r="D423" s="4" t="s">
        <v>318</v>
      </c>
      <c r="E423" s="6">
        <v>42541</v>
      </c>
      <c r="F423">
        <v>0</v>
      </c>
      <c r="G423" s="15">
        <v>250</v>
      </c>
      <c r="H423">
        <v>688676</v>
      </c>
      <c r="I423">
        <v>691262</v>
      </c>
      <c r="J423">
        <f t="shared" si="66"/>
        <v>69.493647493647487</v>
      </c>
      <c r="K423" s="18">
        <v>1.3773148148148147E-3</v>
      </c>
      <c r="L423">
        <f>((3.14*(0.5^2))/4)*J423</f>
        <v>13.63812832062832</v>
      </c>
      <c r="M423">
        <v>15.038879570000001</v>
      </c>
      <c r="N423" s="9">
        <v>1000</v>
      </c>
      <c r="O423" s="9">
        <v>1</v>
      </c>
      <c r="P423" s="17" t="s">
        <v>238</v>
      </c>
      <c r="Q423" t="s">
        <v>31</v>
      </c>
      <c r="R423" t="s">
        <v>79</v>
      </c>
      <c r="S423" t="s">
        <v>89</v>
      </c>
      <c r="T423" t="s">
        <v>94</v>
      </c>
      <c r="U423" t="s">
        <v>98</v>
      </c>
      <c r="V423" t="s">
        <v>30</v>
      </c>
      <c r="W423" t="str">
        <f>IF(S423="NA",IF(R423="NA",IF(Q423="NA","Digested",Q423),R423),S423)</f>
        <v>Amphipoda</v>
      </c>
      <c r="X423" t="s">
        <v>338</v>
      </c>
      <c r="Y423" t="str">
        <f t="shared" si="72"/>
        <v>Themisto</v>
      </c>
      <c r="Z423" t="s">
        <v>257</v>
      </c>
      <c r="AA423" s="4" t="s">
        <v>30</v>
      </c>
      <c r="AB423" s="4" t="s">
        <v>30</v>
      </c>
      <c r="AC423">
        <v>3</v>
      </c>
      <c r="AD423">
        <v>1</v>
      </c>
      <c r="AE423" s="21">
        <f t="shared" si="67"/>
        <v>1</v>
      </c>
      <c r="AF423" s="27">
        <f t="shared" si="68"/>
        <v>6.6494315307559837E-2</v>
      </c>
      <c r="AG423" t="s">
        <v>237</v>
      </c>
    </row>
    <row r="424" spans="1:33" hidden="1" x14ac:dyDescent="0.25">
      <c r="A424" s="4" t="s">
        <v>269</v>
      </c>
      <c r="B424" s="4" t="s">
        <v>7</v>
      </c>
      <c r="C424" s="4" t="s">
        <v>277</v>
      </c>
      <c r="D424" s="4" t="s">
        <v>318</v>
      </c>
      <c r="E424" s="6">
        <v>42541</v>
      </c>
      <c r="F424">
        <v>0</v>
      </c>
      <c r="G424" s="15">
        <v>250</v>
      </c>
      <c r="H424">
        <v>688676</v>
      </c>
      <c r="I424">
        <v>691262</v>
      </c>
      <c r="J424">
        <f t="shared" si="66"/>
        <v>69.493647493647487</v>
      </c>
      <c r="K424" s="18">
        <v>1.3773148148148147E-3</v>
      </c>
      <c r="L424">
        <f>((3.14*(0.5^2))/4)*J424</f>
        <v>13.63812832062832</v>
      </c>
      <c r="M424">
        <v>15.038879570000001</v>
      </c>
      <c r="N424" s="9">
        <v>2000</v>
      </c>
      <c r="O424" s="9">
        <v>1</v>
      </c>
      <c r="P424" s="17" t="s">
        <v>240</v>
      </c>
      <c r="Q424" t="s">
        <v>72</v>
      </c>
      <c r="R424" t="s">
        <v>73</v>
      </c>
      <c r="S424" t="s">
        <v>106</v>
      </c>
      <c r="T424" t="s">
        <v>124</v>
      </c>
      <c r="U424" t="s">
        <v>142</v>
      </c>
      <c r="V424" t="s">
        <v>30</v>
      </c>
      <c r="W424" t="s">
        <v>73</v>
      </c>
      <c r="X424" t="s">
        <v>166</v>
      </c>
      <c r="Y424" t="str">
        <f t="shared" si="72"/>
        <v>Leukartiara</v>
      </c>
      <c r="Z424" t="s">
        <v>256</v>
      </c>
      <c r="AA424" s="4" t="s">
        <v>30</v>
      </c>
      <c r="AB424" s="4" t="s">
        <v>30</v>
      </c>
      <c r="AC424">
        <v>8.5</v>
      </c>
      <c r="AD424">
        <v>1</v>
      </c>
      <c r="AE424" s="21">
        <f t="shared" si="67"/>
        <v>1</v>
      </c>
      <c r="AF424" s="27">
        <f t="shared" si="68"/>
        <v>6.6494315307559837E-2</v>
      </c>
      <c r="AG424" t="s">
        <v>237</v>
      </c>
    </row>
    <row r="425" spans="1:33" hidden="1" x14ac:dyDescent="0.25">
      <c r="A425" s="4" t="s">
        <v>269</v>
      </c>
      <c r="B425" s="4" t="s">
        <v>7</v>
      </c>
      <c r="C425" s="4" t="s">
        <v>277</v>
      </c>
      <c r="D425" s="4" t="s">
        <v>318</v>
      </c>
      <c r="E425" s="6">
        <v>42541</v>
      </c>
      <c r="F425">
        <v>0</v>
      </c>
      <c r="G425" s="15">
        <v>250</v>
      </c>
      <c r="H425">
        <v>688676</v>
      </c>
      <c r="I425">
        <v>691262</v>
      </c>
      <c r="J425">
        <f t="shared" si="66"/>
        <v>69.493647493647487</v>
      </c>
      <c r="K425" s="18">
        <v>1.3773148148148147E-3</v>
      </c>
      <c r="L425">
        <f>((3.14*(0.5^2))/4)*J425</f>
        <v>13.63812832062832</v>
      </c>
      <c r="M425">
        <v>15.038879570000001</v>
      </c>
      <c r="N425" s="9">
        <v>250</v>
      </c>
      <c r="O425" s="9">
        <v>0.03</v>
      </c>
      <c r="P425" s="17" t="s">
        <v>239</v>
      </c>
      <c r="Q425" t="s">
        <v>31</v>
      </c>
      <c r="R425" t="s">
        <v>79</v>
      </c>
      <c r="S425" t="s">
        <v>80</v>
      </c>
      <c r="T425" t="s">
        <v>116</v>
      </c>
      <c r="U425" t="s">
        <v>30</v>
      </c>
      <c r="V425" t="s">
        <v>30</v>
      </c>
      <c r="W425" t="str">
        <f t="shared" ref="W425:W433" si="73">IF(S425="NA",IF(R425="NA",IF(Q425="NA","Digested",Q425),R425),S425)</f>
        <v>Decapoda</v>
      </c>
      <c r="X425" t="s">
        <v>340</v>
      </c>
      <c r="Y425" t="str">
        <f t="shared" si="72"/>
        <v>Majidae</v>
      </c>
      <c r="Z425" t="s">
        <v>116</v>
      </c>
      <c r="AA425" s="4" t="s">
        <v>30</v>
      </c>
      <c r="AB425" s="4" t="s">
        <v>30</v>
      </c>
      <c r="AC425" t="s">
        <v>229</v>
      </c>
      <c r="AD425">
        <v>2</v>
      </c>
      <c r="AE425" s="21">
        <f t="shared" si="67"/>
        <v>66.666666666666671</v>
      </c>
      <c r="AF425" s="27">
        <f t="shared" si="68"/>
        <v>4.4329543538373226</v>
      </c>
      <c r="AG425" t="s">
        <v>237</v>
      </c>
    </row>
    <row r="426" spans="1:33" hidden="1" x14ac:dyDescent="0.25">
      <c r="A426" s="4" t="s">
        <v>269</v>
      </c>
      <c r="B426" s="4" t="s">
        <v>7</v>
      </c>
      <c r="C426" s="4" t="s">
        <v>277</v>
      </c>
      <c r="D426" s="4" t="s">
        <v>318</v>
      </c>
      <c r="E426" s="6">
        <v>42541</v>
      </c>
      <c r="F426">
        <v>0</v>
      </c>
      <c r="G426" s="15">
        <v>250</v>
      </c>
      <c r="H426">
        <v>688676</v>
      </c>
      <c r="I426">
        <v>691262</v>
      </c>
      <c r="J426">
        <f t="shared" si="66"/>
        <v>69.493647493647487</v>
      </c>
      <c r="K426" s="18">
        <v>1.3773148148148147E-3</v>
      </c>
      <c r="L426">
        <f>((3.14*(0.5^2))/4)*J426</f>
        <v>13.63812832062832</v>
      </c>
      <c r="M426">
        <v>15.038879570000001</v>
      </c>
      <c r="N426" s="9">
        <v>1000</v>
      </c>
      <c r="O426" s="9">
        <v>1</v>
      </c>
      <c r="P426" s="17" t="s">
        <v>238</v>
      </c>
      <c r="Q426" t="s">
        <v>31</v>
      </c>
      <c r="R426" t="s">
        <v>99</v>
      </c>
      <c r="S426" t="s">
        <v>34</v>
      </c>
      <c r="T426" t="s">
        <v>117</v>
      </c>
      <c r="U426" t="s">
        <v>118</v>
      </c>
      <c r="V426" t="s">
        <v>30</v>
      </c>
      <c r="W426" t="str">
        <f t="shared" si="73"/>
        <v>Calanoida</v>
      </c>
      <c r="X426" t="s">
        <v>342</v>
      </c>
      <c r="Y426" t="str">
        <f t="shared" si="72"/>
        <v>Metridia</v>
      </c>
      <c r="Z426" t="s">
        <v>118</v>
      </c>
      <c r="AA426" s="4" t="s">
        <v>30</v>
      </c>
      <c r="AB426" s="4" t="s">
        <v>30</v>
      </c>
      <c r="AC426">
        <v>3</v>
      </c>
      <c r="AD426">
        <v>1</v>
      </c>
      <c r="AE426" s="21">
        <f t="shared" si="67"/>
        <v>1</v>
      </c>
      <c r="AF426" s="27">
        <f t="shared" si="68"/>
        <v>6.6494315307559837E-2</v>
      </c>
      <c r="AG426" t="s">
        <v>237</v>
      </c>
    </row>
    <row r="427" spans="1:33" hidden="1" x14ac:dyDescent="0.25">
      <c r="A427" s="4" t="s">
        <v>269</v>
      </c>
      <c r="B427" s="4" t="s">
        <v>7</v>
      </c>
      <c r="C427" s="4" t="s">
        <v>277</v>
      </c>
      <c r="D427" s="4" t="s">
        <v>318</v>
      </c>
      <c r="E427" s="6">
        <v>42541</v>
      </c>
      <c r="F427">
        <v>0</v>
      </c>
      <c r="G427" s="15">
        <v>250</v>
      </c>
      <c r="H427">
        <v>688676</v>
      </c>
      <c r="I427">
        <v>691262</v>
      </c>
      <c r="J427">
        <f t="shared" si="66"/>
        <v>69.493647493647487</v>
      </c>
      <c r="K427" s="18">
        <v>1.3773148148148147E-3</v>
      </c>
      <c r="L427">
        <f>((3.14*(0.5^2))/4)*J427</f>
        <v>13.63812832062832</v>
      </c>
      <c r="M427">
        <v>15.038879570000001</v>
      </c>
      <c r="N427" s="9">
        <v>250</v>
      </c>
      <c r="O427" s="9">
        <v>0.03</v>
      </c>
      <c r="P427" s="12" t="s">
        <v>238</v>
      </c>
      <c r="Q427" t="s">
        <v>45</v>
      </c>
      <c r="R427" t="s">
        <v>46</v>
      </c>
      <c r="S427" t="s">
        <v>47</v>
      </c>
      <c r="T427" t="s">
        <v>48</v>
      </c>
      <c r="U427" t="s">
        <v>49</v>
      </c>
      <c r="V427" t="s">
        <v>30</v>
      </c>
      <c r="W427" t="str">
        <f t="shared" si="73"/>
        <v>Copelata</v>
      </c>
      <c r="X427" t="s">
        <v>341</v>
      </c>
      <c r="Y427" t="s">
        <v>341</v>
      </c>
      <c r="Z427" t="s">
        <v>49</v>
      </c>
      <c r="AA427" s="4" t="s">
        <v>30</v>
      </c>
      <c r="AB427" s="4" t="s">
        <v>30</v>
      </c>
      <c r="AC427" t="s">
        <v>229</v>
      </c>
      <c r="AD427">
        <v>4</v>
      </c>
      <c r="AE427" s="21">
        <f t="shared" si="67"/>
        <v>133.33333333333334</v>
      </c>
      <c r="AF427" s="27">
        <f t="shared" si="68"/>
        <v>8.8659087076746452</v>
      </c>
      <c r="AG427" t="s">
        <v>237</v>
      </c>
    </row>
    <row r="428" spans="1:33" hidden="1" x14ac:dyDescent="0.25">
      <c r="A428" s="4" t="s">
        <v>269</v>
      </c>
      <c r="B428" s="4" t="s">
        <v>7</v>
      </c>
      <c r="C428" s="4" t="s">
        <v>277</v>
      </c>
      <c r="D428" s="4" t="s">
        <v>318</v>
      </c>
      <c r="E428" s="6">
        <v>42541</v>
      </c>
      <c r="F428">
        <v>0</v>
      </c>
      <c r="G428" s="15">
        <v>250</v>
      </c>
      <c r="H428">
        <v>688676</v>
      </c>
      <c r="I428">
        <v>691262</v>
      </c>
      <c r="J428">
        <f t="shared" si="66"/>
        <v>69.493647493647487</v>
      </c>
      <c r="K428" s="18">
        <v>1.3773148148148147E-3</v>
      </c>
      <c r="L428">
        <f>((3.14*(0.5^2))/4)*J428</f>
        <v>13.63812832062832</v>
      </c>
      <c r="M428">
        <v>15.038879570000001</v>
      </c>
      <c r="N428" s="9">
        <v>1000</v>
      </c>
      <c r="O428" s="9">
        <v>1</v>
      </c>
      <c r="P428" s="17" t="s">
        <v>238</v>
      </c>
      <c r="Q428" t="s">
        <v>31</v>
      </c>
      <c r="R428" t="s">
        <v>79</v>
      </c>
      <c r="S428" t="s">
        <v>80</v>
      </c>
      <c r="T428" t="s">
        <v>121</v>
      </c>
      <c r="U428" t="s">
        <v>30</v>
      </c>
      <c r="V428" t="s">
        <v>30</v>
      </c>
      <c r="W428" t="str">
        <f t="shared" si="73"/>
        <v>Decapoda</v>
      </c>
      <c r="X428" t="s">
        <v>340</v>
      </c>
      <c r="Y428" t="str">
        <f t="shared" si="72"/>
        <v>Pandalidae</v>
      </c>
      <c r="Z428" t="s">
        <v>121</v>
      </c>
      <c r="AA428" s="4" t="s">
        <v>30</v>
      </c>
      <c r="AB428" s="4" t="s">
        <v>30</v>
      </c>
      <c r="AC428">
        <v>4.0999999999999996</v>
      </c>
      <c r="AD428">
        <v>3</v>
      </c>
      <c r="AE428" s="21">
        <f t="shared" si="67"/>
        <v>3</v>
      </c>
      <c r="AF428" s="27">
        <f t="shared" si="68"/>
        <v>0.19948294592267951</v>
      </c>
      <c r="AG428" t="s">
        <v>237</v>
      </c>
    </row>
    <row r="429" spans="1:33" hidden="1" x14ac:dyDescent="0.25">
      <c r="A429" s="4" t="s">
        <v>269</v>
      </c>
      <c r="B429" s="4" t="s">
        <v>7</v>
      </c>
      <c r="C429" s="4" t="s">
        <v>277</v>
      </c>
      <c r="D429" s="4" t="s">
        <v>318</v>
      </c>
      <c r="E429" s="6">
        <v>42541</v>
      </c>
      <c r="F429">
        <v>0</v>
      </c>
      <c r="G429" s="15">
        <v>250</v>
      </c>
      <c r="H429">
        <v>688676</v>
      </c>
      <c r="I429">
        <v>691262</v>
      </c>
      <c r="J429">
        <f t="shared" si="66"/>
        <v>69.493647493647487</v>
      </c>
      <c r="K429" s="18">
        <v>1.3773148148148147E-3</v>
      </c>
      <c r="L429">
        <f>((3.14*(0.5^2))/4)*J429</f>
        <v>13.63812832062832</v>
      </c>
      <c r="M429">
        <v>15.038879570000001</v>
      </c>
      <c r="N429" s="9">
        <v>250</v>
      </c>
      <c r="O429" s="9">
        <v>0.03</v>
      </c>
      <c r="P429" s="17" t="s">
        <v>239</v>
      </c>
      <c r="Q429" t="s">
        <v>31</v>
      </c>
      <c r="R429" t="s">
        <v>79</v>
      </c>
      <c r="S429" t="s">
        <v>80</v>
      </c>
      <c r="T429" t="s">
        <v>121</v>
      </c>
      <c r="U429" t="s">
        <v>30</v>
      </c>
      <c r="V429" t="s">
        <v>30</v>
      </c>
      <c r="W429" t="str">
        <f t="shared" si="73"/>
        <v>Decapoda</v>
      </c>
      <c r="X429" t="s">
        <v>340</v>
      </c>
      <c r="Y429" t="str">
        <f t="shared" si="72"/>
        <v>Pandalidae</v>
      </c>
      <c r="Z429" t="s">
        <v>121</v>
      </c>
      <c r="AA429" s="4" t="s">
        <v>30</v>
      </c>
      <c r="AB429" s="4" t="s">
        <v>30</v>
      </c>
      <c r="AC429" t="s">
        <v>229</v>
      </c>
      <c r="AD429">
        <v>2</v>
      </c>
      <c r="AE429" s="21">
        <f t="shared" si="67"/>
        <v>66.666666666666671</v>
      </c>
      <c r="AF429" s="27">
        <f t="shared" si="68"/>
        <v>4.4329543538373226</v>
      </c>
      <c r="AG429" t="s">
        <v>237</v>
      </c>
    </row>
    <row r="430" spans="1:33" hidden="1" x14ac:dyDescent="0.25">
      <c r="A430" s="4" t="s">
        <v>269</v>
      </c>
      <c r="B430" s="4" t="s">
        <v>7</v>
      </c>
      <c r="C430" s="4" t="s">
        <v>277</v>
      </c>
      <c r="D430" s="4" t="s">
        <v>318</v>
      </c>
      <c r="E430" s="6">
        <v>42541</v>
      </c>
      <c r="F430">
        <v>0</v>
      </c>
      <c r="G430" s="15">
        <v>250</v>
      </c>
      <c r="H430">
        <v>688676</v>
      </c>
      <c r="I430">
        <v>691262</v>
      </c>
      <c r="J430">
        <f t="shared" si="66"/>
        <v>69.493647493647487</v>
      </c>
      <c r="K430" s="18">
        <v>1.3773148148148147E-3</v>
      </c>
      <c r="L430">
        <f>((3.14*(0.5^2))/4)*J430</f>
        <v>13.63812832062832</v>
      </c>
      <c r="M430">
        <v>15.038879570000001</v>
      </c>
      <c r="N430" s="9">
        <v>250</v>
      </c>
      <c r="O430" s="9">
        <v>0.03</v>
      </c>
      <c r="P430" s="17" t="s">
        <v>234</v>
      </c>
      <c r="Q430" t="s">
        <v>31</v>
      </c>
      <c r="R430" t="s">
        <v>33</v>
      </c>
      <c r="S430" t="s">
        <v>34</v>
      </c>
      <c r="T430" t="s">
        <v>53</v>
      </c>
      <c r="U430" t="s">
        <v>54</v>
      </c>
      <c r="V430" t="s">
        <v>30</v>
      </c>
      <c r="W430" t="str">
        <f t="shared" si="73"/>
        <v>Calanoida</v>
      </c>
      <c r="X430" t="s">
        <v>342</v>
      </c>
      <c r="Y430" t="str">
        <f t="shared" si="72"/>
        <v>Paracalanus</v>
      </c>
      <c r="Z430" t="s">
        <v>54</v>
      </c>
      <c r="AA430" s="4" t="s">
        <v>30</v>
      </c>
      <c r="AB430" s="4" t="s">
        <v>30</v>
      </c>
      <c r="AC430" t="s">
        <v>229</v>
      </c>
      <c r="AD430">
        <v>18</v>
      </c>
      <c r="AE430" s="21">
        <f t="shared" si="67"/>
        <v>600</v>
      </c>
      <c r="AF430" s="27">
        <f t="shared" si="68"/>
        <v>39.896589184535905</v>
      </c>
      <c r="AG430" t="s">
        <v>237</v>
      </c>
    </row>
    <row r="431" spans="1:33" hidden="1" x14ac:dyDescent="0.25">
      <c r="A431" s="4" t="s">
        <v>269</v>
      </c>
      <c r="B431" s="4" t="s">
        <v>7</v>
      </c>
      <c r="C431" s="4" t="s">
        <v>277</v>
      </c>
      <c r="D431" s="4" t="s">
        <v>318</v>
      </c>
      <c r="E431" s="6">
        <v>42541</v>
      </c>
      <c r="F431">
        <v>0</v>
      </c>
      <c r="G431" s="15">
        <v>250</v>
      </c>
      <c r="H431">
        <v>688676</v>
      </c>
      <c r="I431">
        <v>691262</v>
      </c>
      <c r="J431">
        <f t="shared" si="66"/>
        <v>69.493647493647487</v>
      </c>
      <c r="K431" s="18">
        <v>1.3773148148148147E-3</v>
      </c>
      <c r="L431">
        <f>((3.14*(0.5^2))/4)*J431</f>
        <v>13.63812832062832</v>
      </c>
      <c r="M431">
        <v>15.038879570000001</v>
      </c>
      <c r="N431" s="9">
        <v>2000</v>
      </c>
      <c r="O431" s="9">
        <v>1</v>
      </c>
      <c r="P431" s="17" t="s">
        <v>240</v>
      </c>
      <c r="Q431" t="s">
        <v>31</v>
      </c>
      <c r="R431" t="s">
        <v>79</v>
      </c>
      <c r="S431" t="s">
        <v>80</v>
      </c>
      <c r="T431" t="s">
        <v>139</v>
      </c>
      <c r="U431" t="s">
        <v>30</v>
      </c>
      <c r="V431" t="s">
        <v>30</v>
      </c>
      <c r="W431" t="str">
        <f t="shared" si="73"/>
        <v>Decapoda</v>
      </c>
      <c r="X431" t="s">
        <v>340</v>
      </c>
      <c r="Y431" t="str">
        <f t="shared" si="72"/>
        <v>Pinnotheridae</v>
      </c>
      <c r="Z431" t="s">
        <v>139</v>
      </c>
      <c r="AA431" s="4" t="s">
        <v>30</v>
      </c>
      <c r="AB431" s="4" t="s">
        <v>30</v>
      </c>
      <c r="AC431">
        <v>6</v>
      </c>
      <c r="AD431">
        <v>1</v>
      </c>
      <c r="AE431" s="21">
        <f t="shared" si="67"/>
        <v>1</v>
      </c>
      <c r="AF431" s="27">
        <f t="shared" si="68"/>
        <v>6.6494315307559837E-2</v>
      </c>
      <c r="AG431" t="s">
        <v>237</v>
      </c>
    </row>
    <row r="432" spans="1:33" hidden="1" x14ac:dyDescent="0.25">
      <c r="A432" s="4" t="s">
        <v>269</v>
      </c>
      <c r="B432" s="4" t="s">
        <v>7</v>
      </c>
      <c r="C432" s="4" t="s">
        <v>277</v>
      </c>
      <c r="D432" s="4" t="s">
        <v>318</v>
      </c>
      <c r="E432" s="6">
        <v>42541</v>
      </c>
      <c r="F432">
        <v>0</v>
      </c>
      <c r="G432" s="15">
        <v>250</v>
      </c>
      <c r="H432">
        <v>688676</v>
      </c>
      <c r="I432">
        <v>691262</v>
      </c>
      <c r="J432">
        <f t="shared" si="66"/>
        <v>69.493647493647487</v>
      </c>
      <c r="K432" s="18">
        <v>1.3773148148148147E-3</v>
      </c>
      <c r="L432">
        <f>((3.14*(0.5^2))/4)*J432</f>
        <v>13.63812832062832</v>
      </c>
      <c r="M432">
        <v>15.038879570000001</v>
      </c>
      <c r="N432" s="9">
        <v>250</v>
      </c>
      <c r="O432" s="9">
        <v>0.03</v>
      </c>
      <c r="P432" t="s">
        <v>234</v>
      </c>
      <c r="Q432" t="s">
        <v>31</v>
      </c>
      <c r="R432" t="s">
        <v>38</v>
      </c>
      <c r="S432" t="s">
        <v>39</v>
      </c>
      <c r="T432" t="s">
        <v>40</v>
      </c>
      <c r="U432" t="s">
        <v>58</v>
      </c>
      <c r="V432" t="s">
        <v>30</v>
      </c>
      <c r="W432" t="str">
        <f t="shared" si="73"/>
        <v>Diplostraca</v>
      </c>
      <c r="X432" t="s">
        <v>336</v>
      </c>
      <c r="Y432" t="str">
        <f t="shared" si="72"/>
        <v>Podon</v>
      </c>
      <c r="Z432" t="s">
        <v>58</v>
      </c>
      <c r="AA432" s="4" t="s">
        <v>30</v>
      </c>
      <c r="AB432" s="4" t="s">
        <v>30</v>
      </c>
      <c r="AC432" t="s">
        <v>229</v>
      </c>
      <c r="AD432">
        <v>1</v>
      </c>
      <c r="AE432" s="21">
        <f t="shared" si="67"/>
        <v>33.333333333333336</v>
      </c>
      <c r="AF432" s="27">
        <f t="shared" si="68"/>
        <v>2.2164771769186613</v>
      </c>
      <c r="AG432" t="s">
        <v>237</v>
      </c>
    </row>
    <row r="433" spans="1:34" hidden="1" x14ac:dyDescent="0.25">
      <c r="A433" s="4" t="s">
        <v>269</v>
      </c>
      <c r="B433" s="4" t="s">
        <v>7</v>
      </c>
      <c r="C433" s="4" t="s">
        <v>277</v>
      </c>
      <c r="D433" s="4" t="s">
        <v>318</v>
      </c>
      <c r="E433" s="6">
        <v>42541</v>
      </c>
      <c r="F433">
        <v>0</v>
      </c>
      <c r="G433" s="15">
        <v>250</v>
      </c>
      <c r="H433">
        <v>688676</v>
      </c>
      <c r="I433">
        <v>691262</v>
      </c>
      <c r="J433">
        <f t="shared" si="66"/>
        <v>69.493647493647487</v>
      </c>
      <c r="K433" s="18">
        <v>1.3773148148148147E-3</v>
      </c>
      <c r="L433">
        <f>((3.14*(0.5^2))/4)*J433</f>
        <v>13.63812832062832</v>
      </c>
      <c r="M433">
        <v>15.038879570000001</v>
      </c>
      <c r="N433" s="9">
        <v>250</v>
      </c>
      <c r="O433" s="9">
        <v>0.03</v>
      </c>
      <c r="P433" s="17" t="s">
        <v>239</v>
      </c>
      <c r="Q433" t="s">
        <v>31</v>
      </c>
      <c r="R433" t="s">
        <v>33</v>
      </c>
      <c r="S433" t="s">
        <v>34</v>
      </c>
      <c r="T433" t="s">
        <v>65</v>
      </c>
      <c r="U433" t="s">
        <v>66</v>
      </c>
      <c r="V433" t="s">
        <v>30</v>
      </c>
      <c r="W433" t="str">
        <f t="shared" si="73"/>
        <v>Calanoida</v>
      </c>
      <c r="X433" t="s">
        <v>342</v>
      </c>
      <c r="Y433" t="str">
        <f t="shared" si="72"/>
        <v>Pseudocalanus</v>
      </c>
      <c r="Z433" t="s">
        <v>66</v>
      </c>
      <c r="AA433" s="4" t="s">
        <v>30</v>
      </c>
      <c r="AB433" s="4" t="s">
        <v>30</v>
      </c>
      <c r="AC433" t="s">
        <v>229</v>
      </c>
      <c r="AD433">
        <v>85</v>
      </c>
      <c r="AE433" s="21">
        <f t="shared" si="67"/>
        <v>2833.3333333333335</v>
      </c>
      <c r="AF433" s="27">
        <f t="shared" si="68"/>
        <v>188.40056003808621</v>
      </c>
      <c r="AG433" t="s">
        <v>237</v>
      </c>
    </row>
    <row r="434" spans="1:34" hidden="1" x14ac:dyDescent="0.25">
      <c r="A434" s="4" t="s">
        <v>269</v>
      </c>
      <c r="B434" s="4" t="s">
        <v>7</v>
      </c>
      <c r="C434" s="4" t="s">
        <v>277</v>
      </c>
      <c r="D434" s="4" t="s">
        <v>318</v>
      </c>
      <c r="E434" s="6">
        <v>42541</v>
      </c>
      <c r="F434">
        <v>0</v>
      </c>
      <c r="G434" s="15">
        <v>250</v>
      </c>
      <c r="H434">
        <v>688676</v>
      </c>
      <c r="I434">
        <v>691262</v>
      </c>
      <c r="J434">
        <f t="shared" si="66"/>
        <v>69.493647493647487</v>
      </c>
      <c r="K434" s="18">
        <v>1.3773148148148147E-3</v>
      </c>
      <c r="L434">
        <f>((3.14*(0.5^2))/4)*J434</f>
        <v>13.63812832062832</v>
      </c>
      <c r="M434">
        <v>15.038879570000001</v>
      </c>
      <c r="N434" s="9">
        <v>2000</v>
      </c>
      <c r="O434" s="9">
        <v>1</v>
      </c>
      <c r="P434" s="17" t="s">
        <v>240</v>
      </c>
      <c r="Q434" t="s">
        <v>72</v>
      </c>
      <c r="R434" t="s">
        <v>73</v>
      </c>
      <c r="S434" t="s">
        <v>106</v>
      </c>
      <c r="T434" t="s">
        <v>128</v>
      </c>
      <c r="U434" t="s">
        <v>129</v>
      </c>
      <c r="V434" t="s">
        <v>30</v>
      </c>
      <c r="W434" t="s">
        <v>73</v>
      </c>
      <c r="X434" t="s">
        <v>166</v>
      </c>
      <c r="Y434" t="str">
        <f t="shared" si="72"/>
        <v>Sarsia</v>
      </c>
      <c r="Z434" t="s">
        <v>129</v>
      </c>
      <c r="AA434" s="4" t="s">
        <v>30</v>
      </c>
      <c r="AB434" s="4" t="s">
        <v>30</v>
      </c>
      <c r="AC434">
        <v>7.75</v>
      </c>
      <c r="AD434">
        <v>3</v>
      </c>
      <c r="AE434" s="21">
        <f t="shared" si="67"/>
        <v>3</v>
      </c>
      <c r="AF434" s="27">
        <f t="shared" si="68"/>
        <v>0.19948294592267951</v>
      </c>
      <c r="AG434" t="s">
        <v>237</v>
      </c>
    </row>
    <row r="435" spans="1:34" hidden="1" x14ac:dyDescent="0.25">
      <c r="A435" s="4" t="s">
        <v>269</v>
      </c>
      <c r="B435" s="4" t="s">
        <v>7</v>
      </c>
      <c r="C435" s="4" t="s">
        <v>277</v>
      </c>
      <c r="D435" s="4" t="s">
        <v>318</v>
      </c>
      <c r="E435" s="6">
        <v>42541</v>
      </c>
      <c r="F435">
        <v>0</v>
      </c>
      <c r="G435" s="15">
        <v>250</v>
      </c>
      <c r="H435">
        <v>688676</v>
      </c>
      <c r="I435">
        <v>691262</v>
      </c>
      <c r="J435">
        <f t="shared" si="66"/>
        <v>69.493647493647487</v>
      </c>
      <c r="K435" s="18">
        <v>1.3773148148148147E-3</v>
      </c>
      <c r="L435">
        <f>((3.14*(0.5^2))/4)*J435</f>
        <v>13.63812832062832</v>
      </c>
      <c r="M435">
        <v>15.038879570000001</v>
      </c>
      <c r="N435" s="9">
        <v>1000</v>
      </c>
      <c r="O435" s="9">
        <v>1</v>
      </c>
      <c r="P435" s="17" t="s">
        <v>238</v>
      </c>
      <c r="Q435" t="s">
        <v>31</v>
      </c>
      <c r="R435" t="s">
        <v>99</v>
      </c>
      <c r="S435" t="s">
        <v>34</v>
      </c>
      <c r="T435" t="s">
        <v>100</v>
      </c>
      <c r="U435" t="s">
        <v>101</v>
      </c>
      <c r="V435" t="s">
        <v>30</v>
      </c>
      <c r="W435" t="str">
        <f>IF(S435="NA",IF(R435="NA",IF(Q435="NA","Digested",Q435),R435),S435)</f>
        <v>Calanoida</v>
      </c>
      <c r="X435" t="s">
        <v>342</v>
      </c>
      <c r="Y435" t="str">
        <f t="shared" si="72"/>
        <v>Tortanus</v>
      </c>
      <c r="Z435" t="s">
        <v>101</v>
      </c>
      <c r="AA435" s="4" t="s">
        <v>30</v>
      </c>
      <c r="AB435" s="4" t="s">
        <v>228</v>
      </c>
      <c r="AC435">
        <v>2.2999999999999998</v>
      </c>
      <c r="AD435">
        <v>1</v>
      </c>
      <c r="AE435" s="21">
        <f t="shared" si="67"/>
        <v>1</v>
      </c>
      <c r="AF435" s="27">
        <f t="shared" si="68"/>
        <v>6.6494315307559837E-2</v>
      </c>
      <c r="AG435" t="s">
        <v>237</v>
      </c>
    </row>
    <row r="436" spans="1:34" hidden="1" x14ac:dyDescent="0.25">
      <c r="A436" s="4" t="s">
        <v>269</v>
      </c>
      <c r="B436" s="4" t="s">
        <v>7</v>
      </c>
      <c r="C436" s="4" t="s">
        <v>277</v>
      </c>
      <c r="D436" s="4" t="s">
        <v>318</v>
      </c>
      <c r="E436" s="6">
        <v>42541</v>
      </c>
      <c r="F436">
        <v>0</v>
      </c>
      <c r="G436" s="15">
        <v>250</v>
      </c>
      <c r="H436">
        <v>688676</v>
      </c>
      <c r="I436">
        <v>691262</v>
      </c>
      <c r="J436">
        <f t="shared" si="66"/>
        <v>69.493647493647487</v>
      </c>
      <c r="K436" s="18">
        <v>1.3773148148148147E-3</v>
      </c>
      <c r="L436">
        <f>((3.14*(0.5^2))/4)*J436</f>
        <v>13.63812832062832</v>
      </c>
      <c r="M436">
        <v>15.038879570000001</v>
      </c>
      <c r="N436" s="9">
        <v>250</v>
      </c>
      <c r="O436" s="9">
        <v>0.03</v>
      </c>
      <c r="P436" s="17" t="s">
        <v>239</v>
      </c>
      <c r="Q436" t="s">
        <v>31</v>
      </c>
      <c r="R436" t="s">
        <v>99</v>
      </c>
      <c r="S436" t="s">
        <v>34</v>
      </c>
      <c r="T436" t="s">
        <v>100</v>
      </c>
      <c r="U436" t="s">
        <v>101</v>
      </c>
      <c r="V436" t="s">
        <v>30</v>
      </c>
      <c r="W436" t="str">
        <f>IF(S436="NA",IF(R436="NA",IF(Q436="NA","Digested",Q436),R436),S436)</f>
        <v>Calanoida</v>
      </c>
      <c r="X436" t="s">
        <v>342</v>
      </c>
      <c r="Y436" t="str">
        <f t="shared" si="72"/>
        <v>Tortanus</v>
      </c>
      <c r="Z436" t="s">
        <v>101</v>
      </c>
      <c r="AA436" s="4" t="s">
        <v>30</v>
      </c>
      <c r="AB436" s="4" t="s">
        <v>227</v>
      </c>
      <c r="AC436" t="s">
        <v>229</v>
      </c>
      <c r="AD436">
        <v>1</v>
      </c>
      <c r="AE436" s="21">
        <f t="shared" si="67"/>
        <v>33.333333333333336</v>
      </c>
      <c r="AF436" s="27">
        <f t="shared" si="68"/>
        <v>2.2164771769186613</v>
      </c>
      <c r="AG436" t="s">
        <v>237</v>
      </c>
    </row>
    <row r="437" spans="1:34" hidden="1" x14ac:dyDescent="0.25">
      <c r="A437" s="4" t="s">
        <v>27</v>
      </c>
      <c r="B437" s="4" t="s">
        <v>2</v>
      </c>
      <c r="C437" s="4" t="s">
        <v>276</v>
      </c>
      <c r="D437" s="4" t="s">
        <v>316</v>
      </c>
      <c r="E437" s="6">
        <v>42140</v>
      </c>
      <c r="F437">
        <v>0</v>
      </c>
      <c r="G437" s="15">
        <v>250</v>
      </c>
      <c r="H437">
        <v>15871</v>
      </c>
      <c r="I437">
        <v>16652</v>
      </c>
      <c r="J437">
        <f t="shared" si="66"/>
        <v>20.987833987833987</v>
      </c>
      <c r="K437" s="18">
        <v>2.1643518518518518E-3</v>
      </c>
      <c r="L437">
        <f>((3.14*(0.5^2))/4)*J437</f>
        <v>4.1188624201124204</v>
      </c>
      <c r="M437">
        <v>12.066649999999999</v>
      </c>
      <c r="N437" s="9">
        <v>250</v>
      </c>
      <c r="O437" s="9">
        <v>0.02</v>
      </c>
      <c r="P437" s="17" t="s">
        <v>234</v>
      </c>
      <c r="Q437" t="s">
        <v>31</v>
      </c>
      <c r="R437" t="s">
        <v>32</v>
      </c>
      <c r="S437" t="s">
        <v>34</v>
      </c>
      <c r="T437" t="s">
        <v>50</v>
      </c>
      <c r="U437" t="s">
        <v>51</v>
      </c>
      <c r="V437" t="s">
        <v>30</v>
      </c>
      <c r="W437" t="str">
        <f>IF(S437="NA",IF(R437="NA",IF(Q437="NA","Digested",Q437),R437),S437)</f>
        <v>Calanoida</v>
      </c>
      <c r="X437" t="s">
        <v>342</v>
      </c>
      <c r="Y437" t="str">
        <f t="shared" si="72"/>
        <v>Acartia</v>
      </c>
      <c r="Z437" t="s">
        <v>51</v>
      </c>
      <c r="AA437" s="4" t="s">
        <v>30</v>
      </c>
      <c r="AB437" s="4" t="s">
        <v>30</v>
      </c>
      <c r="AC437" t="s">
        <v>229</v>
      </c>
      <c r="AD437">
        <v>6</v>
      </c>
      <c r="AE437" s="21">
        <f t="shared" si="67"/>
        <v>300</v>
      </c>
      <c r="AF437" s="27">
        <f t="shared" si="68"/>
        <v>24.861912792697229</v>
      </c>
      <c r="AG437" t="s">
        <v>237</v>
      </c>
    </row>
    <row r="438" spans="1:34" hidden="1" x14ac:dyDescent="0.25">
      <c r="A438" s="4" t="s">
        <v>27</v>
      </c>
      <c r="B438" s="4" t="s">
        <v>2</v>
      </c>
      <c r="C438" s="4" t="s">
        <v>276</v>
      </c>
      <c r="D438" s="4" t="s">
        <v>316</v>
      </c>
      <c r="E438" s="6">
        <v>42140</v>
      </c>
      <c r="F438">
        <v>0</v>
      </c>
      <c r="G438" s="15">
        <v>250</v>
      </c>
      <c r="H438">
        <v>15871</v>
      </c>
      <c r="I438">
        <v>16652</v>
      </c>
      <c r="J438">
        <f t="shared" si="66"/>
        <v>20.987833987833987</v>
      </c>
      <c r="K438" s="18">
        <v>2.1643518518518518E-3</v>
      </c>
      <c r="L438">
        <f>((3.14*(0.5^2))/4)*J438</f>
        <v>4.1188624201124204</v>
      </c>
      <c r="M438">
        <v>12.066649999999999</v>
      </c>
      <c r="N438" s="9">
        <v>2000</v>
      </c>
      <c r="O438" s="9">
        <v>1</v>
      </c>
      <c r="P438" s="17" t="s">
        <v>235</v>
      </c>
      <c r="Q438" t="s">
        <v>72</v>
      </c>
      <c r="R438" t="s">
        <v>73</v>
      </c>
      <c r="S438" t="s">
        <v>74</v>
      </c>
      <c r="T438" t="s">
        <v>75</v>
      </c>
      <c r="U438" t="s">
        <v>76</v>
      </c>
      <c r="V438" t="s">
        <v>77</v>
      </c>
      <c r="W438" t="s">
        <v>73</v>
      </c>
      <c r="X438" t="s">
        <v>166</v>
      </c>
      <c r="Y438" t="str">
        <f t="shared" si="72"/>
        <v>Aequorea</v>
      </c>
      <c r="Z438" t="s">
        <v>171</v>
      </c>
      <c r="AA438" s="4" t="s">
        <v>30</v>
      </c>
      <c r="AB438" s="4" t="s">
        <v>30</v>
      </c>
      <c r="AC438">
        <v>11</v>
      </c>
      <c r="AD438">
        <v>1</v>
      </c>
      <c r="AE438" s="21">
        <f t="shared" si="67"/>
        <v>1</v>
      </c>
      <c r="AF438" s="27">
        <f t="shared" si="68"/>
        <v>8.2873042642324091E-2</v>
      </c>
      <c r="AG438" t="s">
        <v>237</v>
      </c>
    </row>
    <row r="439" spans="1:34" hidden="1" x14ac:dyDescent="0.25">
      <c r="A439" s="4" t="s">
        <v>27</v>
      </c>
      <c r="B439" s="4" t="s">
        <v>2</v>
      </c>
      <c r="C439" s="4" t="s">
        <v>276</v>
      </c>
      <c r="D439" s="4" t="s">
        <v>316</v>
      </c>
      <c r="E439" s="6">
        <v>42140</v>
      </c>
      <c r="F439">
        <v>0</v>
      </c>
      <c r="G439" s="15">
        <v>250</v>
      </c>
      <c r="H439">
        <v>15871</v>
      </c>
      <c r="I439">
        <v>16652</v>
      </c>
      <c r="J439">
        <f t="shared" si="66"/>
        <v>20.987833987833987</v>
      </c>
      <c r="K439" s="18">
        <v>2.1643518518518518E-3</v>
      </c>
      <c r="L439">
        <f>((3.14*(0.5^2))/4)*J439</f>
        <v>4.1188624201124204</v>
      </c>
      <c r="M439">
        <v>12.066649999999999</v>
      </c>
      <c r="N439" s="9">
        <v>1000</v>
      </c>
      <c r="O439" s="9">
        <v>1</v>
      </c>
      <c r="P439" s="12" t="s">
        <v>238</v>
      </c>
      <c r="Q439" t="s">
        <v>72</v>
      </c>
      <c r="R439" t="s">
        <v>73</v>
      </c>
      <c r="S439" t="s">
        <v>106</v>
      </c>
      <c r="T439" t="s">
        <v>124</v>
      </c>
      <c r="U439" t="s">
        <v>158</v>
      </c>
      <c r="V439" t="s">
        <v>159</v>
      </c>
      <c r="W439" t="s">
        <v>73</v>
      </c>
      <c r="X439" t="s">
        <v>166</v>
      </c>
      <c r="Y439" t="str">
        <f t="shared" si="72"/>
        <v>Annatiara</v>
      </c>
      <c r="Z439" t="s">
        <v>211</v>
      </c>
      <c r="AA439" s="4" t="s">
        <v>30</v>
      </c>
      <c r="AB439" s="4" t="s">
        <v>30</v>
      </c>
      <c r="AC439">
        <v>3.75</v>
      </c>
      <c r="AD439">
        <v>2</v>
      </c>
      <c r="AE439" s="21">
        <f t="shared" si="67"/>
        <v>2</v>
      </c>
      <c r="AF439" s="27">
        <f t="shared" si="68"/>
        <v>0.16574608528464818</v>
      </c>
      <c r="AG439" t="s">
        <v>237</v>
      </c>
    </row>
    <row r="440" spans="1:34" hidden="1" x14ac:dyDescent="0.25">
      <c r="A440" s="4" t="s">
        <v>27</v>
      </c>
      <c r="B440" s="4" t="s">
        <v>2</v>
      </c>
      <c r="C440" s="4" t="s">
        <v>276</v>
      </c>
      <c r="D440" s="4" t="s">
        <v>316</v>
      </c>
      <c r="E440" s="6">
        <v>42140</v>
      </c>
      <c r="F440">
        <v>0</v>
      </c>
      <c r="G440" s="15">
        <v>250</v>
      </c>
      <c r="H440">
        <v>15871</v>
      </c>
      <c r="I440">
        <v>16652</v>
      </c>
      <c r="J440">
        <f t="shared" si="66"/>
        <v>20.987833987833987</v>
      </c>
      <c r="K440" s="18">
        <v>2.1643518518518518E-3</v>
      </c>
      <c r="L440">
        <f>((3.14*(0.5^2))/4)*J440</f>
        <v>4.1188624201124204</v>
      </c>
      <c r="M440">
        <v>12.066649999999999</v>
      </c>
      <c r="N440" s="9">
        <v>250</v>
      </c>
      <c r="O440" s="9">
        <v>0.02</v>
      </c>
      <c r="P440" s="17" t="s">
        <v>234</v>
      </c>
      <c r="Q440" t="s">
        <v>31</v>
      </c>
      <c r="R440" t="s">
        <v>32</v>
      </c>
      <c r="S440" t="s">
        <v>30</v>
      </c>
      <c r="T440" t="s">
        <v>30</v>
      </c>
      <c r="U440" t="s">
        <v>30</v>
      </c>
      <c r="V440" t="s">
        <v>30</v>
      </c>
      <c r="W440" t="s">
        <v>274</v>
      </c>
      <c r="X440" t="s">
        <v>274</v>
      </c>
      <c r="Y440" t="s">
        <v>274</v>
      </c>
      <c r="Z440" t="s">
        <v>163</v>
      </c>
      <c r="AA440" s="4" t="s">
        <v>215</v>
      </c>
      <c r="AB440" s="4" t="s">
        <v>30</v>
      </c>
      <c r="AC440" t="s">
        <v>229</v>
      </c>
      <c r="AD440">
        <v>333</v>
      </c>
      <c r="AE440" s="21">
        <f t="shared" si="67"/>
        <v>16650</v>
      </c>
      <c r="AF440" s="27">
        <f t="shared" si="68"/>
        <v>1379.8361599946961</v>
      </c>
      <c r="AG440" t="s">
        <v>237</v>
      </c>
      <c r="AH440" s="27"/>
    </row>
    <row r="441" spans="1:34" hidden="1" x14ac:dyDescent="0.25">
      <c r="A441" s="4" t="s">
        <v>27</v>
      </c>
      <c r="B441" s="4" t="s">
        <v>2</v>
      </c>
      <c r="C441" s="4" t="s">
        <v>276</v>
      </c>
      <c r="D441" s="4" t="s">
        <v>316</v>
      </c>
      <c r="E441" s="6">
        <v>42140</v>
      </c>
      <c r="F441">
        <v>0</v>
      </c>
      <c r="G441" s="15">
        <v>250</v>
      </c>
      <c r="H441">
        <v>15871</v>
      </c>
      <c r="I441">
        <v>16652</v>
      </c>
      <c r="J441">
        <f t="shared" si="66"/>
        <v>20.987833987833987</v>
      </c>
      <c r="K441" s="18">
        <v>2.1643518518518518E-3</v>
      </c>
      <c r="L441">
        <f>((3.14*(0.5^2))/4)*J441</f>
        <v>4.1188624201124204</v>
      </c>
      <c r="M441">
        <v>12.066649999999999</v>
      </c>
      <c r="N441" s="9">
        <v>250</v>
      </c>
      <c r="O441" s="9">
        <v>0.02</v>
      </c>
      <c r="P441" s="17" t="s">
        <v>234</v>
      </c>
      <c r="Q441" t="s">
        <v>70</v>
      </c>
      <c r="R441" t="s">
        <v>86</v>
      </c>
      <c r="S441" t="s">
        <v>30</v>
      </c>
      <c r="T441" t="s">
        <v>30</v>
      </c>
      <c r="U441" t="s">
        <v>30</v>
      </c>
      <c r="V441" t="s">
        <v>30</v>
      </c>
      <c r="W441" t="s">
        <v>166</v>
      </c>
      <c r="X441" t="s">
        <v>166</v>
      </c>
      <c r="Y441" t="str">
        <f>IF(U441="NA",IF(T441="NA",IF(S441="NA",IF(R441="NA",IF(Q441="NA","Other",Q441),R441),S441),T441),U441)</f>
        <v>Bivalvia</v>
      </c>
      <c r="Z441" t="s">
        <v>175</v>
      </c>
      <c r="AA441" s="4" t="s">
        <v>221</v>
      </c>
      <c r="AB441" s="4" t="s">
        <v>30</v>
      </c>
      <c r="AC441" t="s">
        <v>229</v>
      </c>
      <c r="AD441">
        <v>3</v>
      </c>
      <c r="AE441" s="21">
        <f t="shared" si="67"/>
        <v>150</v>
      </c>
      <c r="AF441" s="27">
        <f t="shared" si="68"/>
        <v>12.430956396348614</v>
      </c>
      <c r="AG441" t="s">
        <v>237</v>
      </c>
    </row>
    <row r="442" spans="1:34" hidden="1" x14ac:dyDescent="0.25">
      <c r="A442" s="4" t="s">
        <v>27</v>
      </c>
      <c r="B442" s="4" t="s">
        <v>2</v>
      </c>
      <c r="C442" s="4" t="s">
        <v>276</v>
      </c>
      <c r="D442" s="4" t="s">
        <v>316</v>
      </c>
      <c r="E442" s="6">
        <v>42140</v>
      </c>
      <c r="F442">
        <v>0</v>
      </c>
      <c r="G442" s="15">
        <v>250</v>
      </c>
      <c r="H442">
        <v>15871</v>
      </c>
      <c r="I442">
        <v>16652</v>
      </c>
      <c r="J442">
        <f t="shared" si="66"/>
        <v>20.987833987833987</v>
      </c>
      <c r="K442" s="18">
        <v>2.1643518518518518E-3</v>
      </c>
      <c r="L442">
        <f>((3.14*(0.5^2))/4)*J442</f>
        <v>4.1188624201124204</v>
      </c>
      <c r="M442">
        <v>12.066649999999999</v>
      </c>
      <c r="N442" s="9">
        <v>250</v>
      </c>
      <c r="O442" s="9">
        <v>0.02</v>
      </c>
      <c r="P442" s="12" t="s">
        <v>239</v>
      </c>
      <c r="Q442" t="s">
        <v>31</v>
      </c>
      <c r="R442" t="s">
        <v>33</v>
      </c>
      <c r="S442" t="s">
        <v>34</v>
      </c>
      <c r="T442" t="s">
        <v>35</v>
      </c>
      <c r="U442" t="s">
        <v>36</v>
      </c>
      <c r="V442" t="s">
        <v>37</v>
      </c>
      <c r="W442" t="str">
        <f>IF(S442="NA",IF(R442="NA",IF(Q442="NA","Digested",Q442),R442),S442)</f>
        <v>Calanoida</v>
      </c>
      <c r="X442" t="s">
        <v>342</v>
      </c>
      <c r="Y442" t="str">
        <f>IF(U442="NA",IF(T442="NA",IF(S442="NA",IF(R442="NA",IF(Q442="NA","Other",Q442),R442),S442),T442),U442)</f>
        <v>Centropages</v>
      </c>
      <c r="Z442" t="s">
        <v>247</v>
      </c>
      <c r="AA442" s="4" t="s">
        <v>30</v>
      </c>
      <c r="AB442" s="4" t="s">
        <v>30</v>
      </c>
      <c r="AC442" t="s">
        <v>229</v>
      </c>
      <c r="AD442">
        <v>1</v>
      </c>
      <c r="AE442" s="21">
        <f t="shared" si="67"/>
        <v>50</v>
      </c>
      <c r="AF442" s="27">
        <f t="shared" si="68"/>
        <v>4.1436521321162045</v>
      </c>
      <c r="AG442" t="s">
        <v>237</v>
      </c>
    </row>
    <row r="443" spans="1:34" hidden="1" x14ac:dyDescent="0.25">
      <c r="A443" s="4" t="s">
        <v>27</v>
      </c>
      <c r="B443" s="4" t="s">
        <v>2</v>
      </c>
      <c r="C443" s="4" t="s">
        <v>276</v>
      </c>
      <c r="D443" s="4" t="s">
        <v>316</v>
      </c>
      <c r="E443" s="6">
        <v>42140</v>
      </c>
      <c r="F443">
        <v>0</v>
      </c>
      <c r="G443" s="15">
        <v>250</v>
      </c>
      <c r="H443">
        <v>15871</v>
      </c>
      <c r="I443">
        <v>16652</v>
      </c>
      <c r="J443">
        <f t="shared" si="66"/>
        <v>20.987833987833987</v>
      </c>
      <c r="K443" s="18">
        <v>2.1643518518518518E-3</v>
      </c>
      <c r="L443">
        <f>((3.14*(0.5^2))/4)*J443</f>
        <v>4.1188624201124204</v>
      </c>
      <c r="M443">
        <v>12.066649999999999</v>
      </c>
      <c r="N443" s="9">
        <v>1000</v>
      </c>
      <c r="O443" s="9">
        <v>1</v>
      </c>
      <c r="P443" s="12" t="s">
        <v>240</v>
      </c>
      <c r="Q443" t="s">
        <v>72</v>
      </c>
      <c r="R443" t="s">
        <v>73</v>
      </c>
      <c r="S443" t="s">
        <v>110</v>
      </c>
      <c r="T443" t="s">
        <v>125</v>
      </c>
      <c r="U443" t="s">
        <v>126</v>
      </c>
      <c r="V443" t="s">
        <v>30</v>
      </c>
      <c r="W443" t="s">
        <v>73</v>
      </c>
      <c r="X443" t="s">
        <v>166</v>
      </c>
      <c r="Y443" t="str">
        <f>IF(U443="NA",IF(T443="NA",IF(S443="NA",IF(R443="NA",IF(Q443="NA","Other",Q443),R443),S443),T443),U443)</f>
        <v>Clytia</v>
      </c>
      <c r="Z443" t="s">
        <v>126</v>
      </c>
      <c r="AA443" s="4" t="s">
        <v>30</v>
      </c>
      <c r="AB443" s="4" t="s">
        <v>30</v>
      </c>
      <c r="AC443">
        <v>7</v>
      </c>
      <c r="AD443">
        <v>1</v>
      </c>
      <c r="AE443" s="21">
        <f t="shared" si="67"/>
        <v>1</v>
      </c>
      <c r="AF443" s="27">
        <f t="shared" si="68"/>
        <v>8.2873042642324091E-2</v>
      </c>
      <c r="AG443" t="s">
        <v>237</v>
      </c>
    </row>
    <row r="444" spans="1:34" hidden="1" x14ac:dyDescent="0.25">
      <c r="A444" s="4" t="s">
        <v>27</v>
      </c>
      <c r="B444" s="4" t="s">
        <v>2</v>
      </c>
      <c r="C444" s="4" t="s">
        <v>276</v>
      </c>
      <c r="D444" s="4" t="s">
        <v>316</v>
      </c>
      <c r="E444" s="6">
        <v>42140</v>
      </c>
      <c r="F444">
        <v>0</v>
      </c>
      <c r="G444" s="15">
        <v>250</v>
      </c>
      <c r="H444">
        <v>15871</v>
      </c>
      <c r="I444">
        <v>16652</v>
      </c>
      <c r="J444">
        <f t="shared" si="66"/>
        <v>20.987833987833987</v>
      </c>
      <c r="K444" s="18">
        <v>2.1643518518518518E-3</v>
      </c>
      <c r="L444">
        <f>((3.14*(0.5^2))/4)*J444</f>
        <v>4.1188624201124204</v>
      </c>
      <c r="M444">
        <v>12.066649999999999</v>
      </c>
      <c r="N444" s="9">
        <v>250</v>
      </c>
      <c r="O444" s="9">
        <v>0.02</v>
      </c>
      <c r="P444" s="17" t="s">
        <v>234</v>
      </c>
      <c r="Q444" t="s">
        <v>31</v>
      </c>
      <c r="R444" t="s">
        <v>32</v>
      </c>
      <c r="S444" t="s">
        <v>337</v>
      </c>
      <c r="T444" t="s">
        <v>55</v>
      </c>
      <c r="U444" t="s">
        <v>56</v>
      </c>
      <c r="V444" t="s">
        <v>30</v>
      </c>
      <c r="W444" t="str">
        <f t="shared" ref="W444" si="74">IF(S444="NA",IF(R444="NA",IF(Q444="NA","Digested",Q444),R444),S444)</f>
        <v>Poecilostomatoida</v>
      </c>
      <c r="X444" t="s">
        <v>166</v>
      </c>
      <c r="Y444" t="str">
        <f>IF(U444="NA",IF(T444="NA",IF(S444="NA",IF(R444="NA",IF(Q444="NA","Other",Q444),R444),S444),T444),U444)</f>
        <v>Corycaeus</v>
      </c>
      <c r="Z444" t="s">
        <v>56</v>
      </c>
      <c r="AA444" s="4" t="s">
        <v>30</v>
      </c>
      <c r="AB444" s="4" t="s">
        <v>30</v>
      </c>
      <c r="AC444" t="s">
        <v>229</v>
      </c>
      <c r="AD444">
        <v>1</v>
      </c>
      <c r="AE444" s="21">
        <f t="shared" si="67"/>
        <v>50</v>
      </c>
      <c r="AF444" s="27">
        <f t="shared" si="68"/>
        <v>4.1436521321162045</v>
      </c>
      <c r="AG444" t="s">
        <v>237</v>
      </c>
    </row>
    <row r="445" spans="1:34" hidden="1" x14ac:dyDescent="0.25">
      <c r="A445" s="4" t="s">
        <v>27</v>
      </c>
      <c r="B445" s="4" t="s">
        <v>2</v>
      </c>
      <c r="C445" s="4" t="s">
        <v>276</v>
      </c>
      <c r="D445" s="4" t="s">
        <v>316</v>
      </c>
      <c r="E445" s="6">
        <v>42140</v>
      </c>
      <c r="F445">
        <v>0</v>
      </c>
      <c r="G445" s="15">
        <v>250</v>
      </c>
      <c r="H445">
        <v>15871</v>
      </c>
      <c r="I445">
        <v>16652</v>
      </c>
      <c r="J445">
        <f t="shared" si="66"/>
        <v>20.987833987833987</v>
      </c>
      <c r="K445" s="18">
        <v>2.1643518518518518E-3</v>
      </c>
      <c r="L445">
        <f>((3.14*(0.5^2))/4)*J445</f>
        <v>4.1188624201124204</v>
      </c>
      <c r="M445">
        <v>12.066649999999999</v>
      </c>
      <c r="N445" s="9">
        <v>250</v>
      </c>
      <c r="O445" s="9">
        <v>0.02</v>
      </c>
      <c r="P445" s="17" t="s">
        <v>234</v>
      </c>
      <c r="Q445" t="s">
        <v>31</v>
      </c>
      <c r="R445" t="s">
        <v>32</v>
      </c>
      <c r="S445" t="s">
        <v>30</v>
      </c>
      <c r="T445" t="s">
        <v>30</v>
      </c>
      <c r="U445" t="s">
        <v>30</v>
      </c>
      <c r="V445" t="s">
        <v>30</v>
      </c>
      <c r="W445" t="s">
        <v>274</v>
      </c>
      <c r="X445" t="s">
        <v>274</v>
      </c>
      <c r="Y445" t="s">
        <v>274</v>
      </c>
      <c r="Z445" t="s">
        <v>164</v>
      </c>
      <c r="AA445" s="4" t="s">
        <v>30</v>
      </c>
      <c r="AB445" s="4" t="s">
        <v>30</v>
      </c>
      <c r="AC445" t="s">
        <v>229</v>
      </c>
      <c r="AD445">
        <v>31</v>
      </c>
      <c r="AE445" s="21">
        <f t="shared" si="67"/>
        <v>1550</v>
      </c>
      <c r="AF445" s="27">
        <f t="shared" si="68"/>
        <v>128.45321609560236</v>
      </c>
      <c r="AG445" t="s">
        <v>237</v>
      </c>
    </row>
    <row r="446" spans="1:34" hidden="1" x14ac:dyDescent="0.25">
      <c r="A446" s="4" t="s">
        <v>27</v>
      </c>
      <c r="B446" s="4" t="s">
        <v>2</v>
      </c>
      <c r="C446" s="4" t="s">
        <v>276</v>
      </c>
      <c r="D446" s="4" t="s">
        <v>316</v>
      </c>
      <c r="E446" s="6">
        <v>42140</v>
      </c>
      <c r="F446">
        <v>0</v>
      </c>
      <c r="G446" s="15">
        <v>250</v>
      </c>
      <c r="H446">
        <v>15871</v>
      </c>
      <c r="I446">
        <v>16652</v>
      </c>
      <c r="J446">
        <f t="shared" si="66"/>
        <v>20.987833987833987</v>
      </c>
      <c r="K446" s="18">
        <v>2.1643518518518518E-3</v>
      </c>
      <c r="L446">
        <f>((3.14*(0.5^2))/4)*J446</f>
        <v>4.1188624201124204</v>
      </c>
      <c r="M446">
        <v>12.066649999999999</v>
      </c>
      <c r="N446" s="9">
        <v>1000</v>
      </c>
      <c r="O446" s="9">
        <v>1</v>
      </c>
      <c r="P446" s="12" t="s">
        <v>239</v>
      </c>
      <c r="Q446" t="s">
        <v>30</v>
      </c>
      <c r="R446" t="s">
        <v>30</v>
      </c>
      <c r="S446" t="s">
        <v>30</v>
      </c>
      <c r="T446" t="s">
        <v>30</v>
      </c>
      <c r="U446" t="s">
        <v>30</v>
      </c>
      <c r="V446" t="s">
        <v>30</v>
      </c>
      <c r="W446" t="str">
        <f>IF(S446="NA",IF(R446="NA",IF(Q446="NA","Other",Q446),R446),S446)</f>
        <v>Other</v>
      </c>
      <c r="X446" t="s">
        <v>166</v>
      </c>
      <c r="Y446" t="str">
        <f t="shared" ref="Y446:Y456" si="75">IF(U446="NA",IF(T446="NA",IF(S446="NA",IF(R446="NA",IF(Q446="NA","Other",Q446),R446),S446),T446),U446)</f>
        <v>Other</v>
      </c>
      <c r="Z446" t="s">
        <v>182</v>
      </c>
      <c r="AA446" s="4" t="s">
        <v>30</v>
      </c>
      <c r="AB446" s="4" t="s">
        <v>30</v>
      </c>
      <c r="AC446">
        <v>1.5</v>
      </c>
      <c r="AD446">
        <v>2</v>
      </c>
      <c r="AE446" s="21">
        <f t="shared" si="67"/>
        <v>2</v>
      </c>
      <c r="AF446" s="27">
        <f t="shared" si="68"/>
        <v>0.16574608528464818</v>
      </c>
      <c r="AG446" t="s">
        <v>237</v>
      </c>
    </row>
    <row r="447" spans="1:34" hidden="1" x14ac:dyDescent="0.25">
      <c r="A447" s="4" t="s">
        <v>27</v>
      </c>
      <c r="B447" s="4" t="s">
        <v>2</v>
      </c>
      <c r="C447" s="4" t="s">
        <v>276</v>
      </c>
      <c r="D447" s="4" t="s">
        <v>316</v>
      </c>
      <c r="E447" s="6">
        <v>42140</v>
      </c>
      <c r="F447">
        <v>0</v>
      </c>
      <c r="G447" s="15">
        <v>250</v>
      </c>
      <c r="H447">
        <v>15871</v>
      </c>
      <c r="I447">
        <v>16652</v>
      </c>
      <c r="J447">
        <f t="shared" si="66"/>
        <v>20.987833987833987</v>
      </c>
      <c r="K447" s="18">
        <v>2.1643518518518518E-3</v>
      </c>
      <c r="L447">
        <f>((3.14*(0.5^2))/4)*J447</f>
        <v>4.1188624201124204</v>
      </c>
      <c r="M447">
        <v>12.066649999999999</v>
      </c>
      <c r="N447" s="9">
        <v>250</v>
      </c>
      <c r="O447" s="9">
        <v>0.02</v>
      </c>
      <c r="P447" s="17" t="s">
        <v>234</v>
      </c>
      <c r="Q447" t="s">
        <v>30</v>
      </c>
      <c r="R447" t="s">
        <v>30</v>
      </c>
      <c r="S447" t="s">
        <v>30</v>
      </c>
      <c r="T447" t="s">
        <v>30</v>
      </c>
      <c r="U447" t="s">
        <v>30</v>
      </c>
      <c r="V447" t="s">
        <v>30</v>
      </c>
      <c r="W447" t="str">
        <f>IF(S447="NA",IF(R447="NA",IF(Q447="NA","Other",Q447),R447),S447)</f>
        <v>Other</v>
      </c>
      <c r="X447" t="s">
        <v>166</v>
      </c>
      <c r="Y447" t="str">
        <f t="shared" si="75"/>
        <v>Other</v>
      </c>
      <c r="Z447" t="s">
        <v>162</v>
      </c>
      <c r="AA447" s="4" t="s">
        <v>30</v>
      </c>
      <c r="AB447" s="4" t="s">
        <v>30</v>
      </c>
      <c r="AC447" t="s">
        <v>229</v>
      </c>
      <c r="AD447">
        <v>8</v>
      </c>
      <c r="AE447" s="21">
        <f t="shared" si="67"/>
        <v>400</v>
      </c>
      <c r="AF447" s="27">
        <f t="shared" si="68"/>
        <v>33.149217056929636</v>
      </c>
      <c r="AG447" t="s">
        <v>237</v>
      </c>
    </row>
    <row r="448" spans="1:34" hidden="1" x14ac:dyDescent="0.25">
      <c r="A448" s="4" t="s">
        <v>27</v>
      </c>
      <c r="B448" s="4" t="s">
        <v>2</v>
      </c>
      <c r="C448" s="4" t="s">
        <v>276</v>
      </c>
      <c r="D448" s="4" t="s">
        <v>316</v>
      </c>
      <c r="E448" s="6">
        <v>42140</v>
      </c>
      <c r="F448">
        <v>0</v>
      </c>
      <c r="G448" s="15">
        <v>250</v>
      </c>
      <c r="H448">
        <v>15871</v>
      </c>
      <c r="I448">
        <v>16652</v>
      </c>
      <c r="J448">
        <f t="shared" si="66"/>
        <v>20.987833987833987</v>
      </c>
      <c r="K448" s="18">
        <v>2.1643518518518518E-3</v>
      </c>
      <c r="L448">
        <f>((3.14*(0.5^2))/4)*J448</f>
        <v>4.1188624201124204</v>
      </c>
      <c r="M448">
        <v>12.066649999999999</v>
      </c>
      <c r="N448" s="9">
        <v>250</v>
      </c>
      <c r="O448" s="9">
        <v>0.02</v>
      </c>
      <c r="P448" s="17" t="s">
        <v>234</v>
      </c>
      <c r="Q448" t="s">
        <v>31</v>
      </c>
      <c r="R448" t="s">
        <v>38</v>
      </c>
      <c r="S448" t="s">
        <v>39</v>
      </c>
      <c r="T448" t="s">
        <v>40</v>
      </c>
      <c r="U448" t="s">
        <v>41</v>
      </c>
      <c r="V448" t="s">
        <v>30</v>
      </c>
      <c r="W448" t="str">
        <f>IF(S448="NA",IF(R448="NA",IF(Q448="NA","Digested",Q448),R448),S448)</f>
        <v>Diplostraca</v>
      </c>
      <c r="X448" t="s">
        <v>336</v>
      </c>
      <c r="Y448" t="str">
        <f t="shared" si="75"/>
        <v>Evadne</v>
      </c>
      <c r="Z448" t="s">
        <v>41</v>
      </c>
      <c r="AA448" s="4" t="s">
        <v>30</v>
      </c>
      <c r="AB448" s="4" t="s">
        <v>30</v>
      </c>
      <c r="AC448" t="s">
        <v>229</v>
      </c>
      <c r="AD448">
        <v>211</v>
      </c>
      <c r="AE448" s="21">
        <f t="shared" si="67"/>
        <v>10550</v>
      </c>
      <c r="AF448" s="27">
        <f t="shared" si="68"/>
        <v>874.31059987651918</v>
      </c>
      <c r="AG448" t="s">
        <v>237</v>
      </c>
    </row>
    <row r="449" spans="1:33" hidden="1" x14ac:dyDescent="0.25">
      <c r="A449" s="4" t="s">
        <v>27</v>
      </c>
      <c r="B449" s="4" t="s">
        <v>2</v>
      </c>
      <c r="C449" s="4" t="s">
        <v>276</v>
      </c>
      <c r="D449" s="4" t="s">
        <v>316</v>
      </c>
      <c r="E449" s="6">
        <v>42140</v>
      </c>
      <c r="F449">
        <v>0</v>
      </c>
      <c r="G449" s="15">
        <v>250</v>
      </c>
      <c r="H449">
        <v>15871</v>
      </c>
      <c r="I449">
        <v>16652</v>
      </c>
      <c r="J449">
        <f t="shared" si="66"/>
        <v>20.987833987833987</v>
      </c>
      <c r="K449" s="18">
        <v>2.1643518518518518E-3</v>
      </c>
      <c r="L449">
        <f>((3.14*(0.5^2))/4)*J449</f>
        <v>4.1188624201124204</v>
      </c>
      <c r="M449">
        <v>12.066649999999999</v>
      </c>
      <c r="N449" s="9">
        <v>250</v>
      </c>
      <c r="O449" s="9">
        <v>0.02</v>
      </c>
      <c r="P449" s="17" t="s">
        <v>234</v>
      </c>
      <c r="Q449" t="s">
        <v>70</v>
      </c>
      <c r="R449" t="s">
        <v>71</v>
      </c>
      <c r="S449" t="s">
        <v>30</v>
      </c>
      <c r="T449" t="s">
        <v>30</v>
      </c>
      <c r="U449" t="s">
        <v>30</v>
      </c>
      <c r="V449" t="s">
        <v>30</v>
      </c>
      <c r="W449" t="s">
        <v>166</v>
      </c>
      <c r="X449" t="s">
        <v>166</v>
      </c>
      <c r="Y449" t="str">
        <f t="shared" si="75"/>
        <v>Gastropoda</v>
      </c>
      <c r="Z449" t="s">
        <v>192</v>
      </c>
      <c r="AA449" s="4" t="s">
        <v>30</v>
      </c>
      <c r="AB449" s="4" t="s">
        <v>30</v>
      </c>
      <c r="AC449" t="s">
        <v>229</v>
      </c>
      <c r="AD449">
        <v>5</v>
      </c>
      <c r="AE449" s="21">
        <f t="shared" si="67"/>
        <v>250</v>
      </c>
      <c r="AF449" s="27">
        <f t="shared" si="68"/>
        <v>20.718260660581024</v>
      </c>
      <c r="AG449" t="s">
        <v>237</v>
      </c>
    </row>
    <row r="450" spans="1:33" hidden="1" x14ac:dyDescent="0.25">
      <c r="A450" s="4" t="s">
        <v>27</v>
      </c>
      <c r="B450" s="4" t="s">
        <v>2</v>
      </c>
      <c r="C450" s="4" t="s">
        <v>276</v>
      </c>
      <c r="D450" s="4" t="s">
        <v>316</v>
      </c>
      <c r="E450" s="6">
        <v>42140</v>
      </c>
      <c r="F450">
        <v>0</v>
      </c>
      <c r="G450" s="15">
        <v>250</v>
      </c>
      <c r="H450">
        <v>15871</v>
      </c>
      <c r="I450">
        <v>16652</v>
      </c>
      <c r="J450">
        <f t="shared" ref="J450:J512" si="76">((I450-H450)*26873)/999999</f>
        <v>20.987833987833987</v>
      </c>
      <c r="K450" s="18">
        <v>2.1643518518518518E-3</v>
      </c>
      <c r="L450">
        <f>((3.14*(0.5^2))/4)*J450</f>
        <v>4.1188624201124204</v>
      </c>
      <c r="M450">
        <v>12.066649999999999</v>
      </c>
      <c r="N450" s="9">
        <v>1000</v>
      </c>
      <c r="O450" s="9">
        <v>1</v>
      </c>
      <c r="P450" s="12" t="s">
        <v>238</v>
      </c>
      <c r="Q450" t="s">
        <v>72</v>
      </c>
      <c r="R450" t="s">
        <v>73</v>
      </c>
      <c r="S450" t="s">
        <v>106</v>
      </c>
      <c r="T450" t="s">
        <v>124</v>
      </c>
      <c r="U450" t="s">
        <v>127</v>
      </c>
      <c r="V450" t="s">
        <v>30</v>
      </c>
      <c r="W450" t="s">
        <v>73</v>
      </c>
      <c r="X450" t="s">
        <v>166</v>
      </c>
      <c r="Y450" t="str">
        <f t="shared" si="75"/>
        <v>Halitholus</v>
      </c>
      <c r="Z450" t="s">
        <v>212</v>
      </c>
      <c r="AA450" s="4" t="s">
        <v>30</v>
      </c>
      <c r="AB450" s="4" t="s">
        <v>30</v>
      </c>
      <c r="AC450">
        <v>4.3</v>
      </c>
      <c r="AD450">
        <v>1</v>
      </c>
      <c r="AE450" s="21">
        <f t="shared" ref="AE450:AE512" si="77">AD450/O450</f>
        <v>1</v>
      </c>
      <c r="AF450" s="27">
        <f t="shared" ref="AF450:AF474" si="78">AE450/M450</f>
        <v>8.2873042642324091E-2</v>
      </c>
      <c r="AG450" t="s">
        <v>237</v>
      </c>
    </row>
    <row r="451" spans="1:33" hidden="1" x14ac:dyDescent="0.25">
      <c r="A451" s="4" t="s">
        <v>27</v>
      </c>
      <c r="B451" s="4" t="s">
        <v>2</v>
      </c>
      <c r="C451" s="4" t="s">
        <v>276</v>
      </c>
      <c r="D451" s="4" t="s">
        <v>316</v>
      </c>
      <c r="E451" s="6">
        <v>42140</v>
      </c>
      <c r="F451">
        <v>0</v>
      </c>
      <c r="G451" s="15">
        <v>250</v>
      </c>
      <c r="H451">
        <v>15871</v>
      </c>
      <c r="I451">
        <v>16652</v>
      </c>
      <c r="J451">
        <f t="shared" si="76"/>
        <v>20.987833987833987</v>
      </c>
      <c r="K451" s="18">
        <v>2.1643518518518518E-3</v>
      </c>
      <c r="L451">
        <f>((3.14*(0.5^2))/4)*J451</f>
        <v>4.1188624201124204</v>
      </c>
      <c r="M451">
        <v>12.066649999999999</v>
      </c>
      <c r="N451" s="9">
        <v>250</v>
      </c>
      <c r="O451" s="9">
        <v>0.02</v>
      </c>
      <c r="P451" s="12" t="s">
        <v>238</v>
      </c>
      <c r="Q451" t="s">
        <v>45</v>
      </c>
      <c r="R451" t="s">
        <v>46</v>
      </c>
      <c r="S451" t="s">
        <v>47</v>
      </c>
      <c r="T451" t="s">
        <v>48</v>
      </c>
      <c r="U451" t="s">
        <v>49</v>
      </c>
      <c r="V451" t="s">
        <v>30</v>
      </c>
      <c r="W451" t="str">
        <f>IF(S451="NA",IF(R451="NA",IF(Q451="NA","Digested",Q451),R451),S451)</f>
        <v>Copelata</v>
      </c>
      <c r="X451" t="s">
        <v>341</v>
      </c>
      <c r="Y451" t="s">
        <v>341</v>
      </c>
      <c r="Z451" t="s">
        <v>49</v>
      </c>
      <c r="AA451" s="4" t="s">
        <v>30</v>
      </c>
      <c r="AB451" s="4" t="s">
        <v>30</v>
      </c>
      <c r="AC451" t="s">
        <v>229</v>
      </c>
      <c r="AD451">
        <v>13</v>
      </c>
      <c r="AE451" s="21">
        <f t="shared" si="77"/>
        <v>650</v>
      </c>
      <c r="AF451" s="27">
        <f t="shared" si="78"/>
        <v>53.86747771751066</v>
      </c>
      <c r="AG451" t="s">
        <v>237</v>
      </c>
    </row>
    <row r="452" spans="1:33" hidden="1" x14ac:dyDescent="0.25">
      <c r="A452" s="4" t="s">
        <v>27</v>
      </c>
      <c r="B452" s="4" t="s">
        <v>2</v>
      </c>
      <c r="C452" s="4" t="s">
        <v>276</v>
      </c>
      <c r="D452" s="4" t="s">
        <v>316</v>
      </c>
      <c r="E452" s="6">
        <v>42140</v>
      </c>
      <c r="F452">
        <v>0</v>
      </c>
      <c r="G452" s="15">
        <v>250</v>
      </c>
      <c r="H452">
        <v>15871</v>
      </c>
      <c r="I452">
        <v>16652</v>
      </c>
      <c r="J452">
        <f t="shared" si="76"/>
        <v>20.987833987833987</v>
      </c>
      <c r="K452" s="18">
        <v>2.1643518518518518E-3</v>
      </c>
      <c r="L452">
        <f>((3.14*(0.5^2))/4)*J452</f>
        <v>4.1188624201124204</v>
      </c>
      <c r="M452">
        <v>12.066649999999999</v>
      </c>
      <c r="N452" s="9">
        <v>250</v>
      </c>
      <c r="O452" s="9">
        <v>0.02</v>
      </c>
      <c r="P452" s="17" t="s">
        <v>234</v>
      </c>
      <c r="Q452" t="s">
        <v>31</v>
      </c>
      <c r="R452" t="s">
        <v>33</v>
      </c>
      <c r="S452" t="s">
        <v>34</v>
      </c>
      <c r="T452" t="s">
        <v>53</v>
      </c>
      <c r="U452" t="s">
        <v>54</v>
      </c>
      <c r="V452" t="s">
        <v>30</v>
      </c>
      <c r="W452" t="str">
        <f>IF(S452="NA",IF(R452="NA",IF(Q452="NA","Digested",Q452),R452),S452)</f>
        <v>Calanoida</v>
      </c>
      <c r="X452" t="s">
        <v>342</v>
      </c>
      <c r="Y452" t="str">
        <f t="shared" si="75"/>
        <v>Paracalanus</v>
      </c>
      <c r="Z452" t="s">
        <v>54</v>
      </c>
      <c r="AA452" s="4" t="s">
        <v>30</v>
      </c>
      <c r="AB452" s="4" t="s">
        <v>30</v>
      </c>
      <c r="AC452" t="s">
        <v>229</v>
      </c>
      <c r="AD452">
        <v>3</v>
      </c>
      <c r="AE452" s="21">
        <f t="shared" si="77"/>
        <v>150</v>
      </c>
      <c r="AF452" s="27">
        <f t="shared" si="78"/>
        <v>12.430956396348614</v>
      </c>
      <c r="AG452" t="s">
        <v>237</v>
      </c>
    </row>
    <row r="453" spans="1:33" hidden="1" x14ac:dyDescent="0.25">
      <c r="A453" s="4" t="s">
        <v>27</v>
      </c>
      <c r="B453" s="4" t="s">
        <v>2</v>
      </c>
      <c r="C453" s="4" t="s">
        <v>276</v>
      </c>
      <c r="D453" s="4" t="s">
        <v>316</v>
      </c>
      <c r="E453" s="6">
        <v>42140</v>
      </c>
      <c r="F453">
        <v>0</v>
      </c>
      <c r="G453" s="15">
        <v>250</v>
      </c>
      <c r="H453">
        <v>15871</v>
      </c>
      <c r="I453">
        <v>16652</v>
      </c>
      <c r="J453">
        <f t="shared" si="76"/>
        <v>20.987833987833987</v>
      </c>
      <c r="K453" s="18">
        <v>2.1643518518518518E-3</v>
      </c>
      <c r="L453">
        <f>((3.14*(0.5^2))/4)*J453</f>
        <v>4.1188624201124204</v>
      </c>
      <c r="M453">
        <v>12.066649999999999</v>
      </c>
      <c r="N453" s="9">
        <v>250</v>
      </c>
      <c r="O453" s="9">
        <v>0.02</v>
      </c>
      <c r="P453" s="17" t="s">
        <v>234</v>
      </c>
      <c r="Q453" t="s">
        <v>31</v>
      </c>
      <c r="R453" t="s">
        <v>38</v>
      </c>
      <c r="S453" t="s">
        <v>39</v>
      </c>
      <c r="T453" t="s">
        <v>40</v>
      </c>
      <c r="U453" t="s">
        <v>58</v>
      </c>
      <c r="V453" t="s">
        <v>30</v>
      </c>
      <c r="W453" t="str">
        <f>IF(S453="NA",IF(R453="NA",IF(Q453="NA","Digested",Q453),R453),S453)</f>
        <v>Diplostraca</v>
      </c>
      <c r="X453" t="s">
        <v>336</v>
      </c>
      <c r="Y453" t="str">
        <f t="shared" si="75"/>
        <v>Podon</v>
      </c>
      <c r="Z453" t="s">
        <v>58</v>
      </c>
      <c r="AA453" s="4" t="s">
        <v>30</v>
      </c>
      <c r="AB453" s="4" t="s">
        <v>30</v>
      </c>
      <c r="AC453" t="s">
        <v>229</v>
      </c>
      <c r="AD453">
        <v>16</v>
      </c>
      <c r="AE453" s="21">
        <f t="shared" si="77"/>
        <v>800</v>
      </c>
      <c r="AF453" s="27">
        <f t="shared" si="78"/>
        <v>66.298434113859273</v>
      </c>
      <c r="AG453" t="s">
        <v>237</v>
      </c>
    </row>
    <row r="454" spans="1:33" hidden="1" x14ac:dyDescent="0.25">
      <c r="A454" s="4" t="s">
        <v>27</v>
      </c>
      <c r="B454" s="4" t="s">
        <v>2</v>
      </c>
      <c r="C454" s="4" t="s">
        <v>276</v>
      </c>
      <c r="D454" s="4" t="s">
        <v>316</v>
      </c>
      <c r="E454" s="6">
        <v>42140</v>
      </c>
      <c r="F454">
        <v>0</v>
      </c>
      <c r="G454" s="15">
        <v>250</v>
      </c>
      <c r="H454">
        <v>15871</v>
      </c>
      <c r="I454">
        <v>16652</v>
      </c>
      <c r="J454">
        <f t="shared" si="76"/>
        <v>20.987833987833987</v>
      </c>
      <c r="K454" s="18">
        <v>2.1643518518518518E-3</v>
      </c>
      <c r="L454">
        <f>((3.14*(0.5^2))/4)*J454</f>
        <v>4.1188624201124204</v>
      </c>
      <c r="M454">
        <v>12.066649999999999</v>
      </c>
      <c r="N454" s="9">
        <v>250</v>
      </c>
      <c r="O454" s="9">
        <v>0.02</v>
      </c>
      <c r="P454" s="17" t="s">
        <v>234</v>
      </c>
      <c r="Q454" t="s">
        <v>59</v>
      </c>
      <c r="R454" t="s">
        <v>60</v>
      </c>
      <c r="S454" t="s">
        <v>30</v>
      </c>
      <c r="T454" t="s">
        <v>30</v>
      </c>
      <c r="U454" t="s">
        <v>30</v>
      </c>
      <c r="V454" t="s">
        <v>30</v>
      </c>
      <c r="W454" t="s">
        <v>166</v>
      </c>
      <c r="X454" t="s">
        <v>166</v>
      </c>
      <c r="Y454" t="str">
        <f t="shared" si="75"/>
        <v>Polychaeta</v>
      </c>
      <c r="Z454" t="s">
        <v>209</v>
      </c>
      <c r="AA454" s="4" t="s">
        <v>30</v>
      </c>
      <c r="AB454" s="4" t="s">
        <v>30</v>
      </c>
      <c r="AC454" t="s">
        <v>229</v>
      </c>
      <c r="AD454">
        <v>1</v>
      </c>
      <c r="AE454" s="21">
        <f t="shared" si="77"/>
        <v>50</v>
      </c>
      <c r="AF454" s="27">
        <f t="shared" si="78"/>
        <v>4.1436521321162045</v>
      </c>
      <c r="AG454" t="s">
        <v>237</v>
      </c>
    </row>
    <row r="455" spans="1:33" hidden="1" x14ac:dyDescent="0.25">
      <c r="A455" s="4" t="s">
        <v>254</v>
      </c>
      <c r="B455" s="4" t="s">
        <v>2</v>
      </c>
      <c r="C455" s="4" t="s">
        <v>276</v>
      </c>
      <c r="D455" s="4" t="s">
        <v>316</v>
      </c>
      <c r="E455" s="6">
        <v>42145</v>
      </c>
      <c r="F455">
        <v>0</v>
      </c>
      <c r="G455" s="15">
        <v>250</v>
      </c>
      <c r="H455">
        <v>29274</v>
      </c>
      <c r="I455">
        <v>29272</v>
      </c>
      <c r="J455">
        <f t="shared" si="76"/>
        <v>-5.3746053746053749E-2</v>
      </c>
      <c r="K455" s="18">
        <v>2.0949074074074073E-3</v>
      </c>
      <c r="L455">
        <f>((3.14*(0.5^2))/4)*J455</f>
        <v>-1.0547663047663049E-2</v>
      </c>
      <c r="M455">
        <v>11.25197</v>
      </c>
      <c r="N455" s="9">
        <v>250</v>
      </c>
      <c r="O455" s="9">
        <v>0.02</v>
      </c>
      <c r="P455" s="17" t="s">
        <v>234</v>
      </c>
      <c r="Q455" t="s">
        <v>31</v>
      </c>
      <c r="R455" t="s">
        <v>32</v>
      </c>
      <c r="S455" t="s">
        <v>34</v>
      </c>
      <c r="T455" t="s">
        <v>50</v>
      </c>
      <c r="U455" t="s">
        <v>51</v>
      </c>
      <c r="V455" t="s">
        <v>30</v>
      </c>
      <c r="W455" t="str">
        <f>IF(S455="NA",IF(R455="NA",IF(Q455="NA","Digested",Q455),R455),S455)</f>
        <v>Calanoida</v>
      </c>
      <c r="X455" t="s">
        <v>342</v>
      </c>
      <c r="Y455" t="str">
        <f t="shared" si="75"/>
        <v>Acartia</v>
      </c>
      <c r="Z455" t="s">
        <v>51</v>
      </c>
      <c r="AA455" s="4" t="s">
        <v>30</v>
      </c>
      <c r="AB455" s="4" t="s">
        <v>30</v>
      </c>
      <c r="AC455" t="s">
        <v>229</v>
      </c>
      <c r="AD455">
        <v>5</v>
      </c>
      <c r="AE455" s="21">
        <f t="shared" si="77"/>
        <v>250</v>
      </c>
      <c r="AF455" s="27">
        <f t="shared" si="78"/>
        <v>22.218331545498256</v>
      </c>
      <c r="AG455" t="s">
        <v>237</v>
      </c>
    </row>
    <row r="456" spans="1:33" hidden="1" x14ac:dyDescent="0.25">
      <c r="A456" s="4" t="s">
        <v>254</v>
      </c>
      <c r="B456" s="4" t="s">
        <v>2</v>
      </c>
      <c r="C456" s="4" t="s">
        <v>276</v>
      </c>
      <c r="D456" s="4" t="s">
        <v>316</v>
      </c>
      <c r="E456" s="6">
        <v>42145</v>
      </c>
      <c r="F456">
        <v>0</v>
      </c>
      <c r="G456" s="15">
        <v>250</v>
      </c>
      <c r="H456">
        <v>29274</v>
      </c>
      <c r="I456">
        <v>29272</v>
      </c>
      <c r="J456">
        <f t="shared" si="76"/>
        <v>-5.3746053746053749E-2</v>
      </c>
      <c r="K456" s="18">
        <v>2.0949074074074073E-3</v>
      </c>
      <c r="L456">
        <f>((3.14*(0.5^2))/4)*J456</f>
        <v>-1.0547663047663049E-2</v>
      </c>
      <c r="M456">
        <v>11.25197</v>
      </c>
      <c r="N456" s="9">
        <v>1000</v>
      </c>
      <c r="O456" s="9">
        <v>1</v>
      </c>
      <c r="P456" s="17" t="s">
        <v>240</v>
      </c>
      <c r="Q456" t="s">
        <v>72</v>
      </c>
      <c r="R456" t="s">
        <v>73</v>
      </c>
      <c r="S456" t="s">
        <v>106</v>
      </c>
      <c r="T456" t="s">
        <v>124</v>
      </c>
      <c r="U456" t="s">
        <v>158</v>
      </c>
      <c r="V456" t="s">
        <v>159</v>
      </c>
      <c r="W456" t="s">
        <v>73</v>
      </c>
      <c r="X456" t="s">
        <v>166</v>
      </c>
      <c r="Y456" t="str">
        <f t="shared" si="75"/>
        <v>Annatiara</v>
      </c>
      <c r="Z456" t="s">
        <v>211</v>
      </c>
      <c r="AA456" s="4" t="s">
        <v>30</v>
      </c>
      <c r="AB456" s="4" t="s">
        <v>30</v>
      </c>
      <c r="AC456">
        <v>6.8</v>
      </c>
      <c r="AD456">
        <v>1</v>
      </c>
      <c r="AE456" s="21">
        <f t="shared" si="77"/>
        <v>1</v>
      </c>
      <c r="AF456" s="27">
        <f t="shared" si="78"/>
        <v>8.887332618199302E-2</v>
      </c>
      <c r="AG456" t="s">
        <v>237</v>
      </c>
    </row>
    <row r="457" spans="1:33" hidden="1" x14ac:dyDescent="0.25">
      <c r="A457" s="4" t="s">
        <v>254</v>
      </c>
      <c r="B457" s="4" t="s">
        <v>2</v>
      </c>
      <c r="C457" s="4" t="s">
        <v>276</v>
      </c>
      <c r="D457" s="4" t="s">
        <v>316</v>
      </c>
      <c r="E457" s="6">
        <v>42145</v>
      </c>
      <c r="F457">
        <v>0</v>
      </c>
      <c r="G457" s="15">
        <v>250</v>
      </c>
      <c r="H457">
        <v>29274</v>
      </c>
      <c r="I457">
        <v>29272</v>
      </c>
      <c r="J457">
        <f t="shared" si="76"/>
        <v>-5.3746053746053749E-2</v>
      </c>
      <c r="K457" s="18">
        <v>2.0949074074074073E-3</v>
      </c>
      <c r="L457">
        <f>((3.14*(0.5^2))/4)*J457</f>
        <v>-1.0547663047663049E-2</v>
      </c>
      <c r="M457">
        <v>11.25197</v>
      </c>
      <c r="N457" s="9">
        <v>250</v>
      </c>
      <c r="O457" s="9">
        <v>0.02</v>
      </c>
      <c r="P457" s="17" t="s">
        <v>234</v>
      </c>
      <c r="Q457" t="s">
        <v>31</v>
      </c>
      <c r="R457" t="s">
        <v>32</v>
      </c>
      <c r="S457" t="s">
        <v>30</v>
      </c>
      <c r="T457" t="s">
        <v>30</v>
      </c>
      <c r="U457" t="s">
        <v>30</v>
      </c>
      <c r="V457" t="s">
        <v>30</v>
      </c>
      <c r="W457" t="s">
        <v>274</v>
      </c>
      <c r="X457" t="s">
        <v>274</v>
      </c>
      <c r="Y457" t="s">
        <v>274</v>
      </c>
      <c r="Z457" t="s">
        <v>163</v>
      </c>
      <c r="AA457" s="4" t="s">
        <v>215</v>
      </c>
      <c r="AB457" s="4" t="s">
        <v>30</v>
      </c>
      <c r="AC457" t="s">
        <v>229</v>
      </c>
      <c r="AD457">
        <v>179</v>
      </c>
      <c r="AE457" s="21">
        <f t="shared" si="77"/>
        <v>8950</v>
      </c>
      <c r="AF457" s="27">
        <f t="shared" si="78"/>
        <v>795.41626932883753</v>
      </c>
      <c r="AG457" t="s">
        <v>237</v>
      </c>
    </row>
    <row r="458" spans="1:33" hidden="1" x14ac:dyDescent="0.25">
      <c r="A458" s="4" t="s">
        <v>254</v>
      </c>
      <c r="B458" s="4" t="s">
        <v>2</v>
      </c>
      <c r="C458" s="4" t="s">
        <v>276</v>
      </c>
      <c r="D458" s="4" t="s">
        <v>316</v>
      </c>
      <c r="E458" s="6">
        <v>42145</v>
      </c>
      <c r="F458">
        <v>0</v>
      </c>
      <c r="G458" s="15">
        <v>250</v>
      </c>
      <c r="H458">
        <v>29274</v>
      </c>
      <c r="I458">
        <v>29272</v>
      </c>
      <c r="J458">
        <f t="shared" si="76"/>
        <v>-5.3746053746053749E-2</v>
      </c>
      <c r="K458" s="18">
        <v>2.0949074074074073E-3</v>
      </c>
      <c r="L458">
        <f>((3.14*(0.5^2))/4)*J458</f>
        <v>-1.0547663047663049E-2</v>
      </c>
      <c r="M458">
        <v>11.25197</v>
      </c>
      <c r="N458" s="9">
        <v>250</v>
      </c>
      <c r="O458" s="9">
        <v>0.02</v>
      </c>
      <c r="P458" s="17" t="s">
        <v>234</v>
      </c>
      <c r="Q458" t="s">
        <v>70</v>
      </c>
      <c r="R458" t="s">
        <v>86</v>
      </c>
      <c r="S458" t="s">
        <v>30</v>
      </c>
      <c r="T458" t="s">
        <v>30</v>
      </c>
      <c r="U458" t="s">
        <v>30</v>
      </c>
      <c r="V458" t="s">
        <v>30</v>
      </c>
      <c r="W458" t="s">
        <v>166</v>
      </c>
      <c r="X458" t="s">
        <v>166</v>
      </c>
      <c r="Y458" t="str">
        <f>IF(U458="NA",IF(T458="NA",IF(S458="NA",IF(R458="NA",IF(Q458="NA","Other",Q458),R458),S458),T458),U458)</f>
        <v>Bivalvia</v>
      </c>
      <c r="Z458" t="s">
        <v>175</v>
      </c>
      <c r="AA458" s="4" t="s">
        <v>221</v>
      </c>
      <c r="AB458" s="4" t="s">
        <v>30</v>
      </c>
      <c r="AC458" t="s">
        <v>229</v>
      </c>
      <c r="AD458">
        <v>8</v>
      </c>
      <c r="AE458" s="21">
        <f t="shared" si="77"/>
        <v>400</v>
      </c>
      <c r="AF458" s="27">
        <f t="shared" si="78"/>
        <v>35.549330472797209</v>
      </c>
      <c r="AG458" t="s">
        <v>237</v>
      </c>
    </row>
    <row r="459" spans="1:33" hidden="1" x14ac:dyDescent="0.25">
      <c r="A459" s="4" t="s">
        <v>254</v>
      </c>
      <c r="B459" s="4" t="s">
        <v>2</v>
      </c>
      <c r="C459" s="4" t="s">
        <v>276</v>
      </c>
      <c r="D459" s="4" t="s">
        <v>316</v>
      </c>
      <c r="E459" s="6">
        <v>42145</v>
      </c>
      <c r="F459">
        <v>0</v>
      </c>
      <c r="G459" s="15">
        <v>250</v>
      </c>
      <c r="H459">
        <v>29274</v>
      </c>
      <c r="I459">
        <v>29272</v>
      </c>
      <c r="J459">
        <f t="shared" si="76"/>
        <v>-5.3746053746053749E-2</v>
      </c>
      <c r="K459" s="18">
        <v>2.0949074074074073E-3</v>
      </c>
      <c r="L459">
        <f>((3.14*(0.5^2))/4)*J459</f>
        <v>-1.0547663047663049E-2</v>
      </c>
      <c r="M459">
        <v>11.25197</v>
      </c>
      <c r="N459" s="9">
        <v>1000</v>
      </c>
      <c r="O459" s="9">
        <v>1</v>
      </c>
      <c r="P459" s="17" t="s">
        <v>238</v>
      </c>
      <c r="Q459" t="s">
        <v>72</v>
      </c>
      <c r="R459" t="s">
        <v>73</v>
      </c>
      <c r="S459" t="s">
        <v>110</v>
      </c>
      <c r="T459" t="s">
        <v>125</v>
      </c>
      <c r="U459" t="s">
        <v>126</v>
      </c>
      <c r="V459" t="s">
        <v>30</v>
      </c>
      <c r="W459" t="s">
        <v>73</v>
      </c>
      <c r="X459" t="s">
        <v>166</v>
      </c>
      <c r="Y459" t="str">
        <f>IF(U459="NA",IF(T459="NA",IF(S459="NA",IF(R459="NA",IF(Q459="NA","Other",Q459),R459),S459),T459),U459)</f>
        <v>Clytia</v>
      </c>
      <c r="Z459" t="s">
        <v>126</v>
      </c>
      <c r="AA459" s="4" t="s">
        <v>30</v>
      </c>
      <c r="AB459" s="4" t="s">
        <v>30</v>
      </c>
      <c r="AC459">
        <v>3.5</v>
      </c>
      <c r="AD459">
        <v>1</v>
      </c>
      <c r="AE459" s="21">
        <f t="shared" si="77"/>
        <v>1</v>
      </c>
      <c r="AF459" s="27">
        <f t="shared" si="78"/>
        <v>8.887332618199302E-2</v>
      </c>
      <c r="AG459" t="s">
        <v>237</v>
      </c>
    </row>
    <row r="460" spans="1:33" hidden="1" x14ac:dyDescent="0.25">
      <c r="A460" s="4" t="s">
        <v>254</v>
      </c>
      <c r="B460" s="4" t="s">
        <v>2</v>
      </c>
      <c r="C460" s="4" t="s">
        <v>276</v>
      </c>
      <c r="D460" s="4" t="s">
        <v>316</v>
      </c>
      <c r="E460" s="6">
        <v>42145</v>
      </c>
      <c r="F460">
        <v>0</v>
      </c>
      <c r="G460" s="15">
        <v>250</v>
      </c>
      <c r="H460">
        <v>29274</v>
      </c>
      <c r="I460">
        <v>29272</v>
      </c>
      <c r="J460">
        <f t="shared" si="76"/>
        <v>-5.3746053746053749E-2</v>
      </c>
      <c r="K460" s="18">
        <v>2.0949074074074073E-3</v>
      </c>
      <c r="L460">
        <f>((3.14*(0.5^2))/4)*J460</f>
        <v>-1.0547663047663049E-2</v>
      </c>
      <c r="M460">
        <v>11.25197</v>
      </c>
      <c r="N460" s="9">
        <v>250</v>
      </c>
      <c r="O460" s="9">
        <v>0.02</v>
      </c>
      <c r="P460" s="17" t="s">
        <v>234</v>
      </c>
      <c r="Q460" t="s">
        <v>31</v>
      </c>
      <c r="R460" t="s">
        <v>32</v>
      </c>
      <c r="S460" t="s">
        <v>337</v>
      </c>
      <c r="T460" t="s">
        <v>55</v>
      </c>
      <c r="U460" t="s">
        <v>56</v>
      </c>
      <c r="V460" t="s">
        <v>30</v>
      </c>
      <c r="W460" t="str">
        <f t="shared" ref="W460" si="79">IF(S460="NA",IF(R460="NA",IF(Q460="NA","Digested",Q460),R460),S460)</f>
        <v>Poecilostomatoida</v>
      </c>
      <c r="X460" t="s">
        <v>166</v>
      </c>
      <c r="Y460" t="str">
        <f>IF(U460="NA",IF(T460="NA",IF(S460="NA",IF(R460="NA",IF(Q460="NA","Other",Q460),R460),S460),T460),U460)</f>
        <v>Corycaeus</v>
      </c>
      <c r="Z460" t="s">
        <v>56</v>
      </c>
      <c r="AA460" s="4" t="s">
        <v>30</v>
      </c>
      <c r="AB460" s="4" t="s">
        <v>30</v>
      </c>
      <c r="AC460" t="s">
        <v>229</v>
      </c>
      <c r="AD460">
        <v>3</v>
      </c>
      <c r="AE460" s="21">
        <f t="shared" si="77"/>
        <v>150</v>
      </c>
      <c r="AF460" s="27">
        <f t="shared" si="78"/>
        <v>13.330998927298953</v>
      </c>
      <c r="AG460" t="s">
        <v>237</v>
      </c>
    </row>
    <row r="461" spans="1:33" hidden="1" x14ac:dyDescent="0.25">
      <c r="A461" s="4" t="s">
        <v>254</v>
      </c>
      <c r="B461" s="4" t="s">
        <v>2</v>
      </c>
      <c r="C461" s="4" t="s">
        <v>276</v>
      </c>
      <c r="D461" s="4" t="s">
        <v>316</v>
      </c>
      <c r="E461" s="6">
        <v>42145</v>
      </c>
      <c r="F461">
        <v>0</v>
      </c>
      <c r="G461" s="15">
        <v>250</v>
      </c>
      <c r="H461">
        <v>29274</v>
      </c>
      <c r="I461">
        <v>29272</v>
      </c>
      <c r="J461">
        <f t="shared" si="76"/>
        <v>-5.3746053746053749E-2</v>
      </c>
      <c r="K461" s="18">
        <v>2.0949074074074073E-3</v>
      </c>
      <c r="L461">
        <f>((3.14*(0.5^2))/4)*J461</f>
        <v>-1.0547663047663049E-2</v>
      </c>
      <c r="M461">
        <v>11.25197</v>
      </c>
      <c r="N461" s="9">
        <v>250</v>
      </c>
      <c r="O461" s="9">
        <v>0.02</v>
      </c>
      <c r="P461" s="17" t="s">
        <v>234</v>
      </c>
      <c r="Q461" t="s">
        <v>31</v>
      </c>
      <c r="R461" t="s">
        <v>32</v>
      </c>
      <c r="S461" t="s">
        <v>30</v>
      </c>
      <c r="T461" t="s">
        <v>30</v>
      </c>
      <c r="U461" t="s">
        <v>30</v>
      </c>
      <c r="V461" t="s">
        <v>30</v>
      </c>
      <c r="W461" t="s">
        <v>274</v>
      </c>
      <c r="X461" t="s">
        <v>274</v>
      </c>
      <c r="Y461" t="s">
        <v>274</v>
      </c>
      <c r="Z461" t="s">
        <v>164</v>
      </c>
      <c r="AA461" s="4" t="s">
        <v>30</v>
      </c>
      <c r="AB461" s="4" t="s">
        <v>30</v>
      </c>
      <c r="AC461" t="s">
        <v>229</v>
      </c>
      <c r="AD461">
        <v>11</v>
      </c>
      <c r="AE461" s="21">
        <f t="shared" si="77"/>
        <v>550</v>
      </c>
      <c r="AF461" s="27">
        <f t="shared" si="78"/>
        <v>48.880329400096159</v>
      </c>
      <c r="AG461" t="s">
        <v>237</v>
      </c>
    </row>
    <row r="462" spans="1:33" hidden="1" x14ac:dyDescent="0.25">
      <c r="A462" s="4" t="s">
        <v>254</v>
      </c>
      <c r="B462" s="4" t="s">
        <v>2</v>
      </c>
      <c r="C462" s="4" t="s">
        <v>276</v>
      </c>
      <c r="D462" s="4" t="s">
        <v>316</v>
      </c>
      <c r="E462" s="6">
        <v>42145</v>
      </c>
      <c r="F462">
        <v>0</v>
      </c>
      <c r="G462" s="15">
        <v>250</v>
      </c>
      <c r="H462">
        <v>29274</v>
      </c>
      <c r="I462">
        <v>29272</v>
      </c>
      <c r="J462">
        <f t="shared" si="76"/>
        <v>-5.3746053746053749E-2</v>
      </c>
      <c r="K462" s="18">
        <v>2.0949074074074073E-3</v>
      </c>
      <c r="L462">
        <f>((3.14*(0.5^2))/4)*J462</f>
        <v>-1.0547663047663049E-2</v>
      </c>
      <c r="M462">
        <v>11.25197</v>
      </c>
      <c r="N462" s="9">
        <v>250</v>
      </c>
      <c r="O462" s="9">
        <v>0.02</v>
      </c>
      <c r="P462" s="17" t="s">
        <v>234</v>
      </c>
      <c r="Q462" t="s">
        <v>143</v>
      </c>
      <c r="R462" t="s">
        <v>30</v>
      </c>
      <c r="S462" t="s">
        <v>30</v>
      </c>
      <c r="T462" t="s">
        <v>30</v>
      </c>
      <c r="U462" t="s">
        <v>30</v>
      </c>
      <c r="V462" t="s">
        <v>30</v>
      </c>
      <c r="W462" t="s">
        <v>166</v>
      </c>
      <c r="X462" t="s">
        <v>166</v>
      </c>
      <c r="Y462" t="str">
        <f t="shared" ref="Y462:Y478" si="80">IF(U462="NA",IF(T462="NA",IF(S462="NA",IF(R462="NA",IF(Q462="NA","Other",Q462),R462),S462),T462),U462)</f>
        <v>Echinodermata</v>
      </c>
      <c r="Z462" t="s">
        <v>143</v>
      </c>
      <c r="AA462" s="4" t="s">
        <v>30</v>
      </c>
      <c r="AB462" s="4" t="s">
        <v>30</v>
      </c>
      <c r="AC462" t="s">
        <v>229</v>
      </c>
      <c r="AD462">
        <v>39</v>
      </c>
      <c r="AE462" s="21">
        <f t="shared" si="77"/>
        <v>1950</v>
      </c>
      <c r="AF462" s="27">
        <f t="shared" si="78"/>
        <v>173.30298605488639</v>
      </c>
      <c r="AG462" t="s">
        <v>237</v>
      </c>
    </row>
    <row r="463" spans="1:33" hidden="1" x14ac:dyDescent="0.25">
      <c r="A463" s="4" t="s">
        <v>254</v>
      </c>
      <c r="B463" s="4" t="s">
        <v>2</v>
      </c>
      <c r="C463" s="4" t="s">
        <v>276</v>
      </c>
      <c r="D463" s="4" t="s">
        <v>316</v>
      </c>
      <c r="E463" s="6">
        <v>42145</v>
      </c>
      <c r="F463">
        <v>0</v>
      </c>
      <c r="G463" s="15">
        <v>250</v>
      </c>
      <c r="H463">
        <v>29274</v>
      </c>
      <c r="I463">
        <v>29272</v>
      </c>
      <c r="J463">
        <f t="shared" si="76"/>
        <v>-5.3746053746053749E-2</v>
      </c>
      <c r="K463" s="18">
        <v>2.0949074074074073E-3</v>
      </c>
      <c r="L463">
        <f>((3.14*(0.5^2))/4)*J463</f>
        <v>-1.0547663047663049E-2</v>
      </c>
      <c r="M463">
        <v>11.25197</v>
      </c>
      <c r="N463" s="9">
        <v>1000</v>
      </c>
      <c r="O463" s="9">
        <v>1</v>
      </c>
      <c r="P463" s="17" t="s">
        <v>239</v>
      </c>
      <c r="Q463" t="s">
        <v>30</v>
      </c>
      <c r="R463" t="s">
        <v>30</v>
      </c>
      <c r="S463" t="s">
        <v>30</v>
      </c>
      <c r="T463" t="s">
        <v>30</v>
      </c>
      <c r="U463" t="s">
        <v>30</v>
      </c>
      <c r="V463" t="s">
        <v>30</v>
      </c>
      <c r="W463" t="str">
        <f>IF(S463="NA",IF(R463="NA",IF(Q463="NA","Other",Q463),R463),S463)</f>
        <v>Other</v>
      </c>
      <c r="X463" t="s">
        <v>166</v>
      </c>
      <c r="Y463" t="str">
        <f t="shared" si="80"/>
        <v>Other</v>
      </c>
      <c r="Z463" t="s">
        <v>182</v>
      </c>
      <c r="AA463" s="4" t="s">
        <v>30</v>
      </c>
      <c r="AB463" s="4" t="s">
        <v>30</v>
      </c>
      <c r="AC463" t="s">
        <v>229</v>
      </c>
      <c r="AD463">
        <v>2</v>
      </c>
      <c r="AE463" s="21">
        <f t="shared" si="77"/>
        <v>2</v>
      </c>
      <c r="AF463" s="27">
        <f t="shared" si="78"/>
        <v>0.17774665236398604</v>
      </c>
      <c r="AG463" t="s">
        <v>237</v>
      </c>
    </row>
    <row r="464" spans="1:33" hidden="1" x14ac:dyDescent="0.25">
      <c r="A464" s="4" t="s">
        <v>254</v>
      </c>
      <c r="B464" s="4" t="s">
        <v>2</v>
      </c>
      <c r="C464" s="4" t="s">
        <v>276</v>
      </c>
      <c r="D464" s="4" t="s">
        <v>316</v>
      </c>
      <c r="E464" s="6">
        <v>42145</v>
      </c>
      <c r="F464">
        <v>0</v>
      </c>
      <c r="G464" s="15">
        <v>250</v>
      </c>
      <c r="H464">
        <v>29274</v>
      </c>
      <c r="I464">
        <v>29272</v>
      </c>
      <c r="J464">
        <f t="shared" si="76"/>
        <v>-5.3746053746053749E-2</v>
      </c>
      <c r="K464" s="18">
        <v>2.0949074074074073E-3</v>
      </c>
      <c r="L464">
        <f>((3.14*(0.5^2))/4)*J464</f>
        <v>-1.0547663047663049E-2</v>
      </c>
      <c r="M464">
        <v>11.25197</v>
      </c>
      <c r="N464" s="9">
        <v>250</v>
      </c>
      <c r="O464" s="9">
        <v>0.02</v>
      </c>
      <c r="P464" s="17" t="s">
        <v>234</v>
      </c>
      <c r="Q464" t="s">
        <v>30</v>
      </c>
      <c r="R464" t="s">
        <v>30</v>
      </c>
      <c r="S464" t="s">
        <v>30</v>
      </c>
      <c r="T464" t="s">
        <v>30</v>
      </c>
      <c r="U464" t="s">
        <v>30</v>
      </c>
      <c r="V464" t="s">
        <v>30</v>
      </c>
      <c r="W464" t="str">
        <f>IF(S464="NA",IF(R464="NA",IF(Q464="NA","Other",Q464),R464),S464)</f>
        <v>Other</v>
      </c>
      <c r="X464" t="s">
        <v>166</v>
      </c>
      <c r="Y464" t="str">
        <f t="shared" si="80"/>
        <v>Other</v>
      </c>
      <c r="Z464" t="s">
        <v>162</v>
      </c>
      <c r="AA464" s="4" t="s">
        <v>30</v>
      </c>
      <c r="AB464" s="4" t="s">
        <v>30</v>
      </c>
      <c r="AC464" t="s">
        <v>229</v>
      </c>
      <c r="AD464">
        <v>20</v>
      </c>
      <c r="AE464" s="21">
        <f t="shared" si="77"/>
        <v>1000</v>
      </c>
      <c r="AF464" s="27">
        <f t="shared" si="78"/>
        <v>88.873326181993022</v>
      </c>
      <c r="AG464" t="s">
        <v>237</v>
      </c>
    </row>
    <row r="465" spans="1:33" hidden="1" x14ac:dyDescent="0.25">
      <c r="A465" s="4" t="s">
        <v>254</v>
      </c>
      <c r="B465" s="4" t="s">
        <v>2</v>
      </c>
      <c r="C465" s="4" t="s">
        <v>276</v>
      </c>
      <c r="D465" s="4" t="s">
        <v>316</v>
      </c>
      <c r="E465" s="6">
        <v>42145</v>
      </c>
      <c r="F465">
        <v>0</v>
      </c>
      <c r="G465" s="15">
        <v>250</v>
      </c>
      <c r="H465">
        <v>29274</v>
      </c>
      <c r="I465">
        <v>29272</v>
      </c>
      <c r="J465">
        <f t="shared" si="76"/>
        <v>-5.3746053746053749E-2</v>
      </c>
      <c r="K465" s="18">
        <v>2.0949074074074073E-3</v>
      </c>
      <c r="L465">
        <f>((3.14*(0.5^2))/4)*J465</f>
        <v>-1.0547663047663049E-2</v>
      </c>
      <c r="M465">
        <v>11.25197</v>
      </c>
      <c r="N465" s="9">
        <v>250</v>
      </c>
      <c r="O465" s="9">
        <v>0.02</v>
      </c>
      <c r="P465" s="17" t="s">
        <v>234</v>
      </c>
      <c r="Q465" t="s">
        <v>31</v>
      </c>
      <c r="R465" t="s">
        <v>38</v>
      </c>
      <c r="S465" t="s">
        <v>39</v>
      </c>
      <c r="T465" t="s">
        <v>40</v>
      </c>
      <c r="U465" t="s">
        <v>41</v>
      </c>
      <c r="V465" t="s">
        <v>30</v>
      </c>
      <c r="W465" t="str">
        <f>IF(S465="NA",IF(R465="NA",IF(Q465="NA","Digested",Q465),R465),S465)</f>
        <v>Diplostraca</v>
      </c>
      <c r="X465" t="s">
        <v>336</v>
      </c>
      <c r="Y465" t="str">
        <f t="shared" si="80"/>
        <v>Evadne</v>
      </c>
      <c r="Z465" t="s">
        <v>41</v>
      </c>
      <c r="AA465" s="4" t="s">
        <v>30</v>
      </c>
      <c r="AB465" s="4" t="s">
        <v>30</v>
      </c>
      <c r="AC465" t="s">
        <v>229</v>
      </c>
      <c r="AD465">
        <v>207</v>
      </c>
      <c r="AE465" s="21">
        <f t="shared" si="77"/>
        <v>10350</v>
      </c>
      <c r="AF465" s="27">
        <f t="shared" si="78"/>
        <v>919.83892598362775</v>
      </c>
      <c r="AG465" t="s">
        <v>237</v>
      </c>
    </row>
    <row r="466" spans="1:33" hidden="1" x14ac:dyDescent="0.25">
      <c r="A466" s="4" t="s">
        <v>254</v>
      </c>
      <c r="B466" s="4" t="s">
        <v>2</v>
      </c>
      <c r="C466" s="4" t="s">
        <v>276</v>
      </c>
      <c r="D466" s="4" t="s">
        <v>316</v>
      </c>
      <c r="E466" s="6">
        <v>42145</v>
      </c>
      <c r="F466">
        <v>0</v>
      </c>
      <c r="G466" s="15">
        <v>250</v>
      </c>
      <c r="H466">
        <v>29274</v>
      </c>
      <c r="I466">
        <v>29272</v>
      </c>
      <c r="J466">
        <f t="shared" si="76"/>
        <v>-5.3746053746053749E-2</v>
      </c>
      <c r="K466" s="18">
        <v>2.0949074074074073E-3</v>
      </c>
      <c r="L466">
        <f>((3.14*(0.5^2))/4)*J466</f>
        <v>-1.0547663047663049E-2</v>
      </c>
      <c r="M466">
        <v>11.25197</v>
      </c>
      <c r="N466" s="9">
        <v>250</v>
      </c>
      <c r="O466" s="9">
        <v>0.02</v>
      </c>
      <c r="P466" s="17" t="s">
        <v>234</v>
      </c>
      <c r="Q466" t="s">
        <v>70</v>
      </c>
      <c r="R466" t="s">
        <v>71</v>
      </c>
      <c r="S466" t="s">
        <v>30</v>
      </c>
      <c r="T466" t="s">
        <v>30</v>
      </c>
      <c r="U466" t="s">
        <v>30</v>
      </c>
      <c r="V466" t="s">
        <v>30</v>
      </c>
      <c r="W466" t="s">
        <v>166</v>
      </c>
      <c r="X466" t="s">
        <v>166</v>
      </c>
      <c r="Y466" t="str">
        <f t="shared" si="80"/>
        <v>Gastropoda</v>
      </c>
      <c r="Z466" t="s">
        <v>192</v>
      </c>
      <c r="AA466" s="4" t="s">
        <v>30</v>
      </c>
      <c r="AB466" s="4" t="s">
        <v>30</v>
      </c>
      <c r="AC466" t="s">
        <v>229</v>
      </c>
      <c r="AD466">
        <v>13</v>
      </c>
      <c r="AE466" s="21">
        <f t="shared" si="77"/>
        <v>650</v>
      </c>
      <c r="AF466" s="27">
        <f t="shared" si="78"/>
        <v>57.767662018295461</v>
      </c>
      <c r="AG466" t="s">
        <v>237</v>
      </c>
    </row>
    <row r="467" spans="1:33" hidden="1" x14ac:dyDescent="0.25">
      <c r="A467" s="4" t="s">
        <v>254</v>
      </c>
      <c r="B467" s="4" t="s">
        <v>2</v>
      </c>
      <c r="C467" s="4" t="s">
        <v>276</v>
      </c>
      <c r="D467" s="4" t="s">
        <v>316</v>
      </c>
      <c r="E467" s="6">
        <v>42145</v>
      </c>
      <c r="F467">
        <v>0</v>
      </c>
      <c r="G467" s="15">
        <v>250</v>
      </c>
      <c r="H467">
        <v>29274</v>
      </c>
      <c r="I467">
        <v>29272</v>
      </c>
      <c r="J467">
        <f t="shared" si="76"/>
        <v>-5.3746053746053749E-2</v>
      </c>
      <c r="K467" s="18">
        <v>2.0949074074074073E-3</v>
      </c>
      <c r="L467">
        <f>((3.14*(0.5^2))/4)*J467</f>
        <v>-1.0547663047663049E-2</v>
      </c>
      <c r="M467">
        <v>11.25197</v>
      </c>
      <c r="N467" s="9">
        <v>250</v>
      </c>
      <c r="O467" s="9">
        <v>0.02</v>
      </c>
      <c r="P467" s="17" t="s">
        <v>234</v>
      </c>
      <c r="Q467" t="s">
        <v>70</v>
      </c>
      <c r="R467" t="s">
        <v>71</v>
      </c>
      <c r="S467" t="s">
        <v>30</v>
      </c>
      <c r="T467" t="s">
        <v>30</v>
      </c>
      <c r="U467" t="s">
        <v>30</v>
      </c>
      <c r="V467" t="s">
        <v>30</v>
      </c>
      <c r="W467" t="s">
        <v>166</v>
      </c>
      <c r="X467" t="s">
        <v>166</v>
      </c>
      <c r="Y467" t="str">
        <f t="shared" si="80"/>
        <v>Gastropoda</v>
      </c>
      <c r="Z467" t="s">
        <v>193</v>
      </c>
      <c r="AA467" s="4" t="s">
        <v>221</v>
      </c>
      <c r="AB467" s="4" t="s">
        <v>30</v>
      </c>
      <c r="AC467" t="s">
        <v>229</v>
      </c>
      <c r="AD467">
        <v>1</v>
      </c>
      <c r="AE467" s="21">
        <f t="shared" si="77"/>
        <v>50</v>
      </c>
      <c r="AF467" s="27">
        <f t="shared" si="78"/>
        <v>4.4436663090996511</v>
      </c>
      <c r="AG467" t="s">
        <v>237</v>
      </c>
    </row>
    <row r="468" spans="1:33" hidden="1" x14ac:dyDescent="0.25">
      <c r="A468" s="4" t="s">
        <v>254</v>
      </c>
      <c r="B468" s="4" t="s">
        <v>2</v>
      </c>
      <c r="C468" s="4" t="s">
        <v>276</v>
      </c>
      <c r="D468" s="4" t="s">
        <v>316</v>
      </c>
      <c r="E468" s="6">
        <v>42145</v>
      </c>
      <c r="F468">
        <v>0</v>
      </c>
      <c r="G468" s="15">
        <v>250</v>
      </c>
      <c r="H468">
        <v>29274</v>
      </c>
      <c r="I468">
        <v>29272</v>
      </c>
      <c r="J468">
        <f t="shared" si="76"/>
        <v>-5.3746053746053749E-2</v>
      </c>
      <c r="K468" s="18">
        <v>2.0949074074074073E-3</v>
      </c>
      <c r="L468">
        <f>((3.14*(0.5^2))/4)*J468</f>
        <v>-1.0547663047663049E-2</v>
      </c>
      <c r="M468">
        <v>11.25197</v>
      </c>
      <c r="N468" s="9">
        <v>250</v>
      </c>
      <c r="O468" s="9">
        <v>0.02</v>
      </c>
      <c r="P468" s="12" t="s">
        <v>238</v>
      </c>
      <c r="Q468" t="s">
        <v>45</v>
      </c>
      <c r="R468" t="s">
        <v>46</v>
      </c>
      <c r="S468" t="s">
        <v>47</v>
      </c>
      <c r="T468" t="s">
        <v>48</v>
      </c>
      <c r="U468" t="s">
        <v>49</v>
      </c>
      <c r="V468" t="s">
        <v>30</v>
      </c>
      <c r="W468" t="str">
        <f>IF(S468="NA",IF(R468="NA",IF(Q468="NA","Digested",Q468),R468),S468)</f>
        <v>Copelata</v>
      </c>
      <c r="X468" t="s">
        <v>341</v>
      </c>
      <c r="Y468" t="s">
        <v>341</v>
      </c>
      <c r="Z468" t="s">
        <v>49</v>
      </c>
      <c r="AA468" s="4" t="s">
        <v>30</v>
      </c>
      <c r="AB468" s="4" t="s">
        <v>30</v>
      </c>
      <c r="AC468" t="s">
        <v>229</v>
      </c>
      <c r="AD468">
        <v>50</v>
      </c>
      <c r="AE468" s="21">
        <f t="shared" si="77"/>
        <v>2500</v>
      </c>
      <c r="AF468" s="27">
        <f t="shared" si="78"/>
        <v>222.18331545498256</v>
      </c>
      <c r="AG468" t="s">
        <v>237</v>
      </c>
    </row>
    <row r="469" spans="1:33" hidden="1" x14ac:dyDescent="0.25">
      <c r="A469" s="4" t="s">
        <v>254</v>
      </c>
      <c r="B469" s="4" t="s">
        <v>2</v>
      </c>
      <c r="C469" s="4" t="s">
        <v>276</v>
      </c>
      <c r="D469" s="4" t="s">
        <v>316</v>
      </c>
      <c r="E469" s="6">
        <v>42145</v>
      </c>
      <c r="F469">
        <v>0</v>
      </c>
      <c r="G469" s="15">
        <v>250</v>
      </c>
      <c r="H469">
        <v>29274</v>
      </c>
      <c r="I469">
        <v>29272</v>
      </c>
      <c r="J469">
        <f t="shared" si="76"/>
        <v>-5.3746053746053749E-2</v>
      </c>
      <c r="K469" s="18">
        <v>2.0949074074074073E-3</v>
      </c>
      <c r="L469">
        <f>((3.14*(0.5^2))/4)*J469</f>
        <v>-1.0547663047663049E-2</v>
      </c>
      <c r="M469">
        <v>11.25197</v>
      </c>
      <c r="N469" s="9">
        <v>1000</v>
      </c>
      <c r="O469" s="9">
        <v>1</v>
      </c>
      <c r="P469" s="17" t="s">
        <v>240</v>
      </c>
      <c r="Q469" t="s">
        <v>72</v>
      </c>
      <c r="R469" t="s">
        <v>73</v>
      </c>
      <c r="S469" t="s">
        <v>106</v>
      </c>
      <c r="T469" t="s">
        <v>124</v>
      </c>
      <c r="U469" t="s">
        <v>30</v>
      </c>
      <c r="V469" t="s">
        <v>30</v>
      </c>
      <c r="W469" t="s">
        <v>73</v>
      </c>
      <c r="X469" t="s">
        <v>166</v>
      </c>
      <c r="Y469" t="str">
        <f t="shared" si="80"/>
        <v>Pandeidae</v>
      </c>
      <c r="Z469" t="s">
        <v>124</v>
      </c>
      <c r="AA469" s="4" t="s">
        <v>30</v>
      </c>
      <c r="AB469" s="4" t="s">
        <v>30</v>
      </c>
      <c r="AC469">
        <v>5.25</v>
      </c>
      <c r="AD469">
        <v>2</v>
      </c>
      <c r="AE469" s="21">
        <f t="shared" si="77"/>
        <v>2</v>
      </c>
      <c r="AF469" s="27">
        <f t="shared" si="78"/>
        <v>0.17774665236398604</v>
      </c>
      <c r="AG469" t="s">
        <v>237</v>
      </c>
    </row>
    <row r="470" spans="1:33" hidden="1" x14ac:dyDescent="0.25">
      <c r="A470" s="4" t="s">
        <v>254</v>
      </c>
      <c r="B470" s="4" t="s">
        <v>2</v>
      </c>
      <c r="C470" s="4" t="s">
        <v>276</v>
      </c>
      <c r="D470" s="4" t="s">
        <v>316</v>
      </c>
      <c r="E470" s="6">
        <v>42145</v>
      </c>
      <c r="F470">
        <v>0</v>
      </c>
      <c r="G470" s="15">
        <v>250</v>
      </c>
      <c r="H470">
        <v>29274</v>
      </c>
      <c r="I470">
        <v>29272</v>
      </c>
      <c r="J470">
        <f t="shared" si="76"/>
        <v>-5.3746053746053749E-2</v>
      </c>
      <c r="K470" s="18">
        <v>2.0949074074074073E-3</v>
      </c>
      <c r="L470">
        <f>((3.14*(0.5^2))/4)*J470</f>
        <v>-1.0547663047663049E-2</v>
      </c>
      <c r="M470">
        <v>11.25197</v>
      </c>
      <c r="N470" s="9">
        <v>250</v>
      </c>
      <c r="O470" s="9">
        <v>0.02</v>
      </c>
      <c r="P470" s="17" t="s">
        <v>234</v>
      </c>
      <c r="Q470" t="s">
        <v>72</v>
      </c>
      <c r="R470" t="s">
        <v>73</v>
      </c>
      <c r="S470" t="s">
        <v>106</v>
      </c>
      <c r="T470" t="s">
        <v>124</v>
      </c>
      <c r="U470" t="s">
        <v>30</v>
      </c>
      <c r="V470" t="s">
        <v>30</v>
      </c>
      <c r="W470" t="s">
        <v>73</v>
      </c>
      <c r="X470" t="s">
        <v>166</v>
      </c>
      <c r="Y470" t="str">
        <f t="shared" si="80"/>
        <v>Pandeidae</v>
      </c>
      <c r="Z470" t="s">
        <v>124</v>
      </c>
      <c r="AA470" s="4" t="s">
        <v>30</v>
      </c>
      <c r="AB470" s="4" t="s">
        <v>30</v>
      </c>
      <c r="AC470" t="s">
        <v>229</v>
      </c>
      <c r="AD470">
        <v>1</v>
      </c>
      <c r="AE470" s="21">
        <f t="shared" si="77"/>
        <v>50</v>
      </c>
      <c r="AF470" s="27">
        <f t="shared" si="78"/>
        <v>4.4436663090996511</v>
      </c>
      <c r="AG470" t="s">
        <v>237</v>
      </c>
    </row>
    <row r="471" spans="1:33" hidden="1" x14ac:dyDescent="0.25">
      <c r="A471" s="4" t="s">
        <v>254</v>
      </c>
      <c r="B471" s="4" t="s">
        <v>2</v>
      </c>
      <c r="C471" s="4" t="s">
        <v>276</v>
      </c>
      <c r="D471" s="4" t="s">
        <v>316</v>
      </c>
      <c r="E471" s="6">
        <v>42145</v>
      </c>
      <c r="F471">
        <v>0</v>
      </c>
      <c r="G471" s="15">
        <v>250</v>
      </c>
      <c r="H471">
        <v>29274</v>
      </c>
      <c r="I471">
        <v>29272</v>
      </c>
      <c r="J471">
        <f t="shared" si="76"/>
        <v>-5.3746053746053749E-2</v>
      </c>
      <c r="K471" s="18">
        <v>2.0949074074074073E-3</v>
      </c>
      <c r="L471">
        <f>((3.14*(0.5^2))/4)*J471</f>
        <v>-1.0547663047663049E-2</v>
      </c>
      <c r="M471">
        <v>11.25197</v>
      </c>
      <c r="N471" s="9">
        <v>250</v>
      </c>
      <c r="O471" s="9">
        <v>0.02</v>
      </c>
      <c r="P471" s="17" t="s">
        <v>234</v>
      </c>
      <c r="Q471" t="s">
        <v>31</v>
      </c>
      <c r="R471" t="s">
        <v>33</v>
      </c>
      <c r="S471" t="s">
        <v>34</v>
      </c>
      <c r="T471" t="s">
        <v>53</v>
      </c>
      <c r="U471" t="s">
        <v>54</v>
      </c>
      <c r="V471" t="s">
        <v>30</v>
      </c>
      <c r="W471" t="str">
        <f>IF(S471="NA",IF(R471="NA",IF(Q471="NA","Digested",Q471),R471),S471)</f>
        <v>Calanoida</v>
      </c>
      <c r="X471" t="s">
        <v>342</v>
      </c>
      <c r="Y471" t="str">
        <f t="shared" si="80"/>
        <v>Paracalanus</v>
      </c>
      <c r="Z471" t="s">
        <v>54</v>
      </c>
      <c r="AA471" s="4" t="s">
        <v>30</v>
      </c>
      <c r="AB471" s="4" t="s">
        <v>30</v>
      </c>
      <c r="AC471" t="s">
        <v>229</v>
      </c>
      <c r="AD471">
        <v>7</v>
      </c>
      <c r="AE471" s="21">
        <f t="shared" si="77"/>
        <v>350</v>
      </c>
      <c r="AF471" s="27">
        <f t="shared" si="78"/>
        <v>31.105664163697558</v>
      </c>
      <c r="AG471" t="s">
        <v>237</v>
      </c>
    </row>
    <row r="472" spans="1:33" hidden="1" x14ac:dyDescent="0.25">
      <c r="A472" s="4" t="s">
        <v>254</v>
      </c>
      <c r="B472" s="4" t="s">
        <v>2</v>
      </c>
      <c r="C472" s="4" t="s">
        <v>276</v>
      </c>
      <c r="D472" s="4" t="s">
        <v>316</v>
      </c>
      <c r="E472" s="6">
        <v>42145</v>
      </c>
      <c r="F472">
        <v>0</v>
      </c>
      <c r="G472" s="15">
        <v>250</v>
      </c>
      <c r="H472">
        <v>29274</v>
      </c>
      <c r="I472">
        <v>29272</v>
      </c>
      <c r="J472">
        <f t="shared" si="76"/>
        <v>-5.3746053746053749E-2</v>
      </c>
      <c r="K472" s="18">
        <v>2.0949074074074073E-3</v>
      </c>
      <c r="L472">
        <f>((3.14*(0.5^2))/4)*J472</f>
        <v>-1.0547663047663049E-2</v>
      </c>
      <c r="M472">
        <v>11.25197</v>
      </c>
      <c r="N472" s="9">
        <v>250</v>
      </c>
      <c r="O472" s="9">
        <v>0.02</v>
      </c>
      <c r="P472" s="17" t="s">
        <v>234</v>
      </c>
      <c r="Q472" t="s">
        <v>31</v>
      </c>
      <c r="R472" t="s">
        <v>38</v>
      </c>
      <c r="S472" t="s">
        <v>39</v>
      </c>
      <c r="T472" t="s">
        <v>40</v>
      </c>
      <c r="U472" t="s">
        <v>58</v>
      </c>
      <c r="V472" t="s">
        <v>30</v>
      </c>
      <c r="W472" t="str">
        <f>IF(S472="NA",IF(R472="NA",IF(Q472="NA","Digested",Q472),R472),S472)</f>
        <v>Diplostraca</v>
      </c>
      <c r="X472" t="s">
        <v>336</v>
      </c>
      <c r="Y472" t="str">
        <f t="shared" si="80"/>
        <v>Podon</v>
      </c>
      <c r="Z472" t="s">
        <v>58</v>
      </c>
      <c r="AA472" s="4" t="s">
        <v>30</v>
      </c>
      <c r="AB472" s="4" t="s">
        <v>30</v>
      </c>
      <c r="AC472" t="s">
        <v>229</v>
      </c>
      <c r="AD472">
        <v>4</v>
      </c>
      <c r="AE472" s="21">
        <f t="shared" si="77"/>
        <v>200</v>
      </c>
      <c r="AF472" s="27">
        <f t="shared" si="78"/>
        <v>17.774665236398604</v>
      </c>
      <c r="AG472" t="s">
        <v>237</v>
      </c>
    </row>
    <row r="473" spans="1:33" hidden="1" x14ac:dyDescent="0.25">
      <c r="A473" s="4" t="s">
        <v>254</v>
      </c>
      <c r="B473" s="4" t="s">
        <v>2</v>
      </c>
      <c r="C473" s="4" t="s">
        <v>276</v>
      </c>
      <c r="D473" s="4" t="s">
        <v>316</v>
      </c>
      <c r="E473" s="6">
        <v>42145</v>
      </c>
      <c r="F473">
        <v>0</v>
      </c>
      <c r="G473" s="15">
        <v>250</v>
      </c>
      <c r="H473">
        <v>29274</v>
      </c>
      <c r="I473">
        <v>29272</v>
      </c>
      <c r="J473">
        <f t="shared" si="76"/>
        <v>-5.3746053746053749E-2</v>
      </c>
      <c r="K473" s="18">
        <v>2.0949074074074073E-3</v>
      </c>
      <c r="L473">
        <f>((3.14*(0.5^2))/4)*J473</f>
        <v>-1.0547663047663049E-2</v>
      </c>
      <c r="M473">
        <v>11.25197</v>
      </c>
      <c r="N473" s="9">
        <v>250</v>
      </c>
      <c r="O473" s="9">
        <v>0.02</v>
      </c>
      <c r="P473" s="17" t="s">
        <v>234</v>
      </c>
      <c r="Q473" t="s">
        <v>31</v>
      </c>
      <c r="R473" t="s">
        <v>38</v>
      </c>
      <c r="S473" t="s">
        <v>39</v>
      </c>
      <c r="T473" t="s">
        <v>40</v>
      </c>
      <c r="U473" t="s">
        <v>58</v>
      </c>
      <c r="V473" t="s">
        <v>30</v>
      </c>
      <c r="W473" t="str">
        <f>IF(S473="NA",IF(R473="NA",IF(Q473="NA","Digested",Q473),R473),S473)</f>
        <v>Diplostraca</v>
      </c>
      <c r="X473" t="s">
        <v>336</v>
      </c>
      <c r="Y473" t="str">
        <f t="shared" si="80"/>
        <v>Podon</v>
      </c>
      <c r="Z473" t="s">
        <v>58</v>
      </c>
      <c r="AA473" s="4" t="s">
        <v>30</v>
      </c>
      <c r="AB473" s="4" t="s">
        <v>30</v>
      </c>
      <c r="AC473" t="s">
        <v>229</v>
      </c>
      <c r="AD473">
        <v>45</v>
      </c>
      <c r="AE473" s="21">
        <f t="shared" si="77"/>
        <v>2250</v>
      </c>
      <c r="AF473" s="27">
        <f t="shared" si="78"/>
        <v>199.96498390948429</v>
      </c>
      <c r="AG473" t="s">
        <v>237</v>
      </c>
    </row>
    <row r="474" spans="1:33" hidden="1" x14ac:dyDescent="0.25">
      <c r="A474" s="4" t="s">
        <v>254</v>
      </c>
      <c r="B474" s="4" t="s">
        <v>2</v>
      </c>
      <c r="C474" s="4" t="s">
        <v>276</v>
      </c>
      <c r="D474" s="4" t="s">
        <v>316</v>
      </c>
      <c r="E474" s="6">
        <v>42145</v>
      </c>
      <c r="F474">
        <v>0</v>
      </c>
      <c r="G474" s="15">
        <v>250</v>
      </c>
      <c r="H474">
        <v>29274</v>
      </c>
      <c r="I474">
        <v>29272</v>
      </c>
      <c r="J474">
        <f t="shared" si="76"/>
        <v>-5.3746053746053749E-2</v>
      </c>
      <c r="K474" s="18">
        <v>2.0949074074074073E-3</v>
      </c>
      <c r="L474">
        <f>((3.14*(0.5^2))/4)*J474</f>
        <v>-1.0547663047663049E-2</v>
      </c>
      <c r="M474">
        <v>11.25197</v>
      </c>
      <c r="N474" s="9">
        <v>250</v>
      </c>
      <c r="O474" s="9">
        <v>0.02</v>
      </c>
      <c r="P474" s="17" t="s">
        <v>234</v>
      </c>
      <c r="Q474" t="s">
        <v>59</v>
      </c>
      <c r="R474" t="s">
        <v>60</v>
      </c>
      <c r="S474" t="s">
        <v>30</v>
      </c>
      <c r="T474" t="s">
        <v>30</v>
      </c>
      <c r="U474" t="s">
        <v>30</v>
      </c>
      <c r="V474" t="s">
        <v>30</v>
      </c>
      <c r="W474" t="s">
        <v>166</v>
      </c>
      <c r="X474" t="s">
        <v>166</v>
      </c>
      <c r="Y474" t="str">
        <f t="shared" si="80"/>
        <v>Polychaeta</v>
      </c>
      <c r="Z474" t="s">
        <v>209</v>
      </c>
      <c r="AA474" s="4" t="s">
        <v>30</v>
      </c>
      <c r="AB474" s="4" t="s">
        <v>30</v>
      </c>
      <c r="AC474" t="s">
        <v>229</v>
      </c>
      <c r="AD474">
        <v>1</v>
      </c>
      <c r="AE474" s="21">
        <f t="shared" si="77"/>
        <v>50</v>
      </c>
      <c r="AF474" s="27">
        <f t="shared" si="78"/>
        <v>4.4436663090996511</v>
      </c>
      <c r="AG474" t="s">
        <v>237</v>
      </c>
    </row>
    <row r="475" spans="1:33" hidden="1" x14ac:dyDescent="0.25">
      <c r="A475" s="8" t="s">
        <v>14</v>
      </c>
      <c r="B475" t="s">
        <v>2</v>
      </c>
      <c r="C475" s="4" t="s">
        <v>276</v>
      </c>
      <c r="D475" s="4" t="s">
        <v>316</v>
      </c>
      <c r="E475" s="6">
        <v>42160</v>
      </c>
      <c r="F475">
        <v>0</v>
      </c>
      <c r="G475" s="15">
        <v>250</v>
      </c>
      <c r="H475">
        <v>80490</v>
      </c>
      <c r="I475">
        <v>83309</v>
      </c>
      <c r="J475">
        <f t="shared" si="76"/>
        <v>75.755062755062752</v>
      </c>
      <c r="K475" t="s">
        <v>30</v>
      </c>
      <c r="L475">
        <f>((3.14*(0.5^2))/4)*J475</f>
        <v>14.866931065681065</v>
      </c>
      <c r="M475">
        <v>15.060847799999999</v>
      </c>
      <c r="N475" s="9">
        <v>250</v>
      </c>
      <c r="O475" s="9">
        <v>1.06E-2</v>
      </c>
      <c r="P475" s="17" t="s">
        <v>234</v>
      </c>
      <c r="Q475" t="s">
        <v>31</v>
      </c>
      <c r="R475" t="s">
        <v>32</v>
      </c>
      <c r="S475" t="s">
        <v>34</v>
      </c>
      <c r="T475" t="s">
        <v>50</v>
      </c>
      <c r="U475" t="s">
        <v>51</v>
      </c>
      <c r="V475" t="s">
        <v>30</v>
      </c>
      <c r="W475" t="str">
        <f>IF(S475="NA",IF(R475="NA",IF(Q475="NA","Digested",Q475),R475),S475)</f>
        <v>Calanoida</v>
      </c>
      <c r="X475" t="s">
        <v>342</v>
      </c>
      <c r="Y475" t="str">
        <f t="shared" si="80"/>
        <v>Acartia</v>
      </c>
      <c r="Z475" t="s">
        <v>51</v>
      </c>
      <c r="AA475" t="s">
        <v>30</v>
      </c>
      <c r="AB475" t="s">
        <v>227</v>
      </c>
      <c r="AC475" t="s">
        <v>229</v>
      </c>
      <c r="AD475">
        <v>1</v>
      </c>
      <c r="AE475" s="21">
        <f t="shared" si="77"/>
        <v>94.339622641509436</v>
      </c>
      <c r="AF475" s="27">
        <f t="shared" ref="AF475:AF512" si="81">AE475/M475</f>
        <v>6.2638985463693109</v>
      </c>
      <c r="AG475" t="s">
        <v>236</v>
      </c>
    </row>
    <row r="476" spans="1:33" hidden="1" x14ac:dyDescent="0.25">
      <c r="A476" s="8" t="s">
        <v>14</v>
      </c>
      <c r="B476" t="s">
        <v>2</v>
      </c>
      <c r="C476" s="4" t="s">
        <v>276</v>
      </c>
      <c r="D476" s="4" t="s">
        <v>316</v>
      </c>
      <c r="E476" s="6">
        <v>42160</v>
      </c>
      <c r="F476">
        <v>0</v>
      </c>
      <c r="G476" s="15">
        <v>250</v>
      </c>
      <c r="H476">
        <v>80490</v>
      </c>
      <c r="I476">
        <v>83309</v>
      </c>
      <c r="J476">
        <f t="shared" si="76"/>
        <v>75.755062755062752</v>
      </c>
      <c r="K476" t="s">
        <v>30</v>
      </c>
      <c r="L476">
        <f>((3.14*(0.5^2))/4)*J476</f>
        <v>14.866931065681065</v>
      </c>
      <c r="M476">
        <v>15.060847799999999</v>
      </c>
      <c r="N476" s="9">
        <v>250</v>
      </c>
      <c r="O476" s="9">
        <v>1.06E-2</v>
      </c>
      <c r="P476" s="17" t="s">
        <v>234</v>
      </c>
      <c r="Q476" t="s">
        <v>31</v>
      </c>
      <c r="R476" t="s">
        <v>32</v>
      </c>
      <c r="S476" t="s">
        <v>34</v>
      </c>
      <c r="T476" t="s">
        <v>50</v>
      </c>
      <c r="U476" t="s">
        <v>51</v>
      </c>
      <c r="V476" t="s">
        <v>30</v>
      </c>
      <c r="W476" t="str">
        <f>IF(S476="NA",IF(R476="NA",IF(Q476="NA","Digested",Q476),R476),S476)</f>
        <v>Calanoida</v>
      </c>
      <c r="X476" t="s">
        <v>342</v>
      </c>
      <c r="Y476" t="str">
        <f t="shared" si="80"/>
        <v>Acartia</v>
      </c>
      <c r="Z476" t="s">
        <v>51</v>
      </c>
      <c r="AA476" t="s">
        <v>30</v>
      </c>
      <c r="AB476" t="s">
        <v>228</v>
      </c>
      <c r="AC476" t="s">
        <v>229</v>
      </c>
      <c r="AD476">
        <v>1</v>
      </c>
      <c r="AE476" s="21">
        <f t="shared" si="77"/>
        <v>94.339622641509436</v>
      </c>
      <c r="AF476" s="27">
        <f t="shared" si="81"/>
        <v>6.2638985463693109</v>
      </c>
      <c r="AG476" t="s">
        <v>236</v>
      </c>
    </row>
    <row r="477" spans="1:33" hidden="1" x14ac:dyDescent="0.25">
      <c r="A477" s="8" t="s">
        <v>14</v>
      </c>
      <c r="B477" t="s">
        <v>2</v>
      </c>
      <c r="C477" s="4" t="s">
        <v>276</v>
      </c>
      <c r="D477" s="4" t="s">
        <v>316</v>
      </c>
      <c r="E477" s="6">
        <v>42160</v>
      </c>
      <c r="F477">
        <v>0</v>
      </c>
      <c r="G477" s="15">
        <v>250</v>
      </c>
      <c r="H477">
        <v>80490</v>
      </c>
      <c r="I477">
        <v>83309</v>
      </c>
      <c r="J477">
        <f t="shared" si="76"/>
        <v>75.755062755062752</v>
      </c>
      <c r="K477" t="s">
        <v>30</v>
      </c>
      <c r="L477">
        <f>((3.14*(0.5^2))/4)*J477</f>
        <v>14.866931065681065</v>
      </c>
      <c r="M477">
        <v>15.060847799999999</v>
      </c>
      <c r="N477" s="9">
        <v>2000</v>
      </c>
      <c r="O477" s="9">
        <v>1</v>
      </c>
      <c r="P477" s="12" t="s">
        <v>240</v>
      </c>
      <c r="Q477" t="s">
        <v>72</v>
      </c>
      <c r="R477" t="s">
        <v>73</v>
      </c>
      <c r="S477" t="s">
        <v>74</v>
      </c>
      <c r="T477" t="s">
        <v>75</v>
      </c>
      <c r="U477" t="s">
        <v>76</v>
      </c>
      <c r="V477" t="s">
        <v>77</v>
      </c>
      <c r="W477" t="s">
        <v>73</v>
      </c>
      <c r="X477" t="s">
        <v>166</v>
      </c>
      <c r="Y477" t="str">
        <f t="shared" si="80"/>
        <v>Aequorea</v>
      </c>
      <c r="Z477" t="s">
        <v>171</v>
      </c>
      <c r="AA477" t="s">
        <v>30</v>
      </c>
      <c r="AB477" t="s">
        <v>30</v>
      </c>
      <c r="AC477">
        <v>49</v>
      </c>
      <c r="AD477">
        <v>1</v>
      </c>
      <c r="AE477" s="21">
        <f t="shared" si="77"/>
        <v>1</v>
      </c>
      <c r="AF477" s="27">
        <f t="shared" si="81"/>
        <v>6.6397324591514692E-2</v>
      </c>
      <c r="AG477" t="s">
        <v>236</v>
      </c>
    </row>
    <row r="478" spans="1:33" hidden="1" x14ac:dyDescent="0.25">
      <c r="A478" s="8" t="s">
        <v>14</v>
      </c>
      <c r="B478" t="s">
        <v>2</v>
      </c>
      <c r="C478" s="4" t="s">
        <v>276</v>
      </c>
      <c r="D478" s="4" t="s">
        <v>316</v>
      </c>
      <c r="E478" s="6">
        <v>42160</v>
      </c>
      <c r="F478">
        <v>0</v>
      </c>
      <c r="G478" s="15">
        <v>250</v>
      </c>
      <c r="H478">
        <v>80490</v>
      </c>
      <c r="I478">
        <v>83309</v>
      </c>
      <c r="J478">
        <f t="shared" si="76"/>
        <v>75.755062755062752</v>
      </c>
      <c r="K478" t="s">
        <v>30</v>
      </c>
      <c r="L478">
        <f>((3.14*(0.5^2))/4)*J478</f>
        <v>14.866931065681065</v>
      </c>
      <c r="M478">
        <v>15.060847799999999</v>
      </c>
      <c r="N478" s="9">
        <v>1000</v>
      </c>
      <c r="O478" s="9">
        <v>1</v>
      </c>
      <c r="P478" s="12" t="s">
        <v>238</v>
      </c>
      <c r="Q478" t="s">
        <v>31</v>
      </c>
      <c r="R478" t="s">
        <v>79</v>
      </c>
      <c r="S478" t="s">
        <v>80</v>
      </c>
      <c r="T478" t="s">
        <v>30</v>
      </c>
      <c r="U478" s="4" t="s">
        <v>30</v>
      </c>
      <c r="V478" s="4" t="s">
        <v>30</v>
      </c>
      <c r="W478" t="str">
        <f>IF(S478="NA",IF(R478="NA",IF(Q478="NA","Digested",Q478),R478),S478)</f>
        <v>Decapoda</v>
      </c>
      <c r="X478" t="s">
        <v>340</v>
      </c>
      <c r="Y478" t="str">
        <f t="shared" si="80"/>
        <v>Decapoda</v>
      </c>
      <c r="Z478" t="s">
        <v>173</v>
      </c>
      <c r="AA478" t="s">
        <v>30</v>
      </c>
      <c r="AB478" t="s">
        <v>30</v>
      </c>
      <c r="AC478">
        <v>2.9</v>
      </c>
      <c r="AD478">
        <v>1</v>
      </c>
      <c r="AE478" s="21">
        <f t="shared" si="77"/>
        <v>1</v>
      </c>
      <c r="AF478" s="27">
        <f t="shared" si="81"/>
        <v>6.6397324591514692E-2</v>
      </c>
      <c r="AG478" t="s">
        <v>236</v>
      </c>
    </row>
    <row r="479" spans="1:33" hidden="1" x14ac:dyDescent="0.25">
      <c r="A479" s="8" t="s">
        <v>14</v>
      </c>
      <c r="B479" t="s">
        <v>2</v>
      </c>
      <c r="C479" s="4" t="s">
        <v>276</v>
      </c>
      <c r="D479" s="4" t="s">
        <v>316</v>
      </c>
      <c r="E479" s="6">
        <v>42160</v>
      </c>
      <c r="F479">
        <v>0</v>
      </c>
      <c r="G479" s="15">
        <v>250</v>
      </c>
      <c r="H479">
        <v>80490</v>
      </c>
      <c r="I479">
        <v>83309</v>
      </c>
      <c r="J479">
        <f t="shared" si="76"/>
        <v>75.755062755062752</v>
      </c>
      <c r="K479" t="s">
        <v>30</v>
      </c>
      <c r="L479">
        <f>((3.14*(0.5^2))/4)*J479</f>
        <v>14.866931065681065</v>
      </c>
      <c r="M479">
        <v>15.060847799999999</v>
      </c>
      <c r="N479" s="9">
        <v>250</v>
      </c>
      <c r="O479" s="9">
        <v>1.06E-2</v>
      </c>
      <c r="P479" s="17" t="s">
        <v>234</v>
      </c>
      <c r="Q479" t="s">
        <v>31</v>
      </c>
      <c r="R479" t="s">
        <v>32</v>
      </c>
      <c r="S479" t="s">
        <v>30</v>
      </c>
      <c r="T479" t="s">
        <v>30</v>
      </c>
      <c r="U479" t="s">
        <v>30</v>
      </c>
      <c r="V479" t="s">
        <v>30</v>
      </c>
      <c r="W479" t="s">
        <v>274</v>
      </c>
      <c r="X479" t="s">
        <v>274</v>
      </c>
      <c r="Y479" t="s">
        <v>274</v>
      </c>
      <c r="Z479" t="s">
        <v>163</v>
      </c>
      <c r="AA479" t="s">
        <v>215</v>
      </c>
      <c r="AB479" t="s">
        <v>30</v>
      </c>
      <c r="AC479" t="s">
        <v>229</v>
      </c>
      <c r="AD479">
        <v>120</v>
      </c>
      <c r="AE479" s="21">
        <f t="shared" si="77"/>
        <v>11320.754716981131</v>
      </c>
      <c r="AF479" s="27">
        <f t="shared" si="81"/>
        <v>751.66782556431724</v>
      </c>
      <c r="AG479" t="s">
        <v>236</v>
      </c>
    </row>
    <row r="480" spans="1:33" hidden="1" x14ac:dyDescent="0.25">
      <c r="A480" s="8" t="s">
        <v>14</v>
      </c>
      <c r="B480" t="s">
        <v>2</v>
      </c>
      <c r="C480" s="4" t="s">
        <v>276</v>
      </c>
      <c r="D480" s="4" t="s">
        <v>316</v>
      </c>
      <c r="E480" s="6">
        <v>42160</v>
      </c>
      <c r="F480">
        <v>0</v>
      </c>
      <c r="G480" s="15">
        <v>250</v>
      </c>
      <c r="H480">
        <v>80490</v>
      </c>
      <c r="I480">
        <v>83309</v>
      </c>
      <c r="J480">
        <f t="shared" si="76"/>
        <v>75.755062755062752</v>
      </c>
      <c r="K480" t="s">
        <v>30</v>
      </c>
      <c r="L480">
        <f>((3.14*(0.5^2))/4)*J480</f>
        <v>14.866931065681065</v>
      </c>
      <c r="M480">
        <v>15.060847799999999</v>
      </c>
      <c r="N480" s="9">
        <v>250</v>
      </c>
      <c r="O480" s="9">
        <v>1.06E-2</v>
      </c>
      <c r="P480" s="17" t="s">
        <v>234</v>
      </c>
      <c r="Q480" t="s">
        <v>70</v>
      </c>
      <c r="R480" t="s">
        <v>86</v>
      </c>
      <c r="S480" t="s">
        <v>30</v>
      </c>
      <c r="T480" t="s">
        <v>30</v>
      </c>
      <c r="U480" t="s">
        <v>30</v>
      </c>
      <c r="V480" t="s">
        <v>30</v>
      </c>
      <c r="W480" t="s">
        <v>166</v>
      </c>
      <c r="X480" t="s">
        <v>166</v>
      </c>
      <c r="Y480" t="str">
        <f>IF(U480="NA",IF(T480="NA",IF(S480="NA",IF(R480="NA",IF(Q480="NA","Other",Q480),R480),S480),T480),U480)</f>
        <v>Bivalvia</v>
      </c>
      <c r="Z480" t="s">
        <v>175</v>
      </c>
      <c r="AA480" t="s">
        <v>221</v>
      </c>
      <c r="AB480" s="4" t="s">
        <v>30</v>
      </c>
      <c r="AC480" t="s">
        <v>229</v>
      </c>
      <c r="AD480">
        <v>11</v>
      </c>
      <c r="AE480" s="21">
        <f t="shared" si="77"/>
        <v>1037.7358490566037</v>
      </c>
      <c r="AF480" s="27">
        <f t="shared" si="81"/>
        <v>68.902884010062422</v>
      </c>
      <c r="AG480" t="s">
        <v>236</v>
      </c>
    </row>
    <row r="481" spans="1:33" hidden="1" x14ac:dyDescent="0.25">
      <c r="A481" s="8" t="s">
        <v>14</v>
      </c>
      <c r="B481" t="s">
        <v>2</v>
      </c>
      <c r="C481" s="4" t="s">
        <v>276</v>
      </c>
      <c r="D481" s="4" t="s">
        <v>316</v>
      </c>
      <c r="E481" s="6">
        <v>42160</v>
      </c>
      <c r="F481">
        <v>0</v>
      </c>
      <c r="G481" s="15">
        <v>250</v>
      </c>
      <c r="H481">
        <v>80490</v>
      </c>
      <c r="I481">
        <v>83309</v>
      </c>
      <c r="J481">
        <f t="shared" si="76"/>
        <v>75.755062755062752</v>
      </c>
      <c r="K481" t="s">
        <v>30</v>
      </c>
      <c r="L481">
        <f>((3.14*(0.5^2))/4)*J481</f>
        <v>14.866931065681065</v>
      </c>
      <c r="M481">
        <v>15.060847799999999</v>
      </c>
      <c r="N481" s="9">
        <v>250</v>
      </c>
      <c r="O481" s="9">
        <v>1.06E-2</v>
      </c>
      <c r="P481" s="12" t="s">
        <v>239</v>
      </c>
      <c r="Q481" t="s">
        <v>31</v>
      </c>
      <c r="R481" t="s">
        <v>33</v>
      </c>
      <c r="S481" t="s">
        <v>34</v>
      </c>
      <c r="T481" t="s">
        <v>35</v>
      </c>
      <c r="U481" t="s">
        <v>36</v>
      </c>
      <c r="V481" t="s">
        <v>37</v>
      </c>
      <c r="W481" t="str">
        <f>IF(S481="NA",IF(R481="NA",IF(Q481="NA","Digested",Q481),R481),S481)</f>
        <v>Calanoida</v>
      </c>
      <c r="X481" t="s">
        <v>342</v>
      </c>
      <c r="Y481" t="str">
        <f>IF(U481="NA",IF(T481="NA",IF(S481="NA",IF(R481="NA",IF(Q481="NA","Other",Q481),R481),S481),T481),U481)</f>
        <v>Centropages</v>
      </c>
      <c r="Z481" t="s">
        <v>247</v>
      </c>
      <c r="AA481" t="s">
        <v>30</v>
      </c>
      <c r="AB481" t="s">
        <v>227</v>
      </c>
      <c r="AC481" t="s">
        <v>229</v>
      </c>
      <c r="AD481">
        <v>1</v>
      </c>
      <c r="AE481" s="21">
        <f t="shared" si="77"/>
        <v>94.339622641509436</v>
      </c>
      <c r="AF481" s="27">
        <f t="shared" si="81"/>
        <v>6.2638985463693109</v>
      </c>
      <c r="AG481" t="s">
        <v>236</v>
      </c>
    </row>
    <row r="482" spans="1:33" hidden="1" x14ac:dyDescent="0.25">
      <c r="A482" s="8" t="s">
        <v>14</v>
      </c>
      <c r="B482" t="s">
        <v>2</v>
      </c>
      <c r="C482" s="4" t="s">
        <v>276</v>
      </c>
      <c r="D482" s="4" t="s">
        <v>316</v>
      </c>
      <c r="E482" s="6">
        <v>42160</v>
      </c>
      <c r="F482">
        <v>0</v>
      </c>
      <c r="G482" s="15">
        <v>250</v>
      </c>
      <c r="H482">
        <v>80490</v>
      </c>
      <c r="I482">
        <v>83309</v>
      </c>
      <c r="J482">
        <f t="shared" si="76"/>
        <v>75.755062755062752</v>
      </c>
      <c r="K482" t="s">
        <v>30</v>
      </c>
      <c r="L482">
        <f>((3.14*(0.5^2))/4)*J482</f>
        <v>14.866931065681065</v>
      </c>
      <c r="M482">
        <v>15.060847799999999</v>
      </c>
      <c r="N482" s="9">
        <v>250</v>
      </c>
      <c r="O482" s="9">
        <v>1.06E-2</v>
      </c>
      <c r="P482" s="17" t="s">
        <v>234</v>
      </c>
      <c r="Q482" t="s">
        <v>31</v>
      </c>
      <c r="R482" t="s">
        <v>33</v>
      </c>
      <c r="S482" t="s">
        <v>34</v>
      </c>
      <c r="T482" t="s">
        <v>30</v>
      </c>
      <c r="U482" t="s">
        <v>30</v>
      </c>
      <c r="V482" t="s">
        <v>30</v>
      </c>
      <c r="W482" t="str">
        <f>IF(S482="NA",IF(R482="NA",IF(Q482="NA","Digested",Q482),R482),S482)</f>
        <v>Calanoida</v>
      </c>
      <c r="X482" t="s">
        <v>342</v>
      </c>
      <c r="Y482" t="s">
        <v>176</v>
      </c>
      <c r="Z482" t="s">
        <v>176</v>
      </c>
      <c r="AA482" t="s">
        <v>219</v>
      </c>
      <c r="AB482" t="s">
        <v>30</v>
      </c>
      <c r="AC482" t="s">
        <v>229</v>
      </c>
      <c r="AD482">
        <v>4</v>
      </c>
      <c r="AE482" s="21">
        <f t="shared" si="77"/>
        <v>377.35849056603774</v>
      </c>
      <c r="AF482" s="27">
        <f t="shared" si="81"/>
        <v>25.055594185477243</v>
      </c>
      <c r="AG482" t="s">
        <v>236</v>
      </c>
    </row>
    <row r="483" spans="1:33" hidden="1" x14ac:dyDescent="0.25">
      <c r="A483" s="8" t="s">
        <v>14</v>
      </c>
      <c r="B483" t="s">
        <v>2</v>
      </c>
      <c r="C483" s="4" t="s">
        <v>276</v>
      </c>
      <c r="D483" s="4" t="s">
        <v>316</v>
      </c>
      <c r="E483" s="6">
        <v>42160</v>
      </c>
      <c r="F483">
        <v>0</v>
      </c>
      <c r="G483" s="15">
        <v>250</v>
      </c>
      <c r="H483">
        <v>80490</v>
      </c>
      <c r="I483">
        <v>83309</v>
      </c>
      <c r="J483">
        <f t="shared" si="76"/>
        <v>75.755062755062752</v>
      </c>
      <c r="K483" t="s">
        <v>30</v>
      </c>
      <c r="L483">
        <f>((3.14*(0.5^2))/4)*J483</f>
        <v>14.866931065681065</v>
      </c>
      <c r="M483">
        <v>15.060847799999999</v>
      </c>
      <c r="N483" s="9">
        <v>250</v>
      </c>
      <c r="O483" s="9">
        <v>1.06E-2</v>
      </c>
      <c r="P483" s="17" t="s">
        <v>234</v>
      </c>
      <c r="Q483" t="s">
        <v>31</v>
      </c>
      <c r="R483" t="s">
        <v>32</v>
      </c>
      <c r="S483" t="s">
        <v>337</v>
      </c>
      <c r="T483" t="s">
        <v>55</v>
      </c>
      <c r="U483" t="s">
        <v>56</v>
      </c>
      <c r="V483" t="s">
        <v>30</v>
      </c>
      <c r="W483" t="str">
        <f t="shared" ref="W483" si="82">IF(S483="NA",IF(R483="NA",IF(Q483="NA","Digested",Q483),R483),S483)</f>
        <v>Poecilostomatoida</v>
      </c>
      <c r="X483" t="s">
        <v>166</v>
      </c>
      <c r="Y483" t="str">
        <f>IF(U483="NA",IF(T483="NA",IF(S483="NA",IF(R483="NA",IF(Q483="NA","Other",Q483),R483),S483),T483),U483)</f>
        <v>Corycaeus</v>
      </c>
      <c r="Z483" t="s">
        <v>56</v>
      </c>
      <c r="AA483" t="s">
        <v>30</v>
      </c>
      <c r="AB483" t="s">
        <v>30</v>
      </c>
      <c r="AC483" t="s">
        <v>229</v>
      </c>
      <c r="AD483">
        <v>8</v>
      </c>
      <c r="AE483" s="21">
        <f t="shared" si="77"/>
        <v>754.71698113207549</v>
      </c>
      <c r="AF483" s="27">
        <f t="shared" si="81"/>
        <v>50.111188370954487</v>
      </c>
      <c r="AG483" t="s">
        <v>236</v>
      </c>
    </row>
    <row r="484" spans="1:33" hidden="1" x14ac:dyDescent="0.25">
      <c r="A484" s="8" t="s">
        <v>14</v>
      </c>
      <c r="B484" t="s">
        <v>2</v>
      </c>
      <c r="C484" s="4" t="s">
        <v>276</v>
      </c>
      <c r="D484" s="4" t="s">
        <v>316</v>
      </c>
      <c r="E484" s="6">
        <v>42160</v>
      </c>
      <c r="F484">
        <v>0</v>
      </c>
      <c r="G484" s="15">
        <v>250</v>
      </c>
      <c r="H484">
        <v>80490</v>
      </c>
      <c r="I484">
        <v>83309</v>
      </c>
      <c r="J484">
        <f t="shared" si="76"/>
        <v>75.755062755062752</v>
      </c>
      <c r="K484" t="s">
        <v>30</v>
      </c>
      <c r="L484">
        <f>((3.14*(0.5^2))/4)*J484</f>
        <v>14.866931065681065</v>
      </c>
      <c r="M484">
        <v>15.060847799999999</v>
      </c>
      <c r="N484" s="9">
        <v>2000</v>
      </c>
      <c r="O484" s="9">
        <v>1</v>
      </c>
      <c r="P484" s="12" t="s">
        <v>239</v>
      </c>
      <c r="Q484" t="s">
        <v>93</v>
      </c>
      <c r="R484" t="s">
        <v>30</v>
      </c>
      <c r="S484" t="s">
        <v>30</v>
      </c>
      <c r="T484" t="s">
        <v>30</v>
      </c>
      <c r="U484" t="s">
        <v>30</v>
      </c>
      <c r="V484" t="s">
        <v>30</v>
      </c>
      <c r="W484" t="str">
        <f>IF(S484="NA",IF(R484="NA",IF(Q484="NA","Digested",Q484),R484),S484)</f>
        <v>Ctenophora</v>
      </c>
      <c r="X484" t="s">
        <v>166</v>
      </c>
      <c r="Y484" t="str">
        <f>IF(U484="NA",IF(T484="NA",IF(S484="NA",IF(R484="NA",IF(Q484="NA","Other",Q484),R484),S484),T484),U484)</f>
        <v>Ctenophora</v>
      </c>
      <c r="Z484" t="s">
        <v>172</v>
      </c>
      <c r="AA484" t="s">
        <v>30</v>
      </c>
      <c r="AB484" t="s">
        <v>30</v>
      </c>
      <c r="AC484">
        <v>15</v>
      </c>
      <c r="AD484">
        <v>6</v>
      </c>
      <c r="AE484" s="21">
        <f t="shared" si="77"/>
        <v>6</v>
      </c>
      <c r="AF484" s="27">
        <f t="shared" si="81"/>
        <v>0.39838394754908818</v>
      </c>
      <c r="AG484" t="s">
        <v>236</v>
      </c>
    </row>
    <row r="485" spans="1:33" hidden="1" x14ac:dyDescent="0.25">
      <c r="A485" s="8" t="s">
        <v>14</v>
      </c>
      <c r="B485" t="s">
        <v>2</v>
      </c>
      <c r="C485" s="4" t="s">
        <v>276</v>
      </c>
      <c r="D485" s="4" t="s">
        <v>316</v>
      </c>
      <c r="E485" s="6">
        <v>42160</v>
      </c>
      <c r="F485">
        <v>0</v>
      </c>
      <c r="G485" s="15">
        <v>250</v>
      </c>
      <c r="H485">
        <v>80490</v>
      </c>
      <c r="I485">
        <v>83309</v>
      </c>
      <c r="J485">
        <f t="shared" si="76"/>
        <v>75.755062755062752</v>
      </c>
      <c r="K485" t="s">
        <v>30</v>
      </c>
      <c r="L485">
        <f>((3.14*(0.5^2))/4)*J485</f>
        <v>14.866931065681065</v>
      </c>
      <c r="M485">
        <v>15.060847799999999</v>
      </c>
      <c r="N485" s="9">
        <v>250</v>
      </c>
      <c r="O485" s="9">
        <v>1.06E-2</v>
      </c>
      <c r="P485" s="17" t="s">
        <v>234</v>
      </c>
      <c r="Q485" t="s">
        <v>31</v>
      </c>
      <c r="R485" t="s">
        <v>32</v>
      </c>
      <c r="S485" t="s">
        <v>30</v>
      </c>
      <c r="T485" t="s">
        <v>30</v>
      </c>
      <c r="U485" t="s">
        <v>30</v>
      </c>
      <c r="V485" t="s">
        <v>30</v>
      </c>
      <c r="W485" t="s">
        <v>274</v>
      </c>
      <c r="X485" t="s">
        <v>274</v>
      </c>
      <c r="Y485" t="s">
        <v>274</v>
      </c>
      <c r="Z485" t="s">
        <v>164</v>
      </c>
      <c r="AA485" t="s">
        <v>30</v>
      </c>
      <c r="AB485" t="s">
        <v>30</v>
      </c>
      <c r="AC485" t="s">
        <v>229</v>
      </c>
      <c r="AD485">
        <v>35</v>
      </c>
      <c r="AE485" s="21">
        <f t="shared" si="77"/>
        <v>3301.8867924528304</v>
      </c>
      <c r="AF485" s="27">
        <f t="shared" si="81"/>
        <v>219.2364491229259</v>
      </c>
      <c r="AG485" t="s">
        <v>236</v>
      </c>
    </row>
    <row r="486" spans="1:33" hidden="1" x14ac:dyDescent="0.25">
      <c r="A486" s="8" t="s">
        <v>14</v>
      </c>
      <c r="B486" t="s">
        <v>2</v>
      </c>
      <c r="C486" s="4" t="s">
        <v>276</v>
      </c>
      <c r="D486" s="4" t="s">
        <v>316</v>
      </c>
      <c r="E486" s="6">
        <v>42160</v>
      </c>
      <c r="F486">
        <v>0</v>
      </c>
      <c r="G486" s="15">
        <v>250</v>
      </c>
      <c r="H486">
        <v>80490</v>
      </c>
      <c r="I486">
        <v>83309</v>
      </c>
      <c r="J486">
        <f t="shared" si="76"/>
        <v>75.755062755062752</v>
      </c>
      <c r="K486" t="s">
        <v>30</v>
      </c>
      <c r="L486">
        <f>((3.14*(0.5^2))/4)*J486</f>
        <v>14.866931065681065</v>
      </c>
      <c r="M486">
        <v>15.060847799999999</v>
      </c>
      <c r="N486" s="9">
        <v>1000</v>
      </c>
      <c r="O486" s="9">
        <v>1</v>
      </c>
      <c r="P486" s="17" t="s">
        <v>234</v>
      </c>
      <c r="Q486" t="s">
        <v>30</v>
      </c>
      <c r="R486" t="s">
        <v>30</v>
      </c>
      <c r="S486" t="s">
        <v>30</v>
      </c>
      <c r="T486" t="s">
        <v>30</v>
      </c>
      <c r="U486" t="s">
        <v>30</v>
      </c>
      <c r="V486" t="s">
        <v>30</v>
      </c>
      <c r="W486" t="str">
        <f>IF(S486="NA",IF(R486="NA",IF(Q486="NA","Other",Q486),R486),S486)</f>
        <v>Other</v>
      </c>
      <c r="X486" t="s">
        <v>166</v>
      </c>
      <c r="Y486" t="str">
        <f t="shared" ref="Y486:Y497" si="83">IF(U486="NA",IF(T486="NA",IF(S486="NA",IF(R486="NA",IF(Q486="NA","Other",Q486),R486),S486),T486),U486)</f>
        <v>Other</v>
      </c>
      <c r="Z486" t="s">
        <v>162</v>
      </c>
      <c r="AA486" t="s">
        <v>30</v>
      </c>
      <c r="AB486" t="s">
        <v>30</v>
      </c>
      <c r="AC486">
        <v>1.5</v>
      </c>
      <c r="AD486">
        <v>2</v>
      </c>
      <c r="AE486" s="21">
        <f t="shared" si="77"/>
        <v>2</v>
      </c>
      <c r="AF486" s="27">
        <f t="shared" si="81"/>
        <v>0.13279464918302938</v>
      </c>
      <c r="AG486" t="s">
        <v>236</v>
      </c>
    </row>
    <row r="487" spans="1:33" hidden="1" x14ac:dyDescent="0.25">
      <c r="A487" s="8" t="s">
        <v>14</v>
      </c>
      <c r="B487" t="s">
        <v>2</v>
      </c>
      <c r="C487" s="4" t="s">
        <v>276</v>
      </c>
      <c r="D487" s="4" t="s">
        <v>316</v>
      </c>
      <c r="E487" s="6">
        <v>42160</v>
      </c>
      <c r="F487">
        <v>0</v>
      </c>
      <c r="G487" s="15">
        <v>250</v>
      </c>
      <c r="H487">
        <v>80490</v>
      </c>
      <c r="I487">
        <v>83309</v>
      </c>
      <c r="J487">
        <f t="shared" si="76"/>
        <v>75.755062755062752</v>
      </c>
      <c r="K487" t="s">
        <v>30</v>
      </c>
      <c r="L487">
        <f>((3.14*(0.5^2))/4)*J487</f>
        <v>14.866931065681065</v>
      </c>
      <c r="M487">
        <v>15.060847799999999</v>
      </c>
      <c r="N487" s="9">
        <v>250</v>
      </c>
      <c r="O487" s="9">
        <v>1.06E-2</v>
      </c>
      <c r="P487" s="17" t="s">
        <v>234</v>
      </c>
      <c r="Q487" t="s">
        <v>30</v>
      </c>
      <c r="R487" t="s">
        <v>30</v>
      </c>
      <c r="S487" t="s">
        <v>30</v>
      </c>
      <c r="T487" t="s">
        <v>30</v>
      </c>
      <c r="U487" t="s">
        <v>30</v>
      </c>
      <c r="V487" t="s">
        <v>30</v>
      </c>
      <c r="W487" t="str">
        <f>IF(S487="NA",IF(R487="NA",IF(Q487="NA","Other",Q487),R487),S487)</f>
        <v>Other</v>
      </c>
      <c r="X487" t="s">
        <v>166</v>
      </c>
      <c r="Y487" t="str">
        <f t="shared" si="83"/>
        <v>Other</v>
      </c>
      <c r="Z487" t="s">
        <v>162</v>
      </c>
      <c r="AA487" t="s">
        <v>30</v>
      </c>
      <c r="AB487" t="s">
        <v>30</v>
      </c>
      <c r="AC487" t="s">
        <v>229</v>
      </c>
      <c r="AD487">
        <v>3</v>
      </c>
      <c r="AE487" s="21">
        <f t="shared" si="77"/>
        <v>283.01886792452831</v>
      </c>
      <c r="AF487" s="27">
        <f t="shared" si="81"/>
        <v>18.791695639107935</v>
      </c>
      <c r="AG487" t="s">
        <v>236</v>
      </c>
    </row>
    <row r="488" spans="1:33" hidden="1" x14ac:dyDescent="0.25">
      <c r="A488" s="8" t="s">
        <v>14</v>
      </c>
      <c r="B488" t="s">
        <v>2</v>
      </c>
      <c r="C488" s="4" t="s">
        <v>276</v>
      </c>
      <c r="D488" s="4" t="s">
        <v>316</v>
      </c>
      <c r="E488" s="6">
        <v>42160</v>
      </c>
      <c r="F488">
        <v>0</v>
      </c>
      <c r="G488" s="15">
        <v>250</v>
      </c>
      <c r="H488">
        <v>80490</v>
      </c>
      <c r="I488">
        <v>83309</v>
      </c>
      <c r="J488">
        <f t="shared" si="76"/>
        <v>75.755062755062752</v>
      </c>
      <c r="K488" t="s">
        <v>30</v>
      </c>
      <c r="L488">
        <f>((3.14*(0.5^2))/4)*J488</f>
        <v>14.866931065681065</v>
      </c>
      <c r="M488">
        <v>15.060847799999999</v>
      </c>
      <c r="N488" s="9">
        <v>250</v>
      </c>
      <c r="O488" s="9">
        <v>1.06E-2</v>
      </c>
      <c r="P488" s="17" t="s">
        <v>234</v>
      </c>
      <c r="Q488" t="s">
        <v>31</v>
      </c>
      <c r="R488" t="s">
        <v>38</v>
      </c>
      <c r="S488" t="s">
        <v>39</v>
      </c>
      <c r="T488" t="s">
        <v>40</v>
      </c>
      <c r="U488" t="s">
        <v>41</v>
      </c>
      <c r="V488" t="s">
        <v>30</v>
      </c>
      <c r="W488" t="str">
        <f>IF(S488="NA",IF(R488="NA",IF(Q488="NA","Digested",Q488),R488),S488)</f>
        <v>Diplostraca</v>
      </c>
      <c r="X488" t="s">
        <v>336</v>
      </c>
      <c r="Y488" t="str">
        <f t="shared" si="83"/>
        <v>Evadne</v>
      </c>
      <c r="Z488" t="s">
        <v>41</v>
      </c>
      <c r="AA488" t="s">
        <v>30</v>
      </c>
      <c r="AB488" t="s">
        <v>30</v>
      </c>
      <c r="AC488" t="s">
        <v>229</v>
      </c>
      <c r="AD488">
        <v>270</v>
      </c>
      <c r="AE488" s="21">
        <f t="shared" si="77"/>
        <v>25471.698113207545</v>
      </c>
      <c r="AF488" s="27">
        <f t="shared" si="81"/>
        <v>1691.2526075197138</v>
      </c>
      <c r="AG488" t="s">
        <v>236</v>
      </c>
    </row>
    <row r="489" spans="1:33" hidden="1" x14ac:dyDescent="0.25">
      <c r="A489" s="8" t="s">
        <v>14</v>
      </c>
      <c r="B489" t="s">
        <v>2</v>
      </c>
      <c r="C489" s="4" t="s">
        <v>276</v>
      </c>
      <c r="D489" s="4" t="s">
        <v>316</v>
      </c>
      <c r="E489" s="6">
        <v>42160</v>
      </c>
      <c r="F489">
        <v>0</v>
      </c>
      <c r="G489" s="15">
        <v>250</v>
      </c>
      <c r="H489">
        <v>80490</v>
      </c>
      <c r="I489">
        <v>83309</v>
      </c>
      <c r="J489">
        <f t="shared" si="76"/>
        <v>75.755062755062752</v>
      </c>
      <c r="K489" t="s">
        <v>30</v>
      </c>
      <c r="L489">
        <f>((3.14*(0.5^2))/4)*J489</f>
        <v>14.866931065681065</v>
      </c>
      <c r="M489">
        <v>15.060847799999999</v>
      </c>
      <c r="N489" s="9">
        <v>250</v>
      </c>
      <c r="O489" s="9">
        <v>1.06E-2</v>
      </c>
      <c r="P489" s="17" t="s">
        <v>234</v>
      </c>
      <c r="Q489" t="s">
        <v>30</v>
      </c>
      <c r="R489" t="s">
        <v>30</v>
      </c>
      <c r="S489" t="s">
        <v>30</v>
      </c>
      <c r="T489" t="s">
        <v>30</v>
      </c>
      <c r="U489" t="s">
        <v>30</v>
      </c>
      <c r="V489" t="s">
        <v>30</v>
      </c>
      <c r="W489" t="str">
        <f>IF(S489="NA",IF(R489="NA",IF(Q489="NA","Other",Q489),R489),S489)</f>
        <v>Other</v>
      </c>
      <c r="X489" t="s">
        <v>166</v>
      </c>
      <c r="Y489" t="str">
        <f t="shared" si="83"/>
        <v>Other</v>
      </c>
      <c r="Z489" t="s">
        <v>177</v>
      </c>
      <c r="AA489" t="s">
        <v>30</v>
      </c>
      <c r="AB489" t="s">
        <v>30</v>
      </c>
      <c r="AC489" t="s">
        <v>229</v>
      </c>
      <c r="AD489">
        <v>1</v>
      </c>
      <c r="AE489" s="21">
        <f t="shared" si="77"/>
        <v>94.339622641509436</v>
      </c>
      <c r="AF489" s="27">
        <f t="shared" si="81"/>
        <v>6.2638985463693109</v>
      </c>
      <c r="AG489" t="s">
        <v>236</v>
      </c>
    </row>
    <row r="490" spans="1:33" hidden="1" x14ac:dyDescent="0.25">
      <c r="A490" s="8" t="s">
        <v>14</v>
      </c>
      <c r="B490" t="s">
        <v>2</v>
      </c>
      <c r="C490" s="4" t="s">
        <v>276</v>
      </c>
      <c r="D490" s="4" t="s">
        <v>316</v>
      </c>
      <c r="E490" s="6">
        <v>42160</v>
      </c>
      <c r="F490">
        <v>0</v>
      </c>
      <c r="G490" s="15">
        <v>250</v>
      </c>
      <c r="H490">
        <v>80490</v>
      </c>
      <c r="I490">
        <v>83309</v>
      </c>
      <c r="J490">
        <f t="shared" si="76"/>
        <v>75.755062755062752</v>
      </c>
      <c r="K490" t="s">
        <v>30</v>
      </c>
      <c r="L490">
        <f>((3.14*(0.5^2))/4)*J490</f>
        <v>14.866931065681065</v>
      </c>
      <c r="M490">
        <v>15.060847799999999</v>
      </c>
      <c r="N490" s="9">
        <v>250</v>
      </c>
      <c r="O490" s="9">
        <v>1.06E-2</v>
      </c>
      <c r="P490" s="17" t="s">
        <v>234</v>
      </c>
      <c r="Q490" t="s">
        <v>70</v>
      </c>
      <c r="R490" t="s">
        <v>71</v>
      </c>
      <c r="S490" t="s">
        <v>30</v>
      </c>
      <c r="T490" t="s">
        <v>30</v>
      </c>
      <c r="U490" t="s">
        <v>30</v>
      </c>
      <c r="V490" t="s">
        <v>30</v>
      </c>
      <c r="W490" t="s">
        <v>166</v>
      </c>
      <c r="X490" t="s">
        <v>166</v>
      </c>
      <c r="Y490" t="str">
        <f t="shared" si="83"/>
        <v>Gastropoda</v>
      </c>
      <c r="Z490" t="s">
        <v>178</v>
      </c>
      <c r="AA490" t="s">
        <v>30</v>
      </c>
      <c r="AB490" t="s">
        <v>30</v>
      </c>
      <c r="AC490" t="s">
        <v>229</v>
      </c>
      <c r="AD490">
        <v>1</v>
      </c>
      <c r="AE490" s="21">
        <f t="shared" si="77"/>
        <v>94.339622641509436</v>
      </c>
      <c r="AF490" s="27">
        <f t="shared" si="81"/>
        <v>6.2638985463693109</v>
      </c>
      <c r="AG490" t="s">
        <v>236</v>
      </c>
    </row>
    <row r="491" spans="1:33" hidden="1" x14ac:dyDescent="0.25">
      <c r="A491" s="8" t="s">
        <v>14</v>
      </c>
      <c r="B491" t="s">
        <v>2</v>
      </c>
      <c r="C491" s="4" t="s">
        <v>276</v>
      </c>
      <c r="D491" s="4" t="s">
        <v>316</v>
      </c>
      <c r="E491" s="6">
        <v>42160</v>
      </c>
      <c r="F491">
        <v>0</v>
      </c>
      <c r="G491" s="15">
        <v>250</v>
      </c>
      <c r="H491">
        <v>80490</v>
      </c>
      <c r="I491">
        <v>83309</v>
      </c>
      <c r="J491">
        <f t="shared" si="76"/>
        <v>75.755062755062752</v>
      </c>
      <c r="K491" t="s">
        <v>30</v>
      </c>
      <c r="L491">
        <f>((3.14*(0.5^2))/4)*J491</f>
        <v>14.866931065681065</v>
      </c>
      <c r="M491">
        <v>15.060847799999999</v>
      </c>
      <c r="N491" s="9">
        <v>250</v>
      </c>
      <c r="O491" s="9">
        <v>1.06E-2</v>
      </c>
      <c r="P491" s="17" t="s">
        <v>234</v>
      </c>
      <c r="Q491" t="s">
        <v>31</v>
      </c>
      <c r="R491" t="s">
        <v>79</v>
      </c>
      <c r="S491" t="s">
        <v>80</v>
      </c>
      <c r="T491" t="s">
        <v>95</v>
      </c>
      <c r="U491" t="s">
        <v>30</v>
      </c>
      <c r="V491" t="s">
        <v>30</v>
      </c>
      <c r="W491" t="str">
        <f t="shared" ref="W491:W497" si="84">IF(S491="NA",IF(R491="NA",IF(Q491="NA","Digested",Q491),R491),S491)</f>
        <v>Decapoda</v>
      </c>
      <c r="X491" t="s">
        <v>340</v>
      </c>
      <c r="Y491" t="str">
        <f t="shared" si="83"/>
        <v>Grapsidae</v>
      </c>
      <c r="Z491" t="s">
        <v>95</v>
      </c>
      <c r="AA491" t="s">
        <v>30</v>
      </c>
      <c r="AB491" t="s">
        <v>30</v>
      </c>
      <c r="AC491" t="s">
        <v>229</v>
      </c>
      <c r="AD491">
        <v>1</v>
      </c>
      <c r="AE491" s="21">
        <f t="shared" si="77"/>
        <v>94.339622641509436</v>
      </c>
      <c r="AF491" s="27">
        <f t="shared" si="81"/>
        <v>6.2638985463693109</v>
      </c>
      <c r="AG491" t="s">
        <v>236</v>
      </c>
    </row>
    <row r="492" spans="1:33" hidden="1" x14ac:dyDescent="0.25">
      <c r="A492" s="8" t="s">
        <v>14</v>
      </c>
      <c r="B492" t="s">
        <v>2</v>
      </c>
      <c r="C492" s="4" t="s">
        <v>276</v>
      </c>
      <c r="D492" s="4" t="s">
        <v>316</v>
      </c>
      <c r="E492" s="6">
        <v>42160</v>
      </c>
      <c r="F492">
        <v>0</v>
      </c>
      <c r="G492" s="15">
        <v>250</v>
      </c>
      <c r="H492">
        <v>80490</v>
      </c>
      <c r="I492">
        <v>83309</v>
      </c>
      <c r="J492">
        <f t="shared" si="76"/>
        <v>75.755062755062752</v>
      </c>
      <c r="K492" t="s">
        <v>30</v>
      </c>
      <c r="L492">
        <f>((3.14*(0.5^2))/4)*J492</f>
        <v>14.866931065681065</v>
      </c>
      <c r="M492">
        <v>15.060847799999999</v>
      </c>
      <c r="N492" s="9">
        <v>250</v>
      </c>
      <c r="O492" s="9">
        <v>1.06E-2</v>
      </c>
      <c r="P492" s="17" t="s">
        <v>234</v>
      </c>
      <c r="Q492" t="s">
        <v>72</v>
      </c>
      <c r="R492" t="s">
        <v>73</v>
      </c>
      <c r="S492" t="s">
        <v>30</v>
      </c>
      <c r="T492" t="s">
        <v>30</v>
      </c>
      <c r="U492" t="s">
        <v>30</v>
      </c>
      <c r="V492" t="s">
        <v>30</v>
      </c>
      <c r="W492" t="str">
        <f t="shared" si="84"/>
        <v>Hydrozoa</v>
      </c>
      <c r="X492" t="s">
        <v>166</v>
      </c>
      <c r="Y492" t="str">
        <f t="shared" si="83"/>
        <v>Hydrozoa</v>
      </c>
      <c r="Z492" t="s">
        <v>179</v>
      </c>
      <c r="AA492" t="s">
        <v>30</v>
      </c>
      <c r="AB492" t="s">
        <v>30</v>
      </c>
      <c r="AC492" t="s">
        <v>229</v>
      </c>
      <c r="AD492">
        <v>8</v>
      </c>
      <c r="AE492" s="21">
        <f t="shared" si="77"/>
        <v>754.71698113207549</v>
      </c>
      <c r="AF492" s="27">
        <f t="shared" si="81"/>
        <v>50.111188370954487</v>
      </c>
      <c r="AG492" t="s">
        <v>236</v>
      </c>
    </row>
    <row r="493" spans="1:33" hidden="1" x14ac:dyDescent="0.25">
      <c r="A493" s="8" t="s">
        <v>14</v>
      </c>
      <c r="B493" t="s">
        <v>2</v>
      </c>
      <c r="C493" s="4" t="s">
        <v>276</v>
      </c>
      <c r="D493" s="4" t="s">
        <v>316</v>
      </c>
      <c r="E493" s="6">
        <v>42160</v>
      </c>
      <c r="F493">
        <v>0</v>
      </c>
      <c r="G493" s="15">
        <v>250</v>
      </c>
      <c r="H493">
        <v>80490</v>
      </c>
      <c r="I493">
        <v>83309</v>
      </c>
      <c r="J493">
        <f t="shared" si="76"/>
        <v>75.755062755062752</v>
      </c>
      <c r="K493" t="s">
        <v>30</v>
      </c>
      <c r="L493">
        <f>((3.14*(0.5^2))/4)*J493</f>
        <v>14.866931065681065</v>
      </c>
      <c r="M493">
        <v>15.060847799999999</v>
      </c>
      <c r="N493" s="9">
        <v>1000</v>
      </c>
      <c r="O493" s="9">
        <v>1</v>
      </c>
      <c r="P493" s="12" t="s">
        <v>238</v>
      </c>
      <c r="Q493" t="s">
        <v>31</v>
      </c>
      <c r="R493" t="s">
        <v>79</v>
      </c>
      <c r="S493" t="s">
        <v>89</v>
      </c>
      <c r="T493" t="s">
        <v>94</v>
      </c>
      <c r="U493" t="s">
        <v>30</v>
      </c>
      <c r="V493" t="s">
        <v>30</v>
      </c>
      <c r="W493" t="str">
        <f t="shared" si="84"/>
        <v>Amphipoda</v>
      </c>
      <c r="X493" t="s">
        <v>338</v>
      </c>
      <c r="Y493" t="str">
        <f t="shared" si="83"/>
        <v>Hyperiidae</v>
      </c>
      <c r="Z493" t="s">
        <v>174</v>
      </c>
      <c r="AA493" t="s">
        <v>30</v>
      </c>
      <c r="AB493" t="s">
        <v>30</v>
      </c>
      <c r="AC493">
        <v>4.3499999999999996</v>
      </c>
      <c r="AD493">
        <v>2</v>
      </c>
      <c r="AE493" s="21">
        <f t="shared" si="77"/>
        <v>2</v>
      </c>
      <c r="AF493" s="27">
        <f t="shared" si="81"/>
        <v>0.13279464918302938</v>
      </c>
      <c r="AG493" t="s">
        <v>236</v>
      </c>
    </row>
    <row r="494" spans="1:33" hidden="1" x14ac:dyDescent="0.25">
      <c r="A494" s="8" t="s">
        <v>14</v>
      </c>
      <c r="B494" t="s">
        <v>2</v>
      </c>
      <c r="C494" s="4" t="s">
        <v>276</v>
      </c>
      <c r="D494" s="4" t="s">
        <v>316</v>
      </c>
      <c r="E494" s="6">
        <v>42160</v>
      </c>
      <c r="F494">
        <v>0</v>
      </c>
      <c r="G494" s="15">
        <v>250</v>
      </c>
      <c r="H494">
        <v>80490</v>
      </c>
      <c r="I494">
        <v>83309</v>
      </c>
      <c r="J494">
        <f t="shared" si="76"/>
        <v>75.755062755062752</v>
      </c>
      <c r="K494" t="s">
        <v>30</v>
      </c>
      <c r="L494">
        <f>((3.14*(0.5^2))/4)*J494</f>
        <v>14.866931065681065</v>
      </c>
      <c r="M494">
        <v>15.060847799999999</v>
      </c>
      <c r="N494" s="9">
        <v>250</v>
      </c>
      <c r="O494" s="9">
        <v>1.06E-2</v>
      </c>
      <c r="P494" s="12" t="s">
        <v>239</v>
      </c>
      <c r="Q494" t="s">
        <v>45</v>
      </c>
      <c r="R494" t="s">
        <v>46</v>
      </c>
      <c r="S494" t="s">
        <v>47</v>
      </c>
      <c r="T494" t="s">
        <v>48</v>
      </c>
      <c r="U494" t="s">
        <v>49</v>
      </c>
      <c r="V494" t="s">
        <v>30</v>
      </c>
      <c r="W494" t="str">
        <f t="shared" si="84"/>
        <v>Copelata</v>
      </c>
      <c r="X494" t="s">
        <v>341</v>
      </c>
      <c r="Y494" t="s">
        <v>341</v>
      </c>
      <c r="Z494" t="s">
        <v>49</v>
      </c>
      <c r="AA494" t="s">
        <v>30</v>
      </c>
      <c r="AB494" t="s">
        <v>30</v>
      </c>
      <c r="AC494" t="s">
        <v>229</v>
      </c>
      <c r="AD494">
        <v>11</v>
      </c>
      <c r="AE494" s="21">
        <f t="shared" si="77"/>
        <v>1037.7358490566037</v>
      </c>
      <c r="AF494" s="27">
        <f t="shared" si="81"/>
        <v>68.902884010062422</v>
      </c>
      <c r="AG494" t="s">
        <v>236</v>
      </c>
    </row>
    <row r="495" spans="1:33" hidden="1" x14ac:dyDescent="0.25">
      <c r="A495" s="8" t="s">
        <v>14</v>
      </c>
      <c r="B495" t="s">
        <v>2</v>
      </c>
      <c r="C495" s="4" t="s">
        <v>276</v>
      </c>
      <c r="D495" s="4" t="s">
        <v>316</v>
      </c>
      <c r="E495" s="6">
        <v>42160</v>
      </c>
      <c r="F495">
        <v>0</v>
      </c>
      <c r="G495" s="15">
        <v>250</v>
      </c>
      <c r="H495">
        <v>80490</v>
      </c>
      <c r="I495">
        <v>83309</v>
      </c>
      <c r="J495">
        <f t="shared" si="76"/>
        <v>75.755062755062752</v>
      </c>
      <c r="K495" t="s">
        <v>30</v>
      </c>
      <c r="L495">
        <f>((3.14*(0.5^2))/4)*J495</f>
        <v>14.866931065681065</v>
      </c>
      <c r="M495">
        <v>15.060847799999999</v>
      </c>
      <c r="N495" s="9">
        <v>250</v>
      </c>
      <c r="O495" s="9">
        <v>1.06E-2</v>
      </c>
      <c r="P495" s="17" t="s">
        <v>234</v>
      </c>
      <c r="Q495" t="s">
        <v>31</v>
      </c>
      <c r="R495" t="s">
        <v>33</v>
      </c>
      <c r="S495" t="s">
        <v>34</v>
      </c>
      <c r="T495" t="s">
        <v>53</v>
      </c>
      <c r="U495" t="s">
        <v>54</v>
      </c>
      <c r="V495" t="s">
        <v>88</v>
      </c>
      <c r="W495" t="str">
        <f t="shared" si="84"/>
        <v>Calanoida</v>
      </c>
      <c r="X495" t="s">
        <v>342</v>
      </c>
      <c r="Y495" t="str">
        <f t="shared" si="83"/>
        <v>Paracalanus</v>
      </c>
      <c r="Z495" t="s">
        <v>180</v>
      </c>
      <c r="AA495" t="s">
        <v>30</v>
      </c>
      <c r="AB495" t="s">
        <v>30</v>
      </c>
      <c r="AC495" t="s">
        <v>229</v>
      </c>
      <c r="AD495">
        <v>76</v>
      </c>
      <c r="AE495" s="21">
        <f t="shared" si="77"/>
        <v>7169.8113207547167</v>
      </c>
      <c r="AF495" s="27">
        <f t="shared" si="81"/>
        <v>476.05628952406761</v>
      </c>
      <c r="AG495" t="s">
        <v>236</v>
      </c>
    </row>
    <row r="496" spans="1:33" hidden="1" x14ac:dyDescent="0.25">
      <c r="A496" s="8" t="s">
        <v>14</v>
      </c>
      <c r="B496" t="s">
        <v>2</v>
      </c>
      <c r="C496" s="4" t="s">
        <v>276</v>
      </c>
      <c r="D496" s="4" t="s">
        <v>316</v>
      </c>
      <c r="E496" s="6">
        <v>42160</v>
      </c>
      <c r="F496">
        <v>0</v>
      </c>
      <c r="G496" s="15">
        <v>250</v>
      </c>
      <c r="H496">
        <v>80490</v>
      </c>
      <c r="I496">
        <v>83309</v>
      </c>
      <c r="J496">
        <f t="shared" si="76"/>
        <v>75.755062755062752</v>
      </c>
      <c r="K496" t="s">
        <v>30</v>
      </c>
      <c r="L496">
        <f>((3.14*(0.5^2))/4)*J496</f>
        <v>14.866931065681065</v>
      </c>
      <c r="M496">
        <v>15.060847799999999</v>
      </c>
      <c r="N496" s="9">
        <v>250</v>
      </c>
      <c r="O496" s="9">
        <v>1.06E-2</v>
      </c>
      <c r="P496" s="17" t="s">
        <v>234</v>
      </c>
      <c r="Q496" t="s">
        <v>31</v>
      </c>
      <c r="R496" t="s">
        <v>38</v>
      </c>
      <c r="S496" t="s">
        <v>39</v>
      </c>
      <c r="T496" t="s">
        <v>40</v>
      </c>
      <c r="U496" t="s">
        <v>58</v>
      </c>
      <c r="V496" t="s">
        <v>30</v>
      </c>
      <c r="W496" t="str">
        <f t="shared" si="84"/>
        <v>Diplostraca</v>
      </c>
      <c r="X496" t="s">
        <v>336</v>
      </c>
      <c r="Y496" t="str">
        <f t="shared" si="83"/>
        <v>Podon</v>
      </c>
      <c r="Z496" t="s">
        <v>58</v>
      </c>
      <c r="AA496" t="s">
        <v>30</v>
      </c>
      <c r="AB496" t="s">
        <v>30</v>
      </c>
      <c r="AC496" t="s">
        <v>229</v>
      </c>
      <c r="AD496">
        <v>62</v>
      </c>
      <c r="AE496" s="21">
        <f t="shared" si="77"/>
        <v>5849.0566037735853</v>
      </c>
      <c r="AF496" s="27">
        <f t="shared" si="81"/>
        <v>388.36170987489731</v>
      </c>
      <c r="AG496" t="s">
        <v>236</v>
      </c>
    </row>
    <row r="497" spans="1:33" hidden="1" x14ac:dyDescent="0.25">
      <c r="A497" s="4" t="s">
        <v>271</v>
      </c>
      <c r="B497" s="4" t="s">
        <v>2</v>
      </c>
      <c r="C497" s="4" t="s">
        <v>276</v>
      </c>
      <c r="D497" s="4" t="s">
        <v>316</v>
      </c>
      <c r="E497" s="6">
        <v>42164</v>
      </c>
      <c r="F497">
        <v>0</v>
      </c>
      <c r="G497" s="15">
        <v>250</v>
      </c>
      <c r="H497">
        <v>91710</v>
      </c>
      <c r="I497">
        <v>94621</v>
      </c>
      <c r="J497">
        <f t="shared" si="76"/>
        <v>78.22738122738123</v>
      </c>
      <c r="K497" t="s">
        <v>30</v>
      </c>
      <c r="L497">
        <f>((3.14*(0.5^2))/4)*J497</f>
        <v>15.352123565873567</v>
      </c>
      <c r="M497">
        <v>15.57664106</v>
      </c>
      <c r="N497" s="9">
        <v>250</v>
      </c>
      <c r="O497" s="9">
        <v>0.03</v>
      </c>
      <c r="P497" s="17" t="s">
        <v>234</v>
      </c>
      <c r="Q497" t="s">
        <v>31</v>
      </c>
      <c r="R497" t="s">
        <v>32</v>
      </c>
      <c r="S497" t="s">
        <v>34</v>
      </c>
      <c r="T497" t="s">
        <v>50</v>
      </c>
      <c r="U497" t="s">
        <v>51</v>
      </c>
      <c r="V497" t="s">
        <v>30</v>
      </c>
      <c r="W497" t="str">
        <f t="shared" si="84"/>
        <v>Calanoida</v>
      </c>
      <c r="X497" t="s">
        <v>342</v>
      </c>
      <c r="Y497" t="str">
        <f t="shared" si="83"/>
        <v>Acartia</v>
      </c>
      <c r="Z497" t="s">
        <v>51</v>
      </c>
      <c r="AA497" s="4" t="s">
        <v>30</v>
      </c>
      <c r="AB497" s="4" t="s">
        <v>30</v>
      </c>
      <c r="AC497" t="s">
        <v>229</v>
      </c>
      <c r="AD497">
        <v>24</v>
      </c>
      <c r="AE497" s="21">
        <f t="shared" si="77"/>
        <v>800</v>
      </c>
      <c r="AF497" s="27">
        <f t="shared" si="81"/>
        <v>51.358954534450831</v>
      </c>
      <c r="AG497" t="s">
        <v>237</v>
      </c>
    </row>
    <row r="498" spans="1:33" hidden="1" x14ac:dyDescent="0.25">
      <c r="A498" s="4" t="s">
        <v>271</v>
      </c>
      <c r="B498" s="4" t="s">
        <v>2</v>
      </c>
      <c r="C498" s="4" t="s">
        <v>276</v>
      </c>
      <c r="D498" s="4" t="s">
        <v>316</v>
      </c>
      <c r="E498" s="6">
        <v>42164</v>
      </c>
      <c r="F498">
        <v>0</v>
      </c>
      <c r="G498" s="15">
        <v>250</v>
      </c>
      <c r="H498">
        <v>91710</v>
      </c>
      <c r="I498">
        <v>94621</v>
      </c>
      <c r="J498">
        <f t="shared" si="76"/>
        <v>78.22738122738123</v>
      </c>
      <c r="K498" t="s">
        <v>30</v>
      </c>
      <c r="L498">
        <f>((3.14*(0.5^2))/4)*J498</f>
        <v>15.352123565873567</v>
      </c>
      <c r="M498">
        <v>15.57664106</v>
      </c>
      <c r="N498" s="9">
        <v>250</v>
      </c>
      <c r="O498" s="9">
        <v>0.03</v>
      </c>
      <c r="P498" s="17" t="s">
        <v>234</v>
      </c>
      <c r="Q498" t="s">
        <v>31</v>
      </c>
      <c r="R498" t="s">
        <v>32</v>
      </c>
      <c r="S498" t="s">
        <v>30</v>
      </c>
      <c r="T498" t="s">
        <v>30</v>
      </c>
      <c r="U498" t="s">
        <v>30</v>
      </c>
      <c r="V498" t="s">
        <v>30</v>
      </c>
      <c r="W498" t="s">
        <v>274</v>
      </c>
      <c r="X498" t="s">
        <v>274</v>
      </c>
      <c r="Y498" t="s">
        <v>274</v>
      </c>
      <c r="Z498" t="s">
        <v>163</v>
      </c>
      <c r="AA498" s="4" t="s">
        <v>215</v>
      </c>
      <c r="AB498" s="4" t="s">
        <v>30</v>
      </c>
      <c r="AC498" t="s">
        <v>229</v>
      </c>
      <c r="AD498">
        <v>6</v>
      </c>
      <c r="AE498" s="21">
        <f t="shared" si="77"/>
        <v>200</v>
      </c>
      <c r="AF498" s="27">
        <f t="shared" si="81"/>
        <v>12.839738633612708</v>
      </c>
      <c r="AG498" t="s">
        <v>237</v>
      </c>
    </row>
    <row r="499" spans="1:33" hidden="1" x14ac:dyDescent="0.25">
      <c r="A499" s="4" t="s">
        <v>271</v>
      </c>
      <c r="B499" s="4" t="s">
        <v>2</v>
      </c>
      <c r="C499" s="4" t="s">
        <v>276</v>
      </c>
      <c r="D499" s="4" t="s">
        <v>316</v>
      </c>
      <c r="E499" s="6">
        <v>42164</v>
      </c>
      <c r="F499">
        <v>0</v>
      </c>
      <c r="G499" s="15">
        <v>250</v>
      </c>
      <c r="H499">
        <v>91710</v>
      </c>
      <c r="I499">
        <v>94621</v>
      </c>
      <c r="J499">
        <f t="shared" si="76"/>
        <v>78.22738122738123</v>
      </c>
      <c r="K499" t="s">
        <v>30</v>
      </c>
      <c r="L499">
        <f>((3.14*(0.5^2))/4)*J499</f>
        <v>15.352123565873567</v>
      </c>
      <c r="M499">
        <v>15.57664106</v>
      </c>
      <c r="N499" s="9">
        <v>250</v>
      </c>
      <c r="O499" s="9">
        <v>0.03</v>
      </c>
      <c r="P499" s="17" t="s">
        <v>234</v>
      </c>
      <c r="Q499" t="s">
        <v>70</v>
      </c>
      <c r="R499" t="s">
        <v>86</v>
      </c>
      <c r="S499" t="s">
        <v>30</v>
      </c>
      <c r="T499" t="s">
        <v>30</v>
      </c>
      <c r="U499" t="s">
        <v>30</v>
      </c>
      <c r="V499" t="s">
        <v>30</v>
      </c>
      <c r="W499" t="s">
        <v>166</v>
      </c>
      <c r="X499" t="s">
        <v>166</v>
      </c>
      <c r="Y499" t="str">
        <f t="shared" ref="Y499:Y508" si="85">IF(U499="NA",IF(T499="NA",IF(S499="NA",IF(R499="NA",IF(Q499="NA","Other",Q499),R499),S499),T499),U499)</f>
        <v>Bivalvia</v>
      </c>
      <c r="Z499" t="s">
        <v>175</v>
      </c>
      <c r="AA499" s="4" t="s">
        <v>221</v>
      </c>
      <c r="AB499" s="4" t="s">
        <v>30</v>
      </c>
      <c r="AC499" t="s">
        <v>229</v>
      </c>
      <c r="AD499">
        <v>1</v>
      </c>
      <c r="AE499" s="21">
        <f t="shared" si="77"/>
        <v>33.333333333333336</v>
      </c>
      <c r="AF499" s="27">
        <f t="shared" si="81"/>
        <v>2.1399564389354513</v>
      </c>
      <c r="AG499" t="s">
        <v>237</v>
      </c>
    </row>
    <row r="500" spans="1:33" hidden="1" x14ac:dyDescent="0.25">
      <c r="A500" s="4" t="s">
        <v>271</v>
      </c>
      <c r="B500" s="4" t="s">
        <v>2</v>
      </c>
      <c r="C500" s="4" t="s">
        <v>276</v>
      </c>
      <c r="D500" s="4" t="s">
        <v>316</v>
      </c>
      <c r="E500" s="6">
        <v>42164</v>
      </c>
      <c r="F500">
        <v>0</v>
      </c>
      <c r="G500" s="15">
        <v>250</v>
      </c>
      <c r="H500">
        <v>91710</v>
      </c>
      <c r="I500">
        <v>94621</v>
      </c>
      <c r="J500">
        <f t="shared" si="76"/>
        <v>78.22738122738123</v>
      </c>
      <c r="K500" t="s">
        <v>30</v>
      </c>
      <c r="L500">
        <f>((3.14*(0.5^2))/4)*J500</f>
        <v>15.352123565873567</v>
      </c>
      <c r="M500">
        <v>15.57664106</v>
      </c>
      <c r="N500" s="9">
        <v>250</v>
      </c>
      <c r="O500" s="9">
        <v>0.03</v>
      </c>
      <c r="P500" s="17" t="s">
        <v>234</v>
      </c>
      <c r="Q500" t="s">
        <v>57</v>
      </c>
      <c r="R500" t="s">
        <v>30</v>
      </c>
      <c r="S500" t="s">
        <v>30</v>
      </c>
      <c r="T500" t="s">
        <v>30</v>
      </c>
      <c r="U500" t="s">
        <v>30</v>
      </c>
      <c r="V500" t="s">
        <v>30</v>
      </c>
      <c r="W500" t="s">
        <v>166</v>
      </c>
      <c r="X500" t="s">
        <v>166</v>
      </c>
      <c r="Y500" t="str">
        <f t="shared" si="85"/>
        <v>Bryozoa</v>
      </c>
      <c r="Z500" t="s">
        <v>57</v>
      </c>
      <c r="AA500" s="4" t="s">
        <v>30</v>
      </c>
      <c r="AB500" s="4" t="s">
        <v>30</v>
      </c>
      <c r="AC500" t="s">
        <v>229</v>
      </c>
      <c r="AD500">
        <v>1</v>
      </c>
      <c r="AE500" s="21">
        <f t="shared" si="77"/>
        <v>33.333333333333336</v>
      </c>
      <c r="AF500" s="27">
        <f t="shared" si="81"/>
        <v>2.1399564389354513</v>
      </c>
      <c r="AG500" t="s">
        <v>237</v>
      </c>
    </row>
    <row r="501" spans="1:33" hidden="1" x14ac:dyDescent="0.25">
      <c r="A501" s="4" t="s">
        <v>271</v>
      </c>
      <c r="B501" s="4" t="s">
        <v>2</v>
      </c>
      <c r="C501" s="4" t="s">
        <v>276</v>
      </c>
      <c r="D501" s="4" t="s">
        <v>316</v>
      </c>
      <c r="E501" s="6">
        <v>42164</v>
      </c>
      <c r="F501">
        <v>0</v>
      </c>
      <c r="G501" s="15">
        <v>250</v>
      </c>
      <c r="H501">
        <v>91710</v>
      </c>
      <c r="I501">
        <v>94621</v>
      </c>
      <c r="J501">
        <f t="shared" si="76"/>
        <v>78.22738122738123</v>
      </c>
      <c r="K501" t="s">
        <v>30</v>
      </c>
      <c r="L501">
        <f>((3.14*(0.5^2))/4)*J501</f>
        <v>15.352123565873567</v>
      </c>
      <c r="M501">
        <v>15.57664106</v>
      </c>
      <c r="N501" s="9">
        <v>1000</v>
      </c>
      <c r="O501" s="9">
        <v>1</v>
      </c>
      <c r="P501" s="17" t="s">
        <v>238</v>
      </c>
      <c r="Q501" t="s">
        <v>31</v>
      </c>
      <c r="R501" t="s">
        <v>32</v>
      </c>
      <c r="S501" t="s">
        <v>34</v>
      </c>
      <c r="T501" t="s">
        <v>82</v>
      </c>
      <c r="U501" t="s">
        <v>83</v>
      </c>
      <c r="V501" t="s">
        <v>84</v>
      </c>
      <c r="W501" t="str">
        <f t="shared" ref="W501:W508" si="86">IF(S501="NA",IF(R501="NA",IF(Q501="NA","Digested",Q501),R501),S501)</f>
        <v>Calanoida</v>
      </c>
      <c r="X501" t="s">
        <v>342</v>
      </c>
      <c r="Y501" t="str">
        <f t="shared" si="85"/>
        <v>Calanus</v>
      </c>
      <c r="Z501" t="s">
        <v>187</v>
      </c>
      <c r="AA501" s="4" t="s">
        <v>30</v>
      </c>
      <c r="AB501" s="4" t="s">
        <v>30</v>
      </c>
      <c r="AC501">
        <v>3.5</v>
      </c>
      <c r="AD501">
        <v>6</v>
      </c>
      <c r="AE501" s="21">
        <f t="shared" si="77"/>
        <v>6</v>
      </c>
      <c r="AF501" s="27">
        <f t="shared" si="81"/>
        <v>0.38519215900838122</v>
      </c>
      <c r="AG501" t="s">
        <v>237</v>
      </c>
    </row>
    <row r="502" spans="1:33" hidden="1" x14ac:dyDescent="0.25">
      <c r="A502" s="4" t="s">
        <v>271</v>
      </c>
      <c r="B502" s="4" t="s">
        <v>2</v>
      </c>
      <c r="C502" s="4" t="s">
        <v>276</v>
      </c>
      <c r="D502" s="4" t="s">
        <v>316</v>
      </c>
      <c r="E502" s="6">
        <v>42164</v>
      </c>
      <c r="F502">
        <v>0</v>
      </c>
      <c r="G502" s="15">
        <v>250</v>
      </c>
      <c r="H502">
        <v>91710</v>
      </c>
      <c r="I502">
        <v>94621</v>
      </c>
      <c r="J502">
        <f t="shared" si="76"/>
        <v>78.22738122738123</v>
      </c>
      <c r="K502" t="s">
        <v>30</v>
      </c>
      <c r="L502">
        <f>((3.14*(0.5^2))/4)*J502</f>
        <v>15.352123565873567</v>
      </c>
      <c r="M502">
        <v>15.57664106</v>
      </c>
      <c r="N502" s="9">
        <v>1000</v>
      </c>
      <c r="O502" s="9">
        <v>1</v>
      </c>
      <c r="P502" s="17" t="s">
        <v>238</v>
      </c>
      <c r="Q502" t="s">
        <v>31</v>
      </c>
      <c r="R502" t="s">
        <v>32</v>
      </c>
      <c r="S502" t="s">
        <v>34</v>
      </c>
      <c r="T502" t="s">
        <v>82</v>
      </c>
      <c r="U502" t="s">
        <v>83</v>
      </c>
      <c r="V502" t="s">
        <v>133</v>
      </c>
      <c r="W502" t="str">
        <f t="shared" si="86"/>
        <v>Calanoida</v>
      </c>
      <c r="X502" t="s">
        <v>342</v>
      </c>
      <c r="Y502" t="str">
        <f t="shared" si="85"/>
        <v>Calanus</v>
      </c>
      <c r="Z502" t="s">
        <v>198</v>
      </c>
      <c r="AA502" s="4" t="s">
        <v>30</v>
      </c>
      <c r="AB502" s="4" t="s">
        <v>30</v>
      </c>
      <c r="AC502">
        <v>2.7</v>
      </c>
      <c r="AD502">
        <v>4</v>
      </c>
      <c r="AE502" s="21">
        <f t="shared" si="77"/>
        <v>4</v>
      </c>
      <c r="AF502" s="27">
        <f t="shared" si="81"/>
        <v>0.25679477267225415</v>
      </c>
      <c r="AG502" t="s">
        <v>237</v>
      </c>
    </row>
    <row r="503" spans="1:33" hidden="1" x14ac:dyDescent="0.25">
      <c r="A503" s="4" t="s">
        <v>271</v>
      </c>
      <c r="B503" s="4" t="s">
        <v>2</v>
      </c>
      <c r="C503" s="4" t="s">
        <v>276</v>
      </c>
      <c r="D503" s="4" t="s">
        <v>316</v>
      </c>
      <c r="E503" s="6">
        <v>42164</v>
      </c>
      <c r="F503">
        <v>0</v>
      </c>
      <c r="G503" s="15">
        <v>250</v>
      </c>
      <c r="H503">
        <v>91710</v>
      </c>
      <c r="I503">
        <v>94621</v>
      </c>
      <c r="J503">
        <f t="shared" si="76"/>
        <v>78.22738122738123</v>
      </c>
      <c r="K503" t="s">
        <v>30</v>
      </c>
      <c r="L503">
        <f>((3.14*(0.5^2))/4)*J503</f>
        <v>15.352123565873567</v>
      </c>
      <c r="M503">
        <v>15.57664106</v>
      </c>
      <c r="N503" s="9">
        <v>250</v>
      </c>
      <c r="O503" s="9">
        <v>0.03</v>
      </c>
      <c r="P503" s="17" t="s">
        <v>239</v>
      </c>
      <c r="Q503" t="s">
        <v>31</v>
      </c>
      <c r="R503" t="s">
        <v>32</v>
      </c>
      <c r="S503" t="s">
        <v>34</v>
      </c>
      <c r="T503" t="s">
        <v>82</v>
      </c>
      <c r="U503" t="s">
        <v>83</v>
      </c>
      <c r="V503" t="s">
        <v>133</v>
      </c>
      <c r="W503" t="str">
        <f t="shared" si="86"/>
        <v>Calanoida</v>
      </c>
      <c r="X503" t="s">
        <v>342</v>
      </c>
      <c r="Y503" t="str">
        <f t="shared" si="85"/>
        <v>Calanus</v>
      </c>
      <c r="Z503" t="s">
        <v>198</v>
      </c>
      <c r="AA503" s="4" t="s">
        <v>30</v>
      </c>
      <c r="AB503" s="4" t="s">
        <v>30</v>
      </c>
      <c r="AC503" t="s">
        <v>229</v>
      </c>
      <c r="AD503">
        <v>2</v>
      </c>
      <c r="AE503" s="21">
        <f t="shared" si="77"/>
        <v>66.666666666666671</v>
      </c>
      <c r="AF503" s="27">
        <f t="shared" si="81"/>
        <v>4.2799128778709026</v>
      </c>
      <c r="AG503" t="s">
        <v>237</v>
      </c>
    </row>
    <row r="504" spans="1:33" hidden="1" x14ac:dyDescent="0.25">
      <c r="A504" s="4" t="s">
        <v>271</v>
      </c>
      <c r="B504" s="4" t="s">
        <v>2</v>
      </c>
      <c r="C504" s="4" t="s">
        <v>276</v>
      </c>
      <c r="D504" s="4" t="s">
        <v>316</v>
      </c>
      <c r="E504" s="6">
        <v>42164</v>
      </c>
      <c r="F504">
        <v>0</v>
      </c>
      <c r="G504" s="15">
        <v>250</v>
      </c>
      <c r="H504">
        <v>91710</v>
      </c>
      <c r="I504">
        <v>94621</v>
      </c>
      <c r="J504">
        <f t="shared" si="76"/>
        <v>78.22738122738123</v>
      </c>
      <c r="K504" t="s">
        <v>30</v>
      </c>
      <c r="L504">
        <f>((3.14*(0.5^2))/4)*J504</f>
        <v>15.352123565873567</v>
      </c>
      <c r="M504">
        <v>15.57664106</v>
      </c>
      <c r="N504" s="9">
        <v>1000</v>
      </c>
      <c r="O504" s="9">
        <v>1</v>
      </c>
      <c r="P504" s="17" t="s">
        <v>238</v>
      </c>
      <c r="Q504" t="s">
        <v>31</v>
      </c>
      <c r="R504" t="s">
        <v>79</v>
      </c>
      <c r="S504" t="s">
        <v>80</v>
      </c>
      <c r="T504" t="s">
        <v>81</v>
      </c>
      <c r="U504" t="s">
        <v>30</v>
      </c>
      <c r="V504" t="s">
        <v>30</v>
      </c>
      <c r="W504" t="str">
        <f t="shared" si="86"/>
        <v>Decapoda</v>
      </c>
      <c r="X504" t="s">
        <v>340</v>
      </c>
      <c r="Y504" t="str">
        <f t="shared" si="85"/>
        <v>Cancridae</v>
      </c>
      <c r="Z504" t="s">
        <v>81</v>
      </c>
      <c r="AA504" s="4" t="s">
        <v>30</v>
      </c>
      <c r="AB504" s="4" t="s">
        <v>30</v>
      </c>
      <c r="AC504">
        <v>3.6</v>
      </c>
      <c r="AD504">
        <v>1</v>
      </c>
      <c r="AE504" s="21">
        <f t="shared" si="77"/>
        <v>1</v>
      </c>
      <c r="AF504" s="27">
        <f t="shared" si="81"/>
        <v>6.4198693168063536E-2</v>
      </c>
      <c r="AG504" t="s">
        <v>237</v>
      </c>
    </row>
    <row r="505" spans="1:33" hidden="1" x14ac:dyDescent="0.25">
      <c r="A505" s="4" t="s">
        <v>271</v>
      </c>
      <c r="B505" s="4" t="s">
        <v>2</v>
      </c>
      <c r="C505" s="4" t="s">
        <v>276</v>
      </c>
      <c r="D505" s="4" t="s">
        <v>316</v>
      </c>
      <c r="E505" s="6">
        <v>42164</v>
      </c>
      <c r="F505">
        <v>0</v>
      </c>
      <c r="G505" s="15">
        <v>250</v>
      </c>
      <c r="H505">
        <v>91710</v>
      </c>
      <c r="I505">
        <v>94621</v>
      </c>
      <c r="J505">
        <f t="shared" si="76"/>
        <v>78.22738122738123</v>
      </c>
      <c r="K505" t="s">
        <v>30</v>
      </c>
      <c r="L505">
        <f>((3.14*(0.5^2))/4)*J505</f>
        <v>15.352123565873567</v>
      </c>
      <c r="M505">
        <v>15.57664106</v>
      </c>
      <c r="N505" s="9">
        <v>250</v>
      </c>
      <c r="O505" s="9">
        <v>0.03</v>
      </c>
      <c r="P505" s="17" t="s">
        <v>239</v>
      </c>
      <c r="Q505" t="s">
        <v>31</v>
      </c>
      <c r="R505" t="s">
        <v>33</v>
      </c>
      <c r="S505" t="s">
        <v>34</v>
      </c>
      <c r="T505" t="s">
        <v>35</v>
      </c>
      <c r="U505" t="s">
        <v>36</v>
      </c>
      <c r="V505" t="s">
        <v>37</v>
      </c>
      <c r="W505" t="str">
        <f t="shared" si="86"/>
        <v>Calanoida</v>
      </c>
      <c r="X505" t="s">
        <v>342</v>
      </c>
      <c r="Y505" t="str">
        <f t="shared" si="85"/>
        <v>Centropages</v>
      </c>
      <c r="Z505" t="s">
        <v>247</v>
      </c>
      <c r="AA505" s="4" t="s">
        <v>30</v>
      </c>
      <c r="AB505" s="4" t="s">
        <v>228</v>
      </c>
      <c r="AC505" t="s">
        <v>229</v>
      </c>
      <c r="AD505">
        <v>5</v>
      </c>
      <c r="AE505" s="21">
        <f t="shared" si="77"/>
        <v>166.66666666666669</v>
      </c>
      <c r="AF505" s="27">
        <f t="shared" si="81"/>
        <v>10.699782194677258</v>
      </c>
      <c r="AG505" t="s">
        <v>237</v>
      </c>
    </row>
    <row r="506" spans="1:33" hidden="1" x14ac:dyDescent="0.25">
      <c r="A506" s="4" t="s">
        <v>271</v>
      </c>
      <c r="B506" s="4" t="s">
        <v>2</v>
      </c>
      <c r="C506" s="4" t="s">
        <v>276</v>
      </c>
      <c r="D506" s="4" t="s">
        <v>316</v>
      </c>
      <c r="E506" s="6">
        <v>42164</v>
      </c>
      <c r="F506">
        <v>0</v>
      </c>
      <c r="G506" s="15">
        <v>250</v>
      </c>
      <c r="H506">
        <v>91710</v>
      </c>
      <c r="I506">
        <v>94621</v>
      </c>
      <c r="J506">
        <f t="shared" si="76"/>
        <v>78.22738122738123</v>
      </c>
      <c r="K506" t="s">
        <v>30</v>
      </c>
      <c r="L506">
        <f>((3.14*(0.5^2))/4)*J506</f>
        <v>15.352123565873567</v>
      </c>
      <c r="M506">
        <v>15.57664106</v>
      </c>
      <c r="N506" s="9">
        <v>250</v>
      </c>
      <c r="O506" s="9">
        <v>0.03</v>
      </c>
      <c r="P506" s="17" t="s">
        <v>239</v>
      </c>
      <c r="Q506" t="s">
        <v>31</v>
      </c>
      <c r="R506" t="s">
        <v>33</v>
      </c>
      <c r="S506" t="s">
        <v>34</v>
      </c>
      <c r="T506" t="s">
        <v>35</v>
      </c>
      <c r="U506" t="s">
        <v>36</v>
      </c>
      <c r="V506" t="s">
        <v>37</v>
      </c>
      <c r="W506" t="str">
        <f t="shared" si="86"/>
        <v>Calanoida</v>
      </c>
      <c r="X506" t="s">
        <v>342</v>
      </c>
      <c r="Y506" t="str">
        <f t="shared" si="85"/>
        <v>Centropages</v>
      </c>
      <c r="Z506" t="s">
        <v>247</v>
      </c>
      <c r="AA506" s="4" t="s">
        <v>30</v>
      </c>
      <c r="AB506" s="4" t="s">
        <v>227</v>
      </c>
      <c r="AC506" t="s">
        <v>229</v>
      </c>
      <c r="AD506">
        <v>4</v>
      </c>
      <c r="AE506" s="21">
        <f t="shared" si="77"/>
        <v>133.33333333333334</v>
      </c>
      <c r="AF506" s="27">
        <f t="shared" si="81"/>
        <v>8.5598257557418052</v>
      </c>
      <c r="AG506" t="s">
        <v>237</v>
      </c>
    </row>
    <row r="507" spans="1:33" hidden="1" x14ac:dyDescent="0.25">
      <c r="A507" s="4" t="s">
        <v>271</v>
      </c>
      <c r="B507" s="4" t="s">
        <v>2</v>
      </c>
      <c r="C507" s="4" t="s">
        <v>276</v>
      </c>
      <c r="D507" s="4" t="s">
        <v>316</v>
      </c>
      <c r="E507" s="6">
        <v>42164</v>
      </c>
      <c r="F507">
        <v>0</v>
      </c>
      <c r="G507" s="15">
        <v>250</v>
      </c>
      <c r="H507">
        <v>91710</v>
      </c>
      <c r="I507">
        <v>94621</v>
      </c>
      <c r="J507">
        <f t="shared" si="76"/>
        <v>78.22738122738123</v>
      </c>
      <c r="K507" t="s">
        <v>30</v>
      </c>
      <c r="L507">
        <f>((3.14*(0.5^2))/4)*J507</f>
        <v>15.352123565873567</v>
      </c>
      <c r="M507">
        <v>15.57664106</v>
      </c>
      <c r="N507" s="9">
        <v>250</v>
      </c>
      <c r="O507" s="9">
        <v>0.03</v>
      </c>
      <c r="P507" s="17" t="s">
        <v>239</v>
      </c>
      <c r="Q507" t="s">
        <v>31</v>
      </c>
      <c r="R507" t="s">
        <v>33</v>
      </c>
      <c r="S507" t="s">
        <v>34</v>
      </c>
      <c r="T507" t="s">
        <v>35</v>
      </c>
      <c r="U507" t="s">
        <v>36</v>
      </c>
      <c r="V507" t="s">
        <v>37</v>
      </c>
      <c r="W507" t="str">
        <f t="shared" si="86"/>
        <v>Calanoida</v>
      </c>
      <c r="X507" t="s">
        <v>342</v>
      </c>
      <c r="Y507" t="str">
        <f t="shared" si="85"/>
        <v>Centropages</v>
      </c>
      <c r="Z507" t="s">
        <v>247</v>
      </c>
      <c r="AA507" s="4" t="s">
        <v>30</v>
      </c>
      <c r="AB507" s="4" t="s">
        <v>30</v>
      </c>
      <c r="AC507" t="s">
        <v>229</v>
      </c>
      <c r="AD507">
        <v>1</v>
      </c>
      <c r="AE507" s="21">
        <f t="shared" si="77"/>
        <v>33.333333333333336</v>
      </c>
      <c r="AF507" s="27">
        <f t="shared" si="81"/>
        <v>2.1399564389354513</v>
      </c>
      <c r="AG507" t="s">
        <v>237</v>
      </c>
    </row>
    <row r="508" spans="1:33" hidden="1" x14ac:dyDescent="0.25">
      <c r="A508" s="4" t="s">
        <v>271</v>
      </c>
      <c r="B508" s="4" t="s">
        <v>2</v>
      </c>
      <c r="C508" s="4" t="s">
        <v>276</v>
      </c>
      <c r="D508" s="4" t="s">
        <v>316</v>
      </c>
      <c r="E508" s="6">
        <v>42164</v>
      </c>
      <c r="F508">
        <v>0</v>
      </c>
      <c r="G508" s="15">
        <v>250</v>
      </c>
      <c r="H508">
        <v>91710</v>
      </c>
      <c r="I508">
        <v>94621</v>
      </c>
      <c r="J508">
        <f t="shared" si="76"/>
        <v>78.22738122738123</v>
      </c>
      <c r="K508" t="s">
        <v>30</v>
      </c>
      <c r="L508">
        <f>((3.14*(0.5^2))/4)*J508</f>
        <v>15.352123565873567</v>
      </c>
      <c r="M508">
        <v>15.57664106</v>
      </c>
      <c r="N508" s="9">
        <v>250</v>
      </c>
      <c r="O508" s="9">
        <v>0.03</v>
      </c>
      <c r="P508" s="17" t="s">
        <v>239</v>
      </c>
      <c r="Q508" t="s">
        <v>87</v>
      </c>
      <c r="R508" t="s">
        <v>30</v>
      </c>
      <c r="S508" t="s">
        <v>30</v>
      </c>
      <c r="T508" t="s">
        <v>30</v>
      </c>
      <c r="U508" t="s">
        <v>30</v>
      </c>
      <c r="V508" t="s">
        <v>30</v>
      </c>
      <c r="W508" t="str">
        <f t="shared" si="86"/>
        <v>Chaetognatha</v>
      </c>
      <c r="X508" t="s">
        <v>166</v>
      </c>
      <c r="Y508" t="str">
        <f t="shared" si="85"/>
        <v>Chaetognatha</v>
      </c>
      <c r="Z508" t="s">
        <v>126</v>
      </c>
      <c r="AA508" s="4" t="s">
        <v>30</v>
      </c>
      <c r="AB508" s="4" t="s">
        <v>30</v>
      </c>
      <c r="AC508" t="s">
        <v>229</v>
      </c>
      <c r="AD508">
        <v>1</v>
      </c>
      <c r="AE508" s="21">
        <f t="shared" si="77"/>
        <v>33.333333333333336</v>
      </c>
      <c r="AF508" s="27">
        <f t="shared" si="81"/>
        <v>2.1399564389354513</v>
      </c>
      <c r="AG508" t="s">
        <v>237</v>
      </c>
    </row>
    <row r="509" spans="1:33" hidden="1" x14ac:dyDescent="0.25">
      <c r="A509" s="4" t="s">
        <v>271</v>
      </c>
      <c r="B509" s="4" t="s">
        <v>2</v>
      </c>
      <c r="C509" s="4" t="s">
        <v>276</v>
      </c>
      <c r="D509" s="4" t="s">
        <v>316</v>
      </c>
      <c r="E509" s="6">
        <v>42164</v>
      </c>
      <c r="F509">
        <v>0</v>
      </c>
      <c r="G509" s="15">
        <v>250</v>
      </c>
      <c r="H509">
        <v>91710</v>
      </c>
      <c r="I509">
        <v>94621</v>
      </c>
      <c r="J509">
        <f t="shared" si="76"/>
        <v>78.22738122738123</v>
      </c>
      <c r="K509" t="s">
        <v>30</v>
      </c>
      <c r="L509">
        <f>((3.14*(0.5^2))/4)*J509</f>
        <v>15.352123565873567</v>
      </c>
      <c r="M509">
        <v>15.57664106</v>
      </c>
      <c r="N509" s="9">
        <v>250</v>
      </c>
      <c r="O509" s="9">
        <v>0.03</v>
      </c>
      <c r="P509" s="17" t="s">
        <v>234</v>
      </c>
      <c r="Q509" t="s">
        <v>31</v>
      </c>
      <c r="R509" t="s">
        <v>32</v>
      </c>
      <c r="S509" t="s">
        <v>30</v>
      </c>
      <c r="T509" t="s">
        <v>30</v>
      </c>
      <c r="U509" t="s">
        <v>30</v>
      </c>
      <c r="V509" t="s">
        <v>30</v>
      </c>
      <c r="W509" t="s">
        <v>312</v>
      </c>
      <c r="X509" t="s">
        <v>166</v>
      </c>
      <c r="Y509" t="s">
        <v>168</v>
      </c>
      <c r="Z509" t="s">
        <v>168</v>
      </c>
      <c r="AA509" s="4" t="s">
        <v>215</v>
      </c>
      <c r="AB509" s="4" t="s">
        <v>30</v>
      </c>
      <c r="AC509" t="s">
        <v>229</v>
      </c>
      <c r="AD509">
        <v>2</v>
      </c>
      <c r="AE509" s="21">
        <f t="shared" si="77"/>
        <v>66.666666666666671</v>
      </c>
      <c r="AF509" s="27">
        <f t="shared" si="81"/>
        <v>4.2799128778709026</v>
      </c>
      <c r="AG509" t="s">
        <v>237</v>
      </c>
    </row>
    <row r="510" spans="1:33" hidden="1" x14ac:dyDescent="0.25">
      <c r="A510" s="4" t="s">
        <v>271</v>
      </c>
      <c r="B510" s="4" t="s">
        <v>2</v>
      </c>
      <c r="C510" s="4" t="s">
        <v>276</v>
      </c>
      <c r="D510" s="4" t="s">
        <v>316</v>
      </c>
      <c r="E510" s="6">
        <v>42164</v>
      </c>
      <c r="F510">
        <v>0</v>
      </c>
      <c r="G510" s="15">
        <v>250</v>
      </c>
      <c r="H510">
        <v>91710</v>
      </c>
      <c r="I510">
        <v>94621</v>
      </c>
      <c r="J510">
        <f t="shared" si="76"/>
        <v>78.22738122738123</v>
      </c>
      <c r="K510" t="s">
        <v>30</v>
      </c>
      <c r="L510">
        <f>((3.14*(0.5^2))/4)*J510</f>
        <v>15.352123565873567</v>
      </c>
      <c r="M510">
        <v>15.57664106</v>
      </c>
      <c r="N510" s="9">
        <v>250</v>
      </c>
      <c r="O510" s="9">
        <v>0.03</v>
      </c>
      <c r="P510" s="17" t="s">
        <v>234</v>
      </c>
      <c r="Q510" t="s">
        <v>31</v>
      </c>
      <c r="R510" t="s">
        <v>33</v>
      </c>
      <c r="S510" t="s">
        <v>34</v>
      </c>
      <c r="T510" t="s">
        <v>30</v>
      </c>
      <c r="U510" t="s">
        <v>30</v>
      </c>
      <c r="V510" t="s">
        <v>30</v>
      </c>
      <c r="W510" t="str">
        <f>IF(S510="NA",IF(R510="NA",IF(Q510="NA","Digested",Q510),R510),S510)</f>
        <v>Calanoida</v>
      </c>
      <c r="X510" t="s">
        <v>342</v>
      </c>
      <c r="Y510" t="s">
        <v>176</v>
      </c>
      <c r="Z510" t="s">
        <v>176</v>
      </c>
      <c r="AA510" s="4" t="s">
        <v>219</v>
      </c>
      <c r="AB510" s="4" t="s">
        <v>30</v>
      </c>
      <c r="AC510" t="s">
        <v>229</v>
      </c>
      <c r="AD510">
        <v>17</v>
      </c>
      <c r="AE510" s="21">
        <f t="shared" si="77"/>
        <v>566.66666666666674</v>
      </c>
      <c r="AF510" s="27">
        <f t="shared" si="81"/>
        <v>36.379259461902677</v>
      </c>
      <c r="AG510" t="s">
        <v>237</v>
      </c>
    </row>
    <row r="511" spans="1:33" hidden="1" x14ac:dyDescent="0.25">
      <c r="A511" s="4" t="s">
        <v>271</v>
      </c>
      <c r="B511" s="4" t="s">
        <v>2</v>
      </c>
      <c r="C511" s="4" t="s">
        <v>276</v>
      </c>
      <c r="D511" s="4" t="s">
        <v>316</v>
      </c>
      <c r="E511" s="6">
        <v>42164</v>
      </c>
      <c r="F511">
        <v>0</v>
      </c>
      <c r="G511" s="15">
        <v>250</v>
      </c>
      <c r="H511">
        <v>91710</v>
      </c>
      <c r="I511">
        <v>94621</v>
      </c>
      <c r="J511">
        <f t="shared" si="76"/>
        <v>78.22738122738123</v>
      </c>
      <c r="K511" t="s">
        <v>30</v>
      </c>
      <c r="L511">
        <f>((3.14*(0.5^2))/4)*J511</f>
        <v>15.352123565873567</v>
      </c>
      <c r="M511">
        <v>15.57664106</v>
      </c>
      <c r="N511" s="9">
        <v>250</v>
      </c>
      <c r="O511" s="9">
        <v>0.03</v>
      </c>
      <c r="P511" s="17" t="s">
        <v>234</v>
      </c>
      <c r="Q511" t="s">
        <v>31</v>
      </c>
      <c r="R511" t="s">
        <v>33</v>
      </c>
      <c r="S511" t="s">
        <v>34</v>
      </c>
      <c r="T511" t="s">
        <v>30</v>
      </c>
      <c r="U511" t="s">
        <v>30</v>
      </c>
      <c r="V511" t="s">
        <v>30</v>
      </c>
      <c r="W511" t="str">
        <f>IF(S511="NA",IF(R511="NA",IF(Q511="NA","Digested",Q511),R511),S511)</f>
        <v>Calanoida</v>
      </c>
      <c r="X511" t="s">
        <v>342</v>
      </c>
      <c r="Y511" t="s">
        <v>176</v>
      </c>
      <c r="Z511" t="s">
        <v>176</v>
      </c>
      <c r="AA511" s="4" t="s">
        <v>216</v>
      </c>
      <c r="AB511" s="4" t="s">
        <v>30</v>
      </c>
      <c r="AC511" t="s">
        <v>229</v>
      </c>
      <c r="AD511">
        <v>1</v>
      </c>
      <c r="AE511" s="21">
        <f t="shared" si="77"/>
        <v>33.333333333333336</v>
      </c>
      <c r="AF511" s="27">
        <f t="shared" si="81"/>
        <v>2.1399564389354513</v>
      </c>
      <c r="AG511" t="s">
        <v>237</v>
      </c>
    </row>
    <row r="512" spans="1:33" hidden="1" x14ac:dyDescent="0.25">
      <c r="A512" s="4" t="s">
        <v>271</v>
      </c>
      <c r="B512" s="4" t="s">
        <v>2</v>
      </c>
      <c r="C512" s="4" t="s">
        <v>276</v>
      </c>
      <c r="D512" s="4" t="s">
        <v>316</v>
      </c>
      <c r="E512" s="6">
        <v>42164</v>
      </c>
      <c r="F512">
        <v>0</v>
      </c>
      <c r="G512" s="15">
        <v>250</v>
      </c>
      <c r="H512">
        <v>91710</v>
      </c>
      <c r="I512">
        <v>94621</v>
      </c>
      <c r="J512">
        <f t="shared" si="76"/>
        <v>78.22738122738123</v>
      </c>
      <c r="K512" t="s">
        <v>30</v>
      </c>
      <c r="L512">
        <f>((3.14*(0.5^2))/4)*J512</f>
        <v>15.352123565873567</v>
      </c>
      <c r="M512">
        <v>15.57664106</v>
      </c>
      <c r="N512" s="9">
        <v>250</v>
      </c>
      <c r="O512" s="9">
        <v>0.03</v>
      </c>
      <c r="P512" s="17" t="s">
        <v>234</v>
      </c>
      <c r="Q512" t="s">
        <v>31</v>
      </c>
      <c r="R512" t="s">
        <v>33</v>
      </c>
      <c r="S512" t="s">
        <v>34</v>
      </c>
      <c r="T512" t="s">
        <v>30</v>
      </c>
      <c r="U512" t="s">
        <v>30</v>
      </c>
      <c r="V512" t="s">
        <v>30</v>
      </c>
      <c r="W512" t="str">
        <f>IF(S512="NA",IF(R512="NA",IF(Q512="NA","Digested",Q512),R512),S512)</f>
        <v>Calanoida</v>
      </c>
      <c r="X512" t="s">
        <v>342</v>
      </c>
      <c r="Y512" t="s">
        <v>176</v>
      </c>
      <c r="Z512" t="s">
        <v>176</v>
      </c>
      <c r="AA512" s="4" t="s">
        <v>217</v>
      </c>
      <c r="AB512" s="4" t="s">
        <v>30</v>
      </c>
      <c r="AC512" t="s">
        <v>229</v>
      </c>
      <c r="AD512">
        <v>1</v>
      </c>
      <c r="AE512" s="21">
        <f t="shared" si="77"/>
        <v>33.333333333333336</v>
      </c>
      <c r="AF512" s="27">
        <f t="shared" si="81"/>
        <v>2.1399564389354513</v>
      </c>
      <c r="AG512" t="s">
        <v>237</v>
      </c>
    </row>
    <row r="513" spans="1:33" hidden="1" x14ac:dyDescent="0.25">
      <c r="A513" s="4" t="s">
        <v>271</v>
      </c>
      <c r="B513" s="4" t="s">
        <v>2</v>
      </c>
      <c r="C513" s="4" t="s">
        <v>276</v>
      </c>
      <c r="D513" s="4" t="s">
        <v>316</v>
      </c>
      <c r="E513" s="6">
        <v>42164</v>
      </c>
      <c r="F513">
        <v>0</v>
      </c>
      <c r="G513" s="15">
        <v>250</v>
      </c>
      <c r="H513">
        <v>91710</v>
      </c>
      <c r="I513">
        <v>94621</v>
      </c>
      <c r="J513">
        <f t="shared" ref="J513:J549" si="87">((I513-H513)*26873)/999999</f>
        <v>78.22738122738123</v>
      </c>
      <c r="K513" t="s">
        <v>30</v>
      </c>
      <c r="L513">
        <f>((3.14*(0.5^2))/4)*J513</f>
        <v>15.352123565873567</v>
      </c>
      <c r="M513">
        <v>15.57664106</v>
      </c>
      <c r="N513" s="9">
        <v>250</v>
      </c>
      <c r="O513" s="9">
        <v>0.03</v>
      </c>
      <c r="P513" s="17" t="s">
        <v>234</v>
      </c>
      <c r="Q513" t="s">
        <v>31</v>
      </c>
      <c r="R513" t="s">
        <v>32</v>
      </c>
      <c r="S513" t="s">
        <v>337</v>
      </c>
      <c r="T513" t="s">
        <v>55</v>
      </c>
      <c r="U513" t="s">
        <v>56</v>
      </c>
      <c r="V513" t="s">
        <v>30</v>
      </c>
      <c r="W513" t="str">
        <f t="shared" ref="W513" si="88">IF(S513="NA",IF(R513="NA",IF(Q513="NA","Digested",Q513),R513),S513)</f>
        <v>Poecilostomatoida</v>
      </c>
      <c r="X513" t="s">
        <v>166</v>
      </c>
      <c r="Y513" t="str">
        <f t="shared" ref="Y513:Y532" si="89">IF(U513="NA",IF(T513="NA",IF(S513="NA",IF(R513="NA",IF(Q513="NA","Other",Q513),R513),S513),T513),U513)</f>
        <v>Corycaeus</v>
      </c>
      <c r="Z513" t="s">
        <v>56</v>
      </c>
      <c r="AA513" s="4" t="s">
        <v>30</v>
      </c>
      <c r="AB513" s="4" t="s">
        <v>30</v>
      </c>
      <c r="AC513" t="s">
        <v>229</v>
      </c>
      <c r="AD513">
        <v>9</v>
      </c>
      <c r="AE513" s="21">
        <f t="shared" ref="AE513:AE549" si="90">AD513/O513</f>
        <v>300</v>
      </c>
      <c r="AF513" s="27">
        <f t="shared" ref="AF513:AF574" si="91">AE513/M513</f>
        <v>19.259607950419063</v>
      </c>
      <c r="AG513" t="s">
        <v>237</v>
      </c>
    </row>
    <row r="514" spans="1:33" hidden="1" x14ac:dyDescent="0.25">
      <c r="A514" s="4" t="s">
        <v>271</v>
      </c>
      <c r="B514" s="4" t="s">
        <v>2</v>
      </c>
      <c r="C514" s="4" t="s">
        <v>276</v>
      </c>
      <c r="D514" s="4" t="s">
        <v>316</v>
      </c>
      <c r="E514" s="6">
        <v>42164</v>
      </c>
      <c r="F514">
        <v>0</v>
      </c>
      <c r="G514" s="15">
        <v>250</v>
      </c>
      <c r="H514">
        <v>91710</v>
      </c>
      <c r="I514">
        <v>94621</v>
      </c>
      <c r="J514">
        <f t="shared" si="87"/>
        <v>78.22738122738123</v>
      </c>
      <c r="K514" t="s">
        <v>30</v>
      </c>
      <c r="L514">
        <f>((3.14*(0.5^2))/4)*J514</f>
        <v>15.352123565873567</v>
      </c>
      <c r="M514">
        <v>15.57664106</v>
      </c>
      <c r="N514" s="9">
        <v>1000</v>
      </c>
      <c r="O514" s="9">
        <v>1</v>
      </c>
      <c r="P514" s="17" t="s">
        <v>239</v>
      </c>
      <c r="Q514" t="s">
        <v>30</v>
      </c>
      <c r="R514" t="s">
        <v>30</v>
      </c>
      <c r="S514" t="s">
        <v>30</v>
      </c>
      <c r="T514" t="s">
        <v>30</v>
      </c>
      <c r="U514" t="s">
        <v>30</v>
      </c>
      <c r="V514" t="s">
        <v>30</v>
      </c>
      <c r="W514" t="str">
        <f>IF(S514="NA",IF(R514="NA",IF(Q514="NA","Other",Q514),R514),S514)</f>
        <v>Other</v>
      </c>
      <c r="X514" t="s">
        <v>166</v>
      </c>
      <c r="Y514" t="str">
        <f t="shared" si="89"/>
        <v>Other</v>
      </c>
      <c r="Z514" t="s">
        <v>182</v>
      </c>
      <c r="AA514" s="4" t="s">
        <v>30</v>
      </c>
      <c r="AB514" s="4" t="s">
        <v>30</v>
      </c>
      <c r="AC514" t="s">
        <v>229</v>
      </c>
      <c r="AD514">
        <v>1</v>
      </c>
      <c r="AE514" s="21">
        <f t="shared" si="90"/>
        <v>1</v>
      </c>
      <c r="AF514" s="27">
        <f t="shared" si="91"/>
        <v>6.4198693168063536E-2</v>
      </c>
      <c r="AG514" t="s">
        <v>237</v>
      </c>
    </row>
    <row r="515" spans="1:33" hidden="1" x14ac:dyDescent="0.25">
      <c r="A515" s="4" t="s">
        <v>271</v>
      </c>
      <c r="B515" s="4" t="s">
        <v>2</v>
      </c>
      <c r="C515" s="4" t="s">
        <v>276</v>
      </c>
      <c r="D515" s="4" t="s">
        <v>316</v>
      </c>
      <c r="E515" s="6">
        <v>42164</v>
      </c>
      <c r="F515">
        <v>0</v>
      </c>
      <c r="G515" s="15">
        <v>250</v>
      </c>
      <c r="H515">
        <v>91710</v>
      </c>
      <c r="I515">
        <v>94621</v>
      </c>
      <c r="J515">
        <f t="shared" si="87"/>
        <v>78.22738122738123</v>
      </c>
      <c r="K515" t="s">
        <v>30</v>
      </c>
      <c r="L515">
        <f>((3.14*(0.5^2))/4)*J515</f>
        <v>15.352123565873567</v>
      </c>
      <c r="M515">
        <v>15.57664106</v>
      </c>
      <c r="N515" s="9">
        <v>250</v>
      </c>
      <c r="O515" s="9">
        <v>0.03</v>
      </c>
      <c r="P515" s="17" t="s">
        <v>234</v>
      </c>
      <c r="Q515" t="s">
        <v>30</v>
      </c>
      <c r="R515" t="s">
        <v>30</v>
      </c>
      <c r="S515" t="s">
        <v>30</v>
      </c>
      <c r="T515" t="s">
        <v>30</v>
      </c>
      <c r="U515" t="s">
        <v>30</v>
      </c>
      <c r="V515" t="s">
        <v>30</v>
      </c>
      <c r="W515" t="str">
        <f>IF(S515="NA",IF(R515="NA",IF(Q515="NA","Other",Q515),R515),S515)</f>
        <v>Other</v>
      </c>
      <c r="X515" t="s">
        <v>166</v>
      </c>
      <c r="Y515" t="str">
        <f t="shared" si="89"/>
        <v>Other</v>
      </c>
      <c r="Z515" t="s">
        <v>162</v>
      </c>
      <c r="AA515" s="4" t="s">
        <v>30</v>
      </c>
      <c r="AB515" s="4" t="s">
        <v>30</v>
      </c>
      <c r="AC515" t="s">
        <v>229</v>
      </c>
      <c r="AD515">
        <v>1</v>
      </c>
      <c r="AE515" s="21">
        <f t="shared" si="90"/>
        <v>33.333333333333336</v>
      </c>
      <c r="AF515" s="27">
        <f t="shared" si="91"/>
        <v>2.1399564389354513</v>
      </c>
      <c r="AG515" t="s">
        <v>237</v>
      </c>
    </row>
    <row r="516" spans="1:33" hidden="1" x14ac:dyDescent="0.25">
      <c r="A516" s="4" t="s">
        <v>271</v>
      </c>
      <c r="B516" s="4" t="s">
        <v>2</v>
      </c>
      <c r="C516" s="4" t="s">
        <v>276</v>
      </c>
      <c r="D516" s="4" t="s">
        <v>316</v>
      </c>
      <c r="E516" s="6">
        <v>42164</v>
      </c>
      <c r="F516">
        <v>0</v>
      </c>
      <c r="G516" s="15">
        <v>250</v>
      </c>
      <c r="H516">
        <v>91710</v>
      </c>
      <c r="I516">
        <v>94621</v>
      </c>
      <c r="J516">
        <f t="shared" si="87"/>
        <v>78.22738122738123</v>
      </c>
      <c r="K516" t="s">
        <v>30</v>
      </c>
      <c r="L516">
        <f>((3.14*(0.5^2))/4)*J516</f>
        <v>15.352123565873567</v>
      </c>
      <c r="M516">
        <v>15.57664106</v>
      </c>
      <c r="N516" s="9">
        <v>250</v>
      </c>
      <c r="O516" s="9">
        <v>0.03</v>
      </c>
      <c r="P516" s="17" t="s">
        <v>239</v>
      </c>
      <c r="Q516" t="s">
        <v>31</v>
      </c>
      <c r="R516" t="s">
        <v>99</v>
      </c>
      <c r="S516" t="s">
        <v>34</v>
      </c>
      <c r="T516" t="s">
        <v>102</v>
      </c>
      <c r="U516" t="s">
        <v>103</v>
      </c>
      <c r="V516" t="s">
        <v>104</v>
      </c>
      <c r="W516" t="str">
        <f>IF(S516="NA",IF(R516="NA",IF(Q516="NA","Digested",Q516),R516),S516)</f>
        <v>Calanoida</v>
      </c>
      <c r="X516" t="s">
        <v>342</v>
      </c>
      <c r="Y516" t="str">
        <f t="shared" si="89"/>
        <v>Epilabidocera</v>
      </c>
      <c r="Z516" t="s">
        <v>184</v>
      </c>
      <c r="AA516" s="4" t="s">
        <v>222</v>
      </c>
      <c r="AB516" s="4" t="s">
        <v>30</v>
      </c>
      <c r="AC516" t="s">
        <v>229</v>
      </c>
      <c r="AD516">
        <v>1</v>
      </c>
      <c r="AE516" s="21">
        <f t="shared" si="90"/>
        <v>33.333333333333336</v>
      </c>
      <c r="AF516" s="27">
        <f t="shared" si="91"/>
        <v>2.1399564389354513</v>
      </c>
      <c r="AG516" t="s">
        <v>237</v>
      </c>
    </row>
    <row r="517" spans="1:33" hidden="1" x14ac:dyDescent="0.25">
      <c r="A517" s="4" t="s">
        <v>271</v>
      </c>
      <c r="B517" s="4" t="s">
        <v>2</v>
      </c>
      <c r="C517" s="4" t="s">
        <v>276</v>
      </c>
      <c r="D517" s="4" t="s">
        <v>316</v>
      </c>
      <c r="E517" s="6">
        <v>42164</v>
      </c>
      <c r="F517">
        <v>0</v>
      </c>
      <c r="G517" s="15">
        <v>250</v>
      </c>
      <c r="H517">
        <v>91710</v>
      </c>
      <c r="I517">
        <v>94621</v>
      </c>
      <c r="J517">
        <f t="shared" si="87"/>
        <v>78.22738122738123</v>
      </c>
      <c r="K517" t="s">
        <v>30</v>
      </c>
      <c r="L517">
        <f>((3.14*(0.5^2))/4)*J517</f>
        <v>15.352123565873567</v>
      </c>
      <c r="M517">
        <v>15.57664106</v>
      </c>
      <c r="N517" s="9">
        <v>250</v>
      </c>
      <c r="O517" s="9">
        <v>0.03</v>
      </c>
      <c r="P517" s="17" t="s">
        <v>234</v>
      </c>
      <c r="Q517" t="s">
        <v>31</v>
      </c>
      <c r="R517" t="s">
        <v>79</v>
      </c>
      <c r="S517" t="s">
        <v>92</v>
      </c>
      <c r="T517" t="s">
        <v>105</v>
      </c>
      <c r="U517" t="s">
        <v>30</v>
      </c>
      <c r="V517" t="s">
        <v>30</v>
      </c>
      <c r="W517" t="str">
        <f>IF(S517="NA",IF(R517="NA",IF(Q517="NA","Digested",Q517),R517),S517)</f>
        <v>Euphausiacea</v>
      </c>
      <c r="X517" t="s">
        <v>205</v>
      </c>
      <c r="Y517" t="str">
        <f t="shared" si="89"/>
        <v>Euphausiidae</v>
      </c>
      <c r="Z517" t="s">
        <v>185</v>
      </c>
      <c r="AA517" s="4" t="s">
        <v>30</v>
      </c>
      <c r="AB517" s="4" t="s">
        <v>30</v>
      </c>
      <c r="AC517" t="s">
        <v>229</v>
      </c>
      <c r="AD517">
        <v>2</v>
      </c>
      <c r="AE517" s="21">
        <f t="shared" si="90"/>
        <v>66.666666666666671</v>
      </c>
      <c r="AF517" s="27">
        <f t="shared" si="91"/>
        <v>4.2799128778709026</v>
      </c>
      <c r="AG517" t="s">
        <v>237</v>
      </c>
    </row>
    <row r="518" spans="1:33" hidden="1" x14ac:dyDescent="0.25">
      <c r="A518" s="4" t="s">
        <v>271</v>
      </c>
      <c r="B518" s="4" t="s">
        <v>2</v>
      </c>
      <c r="C518" s="4" t="s">
        <v>276</v>
      </c>
      <c r="D518" s="4" t="s">
        <v>316</v>
      </c>
      <c r="E518" s="6">
        <v>42164</v>
      </c>
      <c r="F518">
        <v>0</v>
      </c>
      <c r="G518" s="15">
        <v>250</v>
      </c>
      <c r="H518">
        <v>91710</v>
      </c>
      <c r="I518">
        <v>94621</v>
      </c>
      <c r="J518">
        <f t="shared" si="87"/>
        <v>78.22738122738123</v>
      </c>
      <c r="K518" t="s">
        <v>30</v>
      </c>
      <c r="L518">
        <f>((3.14*(0.5^2))/4)*J518</f>
        <v>15.352123565873567</v>
      </c>
      <c r="M518">
        <v>15.57664106</v>
      </c>
      <c r="N518" s="9">
        <v>250</v>
      </c>
      <c r="O518" s="9">
        <v>0.03</v>
      </c>
      <c r="P518" s="17" t="s">
        <v>234</v>
      </c>
      <c r="Q518" t="s">
        <v>31</v>
      </c>
      <c r="R518" t="s">
        <v>38</v>
      </c>
      <c r="S518" t="s">
        <v>39</v>
      </c>
      <c r="T518" t="s">
        <v>40</v>
      </c>
      <c r="U518" t="s">
        <v>41</v>
      </c>
      <c r="V518" t="s">
        <v>30</v>
      </c>
      <c r="W518" t="str">
        <f>IF(S518="NA",IF(R518="NA",IF(Q518="NA","Digested",Q518),R518),S518)</f>
        <v>Diplostraca</v>
      </c>
      <c r="X518" t="s">
        <v>336</v>
      </c>
      <c r="Y518" t="str">
        <f t="shared" si="89"/>
        <v>Evadne</v>
      </c>
      <c r="Z518" t="s">
        <v>41</v>
      </c>
      <c r="AA518" s="4" t="s">
        <v>30</v>
      </c>
      <c r="AB518" s="4" t="s">
        <v>30</v>
      </c>
      <c r="AC518" t="s">
        <v>229</v>
      </c>
      <c r="AD518">
        <v>32</v>
      </c>
      <c r="AE518" s="21">
        <f t="shared" si="90"/>
        <v>1066.6666666666667</v>
      </c>
      <c r="AF518" s="27">
        <f t="shared" si="91"/>
        <v>68.478606045934441</v>
      </c>
      <c r="AG518" t="s">
        <v>237</v>
      </c>
    </row>
    <row r="519" spans="1:33" hidden="1" x14ac:dyDescent="0.25">
      <c r="A519" s="4" t="s">
        <v>271</v>
      </c>
      <c r="B519" s="4" t="s">
        <v>2</v>
      </c>
      <c r="C519" s="4" t="s">
        <v>276</v>
      </c>
      <c r="D519" s="4" t="s">
        <v>316</v>
      </c>
      <c r="E519" s="6">
        <v>42164</v>
      </c>
      <c r="F519">
        <v>0</v>
      </c>
      <c r="G519" s="15">
        <v>250</v>
      </c>
      <c r="H519">
        <v>91710</v>
      </c>
      <c r="I519">
        <v>94621</v>
      </c>
      <c r="J519">
        <f t="shared" si="87"/>
        <v>78.22738122738123</v>
      </c>
      <c r="K519" t="s">
        <v>30</v>
      </c>
      <c r="L519">
        <f>((3.14*(0.5^2))/4)*J519</f>
        <v>15.352123565873567</v>
      </c>
      <c r="M519">
        <v>15.57664106</v>
      </c>
      <c r="N519" s="9">
        <v>250</v>
      </c>
      <c r="O519" s="9">
        <v>0.03</v>
      </c>
      <c r="P519" s="17" t="s">
        <v>234</v>
      </c>
      <c r="Q519" t="s">
        <v>70</v>
      </c>
      <c r="R519" t="s">
        <v>71</v>
      </c>
      <c r="S519" t="s">
        <v>30</v>
      </c>
      <c r="T519" t="s">
        <v>30</v>
      </c>
      <c r="U519" t="s">
        <v>30</v>
      </c>
      <c r="V519" t="s">
        <v>30</v>
      </c>
      <c r="W519" t="s">
        <v>166</v>
      </c>
      <c r="X519" t="s">
        <v>166</v>
      </c>
      <c r="Y519" t="str">
        <f t="shared" si="89"/>
        <v>Gastropoda</v>
      </c>
      <c r="Z519" t="s">
        <v>192</v>
      </c>
      <c r="AA519" s="4" t="s">
        <v>30</v>
      </c>
      <c r="AB519" s="4" t="s">
        <v>30</v>
      </c>
      <c r="AC519" t="s">
        <v>229</v>
      </c>
      <c r="AD519">
        <v>116</v>
      </c>
      <c r="AE519" s="21">
        <f t="shared" si="90"/>
        <v>3866.666666666667</v>
      </c>
      <c r="AF519" s="27">
        <f t="shared" si="91"/>
        <v>248.23494691651237</v>
      </c>
      <c r="AG519" t="s">
        <v>237</v>
      </c>
    </row>
    <row r="520" spans="1:33" hidden="1" x14ac:dyDescent="0.25">
      <c r="A520" s="4" t="s">
        <v>271</v>
      </c>
      <c r="B520" s="4" t="s">
        <v>2</v>
      </c>
      <c r="C520" s="4" t="s">
        <v>276</v>
      </c>
      <c r="D520" s="4" t="s">
        <v>316</v>
      </c>
      <c r="E520" s="6">
        <v>42164</v>
      </c>
      <c r="F520">
        <v>0</v>
      </c>
      <c r="G520" s="15">
        <v>250</v>
      </c>
      <c r="H520">
        <v>91710</v>
      </c>
      <c r="I520">
        <v>94621</v>
      </c>
      <c r="J520">
        <f t="shared" si="87"/>
        <v>78.22738122738123</v>
      </c>
      <c r="K520" t="s">
        <v>30</v>
      </c>
      <c r="L520">
        <f>((3.14*(0.5^2))/4)*J520</f>
        <v>15.352123565873567</v>
      </c>
      <c r="M520">
        <v>15.57664106</v>
      </c>
      <c r="N520" s="9">
        <v>250</v>
      </c>
      <c r="O520" s="9">
        <v>0.03</v>
      </c>
      <c r="P520" s="17" t="s">
        <v>239</v>
      </c>
      <c r="Q520" t="s">
        <v>31</v>
      </c>
      <c r="R520" t="s">
        <v>79</v>
      </c>
      <c r="S520" t="s">
        <v>89</v>
      </c>
      <c r="T520" t="s">
        <v>94</v>
      </c>
      <c r="U520" t="s">
        <v>98</v>
      </c>
      <c r="V520" t="s">
        <v>30</v>
      </c>
      <c r="W520" t="str">
        <f t="shared" ref="W520:W531" si="92">IF(S520="NA",IF(R520="NA",IF(Q520="NA","Digested",Q520),R520),S520)</f>
        <v>Amphipoda</v>
      </c>
      <c r="X520" t="s">
        <v>338</v>
      </c>
      <c r="Y520" t="str">
        <f t="shared" si="89"/>
        <v>Themisto</v>
      </c>
      <c r="Z520" t="s">
        <v>257</v>
      </c>
      <c r="AA520" s="4" t="s">
        <v>30</v>
      </c>
      <c r="AB520" s="4" t="s">
        <v>30</v>
      </c>
      <c r="AC520" t="s">
        <v>229</v>
      </c>
      <c r="AD520">
        <v>1</v>
      </c>
      <c r="AE520" s="21">
        <f t="shared" si="90"/>
        <v>33.333333333333336</v>
      </c>
      <c r="AF520" s="27">
        <f t="shared" si="91"/>
        <v>2.1399564389354513</v>
      </c>
      <c r="AG520" t="s">
        <v>237</v>
      </c>
    </row>
    <row r="521" spans="1:33" hidden="1" x14ac:dyDescent="0.25">
      <c r="A521" s="4" t="s">
        <v>271</v>
      </c>
      <c r="B521" s="4" t="s">
        <v>2</v>
      </c>
      <c r="C521" s="4" t="s">
        <v>276</v>
      </c>
      <c r="D521" s="4" t="s">
        <v>316</v>
      </c>
      <c r="E521" s="6">
        <v>42164</v>
      </c>
      <c r="F521">
        <v>0</v>
      </c>
      <c r="G521" s="15">
        <v>250</v>
      </c>
      <c r="H521">
        <v>91710</v>
      </c>
      <c r="I521">
        <v>94621</v>
      </c>
      <c r="J521">
        <f t="shared" si="87"/>
        <v>78.22738122738123</v>
      </c>
      <c r="K521" t="s">
        <v>30</v>
      </c>
      <c r="L521">
        <f>((3.14*(0.5^2))/4)*J521</f>
        <v>15.352123565873567</v>
      </c>
      <c r="M521">
        <v>15.57664106</v>
      </c>
      <c r="N521" s="9">
        <v>1000</v>
      </c>
      <c r="O521" s="9">
        <v>1</v>
      </c>
      <c r="P521" s="17" t="s">
        <v>238</v>
      </c>
      <c r="Q521" t="s">
        <v>31</v>
      </c>
      <c r="R521" t="s">
        <v>79</v>
      </c>
      <c r="S521" t="s">
        <v>80</v>
      </c>
      <c r="T521" t="s">
        <v>116</v>
      </c>
      <c r="U521" t="s">
        <v>30</v>
      </c>
      <c r="V521" t="s">
        <v>30</v>
      </c>
      <c r="W521" t="str">
        <f t="shared" si="92"/>
        <v>Decapoda</v>
      </c>
      <c r="X521" t="s">
        <v>340</v>
      </c>
      <c r="Y521" t="str">
        <f t="shared" si="89"/>
        <v>Majidae</v>
      </c>
      <c r="Z521" t="s">
        <v>116</v>
      </c>
      <c r="AA521" s="4" t="s">
        <v>30</v>
      </c>
      <c r="AB521" s="4" t="s">
        <v>30</v>
      </c>
      <c r="AC521">
        <v>2.2000000000000002</v>
      </c>
      <c r="AD521">
        <v>1</v>
      </c>
      <c r="AE521" s="21">
        <f t="shared" si="90"/>
        <v>1</v>
      </c>
      <c r="AF521" s="27">
        <f t="shared" si="91"/>
        <v>6.4198693168063536E-2</v>
      </c>
      <c r="AG521" t="s">
        <v>237</v>
      </c>
    </row>
    <row r="522" spans="1:33" hidden="1" x14ac:dyDescent="0.25">
      <c r="A522" s="4" t="s">
        <v>271</v>
      </c>
      <c r="B522" s="4" t="s">
        <v>2</v>
      </c>
      <c r="C522" s="4" t="s">
        <v>276</v>
      </c>
      <c r="D522" s="4" t="s">
        <v>316</v>
      </c>
      <c r="E522" s="6">
        <v>42164</v>
      </c>
      <c r="F522">
        <v>0</v>
      </c>
      <c r="G522" s="15">
        <v>250</v>
      </c>
      <c r="H522">
        <v>91710</v>
      </c>
      <c r="I522">
        <v>94621</v>
      </c>
      <c r="J522">
        <f t="shared" si="87"/>
        <v>78.22738122738123</v>
      </c>
      <c r="K522" t="s">
        <v>30</v>
      </c>
      <c r="L522">
        <f>((3.14*(0.5^2))/4)*J522</f>
        <v>15.352123565873567</v>
      </c>
      <c r="M522">
        <v>15.57664106</v>
      </c>
      <c r="N522" s="9">
        <v>250</v>
      </c>
      <c r="O522" s="9">
        <v>0.03</v>
      </c>
      <c r="P522" s="17" t="s">
        <v>239</v>
      </c>
      <c r="Q522" t="s">
        <v>31</v>
      </c>
      <c r="R522" t="s">
        <v>79</v>
      </c>
      <c r="S522" t="s">
        <v>80</v>
      </c>
      <c r="T522" t="s">
        <v>116</v>
      </c>
      <c r="U522" t="s">
        <v>30</v>
      </c>
      <c r="V522" t="s">
        <v>30</v>
      </c>
      <c r="W522" t="str">
        <f t="shared" si="92"/>
        <v>Decapoda</v>
      </c>
      <c r="X522" t="s">
        <v>340</v>
      </c>
      <c r="Y522" t="str">
        <f t="shared" si="89"/>
        <v>Majidae</v>
      </c>
      <c r="Z522" t="s">
        <v>116</v>
      </c>
      <c r="AA522" s="4" t="s">
        <v>30</v>
      </c>
      <c r="AB522" s="4" t="s">
        <v>30</v>
      </c>
      <c r="AC522" t="s">
        <v>229</v>
      </c>
      <c r="AD522">
        <v>2</v>
      </c>
      <c r="AE522" s="21">
        <f t="shared" si="90"/>
        <v>66.666666666666671</v>
      </c>
      <c r="AF522" s="27">
        <f t="shared" si="91"/>
        <v>4.2799128778709026</v>
      </c>
      <c r="AG522" t="s">
        <v>237</v>
      </c>
    </row>
    <row r="523" spans="1:33" hidden="1" x14ac:dyDescent="0.25">
      <c r="A523" s="4" t="s">
        <v>271</v>
      </c>
      <c r="B523" s="4" t="s">
        <v>2</v>
      </c>
      <c r="C523" s="4" t="s">
        <v>276</v>
      </c>
      <c r="D523" s="4" t="s">
        <v>316</v>
      </c>
      <c r="E523" s="6">
        <v>42164</v>
      </c>
      <c r="F523">
        <v>0</v>
      </c>
      <c r="G523" s="15">
        <v>250</v>
      </c>
      <c r="H523">
        <v>91710</v>
      </c>
      <c r="I523">
        <v>94621</v>
      </c>
      <c r="J523">
        <f t="shared" si="87"/>
        <v>78.22738122738123</v>
      </c>
      <c r="K523" t="s">
        <v>30</v>
      </c>
      <c r="L523">
        <f>((3.14*(0.5^2))/4)*J523</f>
        <v>15.352123565873567</v>
      </c>
      <c r="M523">
        <v>15.57664106</v>
      </c>
      <c r="N523" s="9">
        <v>250</v>
      </c>
      <c r="O523" s="9">
        <v>0.03</v>
      </c>
      <c r="P523" s="12" t="s">
        <v>238</v>
      </c>
      <c r="Q523" t="s">
        <v>45</v>
      </c>
      <c r="R523" t="s">
        <v>46</v>
      </c>
      <c r="S523" t="s">
        <v>47</v>
      </c>
      <c r="T523" t="s">
        <v>48</v>
      </c>
      <c r="U523" t="s">
        <v>49</v>
      </c>
      <c r="V523" t="s">
        <v>30</v>
      </c>
      <c r="W523" t="str">
        <f t="shared" si="92"/>
        <v>Copelata</v>
      </c>
      <c r="X523" t="s">
        <v>341</v>
      </c>
      <c r="Y523" t="s">
        <v>341</v>
      </c>
      <c r="Z523" t="s">
        <v>49</v>
      </c>
      <c r="AA523" s="4" t="s">
        <v>30</v>
      </c>
      <c r="AB523" s="4" t="s">
        <v>30</v>
      </c>
      <c r="AC523" t="s">
        <v>229</v>
      </c>
      <c r="AD523">
        <v>13</v>
      </c>
      <c r="AE523" s="21">
        <f t="shared" si="90"/>
        <v>433.33333333333337</v>
      </c>
      <c r="AF523" s="27">
        <f t="shared" si="91"/>
        <v>27.819433706160869</v>
      </c>
      <c r="AG523" t="s">
        <v>237</v>
      </c>
    </row>
    <row r="524" spans="1:33" hidden="1" x14ac:dyDescent="0.25">
      <c r="A524" s="4" t="s">
        <v>271</v>
      </c>
      <c r="B524" s="4" t="s">
        <v>2</v>
      </c>
      <c r="C524" s="4" t="s">
        <v>276</v>
      </c>
      <c r="D524" s="4" t="s">
        <v>316</v>
      </c>
      <c r="E524" s="6">
        <v>42164</v>
      </c>
      <c r="F524">
        <v>0</v>
      </c>
      <c r="G524" s="15">
        <v>250</v>
      </c>
      <c r="H524">
        <v>91710</v>
      </c>
      <c r="I524">
        <v>94621</v>
      </c>
      <c r="J524">
        <f t="shared" si="87"/>
        <v>78.22738122738123</v>
      </c>
      <c r="K524" t="s">
        <v>30</v>
      </c>
      <c r="L524">
        <f>((3.14*(0.5^2))/4)*J524</f>
        <v>15.352123565873567</v>
      </c>
      <c r="M524">
        <v>15.57664106</v>
      </c>
      <c r="N524" s="9">
        <v>250</v>
      </c>
      <c r="O524" s="9">
        <v>0.03</v>
      </c>
      <c r="P524" s="17" t="s">
        <v>234</v>
      </c>
      <c r="Q524" t="s">
        <v>31</v>
      </c>
      <c r="R524" t="s">
        <v>32</v>
      </c>
      <c r="S524" t="s">
        <v>42</v>
      </c>
      <c r="T524" t="s">
        <v>43</v>
      </c>
      <c r="U524" t="s">
        <v>44</v>
      </c>
      <c r="V524" t="s">
        <v>30</v>
      </c>
      <c r="W524" t="str">
        <f t="shared" si="92"/>
        <v>Cyclopoida</v>
      </c>
      <c r="X524" t="s">
        <v>166</v>
      </c>
      <c r="Y524" t="str">
        <f t="shared" si="89"/>
        <v>Oithona</v>
      </c>
      <c r="Z524" t="s">
        <v>44</v>
      </c>
      <c r="AA524" s="4" t="s">
        <v>30</v>
      </c>
      <c r="AB524" s="4" t="s">
        <v>30</v>
      </c>
      <c r="AC524" t="s">
        <v>229</v>
      </c>
      <c r="AD524">
        <v>1</v>
      </c>
      <c r="AE524" s="21">
        <f t="shared" si="90"/>
        <v>33.333333333333336</v>
      </c>
      <c r="AF524" s="27">
        <f t="shared" si="91"/>
        <v>2.1399564389354513</v>
      </c>
      <c r="AG524" t="s">
        <v>237</v>
      </c>
    </row>
    <row r="525" spans="1:33" hidden="1" x14ac:dyDescent="0.25">
      <c r="A525" s="4" t="s">
        <v>271</v>
      </c>
      <c r="B525" s="4" t="s">
        <v>2</v>
      </c>
      <c r="C525" s="4" t="s">
        <v>276</v>
      </c>
      <c r="D525" s="4" t="s">
        <v>316</v>
      </c>
      <c r="E525" s="6">
        <v>42164</v>
      </c>
      <c r="F525">
        <v>0</v>
      </c>
      <c r="G525" s="15">
        <v>250</v>
      </c>
      <c r="H525">
        <v>91710</v>
      </c>
      <c r="I525">
        <v>94621</v>
      </c>
      <c r="J525">
        <f t="shared" si="87"/>
        <v>78.22738122738123</v>
      </c>
      <c r="K525" t="s">
        <v>30</v>
      </c>
      <c r="L525">
        <f>((3.14*(0.5^2))/4)*J525</f>
        <v>15.352123565873567</v>
      </c>
      <c r="M525">
        <v>15.57664106</v>
      </c>
      <c r="N525" s="9">
        <v>250</v>
      </c>
      <c r="O525" s="9">
        <v>0.03</v>
      </c>
      <c r="P525" s="17" t="s">
        <v>234</v>
      </c>
      <c r="Q525" t="s">
        <v>31</v>
      </c>
      <c r="R525" t="s">
        <v>33</v>
      </c>
      <c r="S525" t="s">
        <v>34</v>
      </c>
      <c r="T525" t="s">
        <v>53</v>
      </c>
      <c r="U525" t="s">
        <v>54</v>
      </c>
      <c r="V525" t="s">
        <v>30</v>
      </c>
      <c r="W525" t="str">
        <f t="shared" si="92"/>
        <v>Calanoida</v>
      </c>
      <c r="X525" t="s">
        <v>342</v>
      </c>
      <c r="Y525" t="str">
        <f t="shared" si="89"/>
        <v>Paracalanus</v>
      </c>
      <c r="Z525" t="s">
        <v>54</v>
      </c>
      <c r="AA525" s="4" t="s">
        <v>30</v>
      </c>
      <c r="AB525" s="4" t="s">
        <v>30</v>
      </c>
      <c r="AC525" t="s">
        <v>229</v>
      </c>
      <c r="AD525">
        <v>60</v>
      </c>
      <c r="AE525" s="21">
        <f t="shared" si="90"/>
        <v>2000</v>
      </c>
      <c r="AF525" s="27">
        <f t="shared" si="91"/>
        <v>128.39738633612708</v>
      </c>
      <c r="AG525" t="s">
        <v>237</v>
      </c>
    </row>
    <row r="526" spans="1:33" hidden="1" x14ac:dyDescent="0.25">
      <c r="A526" s="4" t="s">
        <v>271</v>
      </c>
      <c r="B526" s="4" t="s">
        <v>2</v>
      </c>
      <c r="C526" s="4" t="s">
        <v>276</v>
      </c>
      <c r="D526" s="4" t="s">
        <v>316</v>
      </c>
      <c r="E526" s="6">
        <v>42164</v>
      </c>
      <c r="F526">
        <v>0</v>
      </c>
      <c r="G526" s="15">
        <v>250</v>
      </c>
      <c r="H526">
        <v>91710</v>
      </c>
      <c r="I526">
        <v>94621</v>
      </c>
      <c r="J526">
        <f t="shared" si="87"/>
        <v>78.22738122738123</v>
      </c>
      <c r="K526" t="s">
        <v>30</v>
      </c>
      <c r="L526">
        <f>((3.14*(0.5^2))/4)*J526</f>
        <v>15.352123565873567</v>
      </c>
      <c r="M526">
        <v>15.57664106</v>
      </c>
      <c r="N526" s="9">
        <v>250</v>
      </c>
      <c r="O526" s="9">
        <v>0.03</v>
      </c>
      <c r="P526" s="17" t="s">
        <v>234</v>
      </c>
      <c r="Q526" t="s">
        <v>31</v>
      </c>
      <c r="R526" t="s">
        <v>38</v>
      </c>
      <c r="S526" t="s">
        <v>39</v>
      </c>
      <c r="T526" t="s">
        <v>40</v>
      </c>
      <c r="U526" t="s">
        <v>58</v>
      </c>
      <c r="V526" t="s">
        <v>30</v>
      </c>
      <c r="W526" t="str">
        <f t="shared" si="92"/>
        <v>Diplostraca</v>
      </c>
      <c r="X526" t="s">
        <v>336</v>
      </c>
      <c r="Y526" t="str">
        <f t="shared" si="89"/>
        <v>Podon</v>
      </c>
      <c r="Z526" t="s">
        <v>58</v>
      </c>
      <c r="AA526" s="4" t="s">
        <v>30</v>
      </c>
      <c r="AB526" s="4" t="s">
        <v>30</v>
      </c>
      <c r="AC526" t="s">
        <v>229</v>
      </c>
      <c r="AD526">
        <v>1</v>
      </c>
      <c r="AE526" s="21">
        <f t="shared" si="90"/>
        <v>33.333333333333336</v>
      </c>
      <c r="AF526" s="27">
        <f t="shared" si="91"/>
        <v>2.1399564389354513</v>
      </c>
      <c r="AG526" t="s">
        <v>237</v>
      </c>
    </row>
    <row r="527" spans="1:33" hidden="1" x14ac:dyDescent="0.25">
      <c r="A527" s="4" t="s">
        <v>271</v>
      </c>
      <c r="B527" s="4" t="s">
        <v>2</v>
      </c>
      <c r="C527" s="4" t="s">
        <v>276</v>
      </c>
      <c r="D527" s="4" t="s">
        <v>316</v>
      </c>
      <c r="E527" s="6">
        <v>42164</v>
      </c>
      <c r="F527">
        <v>0</v>
      </c>
      <c r="G527" s="15">
        <v>250</v>
      </c>
      <c r="H527">
        <v>91710</v>
      </c>
      <c r="I527">
        <v>94621</v>
      </c>
      <c r="J527">
        <f t="shared" si="87"/>
        <v>78.22738122738123</v>
      </c>
      <c r="K527" t="s">
        <v>30</v>
      </c>
      <c r="L527">
        <f>((3.14*(0.5^2))/4)*J527</f>
        <v>15.352123565873567</v>
      </c>
      <c r="M527">
        <v>15.57664106</v>
      </c>
      <c r="N527" s="9">
        <v>2000</v>
      </c>
      <c r="O527" s="9">
        <v>1</v>
      </c>
      <c r="P527" s="17" t="s">
        <v>238</v>
      </c>
      <c r="Q527" t="s">
        <v>31</v>
      </c>
      <c r="R527" t="s">
        <v>79</v>
      </c>
      <c r="S527" t="s">
        <v>80</v>
      </c>
      <c r="T527" t="s">
        <v>114</v>
      </c>
      <c r="U527" t="s">
        <v>30</v>
      </c>
      <c r="V527" t="s">
        <v>30</v>
      </c>
      <c r="W527" t="str">
        <f t="shared" si="92"/>
        <v>Decapoda</v>
      </c>
      <c r="X527" t="s">
        <v>340</v>
      </c>
      <c r="Y527" t="str">
        <f t="shared" si="89"/>
        <v>Porcellanidae</v>
      </c>
      <c r="Z527" t="s">
        <v>114</v>
      </c>
      <c r="AA527" s="4" t="s">
        <v>30</v>
      </c>
      <c r="AB527" s="4" t="s">
        <v>30</v>
      </c>
      <c r="AC527">
        <v>3</v>
      </c>
      <c r="AD527">
        <v>1</v>
      </c>
      <c r="AE527" s="21">
        <f t="shared" si="90"/>
        <v>1</v>
      </c>
      <c r="AF527" s="27">
        <f t="shared" si="91"/>
        <v>6.4198693168063536E-2</v>
      </c>
      <c r="AG527" t="s">
        <v>237</v>
      </c>
    </row>
    <row r="528" spans="1:33" hidden="1" x14ac:dyDescent="0.25">
      <c r="A528" s="4" t="s">
        <v>271</v>
      </c>
      <c r="B528" s="4" t="s">
        <v>2</v>
      </c>
      <c r="C528" s="4" t="s">
        <v>276</v>
      </c>
      <c r="D528" s="4" t="s">
        <v>316</v>
      </c>
      <c r="E528" s="6">
        <v>42164</v>
      </c>
      <c r="F528">
        <v>0</v>
      </c>
      <c r="G528" s="15">
        <v>250</v>
      </c>
      <c r="H528">
        <v>91710</v>
      </c>
      <c r="I528">
        <v>94621</v>
      </c>
      <c r="J528">
        <f t="shared" si="87"/>
        <v>78.22738122738123</v>
      </c>
      <c r="K528" t="s">
        <v>30</v>
      </c>
      <c r="L528">
        <f>((3.14*(0.5^2))/4)*J528</f>
        <v>15.352123565873567</v>
      </c>
      <c r="M528">
        <v>15.57664106</v>
      </c>
      <c r="N528" s="9">
        <v>1000</v>
      </c>
      <c r="O528" s="9">
        <v>1</v>
      </c>
      <c r="P528" s="17" t="s">
        <v>238</v>
      </c>
      <c r="Q528" t="s">
        <v>31</v>
      </c>
      <c r="R528" t="s">
        <v>79</v>
      </c>
      <c r="S528" t="s">
        <v>80</v>
      </c>
      <c r="T528" t="s">
        <v>114</v>
      </c>
      <c r="U528" t="s">
        <v>30</v>
      </c>
      <c r="V528" t="s">
        <v>30</v>
      </c>
      <c r="W528" t="str">
        <f t="shared" si="92"/>
        <v>Decapoda</v>
      </c>
      <c r="X528" t="s">
        <v>340</v>
      </c>
      <c r="Y528" t="str">
        <f t="shared" si="89"/>
        <v>Porcellanidae</v>
      </c>
      <c r="Z528" t="s">
        <v>114</v>
      </c>
      <c r="AA528" s="4" t="s">
        <v>30</v>
      </c>
      <c r="AB528" s="4" t="s">
        <v>30</v>
      </c>
      <c r="AC528">
        <v>3</v>
      </c>
      <c r="AD528">
        <v>3</v>
      </c>
      <c r="AE528" s="21">
        <f t="shared" si="90"/>
        <v>3</v>
      </c>
      <c r="AF528" s="27">
        <f t="shared" si="91"/>
        <v>0.19259607950419061</v>
      </c>
      <c r="AG528" t="s">
        <v>237</v>
      </c>
    </row>
    <row r="529" spans="1:33" hidden="1" x14ac:dyDescent="0.25">
      <c r="A529" s="4" t="s">
        <v>271</v>
      </c>
      <c r="B529" s="4" t="s">
        <v>2</v>
      </c>
      <c r="C529" s="4" t="s">
        <v>276</v>
      </c>
      <c r="D529" s="4" t="s">
        <v>316</v>
      </c>
      <c r="E529" s="6">
        <v>42164</v>
      </c>
      <c r="F529">
        <v>0</v>
      </c>
      <c r="G529" s="15">
        <v>250</v>
      </c>
      <c r="H529">
        <v>91710</v>
      </c>
      <c r="I529">
        <v>94621</v>
      </c>
      <c r="J529">
        <f t="shared" si="87"/>
        <v>78.22738122738123</v>
      </c>
      <c r="K529" t="s">
        <v>30</v>
      </c>
      <c r="L529">
        <f>((3.14*(0.5^2))/4)*J529</f>
        <v>15.352123565873567</v>
      </c>
      <c r="M529">
        <v>15.57664106</v>
      </c>
      <c r="N529" s="9">
        <v>250</v>
      </c>
      <c r="O529" s="9">
        <v>0.03</v>
      </c>
      <c r="P529" s="17" t="s">
        <v>239</v>
      </c>
      <c r="Q529" t="s">
        <v>31</v>
      </c>
      <c r="R529" t="s">
        <v>33</v>
      </c>
      <c r="S529" t="s">
        <v>34</v>
      </c>
      <c r="T529" t="s">
        <v>65</v>
      </c>
      <c r="U529" t="s">
        <v>66</v>
      </c>
      <c r="V529" t="s">
        <v>30</v>
      </c>
      <c r="W529" t="str">
        <f t="shared" si="92"/>
        <v>Calanoida</v>
      </c>
      <c r="X529" t="s">
        <v>342</v>
      </c>
      <c r="Y529" t="str">
        <f t="shared" si="89"/>
        <v>Pseudocalanus</v>
      </c>
      <c r="Z529" t="s">
        <v>66</v>
      </c>
      <c r="AA529" s="4" t="s">
        <v>30</v>
      </c>
      <c r="AB529" s="4" t="s">
        <v>30</v>
      </c>
      <c r="AC529" t="s">
        <v>229</v>
      </c>
      <c r="AD529">
        <v>9</v>
      </c>
      <c r="AE529" s="21">
        <f t="shared" si="90"/>
        <v>300</v>
      </c>
      <c r="AF529" s="27">
        <f t="shared" si="91"/>
        <v>19.259607950419063</v>
      </c>
      <c r="AG529" t="s">
        <v>237</v>
      </c>
    </row>
    <row r="530" spans="1:33" hidden="1" x14ac:dyDescent="0.25">
      <c r="A530" s="4" t="s">
        <v>271</v>
      </c>
      <c r="B530" s="4" t="s">
        <v>2</v>
      </c>
      <c r="C530" s="4" t="s">
        <v>276</v>
      </c>
      <c r="D530" s="4" t="s">
        <v>316</v>
      </c>
      <c r="E530" s="6">
        <v>42164</v>
      </c>
      <c r="F530">
        <v>0</v>
      </c>
      <c r="G530" s="15">
        <v>250</v>
      </c>
      <c r="H530">
        <v>91710</v>
      </c>
      <c r="I530">
        <v>94621</v>
      </c>
      <c r="J530">
        <f t="shared" si="87"/>
        <v>78.22738122738123</v>
      </c>
      <c r="K530" t="s">
        <v>30</v>
      </c>
      <c r="L530">
        <f>((3.14*(0.5^2))/4)*J530</f>
        <v>15.352123565873567</v>
      </c>
      <c r="M530">
        <v>15.57664106</v>
      </c>
      <c r="N530" s="9">
        <v>1000</v>
      </c>
      <c r="O530" s="9">
        <v>1</v>
      </c>
      <c r="P530" s="17" t="s">
        <v>238</v>
      </c>
      <c r="Q530" t="s">
        <v>31</v>
      </c>
      <c r="R530" t="s">
        <v>79</v>
      </c>
      <c r="S530" t="s">
        <v>80</v>
      </c>
      <c r="T530" t="s">
        <v>141</v>
      </c>
      <c r="U530" t="s">
        <v>30</v>
      </c>
      <c r="V530" t="s">
        <v>30</v>
      </c>
      <c r="W530" t="str">
        <f t="shared" si="92"/>
        <v>Decapoda</v>
      </c>
      <c r="X530" t="s">
        <v>340</v>
      </c>
      <c r="Y530" t="str">
        <f t="shared" si="89"/>
        <v>Xanthidae</v>
      </c>
      <c r="Z530" t="s">
        <v>141</v>
      </c>
      <c r="AA530" s="4" t="s">
        <v>30</v>
      </c>
      <c r="AB530" s="4" t="s">
        <v>30</v>
      </c>
      <c r="AC530">
        <v>2.6</v>
      </c>
      <c r="AD530">
        <v>2</v>
      </c>
      <c r="AE530" s="21">
        <f t="shared" si="90"/>
        <v>2</v>
      </c>
      <c r="AF530" s="27">
        <f t="shared" si="91"/>
        <v>0.12839738633612707</v>
      </c>
      <c r="AG530" t="s">
        <v>237</v>
      </c>
    </row>
    <row r="531" spans="1:33" hidden="1" x14ac:dyDescent="0.25">
      <c r="A531" s="4" t="s">
        <v>272</v>
      </c>
      <c r="B531" s="4" t="s">
        <v>2</v>
      </c>
      <c r="C531" s="4" t="s">
        <v>276</v>
      </c>
      <c r="D531" s="4" t="s">
        <v>316</v>
      </c>
      <c r="E531" s="6">
        <v>42168</v>
      </c>
      <c r="F531">
        <v>0</v>
      </c>
      <c r="G531" s="15">
        <v>250</v>
      </c>
      <c r="H531">
        <v>104000</v>
      </c>
      <c r="I531">
        <v>107151</v>
      </c>
      <c r="J531">
        <f t="shared" si="87"/>
        <v>84.676907676907675</v>
      </c>
      <c r="K531" s="18">
        <v>2.0949074074074073E-3</v>
      </c>
      <c r="L531">
        <f>((3.14*(0.5^2))/4)*J531</f>
        <v>16.617843131593133</v>
      </c>
      <c r="M531">
        <v>16.88057615</v>
      </c>
      <c r="N531" s="9">
        <v>250</v>
      </c>
      <c r="O531" s="9">
        <v>0.18</v>
      </c>
      <c r="P531" s="17" t="s">
        <v>234</v>
      </c>
      <c r="Q531" t="s">
        <v>31</v>
      </c>
      <c r="R531" t="s">
        <v>32</v>
      </c>
      <c r="S531" t="s">
        <v>34</v>
      </c>
      <c r="T531" t="s">
        <v>50</v>
      </c>
      <c r="U531" t="s">
        <v>51</v>
      </c>
      <c r="V531" t="s">
        <v>30</v>
      </c>
      <c r="W531" t="str">
        <f t="shared" si="92"/>
        <v>Calanoida</v>
      </c>
      <c r="X531" t="s">
        <v>342</v>
      </c>
      <c r="Y531" t="str">
        <f t="shared" si="89"/>
        <v>Acartia</v>
      </c>
      <c r="Z531" t="s">
        <v>51</v>
      </c>
      <c r="AA531" s="4" t="s">
        <v>30</v>
      </c>
      <c r="AB531" s="4" t="s">
        <v>30</v>
      </c>
      <c r="AC531" t="s">
        <v>229</v>
      </c>
      <c r="AD531">
        <v>25</v>
      </c>
      <c r="AE531" s="21">
        <f t="shared" si="90"/>
        <v>138.88888888888889</v>
      </c>
      <c r="AF531" s="27">
        <f t="shared" si="91"/>
        <v>8.2277339146915835</v>
      </c>
      <c r="AG531" t="s">
        <v>237</v>
      </c>
    </row>
    <row r="532" spans="1:33" hidden="1" x14ac:dyDescent="0.25">
      <c r="A532" s="4" t="s">
        <v>272</v>
      </c>
      <c r="B532" s="4" t="s">
        <v>2</v>
      </c>
      <c r="C532" s="4" t="s">
        <v>276</v>
      </c>
      <c r="D532" s="4" t="s">
        <v>316</v>
      </c>
      <c r="E532" s="6">
        <v>42168</v>
      </c>
      <c r="F532">
        <v>0</v>
      </c>
      <c r="G532" s="15">
        <v>250</v>
      </c>
      <c r="H532">
        <v>104000</v>
      </c>
      <c r="I532">
        <v>107151</v>
      </c>
      <c r="J532">
        <f t="shared" si="87"/>
        <v>84.676907676907675</v>
      </c>
      <c r="K532" s="18">
        <v>2.0949074074074073E-3</v>
      </c>
      <c r="L532">
        <f>((3.14*(0.5^2))/4)*J532</f>
        <v>16.617843131593133</v>
      </c>
      <c r="M532">
        <v>16.88057615</v>
      </c>
      <c r="N532" s="9">
        <v>2000</v>
      </c>
      <c r="O532" s="9">
        <v>1</v>
      </c>
      <c r="P532" s="17" t="s">
        <v>238</v>
      </c>
      <c r="Q532" t="s">
        <v>72</v>
      </c>
      <c r="R532" t="s">
        <v>73</v>
      </c>
      <c r="S532" t="s">
        <v>106</v>
      </c>
      <c r="T532" t="s">
        <v>124</v>
      </c>
      <c r="U532" t="s">
        <v>158</v>
      </c>
      <c r="V532" t="s">
        <v>159</v>
      </c>
      <c r="W532" t="s">
        <v>73</v>
      </c>
      <c r="X532" t="s">
        <v>166</v>
      </c>
      <c r="Y532" t="str">
        <f t="shared" si="89"/>
        <v>Annatiara</v>
      </c>
      <c r="Z532" t="s">
        <v>211</v>
      </c>
      <c r="AA532" s="4" t="s">
        <v>30</v>
      </c>
      <c r="AB532" s="4" t="s">
        <v>30</v>
      </c>
      <c r="AC532">
        <v>3.5</v>
      </c>
      <c r="AD532">
        <v>1</v>
      </c>
      <c r="AE532" s="21">
        <f t="shared" si="90"/>
        <v>1</v>
      </c>
      <c r="AF532" s="27">
        <f t="shared" si="91"/>
        <v>5.9239684185779407E-2</v>
      </c>
      <c r="AG532" t="s">
        <v>237</v>
      </c>
    </row>
    <row r="533" spans="1:33" hidden="1" x14ac:dyDescent="0.25">
      <c r="A533" s="4" t="s">
        <v>272</v>
      </c>
      <c r="B533" s="4" t="s">
        <v>2</v>
      </c>
      <c r="C533" s="4" t="s">
        <v>276</v>
      </c>
      <c r="D533" s="4" t="s">
        <v>316</v>
      </c>
      <c r="E533" s="6">
        <v>42168</v>
      </c>
      <c r="F533">
        <v>0</v>
      </c>
      <c r="G533" s="15">
        <v>250</v>
      </c>
      <c r="H533">
        <v>104000</v>
      </c>
      <c r="I533">
        <v>107151</v>
      </c>
      <c r="J533">
        <f t="shared" si="87"/>
        <v>84.676907676907675</v>
      </c>
      <c r="K533" s="18">
        <v>2.0949074074074073E-3</v>
      </c>
      <c r="L533">
        <f>((3.14*(0.5^2))/4)*J533</f>
        <v>16.617843131593133</v>
      </c>
      <c r="M533">
        <v>16.88057615</v>
      </c>
      <c r="N533" s="9">
        <v>250</v>
      </c>
      <c r="O533" s="9">
        <v>0.18</v>
      </c>
      <c r="P533" s="17" t="s">
        <v>234</v>
      </c>
      <c r="Q533" t="s">
        <v>31</v>
      </c>
      <c r="R533" t="s">
        <v>32</v>
      </c>
      <c r="S533" t="s">
        <v>30</v>
      </c>
      <c r="T533" t="s">
        <v>30</v>
      </c>
      <c r="U533" t="s">
        <v>30</v>
      </c>
      <c r="V533" t="s">
        <v>30</v>
      </c>
      <c r="W533" t="s">
        <v>274</v>
      </c>
      <c r="X533" t="s">
        <v>274</v>
      </c>
      <c r="Y533" t="s">
        <v>274</v>
      </c>
      <c r="Z533" t="s">
        <v>163</v>
      </c>
      <c r="AA533" s="4" t="s">
        <v>215</v>
      </c>
      <c r="AB533" s="4" t="s">
        <v>30</v>
      </c>
      <c r="AC533" t="s">
        <v>229</v>
      </c>
      <c r="AD533">
        <v>2</v>
      </c>
      <c r="AE533" s="21">
        <f t="shared" si="90"/>
        <v>11.111111111111111</v>
      </c>
      <c r="AF533" s="27">
        <f t="shared" si="91"/>
        <v>0.65821871317532676</v>
      </c>
      <c r="AG533" t="s">
        <v>237</v>
      </c>
    </row>
    <row r="534" spans="1:33" hidden="1" x14ac:dyDescent="0.25">
      <c r="A534" s="4" t="s">
        <v>272</v>
      </c>
      <c r="B534" s="4" t="s">
        <v>2</v>
      </c>
      <c r="C534" s="4" t="s">
        <v>276</v>
      </c>
      <c r="D534" s="4" t="s">
        <v>316</v>
      </c>
      <c r="E534" s="6">
        <v>42168</v>
      </c>
      <c r="F534">
        <v>0</v>
      </c>
      <c r="G534" s="15">
        <v>250</v>
      </c>
      <c r="H534">
        <v>104000</v>
      </c>
      <c r="I534">
        <v>107151</v>
      </c>
      <c r="J534">
        <f t="shared" si="87"/>
        <v>84.676907676907675</v>
      </c>
      <c r="K534" s="18">
        <v>2.0949074074074073E-3</v>
      </c>
      <c r="L534">
        <f>((3.14*(0.5^2))/4)*J534</f>
        <v>16.617843131593133</v>
      </c>
      <c r="M534">
        <v>16.88057615</v>
      </c>
      <c r="N534" s="9">
        <v>250</v>
      </c>
      <c r="O534" s="9">
        <v>0.18</v>
      </c>
      <c r="P534" s="17" t="s">
        <v>234</v>
      </c>
      <c r="Q534" t="s">
        <v>70</v>
      </c>
      <c r="R534" t="s">
        <v>86</v>
      </c>
      <c r="S534" t="s">
        <v>30</v>
      </c>
      <c r="T534" t="s">
        <v>30</v>
      </c>
      <c r="U534" t="s">
        <v>30</v>
      </c>
      <c r="V534" t="s">
        <v>30</v>
      </c>
      <c r="W534" t="s">
        <v>166</v>
      </c>
      <c r="X534" t="s">
        <v>166</v>
      </c>
      <c r="Y534" t="str">
        <f t="shared" ref="Y534:Y539" si="93">IF(U534="NA",IF(T534="NA",IF(S534="NA",IF(R534="NA",IF(Q534="NA","Other",Q534),R534),S534),T534),U534)</f>
        <v>Bivalvia</v>
      </c>
      <c r="Z534" t="s">
        <v>175</v>
      </c>
      <c r="AA534" s="4" t="s">
        <v>221</v>
      </c>
      <c r="AB534" s="4" t="s">
        <v>30</v>
      </c>
      <c r="AC534" t="s">
        <v>229</v>
      </c>
      <c r="AD534">
        <v>2</v>
      </c>
      <c r="AE534" s="21">
        <f t="shared" si="90"/>
        <v>11.111111111111111</v>
      </c>
      <c r="AF534" s="27">
        <f t="shared" si="91"/>
        <v>0.65821871317532676</v>
      </c>
      <c r="AG534" t="s">
        <v>237</v>
      </c>
    </row>
    <row r="535" spans="1:33" hidden="1" x14ac:dyDescent="0.25">
      <c r="A535" s="4" t="s">
        <v>272</v>
      </c>
      <c r="B535" s="4" t="s">
        <v>2</v>
      </c>
      <c r="C535" s="4" t="s">
        <v>276</v>
      </c>
      <c r="D535" s="4" t="s">
        <v>316</v>
      </c>
      <c r="E535" s="6">
        <v>42168</v>
      </c>
      <c r="F535">
        <v>0</v>
      </c>
      <c r="G535" s="15">
        <v>250</v>
      </c>
      <c r="H535">
        <v>104000</v>
      </c>
      <c r="I535">
        <v>107151</v>
      </c>
      <c r="J535">
        <f t="shared" si="87"/>
        <v>84.676907676907675</v>
      </c>
      <c r="K535" s="18">
        <v>2.0949074074074073E-3</v>
      </c>
      <c r="L535">
        <f>((3.14*(0.5^2))/4)*J535</f>
        <v>16.617843131593133</v>
      </c>
      <c r="M535">
        <v>16.88057615</v>
      </c>
      <c r="N535" s="9">
        <v>250</v>
      </c>
      <c r="O535" s="9">
        <v>0.18</v>
      </c>
      <c r="P535" s="17" t="s">
        <v>234</v>
      </c>
      <c r="Q535" t="s">
        <v>57</v>
      </c>
      <c r="R535" t="s">
        <v>30</v>
      </c>
      <c r="S535" t="s">
        <v>30</v>
      </c>
      <c r="T535" t="s">
        <v>30</v>
      </c>
      <c r="U535" t="s">
        <v>30</v>
      </c>
      <c r="V535" t="s">
        <v>30</v>
      </c>
      <c r="W535" t="s">
        <v>166</v>
      </c>
      <c r="X535" t="s">
        <v>166</v>
      </c>
      <c r="Y535" t="str">
        <f t="shared" si="93"/>
        <v>Bryozoa</v>
      </c>
      <c r="Z535" t="s">
        <v>57</v>
      </c>
      <c r="AA535" s="4" t="s">
        <v>30</v>
      </c>
      <c r="AB535" s="4" t="s">
        <v>30</v>
      </c>
      <c r="AC535" t="s">
        <v>229</v>
      </c>
      <c r="AD535">
        <v>1</v>
      </c>
      <c r="AE535" s="21">
        <f t="shared" si="90"/>
        <v>5.5555555555555554</v>
      </c>
      <c r="AF535" s="27">
        <f t="shared" si="91"/>
        <v>0.32910935658766338</v>
      </c>
      <c r="AG535" t="s">
        <v>237</v>
      </c>
    </row>
    <row r="536" spans="1:33" hidden="1" x14ac:dyDescent="0.25">
      <c r="A536" s="4" t="s">
        <v>272</v>
      </c>
      <c r="B536" s="4" t="s">
        <v>2</v>
      </c>
      <c r="C536" s="4" t="s">
        <v>276</v>
      </c>
      <c r="D536" s="4" t="s">
        <v>316</v>
      </c>
      <c r="E536" s="6">
        <v>42168</v>
      </c>
      <c r="F536">
        <v>0</v>
      </c>
      <c r="G536" s="15">
        <v>250</v>
      </c>
      <c r="H536">
        <v>104000</v>
      </c>
      <c r="I536">
        <v>107151</v>
      </c>
      <c r="J536">
        <f t="shared" si="87"/>
        <v>84.676907676907675</v>
      </c>
      <c r="K536" s="18">
        <v>2.0949074074074073E-3</v>
      </c>
      <c r="L536">
        <f>((3.14*(0.5^2))/4)*J536</f>
        <v>16.617843131593133</v>
      </c>
      <c r="M536">
        <v>16.88057615</v>
      </c>
      <c r="N536" s="9">
        <v>1000</v>
      </c>
      <c r="O536" s="9">
        <v>1</v>
      </c>
      <c r="P536" s="17" t="s">
        <v>238</v>
      </c>
      <c r="Q536" t="s">
        <v>31</v>
      </c>
      <c r="R536" t="s">
        <v>32</v>
      </c>
      <c r="S536" t="s">
        <v>34</v>
      </c>
      <c r="T536" t="s">
        <v>82</v>
      </c>
      <c r="U536" t="s">
        <v>83</v>
      </c>
      <c r="V536" t="s">
        <v>133</v>
      </c>
      <c r="W536" t="str">
        <f>IF(S536="NA",IF(R536="NA",IF(Q536="NA","Digested",Q536),R536),S536)</f>
        <v>Calanoida</v>
      </c>
      <c r="X536" t="s">
        <v>342</v>
      </c>
      <c r="Y536" t="str">
        <f t="shared" si="93"/>
        <v>Calanus</v>
      </c>
      <c r="Z536" t="s">
        <v>198</v>
      </c>
      <c r="AA536" s="4" t="s">
        <v>30</v>
      </c>
      <c r="AB536" s="4" t="s">
        <v>30</v>
      </c>
      <c r="AC536">
        <v>2.7</v>
      </c>
      <c r="AD536">
        <v>2</v>
      </c>
      <c r="AE536" s="21">
        <f t="shared" si="90"/>
        <v>2</v>
      </c>
      <c r="AF536" s="27">
        <f t="shared" si="91"/>
        <v>0.11847936837155881</v>
      </c>
      <c r="AG536" t="s">
        <v>237</v>
      </c>
    </row>
    <row r="537" spans="1:33" hidden="1" x14ac:dyDescent="0.25">
      <c r="A537" s="4" t="s">
        <v>272</v>
      </c>
      <c r="B537" s="4" t="s">
        <v>2</v>
      </c>
      <c r="C537" s="4" t="s">
        <v>276</v>
      </c>
      <c r="D537" s="4" t="s">
        <v>316</v>
      </c>
      <c r="E537" s="6">
        <v>42168</v>
      </c>
      <c r="F537">
        <v>0</v>
      </c>
      <c r="G537" s="15">
        <v>250</v>
      </c>
      <c r="H537">
        <v>104000</v>
      </c>
      <c r="I537">
        <v>107151</v>
      </c>
      <c r="J537">
        <f t="shared" si="87"/>
        <v>84.676907676907675</v>
      </c>
      <c r="K537" s="18">
        <v>2.0949074074074073E-3</v>
      </c>
      <c r="L537">
        <f>((3.14*(0.5^2))/4)*J537</f>
        <v>16.617843131593133</v>
      </c>
      <c r="M537">
        <v>16.88057615</v>
      </c>
      <c r="N537" s="9">
        <v>250</v>
      </c>
      <c r="O537" s="9">
        <v>0.18</v>
      </c>
      <c r="P537" s="17" t="s">
        <v>239</v>
      </c>
      <c r="Q537" t="s">
        <v>31</v>
      </c>
      <c r="R537" t="s">
        <v>32</v>
      </c>
      <c r="S537" t="s">
        <v>34</v>
      </c>
      <c r="T537" t="s">
        <v>82</v>
      </c>
      <c r="U537" t="s">
        <v>83</v>
      </c>
      <c r="V537" t="s">
        <v>133</v>
      </c>
      <c r="W537" t="str">
        <f>IF(S537="NA",IF(R537="NA",IF(Q537="NA","Digested",Q537),R537),S537)</f>
        <v>Calanoida</v>
      </c>
      <c r="X537" t="s">
        <v>342</v>
      </c>
      <c r="Y537" t="str">
        <f t="shared" si="93"/>
        <v>Calanus</v>
      </c>
      <c r="Z537" t="s">
        <v>198</v>
      </c>
      <c r="AA537" s="4" t="s">
        <v>30</v>
      </c>
      <c r="AB537" s="4" t="s">
        <v>30</v>
      </c>
      <c r="AC537">
        <v>2.2999999999999998</v>
      </c>
      <c r="AD537">
        <v>3</v>
      </c>
      <c r="AE537" s="21">
        <f t="shared" si="90"/>
        <v>16.666666666666668</v>
      </c>
      <c r="AF537" s="27">
        <f t="shared" si="91"/>
        <v>0.98732806976299015</v>
      </c>
      <c r="AG537" t="s">
        <v>237</v>
      </c>
    </row>
    <row r="538" spans="1:33" hidden="1" x14ac:dyDescent="0.25">
      <c r="A538" s="4" t="s">
        <v>272</v>
      </c>
      <c r="B538" s="4" t="s">
        <v>2</v>
      </c>
      <c r="C538" s="4" t="s">
        <v>276</v>
      </c>
      <c r="D538" s="4" t="s">
        <v>316</v>
      </c>
      <c r="E538" s="6">
        <v>42168</v>
      </c>
      <c r="F538">
        <v>0</v>
      </c>
      <c r="G538" s="15">
        <v>250</v>
      </c>
      <c r="H538">
        <v>104000</v>
      </c>
      <c r="I538">
        <v>107151</v>
      </c>
      <c r="J538">
        <f t="shared" si="87"/>
        <v>84.676907676907675</v>
      </c>
      <c r="K538" s="18">
        <v>2.0949074074074073E-3</v>
      </c>
      <c r="L538">
        <f>((3.14*(0.5^2))/4)*J538</f>
        <v>16.617843131593133</v>
      </c>
      <c r="M538">
        <v>16.88057615</v>
      </c>
      <c r="N538" s="9">
        <v>250</v>
      </c>
      <c r="O538" s="9">
        <v>0.18</v>
      </c>
      <c r="P538" s="17" t="s">
        <v>239</v>
      </c>
      <c r="Q538" t="s">
        <v>31</v>
      </c>
      <c r="R538" t="s">
        <v>33</v>
      </c>
      <c r="S538" t="s">
        <v>34</v>
      </c>
      <c r="T538" t="s">
        <v>35</v>
      </c>
      <c r="U538" t="s">
        <v>36</v>
      </c>
      <c r="V538" t="s">
        <v>37</v>
      </c>
      <c r="W538" t="str">
        <f>IF(S538="NA",IF(R538="NA",IF(Q538="NA","Digested",Q538),R538),S538)</f>
        <v>Calanoida</v>
      </c>
      <c r="X538" t="s">
        <v>342</v>
      </c>
      <c r="Y538" t="str">
        <f t="shared" si="93"/>
        <v>Centropages</v>
      </c>
      <c r="Z538" t="s">
        <v>247</v>
      </c>
      <c r="AA538" s="4" t="s">
        <v>224</v>
      </c>
      <c r="AB538" s="4" t="s">
        <v>30</v>
      </c>
      <c r="AC538" t="s">
        <v>229</v>
      </c>
      <c r="AD538">
        <v>3</v>
      </c>
      <c r="AE538" s="21">
        <f t="shared" si="90"/>
        <v>16.666666666666668</v>
      </c>
      <c r="AF538" s="27">
        <f t="shared" si="91"/>
        <v>0.98732806976299015</v>
      </c>
      <c r="AG538" t="s">
        <v>237</v>
      </c>
    </row>
    <row r="539" spans="1:33" hidden="1" x14ac:dyDescent="0.25">
      <c r="A539" s="4" t="s">
        <v>272</v>
      </c>
      <c r="B539" s="4" t="s">
        <v>2</v>
      </c>
      <c r="C539" s="4" t="s">
        <v>276</v>
      </c>
      <c r="D539" s="4" t="s">
        <v>316</v>
      </c>
      <c r="E539" s="6">
        <v>42168</v>
      </c>
      <c r="F539">
        <v>0</v>
      </c>
      <c r="G539" s="15">
        <v>250</v>
      </c>
      <c r="H539">
        <v>104000</v>
      </c>
      <c r="I539">
        <v>107151</v>
      </c>
      <c r="J539">
        <f t="shared" si="87"/>
        <v>84.676907676907675</v>
      </c>
      <c r="K539" s="18">
        <v>2.0949074074074073E-3</v>
      </c>
      <c r="L539">
        <f>((3.14*(0.5^2))/4)*J539</f>
        <v>16.617843131593133</v>
      </c>
      <c r="M539">
        <v>16.88057615</v>
      </c>
      <c r="N539" s="9">
        <v>250</v>
      </c>
      <c r="O539" s="9">
        <v>0.18</v>
      </c>
      <c r="P539" s="17" t="s">
        <v>239</v>
      </c>
      <c r="Q539" t="s">
        <v>31</v>
      </c>
      <c r="R539" t="s">
        <v>33</v>
      </c>
      <c r="S539" t="s">
        <v>34</v>
      </c>
      <c r="T539" t="s">
        <v>35</v>
      </c>
      <c r="U539" t="s">
        <v>36</v>
      </c>
      <c r="V539" t="s">
        <v>37</v>
      </c>
      <c r="W539" t="str">
        <f>IF(S539="NA",IF(R539="NA",IF(Q539="NA","Digested",Q539),R539),S539)</f>
        <v>Calanoida</v>
      </c>
      <c r="X539" t="s">
        <v>342</v>
      </c>
      <c r="Y539" t="str">
        <f t="shared" si="93"/>
        <v>Centropages</v>
      </c>
      <c r="Z539" t="s">
        <v>247</v>
      </c>
      <c r="AA539" s="4" t="s">
        <v>30</v>
      </c>
      <c r="AB539" s="4" t="s">
        <v>227</v>
      </c>
      <c r="AC539" t="s">
        <v>229</v>
      </c>
      <c r="AD539">
        <v>12</v>
      </c>
      <c r="AE539" s="21">
        <f t="shared" si="90"/>
        <v>66.666666666666671</v>
      </c>
      <c r="AF539" s="27">
        <f t="shared" si="91"/>
        <v>3.9493122790519606</v>
      </c>
      <c r="AG539" t="s">
        <v>237</v>
      </c>
    </row>
    <row r="540" spans="1:33" hidden="1" x14ac:dyDescent="0.25">
      <c r="A540" s="4" t="s">
        <v>272</v>
      </c>
      <c r="B540" s="4" t="s">
        <v>2</v>
      </c>
      <c r="C540" s="4" t="s">
        <v>276</v>
      </c>
      <c r="D540" s="4" t="s">
        <v>316</v>
      </c>
      <c r="E540" s="6">
        <v>42168</v>
      </c>
      <c r="F540">
        <v>0</v>
      </c>
      <c r="G540" s="15">
        <v>250</v>
      </c>
      <c r="H540">
        <v>104000</v>
      </c>
      <c r="I540">
        <v>107151</v>
      </c>
      <c r="J540">
        <f t="shared" si="87"/>
        <v>84.676907676907675</v>
      </c>
      <c r="K540" s="18">
        <v>2.0949074074074073E-3</v>
      </c>
      <c r="L540">
        <f>((3.14*(0.5^2))/4)*J540</f>
        <v>16.617843131593133</v>
      </c>
      <c r="M540">
        <v>16.88057615</v>
      </c>
      <c r="N540" s="9">
        <v>250</v>
      </c>
      <c r="O540" s="9">
        <v>0.18</v>
      </c>
      <c r="P540" s="17" t="s">
        <v>234</v>
      </c>
      <c r="Q540" t="s">
        <v>31</v>
      </c>
      <c r="R540" t="s">
        <v>33</v>
      </c>
      <c r="S540" t="s">
        <v>30</v>
      </c>
      <c r="T540" t="s">
        <v>30</v>
      </c>
      <c r="U540" t="s">
        <v>30</v>
      </c>
      <c r="V540" t="s">
        <v>30</v>
      </c>
      <c r="W540" t="s">
        <v>312</v>
      </c>
      <c r="X540" t="s">
        <v>166</v>
      </c>
      <c r="Y540" t="s">
        <v>168</v>
      </c>
      <c r="Z540" t="s">
        <v>168</v>
      </c>
      <c r="AA540" s="4" t="s">
        <v>215</v>
      </c>
      <c r="AB540" s="4" t="s">
        <v>30</v>
      </c>
      <c r="AC540" t="s">
        <v>229</v>
      </c>
      <c r="AD540">
        <v>1</v>
      </c>
      <c r="AE540" s="21">
        <f t="shared" si="90"/>
        <v>5.5555555555555554</v>
      </c>
      <c r="AF540" s="27">
        <f t="shared" si="91"/>
        <v>0.32910935658766338</v>
      </c>
      <c r="AG540" t="s">
        <v>237</v>
      </c>
    </row>
    <row r="541" spans="1:33" hidden="1" x14ac:dyDescent="0.25">
      <c r="A541" s="4" t="s">
        <v>272</v>
      </c>
      <c r="B541" s="4" t="s">
        <v>2</v>
      </c>
      <c r="C541" s="4" t="s">
        <v>276</v>
      </c>
      <c r="D541" s="4" t="s">
        <v>316</v>
      </c>
      <c r="E541" s="6">
        <v>42168</v>
      </c>
      <c r="F541">
        <v>0</v>
      </c>
      <c r="G541" s="15">
        <v>250</v>
      </c>
      <c r="H541">
        <v>104000</v>
      </c>
      <c r="I541">
        <v>107151</v>
      </c>
      <c r="J541">
        <f t="shared" si="87"/>
        <v>84.676907676907675</v>
      </c>
      <c r="K541" s="18">
        <v>2.0949074074074073E-3</v>
      </c>
      <c r="L541">
        <f>((3.14*(0.5^2))/4)*J541</f>
        <v>16.617843131593133</v>
      </c>
      <c r="M541">
        <v>16.88057615</v>
      </c>
      <c r="N541" s="9">
        <v>250</v>
      </c>
      <c r="O541" s="9">
        <v>0.18</v>
      </c>
      <c r="P541" s="17" t="s">
        <v>234</v>
      </c>
      <c r="Q541" t="s">
        <v>31</v>
      </c>
      <c r="R541" t="s">
        <v>33</v>
      </c>
      <c r="S541" t="s">
        <v>34</v>
      </c>
      <c r="T541" t="s">
        <v>30</v>
      </c>
      <c r="U541" t="s">
        <v>30</v>
      </c>
      <c r="V541" t="s">
        <v>30</v>
      </c>
      <c r="W541" t="str">
        <f>IF(S541="NA",IF(R541="NA",IF(Q541="NA","Digested",Q541),R541),S541)</f>
        <v>Calanoida</v>
      </c>
      <c r="X541" t="s">
        <v>342</v>
      </c>
      <c r="Y541" t="s">
        <v>176</v>
      </c>
      <c r="Z541" t="s">
        <v>176</v>
      </c>
      <c r="AA541" s="4" t="s">
        <v>216</v>
      </c>
      <c r="AB541" s="4" t="s">
        <v>30</v>
      </c>
      <c r="AC541" t="s">
        <v>229</v>
      </c>
      <c r="AD541">
        <v>5</v>
      </c>
      <c r="AE541" s="21">
        <f t="shared" si="90"/>
        <v>27.777777777777779</v>
      </c>
      <c r="AF541" s="27">
        <f t="shared" si="91"/>
        <v>1.6455467829383168</v>
      </c>
      <c r="AG541" t="s">
        <v>237</v>
      </c>
    </row>
    <row r="542" spans="1:33" hidden="1" x14ac:dyDescent="0.25">
      <c r="A542" s="4" t="s">
        <v>272</v>
      </c>
      <c r="B542" s="4" t="s">
        <v>2</v>
      </c>
      <c r="C542" s="4" t="s">
        <v>276</v>
      </c>
      <c r="D542" s="4" t="s">
        <v>316</v>
      </c>
      <c r="E542" s="6">
        <v>42168</v>
      </c>
      <c r="F542">
        <v>0</v>
      </c>
      <c r="G542" s="15">
        <v>250</v>
      </c>
      <c r="H542">
        <v>104000</v>
      </c>
      <c r="I542">
        <v>107151</v>
      </c>
      <c r="J542">
        <f t="shared" si="87"/>
        <v>84.676907676907675</v>
      </c>
      <c r="K542" s="18">
        <v>2.0949074074074073E-3</v>
      </c>
      <c r="L542">
        <f>((3.14*(0.5^2))/4)*J542</f>
        <v>16.617843131593133</v>
      </c>
      <c r="M542">
        <v>16.88057615</v>
      </c>
      <c r="N542" s="9">
        <v>250</v>
      </c>
      <c r="O542" s="9">
        <v>0.18</v>
      </c>
      <c r="P542" s="17" t="s">
        <v>234</v>
      </c>
      <c r="Q542" t="s">
        <v>31</v>
      </c>
      <c r="R542" t="s">
        <v>33</v>
      </c>
      <c r="S542" t="s">
        <v>34</v>
      </c>
      <c r="T542" t="s">
        <v>30</v>
      </c>
      <c r="U542" t="s">
        <v>30</v>
      </c>
      <c r="V542" t="s">
        <v>30</v>
      </c>
      <c r="W542" t="str">
        <f>IF(S542="NA",IF(R542="NA",IF(Q542="NA","Digested",Q542),R542),S542)</f>
        <v>Calanoida</v>
      </c>
      <c r="X542" t="s">
        <v>342</v>
      </c>
      <c r="Y542" t="s">
        <v>176</v>
      </c>
      <c r="Z542" t="s">
        <v>176</v>
      </c>
      <c r="AA542" s="4" t="s">
        <v>219</v>
      </c>
      <c r="AB542" s="4" t="s">
        <v>30</v>
      </c>
      <c r="AC542" t="s">
        <v>229</v>
      </c>
      <c r="AD542">
        <v>1</v>
      </c>
      <c r="AE542" s="21">
        <f t="shared" si="90"/>
        <v>5.5555555555555554</v>
      </c>
      <c r="AF542" s="27">
        <f t="shared" si="91"/>
        <v>0.32910935658766338</v>
      </c>
      <c r="AG542" t="s">
        <v>237</v>
      </c>
    </row>
    <row r="543" spans="1:33" hidden="1" x14ac:dyDescent="0.25">
      <c r="A543" s="4" t="s">
        <v>272</v>
      </c>
      <c r="B543" s="4" t="s">
        <v>2</v>
      </c>
      <c r="C543" s="4" t="s">
        <v>276</v>
      </c>
      <c r="D543" s="4" t="s">
        <v>316</v>
      </c>
      <c r="E543" s="6">
        <v>42168</v>
      </c>
      <c r="F543">
        <v>0</v>
      </c>
      <c r="G543" s="15">
        <v>250</v>
      </c>
      <c r="H543">
        <v>104000</v>
      </c>
      <c r="I543">
        <v>107151</v>
      </c>
      <c r="J543">
        <f t="shared" si="87"/>
        <v>84.676907676907675</v>
      </c>
      <c r="K543" s="18">
        <v>2.0949074074074073E-3</v>
      </c>
      <c r="L543">
        <f>((3.14*(0.5^2))/4)*J543</f>
        <v>16.617843131593133</v>
      </c>
      <c r="M543">
        <v>16.88057615</v>
      </c>
      <c r="N543" s="9">
        <v>250</v>
      </c>
      <c r="O543" s="9">
        <v>0.18</v>
      </c>
      <c r="P543" s="17" t="s">
        <v>234</v>
      </c>
      <c r="Q543" t="s">
        <v>31</v>
      </c>
      <c r="R543" t="s">
        <v>33</v>
      </c>
      <c r="S543" t="s">
        <v>34</v>
      </c>
      <c r="T543" t="s">
        <v>30</v>
      </c>
      <c r="U543" t="s">
        <v>30</v>
      </c>
      <c r="V543" t="s">
        <v>30</v>
      </c>
      <c r="W543" t="str">
        <f>IF(S543="NA",IF(R543="NA",IF(Q543="NA","Digested",Q543),R543),S543)</f>
        <v>Calanoida</v>
      </c>
      <c r="X543" t="s">
        <v>342</v>
      </c>
      <c r="Y543" t="s">
        <v>176</v>
      </c>
      <c r="Z543" t="s">
        <v>176</v>
      </c>
      <c r="AA543" s="4" t="s">
        <v>217</v>
      </c>
      <c r="AB543" s="4" t="s">
        <v>30</v>
      </c>
      <c r="AC543" t="s">
        <v>229</v>
      </c>
      <c r="AD543">
        <v>3</v>
      </c>
      <c r="AE543" s="21">
        <f t="shared" si="90"/>
        <v>16.666666666666668</v>
      </c>
      <c r="AF543" s="27">
        <f t="shared" si="91"/>
        <v>0.98732806976299015</v>
      </c>
      <c r="AG543" t="s">
        <v>237</v>
      </c>
    </row>
    <row r="544" spans="1:33" hidden="1" x14ac:dyDescent="0.25">
      <c r="A544" s="4" t="s">
        <v>272</v>
      </c>
      <c r="B544" s="4" t="s">
        <v>2</v>
      </c>
      <c r="C544" s="4" t="s">
        <v>276</v>
      </c>
      <c r="D544" s="4" t="s">
        <v>316</v>
      </c>
      <c r="E544" s="6">
        <v>42168</v>
      </c>
      <c r="F544">
        <v>0</v>
      </c>
      <c r="G544" s="15">
        <v>250</v>
      </c>
      <c r="H544">
        <v>104000</v>
      </c>
      <c r="I544">
        <v>107151</v>
      </c>
      <c r="J544">
        <f t="shared" si="87"/>
        <v>84.676907676907675</v>
      </c>
      <c r="K544" s="18">
        <v>2.0949074074074073E-3</v>
      </c>
      <c r="L544">
        <f>((3.14*(0.5^2))/4)*J544</f>
        <v>16.617843131593133</v>
      </c>
      <c r="M544">
        <v>16.88057615</v>
      </c>
      <c r="N544" s="9">
        <v>250</v>
      </c>
      <c r="O544" s="9">
        <v>0.18</v>
      </c>
      <c r="P544" s="17" t="s">
        <v>234</v>
      </c>
      <c r="Q544" t="s">
        <v>31</v>
      </c>
      <c r="R544" t="s">
        <v>32</v>
      </c>
      <c r="S544" t="s">
        <v>337</v>
      </c>
      <c r="T544" t="s">
        <v>55</v>
      </c>
      <c r="U544" t="s">
        <v>56</v>
      </c>
      <c r="V544" t="s">
        <v>30</v>
      </c>
      <c r="W544" t="str">
        <f t="shared" ref="W544" si="94">IF(S544="NA",IF(R544="NA",IF(Q544="NA","Digested",Q544),R544),S544)</f>
        <v>Poecilostomatoida</v>
      </c>
      <c r="X544" t="s">
        <v>166</v>
      </c>
      <c r="Y544" t="str">
        <f>IF(U544="NA",IF(T544="NA",IF(S544="NA",IF(R544="NA",IF(Q544="NA","Other",Q544),R544),S544),T544),U544)</f>
        <v>Corycaeus</v>
      </c>
      <c r="Z544" t="s">
        <v>56</v>
      </c>
      <c r="AA544" s="4" t="s">
        <v>30</v>
      </c>
      <c r="AB544" s="4" t="s">
        <v>30</v>
      </c>
      <c r="AC544" t="s">
        <v>229</v>
      </c>
      <c r="AD544">
        <v>39</v>
      </c>
      <c r="AE544" s="21">
        <f t="shared" si="90"/>
        <v>216.66666666666669</v>
      </c>
      <c r="AF544" s="27">
        <f t="shared" si="91"/>
        <v>12.835264906918873</v>
      </c>
      <c r="AG544" t="s">
        <v>237</v>
      </c>
    </row>
    <row r="545" spans="1:33" hidden="1" x14ac:dyDescent="0.25">
      <c r="A545" s="4" t="s">
        <v>272</v>
      </c>
      <c r="B545" s="4" t="s">
        <v>2</v>
      </c>
      <c r="C545" s="4" t="s">
        <v>276</v>
      </c>
      <c r="D545" s="4" t="s">
        <v>316</v>
      </c>
      <c r="E545" s="6">
        <v>42168</v>
      </c>
      <c r="F545">
        <v>0</v>
      </c>
      <c r="G545" s="15">
        <v>250</v>
      </c>
      <c r="H545">
        <v>104000</v>
      </c>
      <c r="I545">
        <v>107151</v>
      </c>
      <c r="J545">
        <f t="shared" si="87"/>
        <v>84.676907676907675</v>
      </c>
      <c r="K545" s="18">
        <v>2.0949074074074073E-3</v>
      </c>
      <c r="L545">
        <f>((3.14*(0.5^2))/4)*J545</f>
        <v>16.617843131593133</v>
      </c>
      <c r="M545">
        <v>16.88057615</v>
      </c>
      <c r="N545" s="9">
        <v>250</v>
      </c>
      <c r="O545" s="9">
        <v>0.18</v>
      </c>
      <c r="P545" s="17" t="s">
        <v>234</v>
      </c>
      <c r="Q545" t="s">
        <v>31</v>
      </c>
      <c r="R545" t="s">
        <v>32</v>
      </c>
      <c r="S545" t="s">
        <v>30</v>
      </c>
      <c r="T545" t="s">
        <v>30</v>
      </c>
      <c r="U545" t="s">
        <v>30</v>
      </c>
      <c r="V545" t="s">
        <v>30</v>
      </c>
      <c r="W545" t="s">
        <v>274</v>
      </c>
      <c r="X545" t="s">
        <v>274</v>
      </c>
      <c r="Y545" t="s">
        <v>274</v>
      </c>
      <c r="Z545" t="s">
        <v>164</v>
      </c>
      <c r="AA545" s="4" t="s">
        <v>30</v>
      </c>
      <c r="AB545" s="4" t="s">
        <v>30</v>
      </c>
      <c r="AC545" t="s">
        <v>229</v>
      </c>
      <c r="AD545">
        <v>5</v>
      </c>
      <c r="AE545" s="21">
        <f t="shared" si="90"/>
        <v>27.777777777777779</v>
      </c>
      <c r="AF545" s="27">
        <f t="shared" si="91"/>
        <v>1.6455467829383168</v>
      </c>
      <c r="AG545" t="s">
        <v>237</v>
      </c>
    </row>
    <row r="546" spans="1:33" hidden="1" x14ac:dyDescent="0.25">
      <c r="A546" s="4" t="s">
        <v>272</v>
      </c>
      <c r="B546" s="4" t="s">
        <v>2</v>
      </c>
      <c r="C546" s="4" t="s">
        <v>276</v>
      </c>
      <c r="D546" s="4" t="s">
        <v>316</v>
      </c>
      <c r="E546" s="6">
        <v>42168</v>
      </c>
      <c r="F546">
        <v>0</v>
      </c>
      <c r="G546" s="15">
        <v>250</v>
      </c>
      <c r="H546">
        <v>104000</v>
      </c>
      <c r="I546">
        <v>107151</v>
      </c>
      <c r="J546">
        <f t="shared" si="87"/>
        <v>84.676907676907675</v>
      </c>
      <c r="K546" s="18">
        <v>2.0949074074074073E-3</v>
      </c>
      <c r="L546">
        <f>((3.14*(0.5^2))/4)*J546</f>
        <v>16.617843131593133</v>
      </c>
      <c r="M546">
        <v>16.88057615</v>
      </c>
      <c r="N546" s="9">
        <v>1000</v>
      </c>
      <c r="O546" s="9">
        <v>1</v>
      </c>
      <c r="P546" s="17" t="s">
        <v>238</v>
      </c>
      <c r="Q546" t="s">
        <v>31</v>
      </c>
      <c r="R546" t="s">
        <v>99</v>
      </c>
      <c r="S546" t="s">
        <v>34</v>
      </c>
      <c r="T546" t="s">
        <v>102</v>
      </c>
      <c r="U546" t="s">
        <v>103</v>
      </c>
      <c r="V546" t="s">
        <v>104</v>
      </c>
      <c r="W546" t="str">
        <f>IF(S546="NA",IF(R546="NA",IF(Q546="NA","Digested",Q546),R546),S546)</f>
        <v>Calanoida</v>
      </c>
      <c r="X546" t="s">
        <v>342</v>
      </c>
      <c r="Y546" t="str">
        <f t="shared" ref="Y546:Y559" si="95">IF(U546="NA",IF(T546="NA",IF(S546="NA",IF(R546="NA",IF(Q546="NA","Other",Q546),R546),S546),T546),U546)</f>
        <v>Epilabidocera</v>
      </c>
      <c r="Z546" t="s">
        <v>184</v>
      </c>
      <c r="AA546" s="4" t="s">
        <v>30</v>
      </c>
      <c r="AB546" s="4" t="s">
        <v>228</v>
      </c>
      <c r="AC546">
        <v>3.7</v>
      </c>
      <c r="AD546">
        <v>3</v>
      </c>
      <c r="AE546" s="21">
        <f t="shared" si="90"/>
        <v>3</v>
      </c>
      <c r="AF546" s="27">
        <f t="shared" si="91"/>
        <v>0.17771905255733822</v>
      </c>
      <c r="AG546" t="s">
        <v>237</v>
      </c>
    </row>
    <row r="547" spans="1:33" hidden="1" x14ac:dyDescent="0.25">
      <c r="A547" s="4" t="s">
        <v>272</v>
      </c>
      <c r="B547" s="4" t="s">
        <v>2</v>
      </c>
      <c r="C547" s="4" t="s">
        <v>276</v>
      </c>
      <c r="D547" s="4" t="s">
        <v>316</v>
      </c>
      <c r="E547" s="6">
        <v>42168</v>
      </c>
      <c r="F547">
        <v>0</v>
      </c>
      <c r="G547" s="15">
        <v>250</v>
      </c>
      <c r="H547">
        <v>104000</v>
      </c>
      <c r="I547">
        <v>107151</v>
      </c>
      <c r="J547">
        <f t="shared" si="87"/>
        <v>84.676907676907675</v>
      </c>
      <c r="K547" s="18">
        <v>2.0949074074074073E-3</v>
      </c>
      <c r="L547">
        <f>((3.14*(0.5^2))/4)*J547</f>
        <v>16.617843131593133</v>
      </c>
      <c r="M547">
        <v>16.88057615</v>
      </c>
      <c r="N547" s="9">
        <v>1000</v>
      </c>
      <c r="O547" s="9">
        <v>1</v>
      </c>
      <c r="P547" s="17" t="s">
        <v>238</v>
      </c>
      <c r="Q547" t="s">
        <v>31</v>
      </c>
      <c r="R547" t="s">
        <v>99</v>
      </c>
      <c r="S547" t="s">
        <v>34</v>
      </c>
      <c r="T547" t="s">
        <v>102</v>
      </c>
      <c r="U547" t="s">
        <v>103</v>
      </c>
      <c r="V547" t="s">
        <v>104</v>
      </c>
      <c r="W547" t="str">
        <f>IF(S547="NA",IF(R547="NA",IF(Q547="NA","Digested",Q547),R547),S547)</f>
        <v>Calanoida</v>
      </c>
      <c r="X547" t="s">
        <v>342</v>
      </c>
      <c r="Y547" t="str">
        <f t="shared" si="95"/>
        <v>Epilabidocera</v>
      </c>
      <c r="Z547" t="s">
        <v>184</v>
      </c>
      <c r="AA547" s="4" t="s">
        <v>224</v>
      </c>
      <c r="AB547" s="4" t="s">
        <v>30</v>
      </c>
      <c r="AC547">
        <v>2.8</v>
      </c>
      <c r="AD547">
        <v>2</v>
      </c>
      <c r="AE547" s="21">
        <f t="shared" si="90"/>
        <v>2</v>
      </c>
      <c r="AF547" s="27">
        <f t="shared" si="91"/>
        <v>0.11847936837155881</v>
      </c>
      <c r="AG547" t="s">
        <v>237</v>
      </c>
    </row>
    <row r="548" spans="1:33" hidden="1" x14ac:dyDescent="0.25">
      <c r="A548" s="4" t="s">
        <v>272</v>
      </c>
      <c r="B548" s="4" t="s">
        <v>2</v>
      </c>
      <c r="C548" s="4" t="s">
        <v>276</v>
      </c>
      <c r="D548" s="4" t="s">
        <v>316</v>
      </c>
      <c r="E548" s="6">
        <v>42168</v>
      </c>
      <c r="F548">
        <v>0</v>
      </c>
      <c r="G548" s="15">
        <v>250</v>
      </c>
      <c r="H548">
        <v>104000</v>
      </c>
      <c r="I548">
        <v>107151</v>
      </c>
      <c r="J548">
        <f t="shared" si="87"/>
        <v>84.676907676907675</v>
      </c>
      <c r="K548" s="18">
        <v>2.0949074074074073E-3</v>
      </c>
      <c r="L548">
        <f>((3.14*(0.5^2))/4)*J548</f>
        <v>16.617843131593133</v>
      </c>
      <c r="M548">
        <v>16.88057615</v>
      </c>
      <c r="N548" s="9">
        <v>250</v>
      </c>
      <c r="O548" s="9">
        <v>0.18</v>
      </c>
      <c r="P548" s="17" t="s">
        <v>239</v>
      </c>
      <c r="Q548" t="s">
        <v>31</v>
      </c>
      <c r="R548" t="s">
        <v>99</v>
      </c>
      <c r="S548" t="s">
        <v>34</v>
      </c>
      <c r="T548" t="s">
        <v>102</v>
      </c>
      <c r="U548" t="s">
        <v>103</v>
      </c>
      <c r="V548" t="s">
        <v>104</v>
      </c>
      <c r="W548" t="str">
        <f>IF(S548="NA",IF(R548="NA",IF(Q548="NA","Digested",Q548),R548),S548)</f>
        <v>Calanoida</v>
      </c>
      <c r="X548" t="s">
        <v>342</v>
      </c>
      <c r="Y548" t="str">
        <f t="shared" si="95"/>
        <v>Epilabidocera</v>
      </c>
      <c r="Z548" t="s">
        <v>184</v>
      </c>
      <c r="AA548" s="4" t="s">
        <v>222</v>
      </c>
      <c r="AB548" s="4" t="s">
        <v>30</v>
      </c>
      <c r="AC548" t="s">
        <v>229</v>
      </c>
      <c r="AD548">
        <v>1</v>
      </c>
      <c r="AE548" s="21">
        <f t="shared" si="90"/>
        <v>5.5555555555555554</v>
      </c>
      <c r="AF548" s="27">
        <f t="shared" si="91"/>
        <v>0.32910935658766338</v>
      </c>
      <c r="AG548" t="s">
        <v>237</v>
      </c>
    </row>
    <row r="549" spans="1:33" hidden="1" x14ac:dyDescent="0.25">
      <c r="A549" s="4" t="s">
        <v>272</v>
      </c>
      <c r="B549" s="4" t="s">
        <v>2</v>
      </c>
      <c r="C549" s="4" t="s">
        <v>276</v>
      </c>
      <c r="D549" s="4" t="s">
        <v>316</v>
      </c>
      <c r="E549" s="6">
        <v>42168</v>
      </c>
      <c r="F549">
        <v>0</v>
      </c>
      <c r="G549" s="15">
        <v>250</v>
      </c>
      <c r="H549">
        <v>104000</v>
      </c>
      <c r="I549">
        <v>107151</v>
      </c>
      <c r="J549">
        <f t="shared" si="87"/>
        <v>84.676907676907675</v>
      </c>
      <c r="K549" s="18">
        <v>2.0949074074074073E-3</v>
      </c>
      <c r="L549">
        <f>((3.14*(0.5^2))/4)*J549</f>
        <v>16.617843131593133</v>
      </c>
      <c r="M549">
        <v>16.88057615</v>
      </c>
      <c r="N549" s="9">
        <v>250</v>
      </c>
      <c r="O549" s="9">
        <v>0.18</v>
      </c>
      <c r="P549" s="17" t="s">
        <v>234</v>
      </c>
      <c r="Q549" t="s">
        <v>31</v>
      </c>
      <c r="R549" t="s">
        <v>38</v>
      </c>
      <c r="S549" t="s">
        <v>39</v>
      </c>
      <c r="T549" t="s">
        <v>40</v>
      </c>
      <c r="U549" t="s">
        <v>41</v>
      </c>
      <c r="V549" t="s">
        <v>30</v>
      </c>
      <c r="W549" t="str">
        <f>IF(S549="NA",IF(R549="NA",IF(Q549="NA","Digested",Q549),R549),S549)</f>
        <v>Diplostraca</v>
      </c>
      <c r="X549" t="s">
        <v>336</v>
      </c>
      <c r="Y549" t="str">
        <f t="shared" si="95"/>
        <v>Evadne</v>
      </c>
      <c r="Z549" t="s">
        <v>41</v>
      </c>
      <c r="AA549" s="4" t="s">
        <v>30</v>
      </c>
      <c r="AB549" s="4" t="s">
        <v>30</v>
      </c>
      <c r="AC549" t="s">
        <v>229</v>
      </c>
      <c r="AD549">
        <v>22</v>
      </c>
      <c r="AE549" s="21">
        <f t="shared" si="90"/>
        <v>122.22222222222223</v>
      </c>
      <c r="AF549" s="27">
        <f t="shared" si="91"/>
        <v>7.2404058449285946</v>
      </c>
      <c r="AG549" t="s">
        <v>237</v>
      </c>
    </row>
    <row r="550" spans="1:33" hidden="1" x14ac:dyDescent="0.25">
      <c r="A550" s="4" t="s">
        <v>272</v>
      </c>
      <c r="B550" s="4" t="s">
        <v>2</v>
      </c>
      <c r="C550" s="4" t="s">
        <v>276</v>
      </c>
      <c r="D550" s="4" t="s">
        <v>316</v>
      </c>
      <c r="E550" s="6">
        <v>42168</v>
      </c>
      <c r="F550">
        <v>0</v>
      </c>
      <c r="G550" s="15">
        <v>250</v>
      </c>
      <c r="H550">
        <v>104000</v>
      </c>
      <c r="I550">
        <v>107151</v>
      </c>
      <c r="J550">
        <f t="shared" ref="J550:J613" si="96">((I550-H550)*26873)/999999</f>
        <v>84.676907676907675</v>
      </c>
      <c r="K550" s="18">
        <v>2.0949074074074073E-3</v>
      </c>
      <c r="L550">
        <f>((3.14*(0.5^2))/4)*J550</f>
        <v>16.617843131593133</v>
      </c>
      <c r="M550">
        <v>16.88057615</v>
      </c>
      <c r="N550" s="9">
        <v>250</v>
      </c>
      <c r="O550" s="9">
        <v>0.18</v>
      </c>
      <c r="P550" s="17" t="s">
        <v>234</v>
      </c>
      <c r="Q550" t="s">
        <v>70</v>
      </c>
      <c r="R550" t="s">
        <v>71</v>
      </c>
      <c r="S550" t="s">
        <v>30</v>
      </c>
      <c r="T550" t="s">
        <v>30</v>
      </c>
      <c r="U550" t="s">
        <v>30</v>
      </c>
      <c r="V550" t="s">
        <v>30</v>
      </c>
      <c r="W550" t="s">
        <v>166</v>
      </c>
      <c r="X550" t="s">
        <v>166</v>
      </c>
      <c r="Y550" t="str">
        <f t="shared" si="95"/>
        <v>Gastropoda</v>
      </c>
      <c r="Z550" t="s">
        <v>192</v>
      </c>
      <c r="AA550" s="4" t="s">
        <v>30</v>
      </c>
      <c r="AB550" s="4" t="s">
        <v>30</v>
      </c>
      <c r="AC550" t="s">
        <v>229</v>
      </c>
      <c r="AD550">
        <v>128</v>
      </c>
      <c r="AE550" s="21">
        <f t="shared" ref="AE550:AE613" si="97">AD550/O550</f>
        <v>711.11111111111109</v>
      </c>
      <c r="AF550" s="27">
        <f t="shared" si="91"/>
        <v>42.125997643220913</v>
      </c>
      <c r="AG550" t="s">
        <v>237</v>
      </c>
    </row>
    <row r="551" spans="1:33" hidden="1" x14ac:dyDescent="0.25">
      <c r="A551" s="4" t="s">
        <v>272</v>
      </c>
      <c r="B551" s="4" t="s">
        <v>2</v>
      </c>
      <c r="C551" s="4" t="s">
        <v>276</v>
      </c>
      <c r="D551" s="4" t="s">
        <v>316</v>
      </c>
      <c r="E551" s="6">
        <v>42168</v>
      </c>
      <c r="F551">
        <v>0</v>
      </c>
      <c r="G551" s="15">
        <v>250</v>
      </c>
      <c r="H551">
        <v>104000</v>
      </c>
      <c r="I551">
        <v>107151</v>
      </c>
      <c r="J551">
        <f t="shared" si="96"/>
        <v>84.676907676907675</v>
      </c>
      <c r="K551" s="18">
        <v>2.0949074074074073E-3</v>
      </c>
      <c r="L551">
        <f>((3.14*(0.5^2))/4)*J551</f>
        <v>16.617843131593133</v>
      </c>
      <c r="M551">
        <v>16.88057615</v>
      </c>
      <c r="N551" s="9">
        <v>1000</v>
      </c>
      <c r="O551" s="9">
        <v>1</v>
      </c>
      <c r="P551" s="17" t="s">
        <v>238</v>
      </c>
      <c r="Q551" t="s">
        <v>31</v>
      </c>
      <c r="R551" t="s">
        <v>79</v>
      </c>
      <c r="S551" t="s">
        <v>80</v>
      </c>
      <c r="T551" t="s">
        <v>116</v>
      </c>
      <c r="U551" t="s">
        <v>30</v>
      </c>
      <c r="V551" t="s">
        <v>30</v>
      </c>
      <c r="W551" t="str">
        <f t="shared" ref="W551:W559" si="98">IF(S551="NA",IF(R551="NA",IF(Q551="NA","Digested",Q551),R551),S551)</f>
        <v>Decapoda</v>
      </c>
      <c r="X551" t="s">
        <v>340</v>
      </c>
      <c r="Y551" t="str">
        <f t="shared" si="95"/>
        <v>Majidae</v>
      </c>
      <c r="Z551" t="s">
        <v>116</v>
      </c>
      <c r="AA551" s="4" t="s">
        <v>30</v>
      </c>
      <c r="AB551" s="4" t="s">
        <v>30</v>
      </c>
      <c r="AC551">
        <v>2.9</v>
      </c>
      <c r="AD551">
        <v>2</v>
      </c>
      <c r="AE551" s="21">
        <f t="shared" si="97"/>
        <v>2</v>
      </c>
      <c r="AF551" s="27">
        <f t="shared" si="91"/>
        <v>0.11847936837155881</v>
      </c>
      <c r="AG551" t="s">
        <v>237</v>
      </c>
    </row>
    <row r="552" spans="1:33" hidden="1" x14ac:dyDescent="0.25">
      <c r="A552" s="4" t="s">
        <v>272</v>
      </c>
      <c r="B552" s="4" t="s">
        <v>2</v>
      </c>
      <c r="C552" s="4" t="s">
        <v>276</v>
      </c>
      <c r="D552" s="4" t="s">
        <v>316</v>
      </c>
      <c r="E552" s="6">
        <v>42168</v>
      </c>
      <c r="F552">
        <v>0</v>
      </c>
      <c r="G552" s="15">
        <v>250</v>
      </c>
      <c r="H552">
        <v>104000</v>
      </c>
      <c r="I552">
        <v>107151</v>
      </c>
      <c r="J552">
        <f t="shared" si="96"/>
        <v>84.676907676907675</v>
      </c>
      <c r="K552" s="18">
        <v>2.0949074074074073E-3</v>
      </c>
      <c r="L552">
        <f>((3.14*(0.5^2))/4)*J552</f>
        <v>16.617843131593133</v>
      </c>
      <c r="M552">
        <v>16.88057615</v>
      </c>
      <c r="N552" s="9">
        <v>250</v>
      </c>
      <c r="O552" s="9">
        <v>0.18</v>
      </c>
      <c r="P552" s="17" t="s">
        <v>239</v>
      </c>
      <c r="Q552" t="s">
        <v>31</v>
      </c>
      <c r="R552" t="s">
        <v>79</v>
      </c>
      <c r="S552" t="s">
        <v>80</v>
      </c>
      <c r="T552" t="s">
        <v>116</v>
      </c>
      <c r="U552" t="s">
        <v>30</v>
      </c>
      <c r="V552" t="s">
        <v>30</v>
      </c>
      <c r="W552" t="str">
        <f t="shared" si="98"/>
        <v>Decapoda</v>
      </c>
      <c r="X552" t="s">
        <v>340</v>
      </c>
      <c r="Y552" t="str">
        <f t="shared" si="95"/>
        <v>Majidae</v>
      </c>
      <c r="Z552" t="s">
        <v>116</v>
      </c>
      <c r="AA552" s="4" t="s">
        <v>30</v>
      </c>
      <c r="AB552" s="4" t="s">
        <v>30</v>
      </c>
      <c r="AC552" t="s">
        <v>229</v>
      </c>
      <c r="AD552">
        <v>4</v>
      </c>
      <c r="AE552" s="21">
        <f t="shared" si="97"/>
        <v>22.222222222222221</v>
      </c>
      <c r="AF552" s="27">
        <f t="shared" si="91"/>
        <v>1.3164374263506535</v>
      </c>
      <c r="AG552" t="s">
        <v>237</v>
      </c>
    </row>
    <row r="553" spans="1:33" hidden="1" x14ac:dyDescent="0.25">
      <c r="A553" s="4" t="s">
        <v>272</v>
      </c>
      <c r="B553" s="4" t="s">
        <v>2</v>
      </c>
      <c r="C553" s="4" t="s">
        <v>276</v>
      </c>
      <c r="D553" s="4" t="s">
        <v>316</v>
      </c>
      <c r="E553" s="6">
        <v>42168</v>
      </c>
      <c r="F553">
        <v>0</v>
      </c>
      <c r="G553" s="15">
        <v>250</v>
      </c>
      <c r="H553">
        <v>104000</v>
      </c>
      <c r="I553">
        <v>107151</v>
      </c>
      <c r="J553">
        <f t="shared" si="96"/>
        <v>84.676907676907675</v>
      </c>
      <c r="K553" s="18">
        <v>2.0949074074074073E-3</v>
      </c>
      <c r="L553">
        <f>((3.14*(0.5^2))/4)*J553</f>
        <v>16.617843131593133</v>
      </c>
      <c r="M553">
        <v>16.88057615</v>
      </c>
      <c r="N553" s="9">
        <v>250</v>
      </c>
      <c r="O553" s="9">
        <v>0.18</v>
      </c>
      <c r="P553" s="12" t="s">
        <v>238</v>
      </c>
      <c r="Q553" t="s">
        <v>45</v>
      </c>
      <c r="R553" t="s">
        <v>46</v>
      </c>
      <c r="S553" t="s">
        <v>47</v>
      </c>
      <c r="T553" t="s">
        <v>48</v>
      </c>
      <c r="U553" t="s">
        <v>49</v>
      </c>
      <c r="V553" t="s">
        <v>30</v>
      </c>
      <c r="W553" t="str">
        <f t="shared" si="98"/>
        <v>Copelata</v>
      </c>
      <c r="X553" t="s">
        <v>341</v>
      </c>
      <c r="Y553" t="s">
        <v>341</v>
      </c>
      <c r="Z553" t="s">
        <v>49</v>
      </c>
      <c r="AA553" s="4" t="s">
        <v>30</v>
      </c>
      <c r="AB553" s="4" t="s">
        <v>30</v>
      </c>
      <c r="AC553" t="s">
        <v>229</v>
      </c>
      <c r="AD553">
        <v>4</v>
      </c>
      <c r="AE553" s="21">
        <f t="shared" si="97"/>
        <v>22.222222222222221</v>
      </c>
      <c r="AF553" s="27">
        <f t="shared" si="91"/>
        <v>1.3164374263506535</v>
      </c>
      <c r="AG553" t="s">
        <v>237</v>
      </c>
    </row>
    <row r="554" spans="1:33" hidden="1" x14ac:dyDescent="0.25">
      <c r="A554" s="4" t="s">
        <v>272</v>
      </c>
      <c r="B554" s="4" t="s">
        <v>2</v>
      </c>
      <c r="C554" s="4" t="s">
        <v>276</v>
      </c>
      <c r="D554" s="4" t="s">
        <v>316</v>
      </c>
      <c r="E554" s="6">
        <v>42168</v>
      </c>
      <c r="F554">
        <v>0</v>
      </c>
      <c r="G554" s="15">
        <v>250</v>
      </c>
      <c r="H554">
        <v>104000</v>
      </c>
      <c r="I554">
        <v>107151</v>
      </c>
      <c r="J554">
        <f t="shared" si="96"/>
        <v>84.676907676907675</v>
      </c>
      <c r="K554" s="18">
        <v>2.0949074074074073E-3</v>
      </c>
      <c r="L554">
        <f>((3.14*(0.5^2))/4)*J554</f>
        <v>16.617843131593133</v>
      </c>
      <c r="M554">
        <v>16.88057615</v>
      </c>
      <c r="N554" s="9">
        <v>250</v>
      </c>
      <c r="O554" s="9">
        <v>0.18</v>
      </c>
      <c r="P554" s="17" t="s">
        <v>234</v>
      </c>
      <c r="Q554" t="s">
        <v>31</v>
      </c>
      <c r="R554" t="s">
        <v>32</v>
      </c>
      <c r="S554" t="s">
        <v>42</v>
      </c>
      <c r="T554" t="s">
        <v>43</v>
      </c>
      <c r="U554" t="s">
        <v>44</v>
      </c>
      <c r="V554" t="s">
        <v>30</v>
      </c>
      <c r="W554" t="str">
        <f t="shared" si="98"/>
        <v>Cyclopoida</v>
      </c>
      <c r="X554" t="s">
        <v>166</v>
      </c>
      <c r="Y554" t="str">
        <f t="shared" si="95"/>
        <v>Oithona</v>
      </c>
      <c r="Z554" t="s">
        <v>44</v>
      </c>
      <c r="AA554" s="4" t="s">
        <v>30</v>
      </c>
      <c r="AB554" s="4" t="s">
        <v>30</v>
      </c>
      <c r="AC554" t="s">
        <v>229</v>
      </c>
      <c r="AD554">
        <v>1</v>
      </c>
      <c r="AE554" s="21">
        <f t="shared" si="97"/>
        <v>5.5555555555555554</v>
      </c>
      <c r="AF554" s="27">
        <f t="shared" si="91"/>
        <v>0.32910935658766338</v>
      </c>
      <c r="AG554" t="s">
        <v>237</v>
      </c>
    </row>
    <row r="555" spans="1:33" hidden="1" x14ac:dyDescent="0.25">
      <c r="A555" s="4" t="s">
        <v>272</v>
      </c>
      <c r="B555" s="4" t="s">
        <v>2</v>
      </c>
      <c r="C555" s="4" t="s">
        <v>276</v>
      </c>
      <c r="D555" s="4" t="s">
        <v>316</v>
      </c>
      <c r="E555" s="6">
        <v>42168</v>
      </c>
      <c r="F555">
        <v>0</v>
      </c>
      <c r="G555" s="15">
        <v>250</v>
      </c>
      <c r="H555">
        <v>104000</v>
      </c>
      <c r="I555">
        <v>107151</v>
      </c>
      <c r="J555">
        <f t="shared" si="96"/>
        <v>84.676907676907675</v>
      </c>
      <c r="K555" s="18">
        <v>2.0949074074074073E-3</v>
      </c>
      <c r="L555">
        <f>((3.14*(0.5^2))/4)*J555</f>
        <v>16.617843131593133</v>
      </c>
      <c r="M555">
        <v>16.88057615</v>
      </c>
      <c r="N555" s="9">
        <v>1000</v>
      </c>
      <c r="O555" s="9">
        <v>1</v>
      </c>
      <c r="P555" s="17" t="s">
        <v>238</v>
      </c>
      <c r="Q555" t="s">
        <v>31</v>
      </c>
      <c r="R555" t="s">
        <v>79</v>
      </c>
      <c r="S555" t="s">
        <v>80</v>
      </c>
      <c r="T555" t="s">
        <v>121</v>
      </c>
      <c r="U555" t="s">
        <v>30</v>
      </c>
      <c r="V555" t="s">
        <v>30</v>
      </c>
      <c r="W555" t="str">
        <f t="shared" si="98"/>
        <v>Decapoda</v>
      </c>
      <c r="X555" t="s">
        <v>340</v>
      </c>
      <c r="Y555" t="str">
        <f t="shared" si="95"/>
        <v>Pandalidae</v>
      </c>
      <c r="Z555" t="s">
        <v>121</v>
      </c>
      <c r="AA555" s="4" t="s">
        <v>30</v>
      </c>
      <c r="AB555" s="4" t="s">
        <v>30</v>
      </c>
      <c r="AC555">
        <v>3.9</v>
      </c>
      <c r="AD555">
        <v>1</v>
      </c>
      <c r="AE555" s="21">
        <f t="shared" si="97"/>
        <v>1</v>
      </c>
      <c r="AF555" s="27">
        <f t="shared" si="91"/>
        <v>5.9239684185779407E-2</v>
      </c>
      <c r="AG555" t="s">
        <v>237</v>
      </c>
    </row>
    <row r="556" spans="1:33" hidden="1" x14ac:dyDescent="0.25">
      <c r="A556" s="4" t="s">
        <v>272</v>
      </c>
      <c r="B556" s="4" t="s">
        <v>2</v>
      </c>
      <c r="C556" s="4" t="s">
        <v>276</v>
      </c>
      <c r="D556" s="4" t="s">
        <v>316</v>
      </c>
      <c r="E556" s="6">
        <v>42168</v>
      </c>
      <c r="F556">
        <v>0</v>
      </c>
      <c r="G556" s="15">
        <v>250</v>
      </c>
      <c r="H556">
        <v>104000</v>
      </c>
      <c r="I556">
        <v>107151</v>
      </c>
      <c r="J556">
        <f t="shared" si="96"/>
        <v>84.676907676907675</v>
      </c>
      <c r="K556" s="18">
        <v>2.0949074074074073E-3</v>
      </c>
      <c r="L556">
        <f>((3.14*(0.5^2))/4)*J556</f>
        <v>16.617843131593133</v>
      </c>
      <c r="M556">
        <v>16.88057615</v>
      </c>
      <c r="N556" s="9">
        <v>250</v>
      </c>
      <c r="O556" s="9">
        <v>0.18</v>
      </c>
      <c r="P556" s="17" t="s">
        <v>234</v>
      </c>
      <c r="Q556" t="s">
        <v>31</v>
      </c>
      <c r="R556" t="s">
        <v>33</v>
      </c>
      <c r="S556" t="s">
        <v>34</v>
      </c>
      <c r="T556" t="s">
        <v>53</v>
      </c>
      <c r="U556" t="s">
        <v>54</v>
      </c>
      <c r="V556" t="s">
        <v>30</v>
      </c>
      <c r="W556" t="str">
        <f t="shared" si="98"/>
        <v>Calanoida</v>
      </c>
      <c r="X556" t="s">
        <v>342</v>
      </c>
      <c r="Y556" t="str">
        <f t="shared" si="95"/>
        <v>Paracalanus</v>
      </c>
      <c r="Z556" t="s">
        <v>54</v>
      </c>
      <c r="AA556" s="4" t="s">
        <v>30</v>
      </c>
      <c r="AB556" s="4" t="s">
        <v>30</v>
      </c>
      <c r="AC556" t="s">
        <v>229</v>
      </c>
      <c r="AD556">
        <v>74</v>
      </c>
      <c r="AE556" s="21">
        <f t="shared" si="97"/>
        <v>411.11111111111114</v>
      </c>
      <c r="AF556" s="27">
        <f t="shared" si="91"/>
        <v>24.354092387487093</v>
      </c>
      <c r="AG556" t="s">
        <v>237</v>
      </c>
    </row>
    <row r="557" spans="1:33" hidden="1" x14ac:dyDescent="0.25">
      <c r="A557" s="4" t="s">
        <v>272</v>
      </c>
      <c r="B557" s="4" t="s">
        <v>2</v>
      </c>
      <c r="C557" s="4" t="s">
        <v>276</v>
      </c>
      <c r="D557" s="4" t="s">
        <v>316</v>
      </c>
      <c r="E557" s="6">
        <v>42168</v>
      </c>
      <c r="F557">
        <v>0</v>
      </c>
      <c r="G557" s="15">
        <v>250</v>
      </c>
      <c r="H557">
        <v>104000</v>
      </c>
      <c r="I557">
        <v>107151</v>
      </c>
      <c r="J557">
        <f t="shared" si="96"/>
        <v>84.676907676907675</v>
      </c>
      <c r="K557" s="18">
        <v>2.0949074074074073E-3</v>
      </c>
      <c r="L557">
        <f>((3.14*(0.5^2))/4)*J557</f>
        <v>16.617843131593133</v>
      </c>
      <c r="M557">
        <v>16.88057615</v>
      </c>
      <c r="N557" s="9">
        <v>250</v>
      </c>
      <c r="O557" s="9">
        <v>0.18</v>
      </c>
      <c r="P557" s="17" t="s">
        <v>234</v>
      </c>
      <c r="Q557" t="s">
        <v>31</v>
      </c>
      <c r="R557" t="s">
        <v>38</v>
      </c>
      <c r="S557" t="s">
        <v>39</v>
      </c>
      <c r="T557" t="s">
        <v>40</v>
      </c>
      <c r="U557" t="s">
        <v>58</v>
      </c>
      <c r="V557" t="s">
        <v>30</v>
      </c>
      <c r="W557" t="str">
        <f t="shared" si="98"/>
        <v>Diplostraca</v>
      </c>
      <c r="X557" t="s">
        <v>336</v>
      </c>
      <c r="Y557" t="str">
        <f t="shared" si="95"/>
        <v>Podon</v>
      </c>
      <c r="Z557" t="s">
        <v>58</v>
      </c>
      <c r="AA557" s="4" t="s">
        <v>30</v>
      </c>
      <c r="AB557" s="4" t="s">
        <v>30</v>
      </c>
      <c r="AC557" t="s">
        <v>229</v>
      </c>
      <c r="AD557">
        <v>1</v>
      </c>
      <c r="AE557" s="21">
        <f t="shared" si="97"/>
        <v>5.5555555555555554</v>
      </c>
      <c r="AF557" s="27">
        <f t="shared" si="91"/>
        <v>0.32910935658766338</v>
      </c>
      <c r="AG557" t="s">
        <v>237</v>
      </c>
    </row>
    <row r="558" spans="1:33" hidden="1" x14ac:dyDescent="0.25">
      <c r="A558" s="4" t="s">
        <v>272</v>
      </c>
      <c r="B558" s="4" t="s">
        <v>2</v>
      </c>
      <c r="C558" s="4" t="s">
        <v>276</v>
      </c>
      <c r="D558" s="4" t="s">
        <v>316</v>
      </c>
      <c r="E558" s="6">
        <v>42168</v>
      </c>
      <c r="F558">
        <v>0</v>
      </c>
      <c r="G558" s="15">
        <v>250</v>
      </c>
      <c r="H558">
        <v>104000</v>
      </c>
      <c r="I558">
        <v>107151</v>
      </c>
      <c r="J558">
        <f t="shared" si="96"/>
        <v>84.676907676907675</v>
      </c>
      <c r="K558" s="18">
        <v>2.0949074074074073E-3</v>
      </c>
      <c r="L558">
        <f>((3.14*(0.5^2))/4)*J558</f>
        <v>16.617843131593133</v>
      </c>
      <c r="M558">
        <v>16.88057615</v>
      </c>
      <c r="N558" s="9">
        <v>250</v>
      </c>
      <c r="O558" s="9">
        <v>0.18</v>
      </c>
      <c r="P558" s="17" t="s">
        <v>234</v>
      </c>
      <c r="Q558" t="s">
        <v>31</v>
      </c>
      <c r="R558" t="s">
        <v>33</v>
      </c>
      <c r="S558" t="s">
        <v>34</v>
      </c>
      <c r="T558" t="s">
        <v>65</v>
      </c>
      <c r="U558" t="s">
        <v>66</v>
      </c>
      <c r="V558" t="s">
        <v>30</v>
      </c>
      <c r="W558" t="str">
        <f t="shared" si="98"/>
        <v>Calanoida</v>
      </c>
      <c r="X558" t="s">
        <v>342</v>
      </c>
      <c r="Y558" t="str">
        <f t="shared" si="95"/>
        <v>Pseudocalanus</v>
      </c>
      <c r="Z558" t="s">
        <v>66</v>
      </c>
      <c r="AA558" s="4" t="s">
        <v>30</v>
      </c>
      <c r="AB558" s="4" t="s">
        <v>30</v>
      </c>
      <c r="AC558" t="s">
        <v>229</v>
      </c>
      <c r="AD558">
        <v>11</v>
      </c>
      <c r="AE558" s="21">
        <f t="shared" si="97"/>
        <v>61.111111111111114</v>
      </c>
      <c r="AF558" s="27">
        <f t="shared" si="91"/>
        <v>3.6202029224642973</v>
      </c>
      <c r="AG558" t="s">
        <v>237</v>
      </c>
    </row>
    <row r="559" spans="1:33" hidden="1" x14ac:dyDescent="0.25">
      <c r="A559" t="s">
        <v>24</v>
      </c>
      <c r="B559" t="s">
        <v>2</v>
      </c>
      <c r="C559" s="4" t="s">
        <v>276</v>
      </c>
      <c r="D559" s="4" t="s">
        <v>316</v>
      </c>
      <c r="E559" s="6">
        <v>42504</v>
      </c>
      <c r="F559">
        <v>0</v>
      </c>
      <c r="G559" s="15">
        <v>250</v>
      </c>
      <c r="H559">
        <v>275000</v>
      </c>
      <c r="I559">
        <v>275146</v>
      </c>
      <c r="J559">
        <f t="shared" si="96"/>
        <v>3.9234619234619235</v>
      </c>
      <c r="K559" s="18">
        <v>7.5231481481481471E-4</v>
      </c>
      <c r="L559">
        <f>((3.14*(0.5^2))/4)*J559</f>
        <v>0.76997940247940255</v>
      </c>
      <c r="M559">
        <v>0.77566294520000001</v>
      </c>
      <c r="N559" s="9">
        <v>250</v>
      </c>
      <c r="O559" s="9">
        <v>0.01</v>
      </c>
      <c r="P559" s="17" t="s">
        <v>234</v>
      </c>
      <c r="Q559" t="s">
        <v>31</v>
      </c>
      <c r="R559" t="s">
        <v>32</v>
      </c>
      <c r="S559" t="s">
        <v>34</v>
      </c>
      <c r="T559" t="s">
        <v>50</v>
      </c>
      <c r="U559" t="s">
        <v>51</v>
      </c>
      <c r="V559" t="s">
        <v>30</v>
      </c>
      <c r="W559" t="str">
        <f t="shared" si="98"/>
        <v>Calanoida</v>
      </c>
      <c r="X559" t="s">
        <v>342</v>
      </c>
      <c r="Y559" t="str">
        <f t="shared" si="95"/>
        <v>Acartia</v>
      </c>
      <c r="Z559" t="s">
        <v>51</v>
      </c>
      <c r="AA559" t="s">
        <v>30</v>
      </c>
      <c r="AB559" t="s">
        <v>30</v>
      </c>
      <c r="AC559" t="s">
        <v>229</v>
      </c>
      <c r="AD559">
        <v>36</v>
      </c>
      <c r="AE559" s="21">
        <f t="shared" si="97"/>
        <v>3600</v>
      </c>
      <c r="AF559" s="27">
        <f t="shared" si="91"/>
        <v>4641.1911543251063</v>
      </c>
      <c r="AG559" t="s">
        <v>237</v>
      </c>
    </row>
    <row r="560" spans="1:33" hidden="1" x14ac:dyDescent="0.25">
      <c r="A560" t="s">
        <v>24</v>
      </c>
      <c r="B560" t="s">
        <v>2</v>
      </c>
      <c r="C560" s="4" t="s">
        <v>276</v>
      </c>
      <c r="D560" s="4" t="s">
        <v>316</v>
      </c>
      <c r="E560" s="6">
        <v>42504</v>
      </c>
      <c r="F560">
        <v>0</v>
      </c>
      <c r="G560" s="15">
        <v>250</v>
      </c>
      <c r="H560">
        <v>275000</v>
      </c>
      <c r="I560">
        <v>275146</v>
      </c>
      <c r="J560">
        <f t="shared" si="96"/>
        <v>3.9234619234619235</v>
      </c>
      <c r="K560" s="18">
        <v>7.5231481481481471E-4</v>
      </c>
      <c r="L560">
        <f>((3.14*(0.5^2))/4)*J560</f>
        <v>0.76997940247940255</v>
      </c>
      <c r="M560">
        <v>0.77566294520000001</v>
      </c>
      <c r="N560" s="9">
        <v>250</v>
      </c>
      <c r="O560" s="9">
        <v>0.01</v>
      </c>
      <c r="P560" s="17" t="s">
        <v>234</v>
      </c>
      <c r="Q560" t="s">
        <v>31</v>
      </c>
      <c r="R560" t="s">
        <v>32</v>
      </c>
      <c r="S560" t="s">
        <v>30</v>
      </c>
      <c r="T560" t="s">
        <v>30</v>
      </c>
      <c r="U560" t="s">
        <v>30</v>
      </c>
      <c r="V560" t="s">
        <v>30</v>
      </c>
      <c r="W560" t="s">
        <v>274</v>
      </c>
      <c r="X560" t="s">
        <v>274</v>
      </c>
      <c r="Y560" t="s">
        <v>274</v>
      </c>
      <c r="Z560" t="s">
        <v>163</v>
      </c>
      <c r="AA560" t="s">
        <v>215</v>
      </c>
      <c r="AB560" t="s">
        <v>30</v>
      </c>
      <c r="AC560" t="s">
        <v>229</v>
      </c>
      <c r="AD560">
        <v>78</v>
      </c>
      <c r="AE560" s="21">
        <f t="shared" si="97"/>
        <v>7800</v>
      </c>
      <c r="AF560" s="27">
        <f t="shared" si="91"/>
        <v>10055.914167704397</v>
      </c>
      <c r="AG560" t="s">
        <v>237</v>
      </c>
    </row>
    <row r="561" spans="1:33" hidden="1" x14ac:dyDescent="0.25">
      <c r="A561" t="s">
        <v>24</v>
      </c>
      <c r="B561" t="s">
        <v>2</v>
      </c>
      <c r="C561" s="4" t="s">
        <v>276</v>
      </c>
      <c r="D561" s="4" t="s">
        <v>316</v>
      </c>
      <c r="E561" s="6">
        <v>42504</v>
      </c>
      <c r="F561">
        <v>0</v>
      </c>
      <c r="G561" s="15">
        <v>250</v>
      </c>
      <c r="H561">
        <v>275000</v>
      </c>
      <c r="I561">
        <v>275146</v>
      </c>
      <c r="J561">
        <f t="shared" si="96"/>
        <v>3.9234619234619235</v>
      </c>
      <c r="K561" s="18">
        <v>7.5231481481481471E-4</v>
      </c>
      <c r="L561">
        <f>((3.14*(0.5^2))/4)*J561</f>
        <v>0.76997940247940255</v>
      </c>
      <c r="M561">
        <v>0.77566294520000001</v>
      </c>
      <c r="N561" s="9">
        <v>250</v>
      </c>
      <c r="O561" s="9">
        <v>0.01</v>
      </c>
      <c r="P561" s="17" t="s">
        <v>234</v>
      </c>
      <c r="Q561" t="s">
        <v>70</v>
      </c>
      <c r="R561" t="s">
        <v>86</v>
      </c>
      <c r="S561" t="s">
        <v>30</v>
      </c>
      <c r="T561" t="s">
        <v>30</v>
      </c>
      <c r="U561" t="s">
        <v>30</v>
      </c>
      <c r="V561" t="s">
        <v>30</v>
      </c>
      <c r="W561" t="s">
        <v>166</v>
      </c>
      <c r="X561" t="s">
        <v>166</v>
      </c>
      <c r="Y561" t="str">
        <f>IF(U561="NA",IF(T561="NA",IF(S561="NA",IF(R561="NA",IF(Q561="NA","Other",Q561),R561),S561),T561),U561)</f>
        <v>Bivalvia</v>
      </c>
      <c r="Z561" t="s">
        <v>175</v>
      </c>
      <c r="AA561" t="s">
        <v>221</v>
      </c>
      <c r="AB561" t="s">
        <v>30</v>
      </c>
      <c r="AC561" t="s">
        <v>229</v>
      </c>
      <c r="AD561">
        <v>8</v>
      </c>
      <c r="AE561" s="21">
        <f t="shared" si="97"/>
        <v>800</v>
      </c>
      <c r="AF561" s="27">
        <f t="shared" si="91"/>
        <v>1031.3758120722459</v>
      </c>
      <c r="AG561" t="s">
        <v>237</v>
      </c>
    </row>
    <row r="562" spans="1:33" hidden="1" x14ac:dyDescent="0.25">
      <c r="A562" t="s">
        <v>24</v>
      </c>
      <c r="B562" t="s">
        <v>2</v>
      </c>
      <c r="C562" s="4" t="s">
        <v>276</v>
      </c>
      <c r="D562" s="4" t="s">
        <v>316</v>
      </c>
      <c r="E562" s="6">
        <v>42504</v>
      </c>
      <c r="F562">
        <v>0</v>
      </c>
      <c r="G562" s="15">
        <v>250</v>
      </c>
      <c r="H562">
        <v>275000</v>
      </c>
      <c r="I562">
        <v>275146</v>
      </c>
      <c r="J562">
        <f t="shared" si="96"/>
        <v>3.9234619234619235</v>
      </c>
      <c r="K562" s="18">
        <v>7.5231481481481471E-4</v>
      </c>
      <c r="L562">
        <f>((3.14*(0.5^2))/4)*J562</f>
        <v>0.76997940247940255</v>
      </c>
      <c r="M562">
        <v>0.77566294520000001</v>
      </c>
      <c r="N562" s="9">
        <v>250</v>
      </c>
      <c r="O562" s="9">
        <v>0.01</v>
      </c>
      <c r="P562" s="12" t="s">
        <v>239</v>
      </c>
      <c r="Q562" t="s">
        <v>31</v>
      </c>
      <c r="R562" t="s">
        <v>33</v>
      </c>
      <c r="S562" t="s">
        <v>34</v>
      </c>
      <c r="T562" t="s">
        <v>35</v>
      </c>
      <c r="U562" t="s">
        <v>36</v>
      </c>
      <c r="V562" t="s">
        <v>37</v>
      </c>
      <c r="W562" t="str">
        <f>IF(S562="NA",IF(R562="NA",IF(Q562="NA","Digested",Q562),R562),S562)</f>
        <v>Calanoida</v>
      </c>
      <c r="X562" t="s">
        <v>342</v>
      </c>
      <c r="Y562" t="str">
        <f>IF(U562="NA",IF(T562="NA",IF(S562="NA",IF(R562="NA",IF(Q562="NA","Other",Q562),R562),S562),T562),U562)</f>
        <v>Centropages</v>
      </c>
      <c r="Z562" t="s">
        <v>247</v>
      </c>
      <c r="AA562" t="s">
        <v>30</v>
      </c>
      <c r="AB562" t="s">
        <v>30</v>
      </c>
      <c r="AC562" t="s">
        <v>229</v>
      </c>
      <c r="AD562">
        <v>3</v>
      </c>
      <c r="AE562" s="21">
        <f t="shared" si="97"/>
        <v>300</v>
      </c>
      <c r="AF562" s="27">
        <f t="shared" si="91"/>
        <v>386.76592952709223</v>
      </c>
      <c r="AG562" t="s">
        <v>237</v>
      </c>
    </row>
    <row r="563" spans="1:33" hidden="1" x14ac:dyDescent="0.25">
      <c r="A563" t="s">
        <v>24</v>
      </c>
      <c r="B563" t="s">
        <v>2</v>
      </c>
      <c r="C563" s="4" t="s">
        <v>276</v>
      </c>
      <c r="D563" s="4" t="s">
        <v>316</v>
      </c>
      <c r="E563" s="6">
        <v>42504</v>
      </c>
      <c r="F563">
        <v>0</v>
      </c>
      <c r="G563" s="15">
        <v>250</v>
      </c>
      <c r="H563">
        <v>275000</v>
      </c>
      <c r="I563">
        <v>275146</v>
      </c>
      <c r="J563">
        <f t="shared" si="96"/>
        <v>3.9234619234619235</v>
      </c>
      <c r="K563" s="18">
        <v>7.5231481481481471E-4</v>
      </c>
      <c r="L563">
        <f>((3.14*(0.5^2))/4)*J563</f>
        <v>0.76997940247940255</v>
      </c>
      <c r="M563">
        <v>0.77566294520000001</v>
      </c>
      <c r="N563" s="9">
        <v>2000</v>
      </c>
      <c r="O563" s="9">
        <v>1</v>
      </c>
      <c r="P563" s="12" t="s">
        <v>240</v>
      </c>
      <c r="Q563" t="s">
        <v>72</v>
      </c>
      <c r="R563" t="s">
        <v>73</v>
      </c>
      <c r="S563" t="s">
        <v>110</v>
      </c>
      <c r="T563" t="s">
        <v>125</v>
      </c>
      <c r="U563" t="s">
        <v>126</v>
      </c>
      <c r="V563" t="s">
        <v>30</v>
      </c>
      <c r="W563" t="s">
        <v>73</v>
      </c>
      <c r="X563" t="s">
        <v>166</v>
      </c>
      <c r="Y563" t="str">
        <f>IF(U563="NA",IF(T563="NA",IF(S563="NA",IF(R563="NA",IF(Q563="NA","Other",Q563),R563),S563),T563),U563)</f>
        <v>Clytia</v>
      </c>
      <c r="Z563" t="s">
        <v>126</v>
      </c>
      <c r="AA563" t="s">
        <v>30</v>
      </c>
      <c r="AB563" t="s">
        <v>30</v>
      </c>
      <c r="AC563">
        <v>9</v>
      </c>
      <c r="AD563">
        <v>1</v>
      </c>
      <c r="AE563" s="21">
        <f t="shared" si="97"/>
        <v>1</v>
      </c>
      <c r="AF563" s="27">
        <f t="shared" si="91"/>
        <v>1.2892197650903074</v>
      </c>
      <c r="AG563" t="s">
        <v>237</v>
      </c>
    </row>
    <row r="564" spans="1:33" hidden="1" x14ac:dyDescent="0.25">
      <c r="A564" t="s">
        <v>24</v>
      </c>
      <c r="B564" t="s">
        <v>2</v>
      </c>
      <c r="C564" s="4" t="s">
        <v>276</v>
      </c>
      <c r="D564" s="4" t="s">
        <v>316</v>
      </c>
      <c r="E564" s="6">
        <v>42504</v>
      </c>
      <c r="F564">
        <v>0</v>
      </c>
      <c r="G564" s="15">
        <v>250</v>
      </c>
      <c r="H564">
        <v>275000</v>
      </c>
      <c r="I564">
        <v>275146</v>
      </c>
      <c r="J564">
        <f t="shared" si="96"/>
        <v>3.9234619234619235</v>
      </c>
      <c r="K564" s="18">
        <v>7.5231481481481471E-4</v>
      </c>
      <c r="L564">
        <f>((3.14*(0.5^2))/4)*J564</f>
        <v>0.76997940247940255</v>
      </c>
      <c r="M564">
        <v>0.77566294520000001</v>
      </c>
      <c r="N564" s="9">
        <v>1000</v>
      </c>
      <c r="O564" s="9">
        <v>1</v>
      </c>
      <c r="P564" s="12" t="s">
        <v>240</v>
      </c>
      <c r="Q564" t="s">
        <v>72</v>
      </c>
      <c r="R564" t="s">
        <v>73</v>
      </c>
      <c r="S564" t="s">
        <v>110</v>
      </c>
      <c r="T564" t="s">
        <v>125</v>
      </c>
      <c r="U564" t="s">
        <v>126</v>
      </c>
      <c r="V564" t="s">
        <v>30</v>
      </c>
      <c r="W564" t="s">
        <v>73</v>
      </c>
      <c r="X564" t="s">
        <v>166</v>
      </c>
      <c r="Y564" t="str">
        <f>IF(U564="NA",IF(T564="NA",IF(S564="NA",IF(R564="NA",IF(Q564="NA","Other",Q564),R564),S564),T564),U564)</f>
        <v>Clytia</v>
      </c>
      <c r="Z564" t="s">
        <v>126</v>
      </c>
      <c r="AA564" t="s">
        <v>30</v>
      </c>
      <c r="AB564" t="s">
        <v>30</v>
      </c>
      <c r="AC564">
        <v>5.15</v>
      </c>
      <c r="AD564">
        <v>4</v>
      </c>
      <c r="AE564" s="21">
        <f t="shared" si="97"/>
        <v>4</v>
      </c>
      <c r="AF564" s="27">
        <f t="shared" si="91"/>
        <v>5.1568790603612298</v>
      </c>
      <c r="AG564" t="s">
        <v>237</v>
      </c>
    </row>
    <row r="565" spans="1:33" hidden="1" x14ac:dyDescent="0.25">
      <c r="A565" t="s">
        <v>24</v>
      </c>
      <c r="B565" t="s">
        <v>2</v>
      </c>
      <c r="C565" s="4" t="s">
        <v>276</v>
      </c>
      <c r="D565" s="4" t="s">
        <v>316</v>
      </c>
      <c r="E565" s="6">
        <v>42504</v>
      </c>
      <c r="F565">
        <v>0</v>
      </c>
      <c r="G565" s="15">
        <v>250</v>
      </c>
      <c r="H565">
        <v>275000</v>
      </c>
      <c r="I565">
        <v>275146</v>
      </c>
      <c r="J565">
        <f t="shared" si="96"/>
        <v>3.9234619234619235</v>
      </c>
      <c r="K565" s="18">
        <v>7.5231481481481471E-4</v>
      </c>
      <c r="L565">
        <f>((3.14*(0.5^2))/4)*J565</f>
        <v>0.76997940247940255</v>
      </c>
      <c r="M565">
        <v>0.77566294520000001</v>
      </c>
      <c r="N565" s="9">
        <v>250</v>
      </c>
      <c r="O565" s="9">
        <v>0.01</v>
      </c>
      <c r="P565" s="17" t="s">
        <v>234</v>
      </c>
      <c r="Q565" t="s">
        <v>31</v>
      </c>
      <c r="R565" t="s">
        <v>32</v>
      </c>
      <c r="S565" t="s">
        <v>30</v>
      </c>
      <c r="T565" t="s">
        <v>30</v>
      </c>
      <c r="U565" t="s">
        <v>30</v>
      </c>
      <c r="V565" t="s">
        <v>30</v>
      </c>
      <c r="W565" t="s">
        <v>274</v>
      </c>
      <c r="X565" t="s">
        <v>274</v>
      </c>
      <c r="Y565" t="s">
        <v>274</v>
      </c>
      <c r="Z565" t="s">
        <v>164</v>
      </c>
      <c r="AA565" t="s">
        <v>30</v>
      </c>
      <c r="AB565" t="s">
        <v>30</v>
      </c>
      <c r="AC565" t="s">
        <v>229</v>
      </c>
      <c r="AD565">
        <v>6</v>
      </c>
      <c r="AE565" s="21">
        <f t="shared" si="97"/>
        <v>600</v>
      </c>
      <c r="AF565" s="27">
        <f t="shared" si="91"/>
        <v>773.53185905418445</v>
      </c>
      <c r="AG565" t="s">
        <v>237</v>
      </c>
    </row>
    <row r="566" spans="1:33" hidden="1" x14ac:dyDescent="0.25">
      <c r="A566" t="s">
        <v>24</v>
      </c>
      <c r="B566" t="s">
        <v>2</v>
      </c>
      <c r="C566" s="4" t="s">
        <v>276</v>
      </c>
      <c r="D566" s="4" t="s">
        <v>316</v>
      </c>
      <c r="E566" s="6">
        <v>42504</v>
      </c>
      <c r="F566">
        <v>0</v>
      </c>
      <c r="G566" s="15">
        <v>250</v>
      </c>
      <c r="H566">
        <v>275000</v>
      </c>
      <c r="I566">
        <v>275146</v>
      </c>
      <c r="J566">
        <f t="shared" si="96"/>
        <v>3.9234619234619235</v>
      </c>
      <c r="K566" s="18">
        <v>7.5231481481481471E-4</v>
      </c>
      <c r="L566">
        <f>((3.14*(0.5^2))/4)*J566</f>
        <v>0.76997940247940255</v>
      </c>
      <c r="M566">
        <v>0.77566294520000001</v>
      </c>
      <c r="N566" s="9">
        <v>250</v>
      </c>
      <c r="O566" s="9">
        <v>0.01</v>
      </c>
      <c r="P566" s="17" t="s">
        <v>234</v>
      </c>
      <c r="Q566" t="s">
        <v>30</v>
      </c>
      <c r="R566" t="s">
        <v>30</v>
      </c>
      <c r="S566" t="s">
        <v>30</v>
      </c>
      <c r="T566" t="s">
        <v>30</v>
      </c>
      <c r="U566" t="s">
        <v>30</v>
      </c>
      <c r="V566" t="s">
        <v>30</v>
      </c>
      <c r="W566" t="str">
        <f>IF(S566="NA",IF(R566="NA",IF(Q566="NA","Other",Q566),R566),S566)</f>
        <v>Other</v>
      </c>
      <c r="X566" t="s">
        <v>166</v>
      </c>
      <c r="Y566" t="str">
        <f t="shared" ref="Y566:Y576" si="99">IF(U566="NA",IF(T566="NA",IF(S566="NA",IF(R566="NA",IF(Q566="NA","Other",Q566),R566),S566),T566),U566)</f>
        <v>Other</v>
      </c>
      <c r="Z566" t="s">
        <v>162</v>
      </c>
      <c r="AA566" t="s">
        <v>30</v>
      </c>
      <c r="AB566" t="s">
        <v>30</v>
      </c>
      <c r="AC566" t="s">
        <v>229</v>
      </c>
      <c r="AD566">
        <v>33</v>
      </c>
      <c r="AE566" s="21">
        <f t="shared" si="97"/>
        <v>3300</v>
      </c>
      <c r="AF566" s="27">
        <f t="shared" si="91"/>
        <v>4254.4252247980148</v>
      </c>
      <c r="AG566" t="s">
        <v>237</v>
      </c>
    </row>
    <row r="567" spans="1:33" hidden="1" x14ac:dyDescent="0.25">
      <c r="A567" t="s">
        <v>24</v>
      </c>
      <c r="B567" t="s">
        <v>2</v>
      </c>
      <c r="C567" s="4" t="s">
        <v>276</v>
      </c>
      <c r="D567" s="4" t="s">
        <v>316</v>
      </c>
      <c r="E567" s="6">
        <v>42504</v>
      </c>
      <c r="F567">
        <v>0</v>
      </c>
      <c r="G567" s="15">
        <v>250</v>
      </c>
      <c r="H567">
        <v>275000</v>
      </c>
      <c r="I567">
        <v>275146</v>
      </c>
      <c r="J567">
        <f t="shared" si="96"/>
        <v>3.9234619234619235</v>
      </c>
      <c r="K567" s="18">
        <v>7.5231481481481471E-4</v>
      </c>
      <c r="L567">
        <f>((3.14*(0.5^2))/4)*J567</f>
        <v>0.76997940247940255</v>
      </c>
      <c r="M567">
        <v>0.77566294520000001</v>
      </c>
      <c r="N567" s="9">
        <v>250</v>
      </c>
      <c r="O567" s="9">
        <v>0.01</v>
      </c>
      <c r="P567" s="12" t="s">
        <v>239</v>
      </c>
      <c r="Q567" t="s">
        <v>31</v>
      </c>
      <c r="R567" t="s">
        <v>99</v>
      </c>
      <c r="S567" t="s">
        <v>34</v>
      </c>
      <c r="T567" t="s">
        <v>102</v>
      </c>
      <c r="U567" t="s">
        <v>103</v>
      </c>
      <c r="V567" t="s">
        <v>104</v>
      </c>
      <c r="W567" t="str">
        <f>IF(S567="NA",IF(R567="NA",IF(Q567="NA","Digested",Q567),R567),S567)</f>
        <v>Calanoida</v>
      </c>
      <c r="X567" t="s">
        <v>342</v>
      </c>
      <c r="Y567" t="str">
        <f t="shared" si="99"/>
        <v>Epilabidocera</v>
      </c>
      <c r="Z567" t="s">
        <v>184</v>
      </c>
      <c r="AA567" t="s">
        <v>222</v>
      </c>
      <c r="AB567" t="s">
        <v>30</v>
      </c>
      <c r="AC567" t="s">
        <v>229</v>
      </c>
      <c r="AD567">
        <v>1</v>
      </c>
      <c r="AE567" s="21">
        <f t="shared" si="97"/>
        <v>100</v>
      </c>
      <c r="AF567" s="27">
        <f t="shared" si="91"/>
        <v>128.92197650903074</v>
      </c>
      <c r="AG567" t="s">
        <v>237</v>
      </c>
    </row>
    <row r="568" spans="1:33" hidden="1" x14ac:dyDescent="0.25">
      <c r="A568" t="s">
        <v>24</v>
      </c>
      <c r="B568" t="s">
        <v>2</v>
      </c>
      <c r="C568" s="4" t="s">
        <v>276</v>
      </c>
      <c r="D568" s="4" t="s">
        <v>316</v>
      </c>
      <c r="E568" s="6">
        <v>42504</v>
      </c>
      <c r="F568">
        <v>0</v>
      </c>
      <c r="G568" s="15">
        <v>250</v>
      </c>
      <c r="H568">
        <v>275000</v>
      </c>
      <c r="I568">
        <v>275146</v>
      </c>
      <c r="J568">
        <f t="shared" si="96"/>
        <v>3.9234619234619235</v>
      </c>
      <c r="K568" s="18">
        <v>7.5231481481481471E-4</v>
      </c>
      <c r="L568">
        <f>((3.14*(0.5^2))/4)*J568</f>
        <v>0.76997940247940255</v>
      </c>
      <c r="M568">
        <v>0.77566294520000001</v>
      </c>
      <c r="N568" s="9">
        <v>250</v>
      </c>
      <c r="O568" s="9">
        <v>0.01</v>
      </c>
      <c r="P568" s="17" t="s">
        <v>234</v>
      </c>
      <c r="Q568" t="s">
        <v>31</v>
      </c>
      <c r="R568" t="s">
        <v>38</v>
      </c>
      <c r="S568" t="s">
        <v>39</v>
      </c>
      <c r="T568" t="s">
        <v>40</v>
      </c>
      <c r="U568" t="s">
        <v>41</v>
      </c>
      <c r="V568" t="s">
        <v>30</v>
      </c>
      <c r="W568" t="str">
        <f>IF(S568="NA",IF(R568="NA",IF(Q568="NA","Digested",Q568),R568),S568)</f>
        <v>Diplostraca</v>
      </c>
      <c r="X568" t="s">
        <v>336</v>
      </c>
      <c r="Y568" t="str">
        <f t="shared" si="99"/>
        <v>Evadne</v>
      </c>
      <c r="Z568" t="s">
        <v>41</v>
      </c>
      <c r="AA568" t="s">
        <v>30</v>
      </c>
      <c r="AB568" t="s">
        <v>30</v>
      </c>
      <c r="AC568" t="s">
        <v>229</v>
      </c>
      <c r="AD568">
        <v>171</v>
      </c>
      <c r="AE568" s="21">
        <f t="shared" si="97"/>
        <v>17100</v>
      </c>
      <c r="AF568" s="27">
        <f t="shared" si="91"/>
        <v>22045.657983044257</v>
      </c>
      <c r="AG568" t="s">
        <v>237</v>
      </c>
    </row>
    <row r="569" spans="1:33" hidden="1" x14ac:dyDescent="0.25">
      <c r="A569" t="s">
        <v>24</v>
      </c>
      <c r="B569" t="s">
        <v>2</v>
      </c>
      <c r="C569" s="4" t="s">
        <v>276</v>
      </c>
      <c r="D569" s="4" t="s">
        <v>316</v>
      </c>
      <c r="E569" s="6">
        <v>42504</v>
      </c>
      <c r="F569">
        <v>0</v>
      </c>
      <c r="G569" s="15">
        <v>250</v>
      </c>
      <c r="H569">
        <v>275000</v>
      </c>
      <c r="I569">
        <v>275146</v>
      </c>
      <c r="J569">
        <f t="shared" si="96"/>
        <v>3.9234619234619235</v>
      </c>
      <c r="K569" s="18">
        <v>7.5231481481481471E-4</v>
      </c>
      <c r="L569">
        <f>((3.14*(0.5^2))/4)*J569</f>
        <v>0.76997940247940255</v>
      </c>
      <c r="M569">
        <v>0.77566294520000001</v>
      </c>
      <c r="N569" s="9">
        <v>250</v>
      </c>
      <c r="O569" s="9">
        <v>0.01</v>
      </c>
      <c r="P569" s="17" t="s">
        <v>234</v>
      </c>
      <c r="Q569" t="s">
        <v>70</v>
      </c>
      <c r="R569" t="s">
        <v>71</v>
      </c>
      <c r="S569" t="s">
        <v>30</v>
      </c>
      <c r="T569" t="s">
        <v>30</v>
      </c>
      <c r="U569" t="s">
        <v>30</v>
      </c>
      <c r="V569" t="s">
        <v>30</v>
      </c>
      <c r="W569" t="s">
        <v>166</v>
      </c>
      <c r="X569" t="s">
        <v>166</v>
      </c>
      <c r="Y569" t="str">
        <f t="shared" si="99"/>
        <v>Gastropoda</v>
      </c>
      <c r="Z569" t="s">
        <v>192</v>
      </c>
      <c r="AA569" t="s">
        <v>30</v>
      </c>
      <c r="AB569" t="s">
        <v>30</v>
      </c>
      <c r="AC569" t="s">
        <v>229</v>
      </c>
      <c r="AD569">
        <v>2</v>
      </c>
      <c r="AE569" s="21">
        <f t="shared" si="97"/>
        <v>200</v>
      </c>
      <c r="AF569" s="27">
        <f t="shared" si="91"/>
        <v>257.84395301806148</v>
      </c>
      <c r="AG569" t="s">
        <v>237</v>
      </c>
    </row>
    <row r="570" spans="1:33" hidden="1" x14ac:dyDescent="0.25">
      <c r="A570" t="s">
        <v>24</v>
      </c>
      <c r="B570" t="s">
        <v>2</v>
      </c>
      <c r="C570" s="4" t="s">
        <v>276</v>
      </c>
      <c r="D570" s="4" t="s">
        <v>316</v>
      </c>
      <c r="E570" s="6">
        <v>42504</v>
      </c>
      <c r="F570">
        <v>0</v>
      </c>
      <c r="G570" s="15">
        <v>250</v>
      </c>
      <c r="H570">
        <v>275000</v>
      </c>
      <c r="I570">
        <v>275146</v>
      </c>
      <c r="J570">
        <f t="shared" si="96"/>
        <v>3.9234619234619235</v>
      </c>
      <c r="K570" s="18">
        <v>7.5231481481481471E-4</v>
      </c>
      <c r="L570">
        <f>((3.14*(0.5^2))/4)*J570</f>
        <v>0.76997940247940255</v>
      </c>
      <c r="M570">
        <v>0.77566294520000001</v>
      </c>
      <c r="N570" s="9">
        <v>250</v>
      </c>
      <c r="O570" s="9">
        <v>0.01</v>
      </c>
      <c r="P570" s="12" t="s">
        <v>238</v>
      </c>
      <c r="Q570" t="s">
        <v>45</v>
      </c>
      <c r="R570" t="s">
        <v>46</v>
      </c>
      <c r="S570" t="s">
        <v>47</v>
      </c>
      <c r="T570" t="s">
        <v>48</v>
      </c>
      <c r="U570" t="s">
        <v>49</v>
      </c>
      <c r="V570" t="s">
        <v>30</v>
      </c>
      <c r="W570" t="str">
        <f>IF(S570="NA",IF(R570="NA",IF(Q570="NA","Digested",Q570),R570),S570)</f>
        <v>Copelata</v>
      </c>
      <c r="X570" t="s">
        <v>341</v>
      </c>
      <c r="Y570" t="s">
        <v>341</v>
      </c>
      <c r="Z570" t="s">
        <v>49</v>
      </c>
      <c r="AA570" t="s">
        <v>30</v>
      </c>
      <c r="AB570" t="s">
        <v>30</v>
      </c>
      <c r="AC570" t="s">
        <v>229</v>
      </c>
      <c r="AD570">
        <v>17</v>
      </c>
      <c r="AE570" s="21">
        <f t="shared" si="97"/>
        <v>1700</v>
      </c>
      <c r="AF570" s="27">
        <f t="shared" si="91"/>
        <v>2191.6736006535225</v>
      </c>
      <c r="AG570" t="s">
        <v>237</v>
      </c>
    </row>
    <row r="571" spans="1:33" hidden="1" x14ac:dyDescent="0.25">
      <c r="A571" t="s">
        <v>24</v>
      </c>
      <c r="B571" t="s">
        <v>2</v>
      </c>
      <c r="C571" s="4" t="s">
        <v>276</v>
      </c>
      <c r="D571" s="4" t="s">
        <v>316</v>
      </c>
      <c r="E571" s="6">
        <v>42504</v>
      </c>
      <c r="F571">
        <v>0</v>
      </c>
      <c r="G571" s="15">
        <v>250</v>
      </c>
      <c r="H571">
        <v>275000</v>
      </c>
      <c r="I571">
        <v>275146</v>
      </c>
      <c r="J571">
        <f t="shared" si="96"/>
        <v>3.9234619234619235</v>
      </c>
      <c r="K571" s="18">
        <v>7.5231481481481471E-4</v>
      </c>
      <c r="L571">
        <f>((3.14*(0.5^2))/4)*J571</f>
        <v>0.76997940247940255</v>
      </c>
      <c r="M571">
        <v>0.77566294520000001</v>
      </c>
      <c r="N571" s="9">
        <v>250</v>
      </c>
      <c r="O571" s="9">
        <v>0.01</v>
      </c>
      <c r="P571" s="17" t="s">
        <v>234</v>
      </c>
      <c r="Q571" t="s">
        <v>31</v>
      </c>
      <c r="R571" t="s">
        <v>32</v>
      </c>
      <c r="S571" t="s">
        <v>42</v>
      </c>
      <c r="T571" t="s">
        <v>43</v>
      </c>
      <c r="U571" t="s">
        <v>44</v>
      </c>
      <c r="V571" t="s">
        <v>30</v>
      </c>
      <c r="W571" t="str">
        <f>IF(S571="NA",IF(R571="NA",IF(Q571="NA","Digested",Q571),R571),S571)</f>
        <v>Cyclopoida</v>
      </c>
      <c r="X571" t="s">
        <v>166</v>
      </c>
      <c r="Y571" t="str">
        <f t="shared" si="99"/>
        <v>Oithona</v>
      </c>
      <c r="Z571" t="s">
        <v>44</v>
      </c>
      <c r="AA571" t="s">
        <v>30</v>
      </c>
      <c r="AB571" t="s">
        <v>30</v>
      </c>
      <c r="AC571" t="s">
        <v>229</v>
      </c>
      <c r="AD571">
        <v>1</v>
      </c>
      <c r="AE571" s="21">
        <f t="shared" si="97"/>
        <v>100</v>
      </c>
      <c r="AF571" s="27">
        <f t="shared" si="91"/>
        <v>128.92197650903074</v>
      </c>
      <c r="AG571" t="s">
        <v>237</v>
      </c>
    </row>
    <row r="572" spans="1:33" hidden="1" x14ac:dyDescent="0.25">
      <c r="A572" t="s">
        <v>24</v>
      </c>
      <c r="B572" t="s">
        <v>2</v>
      </c>
      <c r="C572" s="4" t="s">
        <v>276</v>
      </c>
      <c r="D572" s="4" t="s">
        <v>316</v>
      </c>
      <c r="E572" s="6">
        <v>42504</v>
      </c>
      <c r="F572">
        <v>0</v>
      </c>
      <c r="G572" s="15">
        <v>250</v>
      </c>
      <c r="H572">
        <v>275000</v>
      </c>
      <c r="I572">
        <v>275146</v>
      </c>
      <c r="J572">
        <f t="shared" si="96"/>
        <v>3.9234619234619235</v>
      </c>
      <c r="K572" s="18">
        <v>7.5231481481481471E-4</v>
      </c>
      <c r="L572">
        <f>((3.14*(0.5^2))/4)*J572</f>
        <v>0.76997940247940255</v>
      </c>
      <c r="M572">
        <v>0.77566294520000001</v>
      </c>
      <c r="N572" s="9">
        <v>250</v>
      </c>
      <c r="O572" s="9">
        <v>0.01</v>
      </c>
      <c r="P572" s="17" t="s">
        <v>234</v>
      </c>
      <c r="Q572" t="s">
        <v>31</v>
      </c>
      <c r="R572" t="s">
        <v>33</v>
      </c>
      <c r="S572" t="s">
        <v>34</v>
      </c>
      <c r="T572" t="s">
        <v>53</v>
      </c>
      <c r="U572" t="s">
        <v>54</v>
      </c>
      <c r="V572" t="s">
        <v>30</v>
      </c>
      <c r="W572" t="str">
        <f>IF(S572="NA",IF(R572="NA",IF(Q572="NA","Digested",Q572),R572),S572)</f>
        <v>Calanoida</v>
      </c>
      <c r="X572" t="s">
        <v>342</v>
      </c>
      <c r="Y572" t="str">
        <f t="shared" si="99"/>
        <v>Paracalanus</v>
      </c>
      <c r="Z572" t="s">
        <v>54</v>
      </c>
      <c r="AA572" t="s">
        <v>30</v>
      </c>
      <c r="AB572" t="s">
        <v>30</v>
      </c>
      <c r="AC572" t="s">
        <v>229</v>
      </c>
      <c r="AD572">
        <v>2</v>
      </c>
      <c r="AE572" s="21">
        <f t="shared" si="97"/>
        <v>200</v>
      </c>
      <c r="AF572" s="27">
        <f t="shared" si="91"/>
        <v>257.84395301806148</v>
      </c>
      <c r="AG572" t="s">
        <v>237</v>
      </c>
    </row>
    <row r="573" spans="1:33" hidden="1" x14ac:dyDescent="0.25">
      <c r="A573" t="s">
        <v>24</v>
      </c>
      <c r="B573" t="s">
        <v>2</v>
      </c>
      <c r="C573" s="4" t="s">
        <v>276</v>
      </c>
      <c r="D573" s="4" t="s">
        <v>316</v>
      </c>
      <c r="E573" s="6">
        <v>42504</v>
      </c>
      <c r="F573">
        <v>0</v>
      </c>
      <c r="G573" s="15">
        <v>250</v>
      </c>
      <c r="H573">
        <v>275000</v>
      </c>
      <c r="I573">
        <v>275146</v>
      </c>
      <c r="J573">
        <f t="shared" si="96"/>
        <v>3.9234619234619235</v>
      </c>
      <c r="K573" s="18">
        <v>7.5231481481481471E-4</v>
      </c>
      <c r="L573">
        <f>((3.14*(0.5^2))/4)*J573</f>
        <v>0.76997940247940255</v>
      </c>
      <c r="M573">
        <v>0.77566294520000001</v>
      </c>
      <c r="N573" s="9">
        <v>2000</v>
      </c>
      <c r="O573" s="9">
        <v>1</v>
      </c>
      <c r="P573" s="12" t="s">
        <v>240</v>
      </c>
      <c r="Q573" t="s">
        <v>93</v>
      </c>
      <c r="R573" t="s">
        <v>154</v>
      </c>
      <c r="S573" t="s">
        <v>155</v>
      </c>
      <c r="T573" t="s">
        <v>156</v>
      </c>
      <c r="U573" t="s">
        <v>30</v>
      </c>
      <c r="V573" t="s">
        <v>30</v>
      </c>
      <c r="W573" t="s">
        <v>93</v>
      </c>
      <c r="X573" t="s">
        <v>166</v>
      </c>
      <c r="Y573" t="str">
        <f t="shared" si="99"/>
        <v>Pleurobrachiidae</v>
      </c>
      <c r="Z573" t="s">
        <v>156</v>
      </c>
      <c r="AA573" t="s">
        <v>30</v>
      </c>
      <c r="AB573" t="s">
        <v>30</v>
      </c>
      <c r="AC573">
        <v>10</v>
      </c>
      <c r="AD573">
        <v>1</v>
      </c>
      <c r="AE573" s="21">
        <f t="shared" si="97"/>
        <v>1</v>
      </c>
      <c r="AF573" s="27">
        <f t="shared" si="91"/>
        <v>1.2892197650903074</v>
      </c>
      <c r="AG573" t="s">
        <v>237</v>
      </c>
    </row>
    <row r="574" spans="1:33" hidden="1" x14ac:dyDescent="0.25">
      <c r="A574" t="s">
        <v>24</v>
      </c>
      <c r="B574" t="s">
        <v>2</v>
      </c>
      <c r="C574" s="4" t="s">
        <v>276</v>
      </c>
      <c r="D574" s="4" t="s">
        <v>316</v>
      </c>
      <c r="E574" s="6">
        <v>42504</v>
      </c>
      <c r="F574">
        <v>0</v>
      </c>
      <c r="G574" s="15">
        <v>250</v>
      </c>
      <c r="H574">
        <v>275000</v>
      </c>
      <c r="I574">
        <v>275146</v>
      </c>
      <c r="J574">
        <f t="shared" si="96"/>
        <v>3.9234619234619235</v>
      </c>
      <c r="K574" s="18">
        <v>7.5231481481481471E-4</v>
      </c>
      <c r="L574">
        <f>((3.14*(0.5^2))/4)*J574</f>
        <v>0.76997940247940255</v>
      </c>
      <c r="M574">
        <v>0.77566294520000001</v>
      </c>
      <c r="N574" s="9">
        <v>250</v>
      </c>
      <c r="O574" s="9">
        <v>0.01</v>
      </c>
      <c r="P574" s="17" t="s">
        <v>234</v>
      </c>
      <c r="Q574" t="s">
        <v>31</v>
      </c>
      <c r="R574" t="s">
        <v>38</v>
      </c>
      <c r="S574" t="s">
        <v>39</v>
      </c>
      <c r="T574" t="s">
        <v>40</v>
      </c>
      <c r="U574" t="s">
        <v>58</v>
      </c>
      <c r="V574" t="s">
        <v>30</v>
      </c>
      <c r="W574" t="str">
        <f>IF(S574="NA",IF(R574="NA",IF(Q574="NA","Digested",Q574),R574),S574)</f>
        <v>Diplostraca</v>
      </c>
      <c r="X574" t="s">
        <v>336</v>
      </c>
      <c r="Y574" t="str">
        <f t="shared" si="99"/>
        <v>Podon</v>
      </c>
      <c r="Z574" t="s">
        <v>58</v>
      </c>
      <c r="AA574" t="s">
        <v>30</v>
      </c>
      <c r="AB574" t="s">
        <v>30</v>
      </c>
      <c r="AC574" t="s">
        <v>229</v>
      </c>
      <c r="AD574">
        <v>77</v>
      </c>
      <c r="AE574" s="21">
        <f t="shared" si="97"/>
        <v>7700</v>
      </c>
      <c r="AF574" s="27">
        <f t="shared" si="91"/>
        <v>9926.9921911953679</v>
      </c>
      <c r="AG574" t="s">
        <v>237</v>
      </c>
    </row>
    <row r="575" spans="1:33" hidden="1" x14ac:dyDescent="0.25">
      <c r="A575" t="s">
        <v>24</v>
      </c>
      <c r="B575" t="s">
        <v>2</v>
      </c>
      <c r="C575" s="4" t="s">
        <v>276</v>
      </c>
      <c r="D575" s="4" t="s">
        <v>316</v>
      </c>
      <c r="E575" s="6">
        <v>42504</v>
      </c>
      <c r="F575">
        <v>0</v>
      </c>
      <c r="G575" s="15">
        <v>250</v>
      </c>
      <c r="H575">
        <v>275000</v>
      </c>
      <c r="I575">
        <v>275146</v>
      </c>
      <c r="J575">
        <f t="shared" si="96"/>
        <v>3.9234619234619235</v>
      </c>
      <c r="K575" s="18">
        <v>7.5231481481481471E-4</v>
      </c>
      <c r="L575">
        <f>((3.14*(0.5^2))/4)*J575</f>
        <v>0.76997940247940255</v>
      </c>
      <c r="M575">
        <v>0.77566294520000001</v>
      </c>
      <c r="N575" s="9">
        <v>1000</v>
      </c>
      <c r="O575" s="9">
        <v>1</v>
      </c>
      <c r="P575" s="12" t="s">
        <v>238</v>
      </c>
      <c r="Q575" t="s">
        <v>31</v>
      </c>
      <c r="R575" t="s">
        <v>79</v>
      </c>
      <c r="S575" t="s">
        <v>80</v>
      </c>
      <c r="T575" t="s">
        <v>114</v>
      </c>
      <c r="U575" t="s">
        <v>30</v>
      </c>
      <c r="V575" t="s">
        <v>30</v>
      </c>
      <c r="W575" t="str">
        <f>IF(S575="NA",IF(R575="NA",IF(Q575="NA","Digested",Q575),R575),S575)</f>
        <v>Decapoda</v>
      </c>
      <c r="X575" t="s">
        <v>340</v>
      </c>
      <c r="Y575" t="str">
        <f t="shared" si="99"/>
        <v>Porcellanidae</v>
      </c>
      <c r="Z575" t="s">
        <v>114</v>
      </c>
      <c r="AA575" t="s">
        <v>30</v>
      </c>
      <c r="AB575" t="s">
        <v>30</v>
      </c>
      <c r="AC575">
        <v>2.8</v>
      </c>
      <c r="AD575">
        <v>3</v>
      </c>
      <c r="AE575" s="21">
        <f t="shared" si="97"/>
        <v>3</v>
      </c>
      <c r="AF575" s="27">
        <f t="shared" ref="AF575:AF638" si="100">AE575/M575</f>
        <v>3.8676592952709221</v>
      </c>
      <c r="AG575" t="s">
        <v>237</v>
      </c>
    </row>
    <row r="576" spans="1:33" hidden="1" x14ac:dyDescent="0.25">
      <c r="A576" s="4" t="s">
        <v>29</v>
      </c>
      <c r="B576" s="4" t="s">
        <v>2</v>
      </c>
      <c r="C576" s="4" t="s">
        <v>276</v>
      </c>
      <c r="D576" s="4" t="s">
        <v>316</v>
      </c>
      <c r="E576" s="6">
        <v>42516</v>
      </c>
      <c r="F576">
        <v>0</v>
      </c>
      <c r="G576" s="15">
        <v>250</v>
      </c>
      <c r="H576">
        <v>310063</v>
      </c>
      <c r="I576">
        <v>310523</v>
      </c>
      <c r="J576">
        <f t="shared" si="96"/>
        <v>12.361592361592361</v>
      </c>
      <c r="K576" s="18">
        <v>7.5231481481481471E-4</v>
      </c>
      <c r="L576">
        <f>((3.14*(0.5^2))/4)*J576</f>
        <v>2.425962500962501</v>
      </c>
      <c r="M576">
        <v>2.4610048729999998</v>
      </c>
      <c r="N576" s="9">
        <v>250</v>
      </c>
      <c r="O576" s="9">
        <v>0.02</v>
      </c>
      <c r="P576" s="17" t="s">
        <v>234</v>
      </c>
      <c r="Q576" t="s">
        <v>31</v>
      </c>
      <c r="R576" t="s">
        <v>32</v>
      </c>
      <c r="S576" t="s">
        <v>34</v>
      </c>
      <c r="T576" t="s">
        <v>50</v>
      </c>
      <c r="U576" t="s">
        <v>51</v>
      </c>
      <c r="V576" t="s">
        <v>30</v>
      </c>
      <c r="W576" t="str">
        <f>IF(S576="NA",IF(R576="NA",IF(Q576="NA","Digested",Q576),R576),S576)</f>
        <v>Calanoida</v>
      </c>
      <c r="X576" t="s">
        <v>342</v>
      </c>
      <c r="Y576" t="str">
        <f t="shared" si="99"/>
        <v>Acartia</v>
      </c>
      <c r="Z576" t="s">
        <v>51</v>
      </c>
      <c r="AA576" s="4" t="s">
        <v>30</v>
      </c>
      <c r="AB576" s="4" t="s">
        <v>30</v>
      </c>
      <c r="AC576" t="s">
        <v>229</v>
      </c>
      <c r="AD576">
        <v>16</v>
      </c>
      <c r="AE576" s="21">
        <f t="shared" si="97"/>
        <v>800</v>
      </c>
      <c r="AF576" s="27">
        <f t="shared" si="100"/>
        <v>325.07046563657906</v>
      </c>
      <c r="AG576" t="s">
        <v>237</v>
      </c>
    </row>
    <row r="577" spans="1:33" hidden="1" x14ac:dyDescent="0.25">
      <c r="A577" s="4" t="s">
        <v>29</v>
      </c>
      <c r="B577" s="4" t="s">
        <v>2</v>
      </c>
      <c r="C577" s="4" t="s">
        <v>276</v>
      </c>
      <c r="D577" s="4" t="s">
        <v>316</v>
      </c>
      <c r="E577" s="6">
        <v>42516</v>
      </c>
      <c r="F577">
        <v>0</v>
      </c>
      <c r="G577" s="15">
        <v>250</v>
      </c>
      <c r="H577">
        <v>310063</v>
      </c>
      <c r="I577">
        <v>310523</v>
      </c>
      <c r="J577">
        <f t="shared" si="96"/>
        <v>12.361592361592361</v>
      </c>
      <c r="K577" s="18">
        <v>7.5231481481481471E-4</v>
      </c>
      <c r="L577">
        <f>((3.14*(0.5^2))/4)*J577</f>
        <v>2.425962500962501</v>
      </c>
      <c r="M577">
        <v>2.4610048729999998</v>
      </c>
      <c r="N577" s="9">
        <v>250</v>
      </c>
      <c r="O577" s="9">
        <v>0.02</v>
      </c>
      <c r="P577" s="17" t="s">
        <v>234</v>
      </c>
      <c r="Q577" t="s">
        <v>31</v>
      </c>
      <c r="R577" t="s">
        <v>32</v>
      </c>
      <c r="S577" t="s">
        <v>30</v>
      </c>
      <c r="T577" t="s">
        <v>30</v>
      </c>
      <c r="U577" t="s">
        <v>30</v>
      </c>
      <c r="V577" t="s">
        <v>30</v>
      </c>
      <c r="W577" t="s">
        <v>274</v>
      </c>
      <c r="X577" t="s">
        <v>274</v>
      </c>
      <c r="Y577" t="s">
        <v>274</v>
      </c>
      <c r="Z577" t="s">
        <v>163</v>
      </c>
      <c r="AA577" s="4" t="s">
        <v>215</v>
      </c>
      <c r="AB577" s="4" t="s">
        <v>30</v>
      </c>
      <c r="AC577" t="s">
        <v>229</v>
      </c>
      <c r="AD577">
        <v>85</v>
      </c>
      <c r="AE577" s="21">
        <f t="shared" si="97"/>
        <v>4250</v>
      </c>
      <c r="AF577" s="27">
        <f t="shared" si="100"/>
        <v>1726.936848694326</v>
      </c>
      <c r="AG577" t="s">
        <v>237</v>
      </c>
    </row>
    <row r="578" spans="1:33" hidden="1" x14ac:dyDescent="0.25">
      <c r="A578" s="4" t="s">
        <v>29</v>
      </c>
      <c r="B578" s="4" t="s">
        <v>2</v>
      </c>
      <c r="C578" s="4" t="s">
        <v>276</v>
      </c>
      <c r="D578" s="4" t="s">
        <v>316</v>
      </c>
      <c r="E578" s="6">
        <v>42516</v>
      </c>
      <c r="F578">
        <v>0</v>
      </c>
      <c r="G578" s="15">
        <v>250</v>
      </c>
      <c r="H578">
        <v>310063</v>
      </c>
      <c r="I578">
        <v>310523</v>
      </c>
      <c r="J578">
        <f t="shared" si="96"/>
        <v>12.361592361592361</v>
      </c>
      <c r="K578" s="18">
        <v>7.5231481481481471E-4</v>
      </c>
      <c r="L578">
        <f>((3.14*(0.5^2))/4)*J578</f>
        <v>2.425962500962501</v>
      </c>
      <c r="M578">
        <v>2.4610048729999998</v>
      </c>
      <c r="N578" s="9">
        <v>250</v>
      </c>
      <c r="O578" s="9">
        <v>0.02</v>
      </c>
      <c r="P578" s="17" t="s">
        <v>234</v>
      </c>
      <c r="Q578" t="s">
        <v>70</v>
      </c>
      <c r="R578" t="s">
        <v>86</v>
      </c>
      <c r="S578" t="s">
        <v>30</v>
      </c>
      <c r="T578" t="s">
        <v>30</v>
      </c>
      <c r="U578" t="s">
        <v>30</v>
      </c>
      <c r="V578" t="s">
        <v>30</v>
      </c>
      <c r="W578" t="s">
        <v>166</v>
      </c>
      <c r="X578" t="s">
        <v>166</v>
      </c>
      <c r="Y578" t="str">
        <f>IF(U578="NA",IF(T578="NA",IF(S578="NA",IF(R578="NA",IF(Q578="NA","Other",Q578),R578),S578),T578),U578)</f>
        <v>Bivalvia</v>
      </c>
      <c r="Z578" t="s">
        <v>175</v>
      </c>
      <c r="AA578" s="4" t="s">
        <v>221</v>
      </c>
      <c r="AB578" s="4" t="s">
        <v>30</v>
      </c>
      <c r="AC578" t="s">
        <v>229</v>
      </c>
      <c r="AD578">
        <v>3</v>
      </c>
      <c r="AE578" s="21">
        <f t="shared" si="97"/>
        <v>150</v>
      </c>
      <c r="AF578" s="27">
        <f t="shared" si="100"/>
        <v>60.95071230685857</v>
      </c>
      <c r="AG578" t="s">
        <v>237</v>
      </c>
    </row>
    <row r="579" spans="1:33" hidden="1" x14ac:dyDescent="0.25">
      <c r="A579" s="4" t="s">
        <v>29</v>
      </c>
      <c r="B579" s="4" t="s">
        <v>2</v>
      </c>
      <c r="C579" s="4" t="s">
        <v>276</v>
      </c>
      <c r="D579" s="4" t="s">
        <v>316</v>
      </c>
      <c r="E579" s="6">
        <v>42516</v>
      </c>
      <c r="F579">
        <v>0</v>
      </c>
      <c r="G579" s="15">
        <v>250</v>
      </c>
      <c r="H579">
        <v>310063</v>
      </c>
      <c r="I579">
        <v>310523</v>
      </c>
      <c r="J579">
        <f t="shared" si="96"/>
        <v>12.361592361592361</v>
      </c>
      <c r="K579" s="18">
        <v>7.5231481481481471E-4</v>
      </c>
      <c r="L579">
        <f>((3.14*(0.5^2))/4)*J579</f>
        <v>2.425962500962501</v>
      </c>
      <c r="M579">
        <v>2.4610048729999998</v>
      </c>
      <c r="N579" s="9">
        <v>250</v>
      </c>
      <c r="O579" s="9">
        <v>0.02</v>
      </c>
      <c r="P579" s="12" t="s">
        <v>239</v>
      </c>
      <c r="Q579" t="s">
        <v>31</v>
      </c>
      <c r="R579" t="s">
        <v>33</v>
      </c>
      <c r="S579" t="s">
        <v>34</v>
      </c>
      <c r="T579" t="s">
        <v>35</v>
      </c>
      <c r="U579" t="s">
        <v>36</v>
      </c>
      <c r="V579" t="s">
        <v>37</v>
      </c>
      <c r="W579" t="str">
        <f>IF(S579="NA",IF(R579="NA",IF(Q579="NA","Digested",Q579),R579),S579)</f>
        <v>Calanoida</v>
      </c>
      <c r="X579" t="s">
        <v>342</v>
      </c>
      <c r="Y579" t="str">
        <f>IF(U579="NA",IF(T579="NA",IF(S579="NA",IF(R579="NA",IF(Q579="NA","Other",Q579),R579),S579),T579),U579)</f>
        <v>Centropages</v>
      </c>
      <c r="Z579" t="s">
        <v>247</v>
      </c>
      <c r="AA579" s="4" t="s">
        <v>30</v>
      </c>
      <c r="AB579" s="4" t="s">
        <v>30</v>
      </c>
      <c r="AC579" t="s">
        <v>229</v>
      </c>
      <c r="AD579">
        <v>1</v>
      </c>
      <c r="AE579" s="21">
        <f t="shared" si="97"/>
        <v>50</v>
      </c>
      <c r="AF579" s="27">
        <f t="shared" si="100"/>
        <v>20.316904102286191</v>
      </c>
      <c r="AG579" t="s">
        <v>237</v>
      </c>
    </row>
    <row r="580" spans="1:33" hidden="1" x14ac:dyDescent="0.25">
      <c r="A580" s="4" t="s">
        <v>29</v>
      </c>
      <c r="B580" s="4" t="s">
        <v>2</v>
      </c>
      <c r="C580" s="4" t="s">
        <v>276</v>
      </c>
      <c r="D580" s="4" t="s">
        <v>316</v>
      </c>
      <c r="E580" s="6">
        <v>42516</v>
      </c>
      <c r="F580">
        <v>0</v>
      </c>
      <c r="G580" s="15">
        <v>250</v>
      </c>
      <c r="H580">
        <v>310063</v>
      </c>
      <c r="I580">
        <v>310523</v>
      </c>
      <c r="J580">
        <f t="shared" si="96"/>
        <v>12.361592361592361</v>
      </c>
      <c r="K580" s="18">
        <v>7.5231481481481471E-4</v>
      </c>
      <c r="L580">
        <f>((3.14*(0.5^2))/4)*J580</f>
        <v>2.425962500962501</v>
      </c>
      <c r="M580">
        <v>2.4610048729999998</v>
      </c>
      <c r="N580" s="9">
        <v>1000</v>
      </c>
      <c r="O580" s="9">
        <v>1</v>
      </c>
      <c r="P580" s="12" t="s">
        <v>240</v>
      </c>
      <c r="Q580" t="s">
        <v>72</v>
      </c>
      <c r="R580" t="s">
        <v>73</v>
      </c>
      <c r="S580" t="s">
        <v>110</v>
      </c>
      <c r="T580" t="s">
        <v>125</v>
      </c>
      <c r="U580" t="s">
        <v>126</v>
      </c>
      <c r="V580" t="s">
        <v>30</v>
      </c>
      <c r="W580" t="s">
        <v>73</v>
      </c>
      <c r="X580" t="s">
        <v>166</v>
      </c>
      <c r="Y580" t="str">
        <f>IF(U580="NA",IF(T580="NA",IF(S580="NA",IF(R580="NA",IF(Q580="NA","Other",Q580),R580),S580),T580),U580)</f>
        <v>Clytia</v>
      </c>
      <c r="Z580" t="s">
        <v>126</v>
      </c>
      <c r="AA580" s="4" t="s">
        <v>30</v>
      </c>
      <c r="AB580" s="4" t="s">
        <v>30</v>
      </c>
      <c r="AC580">
        <v>8.5</v>
      </c>
      <c r="AD580">
        <v>1</v>
      </c>
      <c r="AE580" s="21">
        <f t="shared" si="97"/>
        <v>1</v>
      </c>
      <c r="AF580" s="27">
        <f t="shared" si="100"/>
        <v>0.4063380820457238</v>
      </c>
      <c r="AG580" t="s">
        <v>237</v>
      </c>
    </row>
    <row r="581" spans="1:33" hidden="1" x14ac:dyDescent="0.25">
      <c r="A581" s="4" t="s">
        <v>29</v>
      </c>
      <c r="B581" s="4" t="s">
        <v>2</v>
      </c>
      <c r="C581" s="4" t="s">
        <v>276</v>
      </c>
      <c r="D581" s="4" t="s">
        <v>316</v>
      </c>
      <c r="E581" s="6">
        <v>42516</v>
      </c>
      <c r="F581">
        <v>0</v>
      </c>
      <c r="G581" s="15">
        <v>250</v>
      </c>
      <c r="H581">
        <v>310063</v>
      </c>
      <c r="I581">
        <v>310523</v>
      </c>
      <c r="J581">
        <f t="shared" si="96"/>
        <v>12.361592361592361</v>
      </c>
      <c r="K581" s="18">
        <v>7.5231481481481471E-4</v>
      </c>
      <c r="L581">
        <f>((3.14*(0.5^2))/4)*J581</f>
        <v>2.425962500962501</v>
      </c>
      <c r="M581">
        <v>2.4610048729999998</v>
      </c>
      <c r="N581" s="9">
        <v>250</v>
      </c>
      <c r="O581" s="9">
        <v>0.02</v>
      </c>
      <c r="P581" s="17" t="s">
        <v>234</v>
      </c>
      <c r="Q581" t="s">
        <v>31</v>
      </c>
      <c r="R581" t="s">
        <v>33</v>
      </c>
      <c r="S581" t="s">
        <v>30</v>
      </c>
      <c r="T581" t="s">
        <v>30</v>
      </c>
      <c r="U581" t="s">
        <v>30</v>
      </c>
      <c r="V581" t="s">
        <v>30</v>
      </c>
      <c r="W581" t="s">
        <v>312</v>
      </c>
      <c r="X581" t="s">
        <v>166</v>
      </c>
      <c r="Y581" t="s">
        <v>168</v>
      </c>
      <c r="Z581" t="s">
        <v>168</v>
      </c>
      <c r="AA581" t="s">
        <v>215</v>
      </c>
      <c r="AB581" s="4" t="s">
        <v>30</v>
      </c>
      <c r="AC581" t="s">
        <v>229</v>
      </c>
      <c r="AD581">
        <v>7</v>
      </c>
      <c r="AE581" s="21">
        <f t="shared" si="97"/>
        <v>350</v>
      </c>
      <c r="AF581" s="27">
        <f t="shared" si="100"/>
        <v>142.21832871600333</v>
      </c>
      <c r="AG581" t="s">
        <v>237</v>
      </c>
    </row>
    <row r="582" spans="1:33" hidden="1" x14ac:dyDescent="0.25">
      <c r="A582" s="4" t="s">
        <v>29</v>
      </c>
      <c r="B582" s="4" t="s">
        <v>2</v>
      </c>
      <c r="C582" s="4" t="s">
        <v>276</v>
      </c>
      <c r="D582" s="4" t="s">
        <v>316</v>
      </c>
      <c r="E582" s="6">
        <v>42516</v>
      </c>
      <c r="F582">
        <v>0</v>
      </c>
      <c r="G582" s="15">
        <v>250</v>
      </c>
      <c r="H582">
        <v>310063</v>
      </c>
      <c r="I582">
        <v>310523</v>
      </c>
      <c r="J582">
        <f t="shared" si="96"/>
        <v>12.361592361592361</v>
      </c>
      <c r="K582" s="18">
        <v>7.5231481481481471E-4</v>
      </c>
      <c r="L582">
        <f>((3.14*(0.5^2))/4)*J582</f>
        <v>2.425962500962501</v>
      </c>
      <c r="M582">
        <v>2.4610048729999998</v>
      </c>
      <c r="N582" s="9">
        <v>250</v>
      </c>
      <c r="O582" s="9">
        <v>0.02</v>
      </c>
      <c r="P582" s="17" t="s">
        <v>234</v>
      </c>
      <c r="Q582" t="s">
        <v>31</v>
      </c>
      <c r="R582" t="s">
        <v>33</v>
      </c>
      <c r="S582" t="s">
        <v>34</v>
      </c>
      <c r="T582" t="s">
        <v>30</v>
      </c>
      <c r="U582" t="s">
        <v>30</v>
      </c>
      <c r="V582" t="s">
        <v>30</v>
      </c>
      <c r="W582" t="str">
        <f>IF(S582="NA",IF(R582="NA",IF(Q582="NA","Digested",Q582),R582),S582)</f>
        <v>Calanoida</v>
      </c>
      <c r="X582" t="s">
        <v>342</v>
      </c>
      <c r="Y582" t="s">
        <v>176</v>
      </c>
      <c r="Z582" t="s">
        <v>176</v>
      </c>
      <c r="AA582" s="4" t="s">
        <v>219</v>
      </c>
      <c r="AB582" s="4" t="s">
        <v>30</v>
      </c>
      <c r="AC582" t="s">
        <v>229</v>
      </c>
      <c r="AD582">
        <v>1</v>
      </c>
      <c r="AE582" s="21">
        <f t="shared" si="97"/>
        <v>50</v>
      </c>
      <c r="AF582" s="27">
        <f t="shared" si="100"/>
        <v>20.316904102286191</v>
      </c>
      <c r="AG582" t="s">
        <v>237</v>
      </c>
    </row>
    <row r="583" spans="1:33" hidden="1" x14ac:dyDescent="0.25">
      <c r="A583" s="4" t="s">
        <v>29</v>
      </c>
      <c r="B583" s="4" t="s">
        <v>2</v>
      </c>
      <c r="C583" s="4" t="s">
        <v>276</v>
      </c>
      <c r="D583" s="4" t="s">
        <v>316</v>
      </c>
      <c r="E583" s="6">
        <v>42516</v>
      </c>
      <c r="F583">
        <v>0</v>
      </c>
      <c r="G583" s="15">
        <v>250</v>
      </c>
      <c r="H583">
        <v>310063</v>
      </c>
      <c r="I583">
        <v>310523</v>
      </c>
      <c r="J583">
        <f t="shared" si="96"/>
        <v>12.361592361592361</v>
      </c>
      <c r="K583" s="18">
        <v>7.5231481481481471E-4</v>
      </c>
      <c r="L583">
        <f>((3.14*(0.5^2))/4)*J583</f>
        <v>2.425962500962501</v>
      </c>
      <c r="M583">
        <v>2.4610048729999998</v>
      </c>
      <c r="N583" s="9">
        <v>250</v>
      </c>
      <c r="O583" s="9">
        <v>0.02</v>
      </c>
      <c r="P583" s="17" t="s">
        <v>234</v>
      </c>
      <c r="Q583" t="s">
        <v>31</v>
      </c>
      <c r="R583" t="s">
        <v>32</v>
      </c>
      <c r="S583" t="s">
        <v>337</v>
      </c>
      <c r="T583" t="s">
        <v>55</v>
      </c>
      <c r="U583" t="s">
        <v>56</v>
      </c>
      <c r="V583" t="s">
        <v>30</v>
      </c>
      <c r="W583" t="str">
        <f t="shared" ref="W583" si="101">IF(S583="NA",IF(R583="NA",IF(Q583="NA","Digested",Q583),R583),S583)</f>
        <v>Poecilostomatoida</v>
      </c>
      <c r="X583" t="s">
        <v>166</v>
      </c>
      <c r="Y583" t="str">
        <f>IF(U583="NA",IF(T583="NA",IF(S583="NA",IF(R583="NA",IF(Q583="NA","Other",Q583),R583),S583),T583),U583)</f>
        <v>Corycaeus</v>
      </c>
      <c r="Z583" t="s">
        <v>56</v>
      </c>
      <c r="AA583" s="4" t="s">
        <v>30</v>
      </c>
      <c r="AB583" s="4" t="s">
        <v>30</v>
      </c>
      <c r="AC583" t="s">
        <v>229</v>
      </c>
      <c r="AD583">
        <v>47</v>
      </c>
      <c r="AE583" s="21">
        <f t="shared" si="97"/>
        <v>2350</v>
      </c>
      <c r="AF583" s="27">
        <f t="shared" si="100"/>
        <v>954.89449280745089</v>
      </c>
      <c r="AG583" t="s">
        <v>237</v>
      </c>
    </row>
    <row r="584" spans="1:33" hidden="1" x14ac:dyDescent="0.25">
      <c r="A584" s="4" t="s">
        <v>29</v>
      </c>
      <c r="B584" s="4" t="s">
        <v>2</v>
      </c>
      <c r="C584" s="4" t="s">
        <v>276</v>
      </c>
      <c r="D584" s="4" t="s">
        <v>316</v>
      </c>
      <c r="E584" s="6">
        <v>42516</v>
      </c>
      <c r="F584">
        <v>0</v>
      </c>
      <c r="G584" s="15">
        <v>250</v>
      </c>
      <c r="H584">
        <v>310063</v>
      </c>
      <c r="I584">
        <v>310523</v>
      </c>
      <c r="J584">
        <f t="shared" si="96"/>
        <v>12.361592361592361</v>
      </c>
      <c r="K584" s="18">
        <v>7.5231481481481471E-4</v>
      </c>
      <c r="L584">
        <f>((3.14*(0.5^2))/4)*J584</f>
        <v>2.425962500962501</v>
      </c>
      <c r="M584">
        <v>2.4610048729999998</v>
      </c>
      <c r="N584" s="9">
        <v>250</v>
      </c>
      <c r="O584" s="9">
        <v>0.02</v>
      </c>
      <c r="P584" s="17" t="s">
        <v>234</v>
      </c>
      <c r="Q584" t="s">
        <v>31</v>
      </c>
      <c r="R584" t="s">
        <v>32</v>
      </c>
      <c r="S584" t="s">
        <v>30</v>
      </c>
      <c r="T584" t="s">
        <v>30</v>
      </c>
      <c r="U584" t="s">
        <v>30</v>
      </c>
      <c r="V584" t="s">
        <v>30</v>
      </c>
      <c r="W584" t="s">
        <v>274</v>
      </c>
      <c r="X584" t="s">
        <v>274</v>
      </c>
      <c r="Y584" t="s">
        <v>274</v>
      </c>
      <c r="Z584" t="s">
        <v>164</v>
      </c>
      <c r="AA584" s="4" t="s">
        <v>30</v>
      </c>
      <c r="AB584" s="4" t="s">
        <v>30</v>
      </c>
      <c r="AC584" t="s">
        <v>229</v>
      </c>
      <c r="AD584">
        <v>17</v>
      </c>
      <c r="AE584" s="21">
        <f t="shared" si="97"/>
        <v>850</v>
      </c>
      <c r="AF584" s="27">
        <f t="shared" si="100"/>
        <v>345.38736973886523</v>
      </c>
      <c r="AG584" t="s">
        <v>237</v>
      </c>
    </row>
    <row r="585" spans="1:33" hidden="1" x14ac:dyDescent="0.25">
      <c r="A585" s="4" t="s">
        <v>29</v>
      </c>
      <c r="B585" s="4" t="s">
        <v>2</v>
      </c>
      <c r="C585" s="4" t="s">
        <v>276</v>
      </c>
      <c r="D585" s="4" t="s">
        <v>316</v>
      </c>
      <c r="E585" s="6">
        <v>42516</v>
      </c>
      <c r="F585">
        <v>0</v>
      </c>
      <c r="G585" s="15">
        <v>250</v>
      </c>
      <c r="H585">
        <v>310063</v>
      </c>
      <c r="I585">
        <v>310523</v>
      </c>
      <c r="J585">
        <f t="shared" si="96"/>
        <v>12.361592361592361</v>
      </c>
      <c r="K585" s="18">
        <v>7.5231481481481471E-4</v>
      </c>
      <c r="L585">
        <f>((3.14*(0.5^2))/4)*J585</f>
        <v>2.425962500962501</v>
      </c>
      <c r="M585">
        <v>2.4610048729999998</v>
      </c>
      <c r="N585" s="9">
        <v>1000</v>
      </c>
      <c r="O585" s="9">
        <v>1</v>
      </c>
      <c r="P585" s="12" t="s">
        <v>239</v>
      </c>
      <c r="Q585" t="s">
        <v>30</v>
      </c>
      <c r="R585" t="s">
        <v>30</v>
      </c>
      <c r="S585" t="s">
        <v>30</v>
      </c>
      <c r="T585" t="s">
        <v>30</v>
      </c>
      <c r="U585" t="s">
        <v>30</v>
      </c>
      <c r="V585" t="s">
        <v>30</v>
      </c>
      <c r="W585" t="str">
        <f>IF(S585="NA",IF(R585="NA",IF(Q585="NA","Other",Q585),R585),S585)</f>
        <v>Other</v>
      </c>
      <c r="X585" t="s">
        <v>166</v>
      </c>
      <c r="Y585" t="str">
        <f t="shared" ref="Y585:Y607" si="102">IF(U585="NA",IF(T585="NA",IF(S585="NA",IF(R585="NA",IF(Q585="NA","Other",Q585),R585),S585),T585),U585)</f>
        <v>Other</v>
      </c>
      <c r="Z585" t="s">
        <v>182</v>
      </c>
      <c r="AA585" s="4" t="s">
        <v>30</v>
      </c>
      <c r="AB585" s="4" t="s">
        <v>30</v>
      </c>
      <c r="AC585" t="s">
        <v>229</v>
      </c>
      <c r="AD585">
        <v>2</v>
      </c>
      <c r="AE585" s="21">
        <f t="shared" si="97"/>
        <v>2</v>
      </c>
      <c r="AF585" s="27">
        <f t="shared" si="100"/>
        <v>0.81267616409144761</v>
      </c>
      <c r="AG585" t="s">
        <v>237</v>
      </c>
    </row>
    <row r="586" spans="1:33" hidden="1" x14ac:dyDescent="0.25">
      <c r="A586" s="4" t="s">
        <v>29</v>
      </c>
      <c r="B586" s="4" t="s">
        <v>2</v>
      </c>
      <c r="C586" s="4" t="s">
        <v>276</v>
      </c>
      <c r="D586" s="4" t="s">
        <v>316</v>
      </c>
      <c r="E586" s="6">
        <v>42516</v>
      </c>
      <c r="F586">
        <v>0</v>
      </c>
      <c r="G586" s="15">
        <v>250</v>
      </c>
      <c r="H586">
        <v>310063</v>
      </c>
      <c r="I586">
        <v>310523</v>
      </c>
      <c r="J586">
        <f t="shared" si="96"/>
        <v>12.361592361592361</v>
      </c>
      <c r="K586" s="18">
        <v>7.5231481481481471E-4</v>
      </c>
      <c r="L586">
        <f>((3.14*(0.5^2))/4)*J586</f>
        <v>2.425962500962501</v>
      </c>
      <c r="M586">
        <v>2.4610048729999998</v>
      </c>
      <c r="N586" s="9">
        <v>250</v>
      </c>
      <c r="O586" s="9">
        <v>0.02</v>
      </c>
      <c r="P586" s="17" t="s">
        <v>234</v>
      </c>
      <c r="Q586" t="s">
        <v>30</v>
      </c>
      <c r="R586" t="s">
        <v>30</v>
      </c>
      <c r="S586" t="s">
        <v>30</v>
      </c>
      <c r="T586" t="s">
        <v>30</v>
      </c>
      <c r="U586" t="s">
        <v>30</v>
      </c>
      <c r="V586" t="s">
        <v>30</v>
      </c>
      <c r="W586" t="str">
        <f>IF(S586="NA",IF(R586="NA",IF(Q586="NA","Other",Q586),R586),S586)</f>
        <v>Other</v>
      </c>
      <c r="X586" t="s">
        <v>166</v>
      </c>
      <c r="Y586" t="str">
        <f t="shared" si="102"/>
        <v>Other</v>
      </c>
      <c r="Z586" t="s">
        <v>162</v>
      </c>
      <c r="AA586" s="4" t="s">
        <v>30</v>
      </c>
      <c r="AB586" s="4" t="s">
        <v>30</v>
      </c>
      <c r="AC586" t="s">
        <v>229</v>
      </c>
      <c r="AD586">
        <v>48</v>
      </c>
      <c r="AE586" s="21">
        <f t="shared" si="97"/>
        <v>2400</v>
      </c>
      <c r="AF586" s="27">
        <f t="shared" si="100"/>
        <v>975.21139690973712</v>
      </c>
      <c r="AG586" t="s">
        <v>237</v>
      </c>
    </row>
    <row r="587" spans="1:33" hidden="1" x14ac:dyDescent="0.25">
      <c r="A587" s="4" t="s">
        <v>29</v>
      </c>
      <c r="B587" s="4" t="s">
        <v>2</v>
      </c>
      <c r="C587" s="4" t="s">
        <v>276</v>
      </c>
      <c r="D587" s="4" t="s">
        <v>316</v>
      </c>
      <c r="E587" s="6">
        <v>42516</v>
      </c>
      <c r="F587">
        <v>0</v>
      </c>
      <c r="G587" s="15">
        <v>250</v>
      </c>
      <c r="H587">
        <v>310063</v>
      </c>
      <c r="I587">
        <v>310523</v>
      </c>
      <c r="J587">
        <f t="shared" si="96"/>
        <v>12.361592361592361</v>
      </c>
      <c r="K587" s="18">
        <v>7.5231481481481471E-4</v>
      </c>
      <c r="L587">
        <f>((3.14*(0.5^2))/4)*J587</f>
        <v>2.425962500962501</v>
      </c>
      <c r="M587">
        <v>2.4610048729999998</v>
      </c>
      <c r="N587" s="9">
        <v>250</v>
      </c>
      <c r="O587" s="9">
        <v>0.02</v>
      </c>
      <c r="P587" s="12" t="s">
        <v>239</v>
      </c>
      <c r="Q587" t="s">
        <v>31</v>
      </c>
      <c r="R587" t="s">
        <v>99</v>
      </c>
      <c r="S587" t="s">
        <v>34</v>
      </c>
      <c r="T587" t="s">
        <v>102</v>
      </c>
      <c r="U587" t="s">
        <v>103</v>
      </c>
      <c r="V587" t="s">
        <v>104</v>
      </c>
      <c r="W587" t="str">
        <f>IF(S587="NA",IF(R587="NA",IF(Q587="NA","Digested",Q587),R587),S587)</f>
        <v>Calanoida</v>
      </c>
      <c r="X587" t="s">
        <v>342</v>
      </c>
      <c r="Y587" t="str">
        <f t="shared" si="102"/>
        <v>Epilabidocera</v>
      </c>
      <c r="Z587" t="s">
        <v>184</v>
      </c>
      <c r="AA587" s="4" t="s">
        <v>222</v>
      </c>
      <c r="AB587" s="4" t="s">
        <v>30</v>
      </c>
      <c r="AC587" t="s">
        <v>229</v>
      </c>
      <c r="AD587">
        <v>2</v>
      </c>
      <c r="AE587" s="21">
        <f t="shared" si="97"/>
        <v>100</v>
      </c>
      <c r="AF587" s="27">
        <f t="shared" si="100"/>
        <v>40.633808204572382</v>
      </c>
      <c r="AG587" t="s">
        <v>237</v>
      </c>
    </row>
    <row r="588" spans="1:33" hidden="1" x14ac:dyDescent="0.25">
      <c r="A588" s="4" t="s">
        <v>29</v>
      </c>
      <c r="B588" s="4" t="s">
        <v>2</v>
      </c>
      <c r="C588" s="4" t="s">
        <v>276</v>
      </c>
      <c r="D588" s="4" t="s">
        <v>316</v>
      </c>
      <c r="E588" s="6">
        <v>42516</v>
      </c>
      <c r="F588">
        <v>0</v>
      </c>
      <c r="G588" s="15">
        <v>250</v>
      </c>
      <c r="H588">
        <v>310063</v>
      </c>
      <c r="I588">
        <v>310523</v>
      </c>
      <c r="J588">
        <f t="shared" si="96"/>
        <v>12.361592361592361</v>
      </c>
      <c r="K588" s="18">
        <v>7.5231481481481471E-4</v>
      </c>
      <c r="L588">
        <f>((3.14*(0.5^2))/4)*J588</f>
        <v>2.425962500962501</v>
      </c>
      <c r="M588">
        <v>2.4610048729999998</v>
      </c>
      <c r="N588" s="9">
        <v>250</v>
      </c>
      <c r="O588" s="9">
        <v>0.02</v>
      </c>
      <c r="P588" s="17" t="s">
        <v>234</v>
      </c>
      <c r="Q588" t="s">
        <v>31</v>
      </c>
      <c r="R588" t="s">
        <v>38</v>
      </c>
      <c r="S588" t="s">
        <v>39</v>
      </c>
      <c r="T588" t="s">
        <v>40</v>
      </c>
      <c r="U588" t="s">
        <v>41</v>
      </c>
      <c r="V588" t="s">
        <v>30</v>
      </c>
      <c r="W588" t="str">
        <f>IF(S588="NA",IF(R588="NA",IF(Q588="NA","Digested",Q588),R588),S588)</f>
        <v>Diplostraca</v>
      </c>
      <c r="X588" t="s">
        <v>336</v>
      </c>
      <c r="Y588" t="str">
        <f t="shared" si="102"/>
        <v>Evadne</v>
      </c>
      <c r="Z588" t="s">
        <v>41</v>
      </c>
      <c r="AA588" s="4" t="s">
        <v>30</v>
      </c>
      <c r="AB588" s="4" t="s">
        <v>30</v>
      </c>
      <c r="AC588" t="s">
        <v>229</v>
      </c>
      <c r="AD588">
        <v>334</v>
      </c>
      <c r="AE588" s="21">
        <f t="shared" si="97"/>
        <v>16700</v>
      </c>
      <c r="AF588" s="27">
        <f t="shared" si="100"/>
        <v>6785.8459701635875</v>
      </c>
      <c r="AG588" t="s">
        <v>237</v>
      </c>
    </row>
    <row r="589" spans="1:33" hidden="1" x14ac:dyDescent="0.25">
      <c r="A589" s="4" t="s">
        <v>29</v>
      </c>
      <c r="B589" s="4" t="s">
        <v>2</v>
      </c>
      <c r="C589" s="4" t="s">
        <v>276</v>
      </c>
      <c r="D589" s="4" t="s">
        <v>316</v>
      </c>
      <c r="E589" s="6">
        <v>42516</v>
      </c>
      <c r="F589">
        <v>0</v>
      </c>
      <c r="G589" s="15">
        <v>250</v>
      </c>
      <c r="H589">
        <v>310063</v>
      </c>
      <c r="I589">
        <v>310523</v>
      </c>
      <c r="J589">
        <f t="shared" si="96"/>
        <v>12.361592361592361</v>
      </c>
      <c r="K589" s="18">
        <v>7.5231481481481471E-4</v>
      </c>
      <c r="L589">
        <f>((3.14*(0.5^2))/4)*J589</f>
        <v>2.425962500962501</v>
      </c>
      <c r="M589">
        <v>2.4610048729999998</v>
      </c>
      <c r="N589" s="9">
        <v>250</v>
      </c>
      <c r="O589" s="9">
        <v>0.02</v>
      </c>
      <c r="P589" s="17" t="s">
        <v>234</v>
      </c>
      <c r="Q589" t="s">
        <v>70</v>
      </c>
      <c r="R589" t="s">
        <v>71</v>
      </c>
      <c r="S589" t="s">
        <v>30</v>
      </c>
      <c r="T589" t="s">
        <v>30</v>
      </c>
      <c r="U589" t="s">
        <v>30</v>
      </c>
      <c r="V589" t="s">
        <v>30</v>
      </c>
      <c r="W589" t="s">
        <v>166</v>
      </c>
      <c r="X589" t="s">
        <v>166</v>
      </c>
      <c r="Y589" t="str">
        <f t="shared" si="102"/>
        <v>Gastropoda</v>
      </c>
      <c r="Z589" t="s">
        <v>192</v>
      </c>
      <c r="AA589" s="4" t="s">
        <v>30</v>
      </c>
      <c r="AB589" s="4" t="s">
        <v>30</v>
      </c>
      <c r="AC589" t="s">
        <v>229</v>
      </c>
      <c r="AD589">
        <v>5</v>
      </c>
      <c r="AE589" s="21">
        <f t="shared" si="97"/>
        <v>250</v>
      </c>
      <c r="AF589" s="27">
        <f t="shared" si="100"/>
        <v>101.58452051143095</v>
      </c>
      <c r="AG589" t="s">
        <v>237</v>
      </c>
    </row>
    <row r="590" spans="1:33" hidden="1" x14ac:dyDescent="0.25">
      <c r="A590" s="4" t="s">
        <v>29</v>
      </c>
      <c r="B590" s="4" t="s">
        <v>2</v>
      </c>
      <c r="C590" s="4" t="s">
        <v>276</v>
      </c>
      <c r="D590" s="4" t="s">
        <v>316</v>
      </c>
      <c r="E590" s="6">
        <v>42516</v>
      </c>
      <c r="F590">
        <v>0</v>
      </c>
      <c r="G590" s="15">
        <v>250</v>
      </c>
      <c r="H590">
        <v>310063</v>
      </c>
      <c r="I590">
        <v>310523</v>
      </c>
      <c r="J590">
        <f t="shared" si="96"/>
        <v>12.361592361592361</v>
      </c>
      <c r="K590" s="18">
        <v>7.5231481481481471E-4</v>
      </c>
      <c r="L590">
        <f>((3.14*(0.5^2))/4)*J590</f>
        <v>2.425962500962501</v>
      </c>
      <c r="M590">
        <v>2.4610048729999998</v>
      </c>
      <c r="N590" s="9">
        <v>250</v>
      </c>
      <c r="O590" s="9">
        <v>0.02</v>
      </c>
      <c r="P590" s="17" t="s">
        <v>234</v>
      </c>
      <c r="Q590" t="s">
        <v>70</v>
      </c>
      <c r="R590" t="s">
        <v>71</v>
      </c>
      <c r="S590" t="s">
        <v>30</v>
      </c>
      <c r="T590" t="s">
        <v>30</v>
      </c>
      <c r="U590" t="s">
        <v>30</v>
      </c>
      <c r="V590" t="s">
        <v>30</v>
      </c>
      <c r="W590" t="s">
        <v>166</v>
      </c>
      <c r="X590" t="s">
        <v>166</v>
      </c>
      <c r="Y590" t="str">
        <f t="shared" si="102"/>
        <v>Gastropoda</v>
      </c>
      <c r="Z590" t="s">
        <v>193</v>
      </c>
      <c r="AA590" s="4" t="s">
        <v>221</v>
      </c>
      <c r="AB590" s="4" t="s">
        <v>30</v>
      </c>
      <c r="AC590" t="s">
        <v>229</v>
      </c>
      <c r="AD590">
        <v>2</v>
      </c>
      <c r="AE590" s="21">
        <f t="shared" si="97"/>
        <v>100</v>
      </c>
      <c r="AF590" s="27">
        <f t="shared" si="100"/>
        <v>40.633808204572382</v>
      </c>
      <c r="AG590" t="s">
        <v>237</v>
      </c>
    </row>
    <row r="591" spans="1:33" hidden="1" x14ac:dyDescent="0.25">
      <c r="A591" s="4" t="s">
        <v>29</v>
      </c>
      <c r="B591" s="4" t="s">
        <v>2</v>
      </c>
      <c r="C591" s="4" t="s">
        <v>276</v>
      </c>
      <c r="D591" s="4" t="s">
        <v>316</v>
      </c>
      <c r="E591" s="6">
        <v>42516</v>
      </c>
      <c r="F591">
        <v>0</v>
      </c>
      <c r="G591" s="15">
        <v>250</v>
      </c>
      <c r="H591">
        <v>310063</v>
      </c>
      <c r="I591">
        <v>310523</v>
      </c>
      <c r="J591">
        <f t="shared" si="96"/>
        <v>12.361592361592361</v>
      </c>
      <c r="K591" s="18">
        <v>7.5231481481481471E-4</v>
      </c>
      <c r="L591">
        <f>((3.14*(0.5^2))/4)*J591</f>
        <v>2.425962500962501</v>
      </c>
      <c r="M591">
        <v>2.4610048729999998</v>
      </c>
      <c r="N591" s="9">
        <v>250</v>
      </c>
      <c r="O591" s="9">
        <v>0.02</v>
      </c>
      <c r="P591" s="17" t="s">
        <v>234</v>
      </c>
      <c r="Q591" t="s">
        <v>72</v>
      </c>
      <c r="R591" t="s">
        <v>73</v>
      </c>
      <c r="S591" t="s">
        <v>30</v>
      </c>
      <c r="T591" t="s">
        <v>30</v>
      </c>
      <c r="U591" t="s">
        <v>30</v>
      </c>
      <c r="V591" t="s">
        <v>30</v>
      </c>
      <c r="W591" t="str">
        <f>IF(S591="NA",IF(R591="NA",IF(Q591="NA","Digested",Q591),R591),S591)</f>
        <v>Hydrozoa</v>
      </c>
      <c r="X591" t="s">
        <v>166</v>
      </c>
      <c r="Y591" t="str">
        <f t="shared" si="102"/>
        <v>Hydrozoa</v>
      </c>
      <c r="Z591" t="s">
        <v>210</v>
      </c>
      <c r="AA591" s="4" t="s">
        <v>30</v>
      </c>
      <c r="AB591" s="4" t="s">
        <v>30</v>
      </c>
      <c r="AC591" t="s">
        <v>229</v>
      </c>
      <c r="AD591">
        <v>9</v>
      </c>
      <c r="AE591" s="21">
        <f t="shared" si="97"/>
        <v>450</v>
      </c>
      <c r="AF591" s="27">
        <f t="shared" si="100"/>
        <v>182.8521369205757</v>
      </c>
      <c r="AG591" t="s">
        <v>237</v>
      </c>
    </row>
    <row r="592" spans="1:33" hidden="1" x14ac:dyDescent="0.25">
      <c r="A592" s="4" t="s">
        <v>29</v>
      </c>
      <c r="B592" s="4" t="s">
        <v>2</v>
      </c>
      <c r="C592" s="4" t="s">
        <v>276</v>
      </c>
      <c r="D592" s="4" t="s">
        <v>316</v>
      </c>
      <c r="E592" s="6">
        <v>42516</v>
      </c>
      <c r="F592">
        <v>0</v>
      </c>
      <c r="G592" s="15">
        <v>250</v>
      </c>
      <c r="H592">
        <v>310063</v>
      </c>
      <c r="I592">
        <v>310523</v>
      </c>
      <c r="J592">
        <f t="shared" si="96"/>
        <v>12.361592361592361</v>
      </c>
      <c r="K592" s="18">
        <v>7.5231481481481471E-4</v>
      </c>
      <c r="L592">
        <f>((3.14*(0.5^2))/4)*J592</f>
        <v>2.425962500962501</v>
      </c>
      <c r="M592">
        <v>2.4610048729999998</v>
      </c>
      <c r="N592" s="9">
        <v>250</v>
      </c>
      <c r="O592" s="9">
        <v>0.02</v>
      </c>
      <c r="P592" s="12" t="s">
        <v>238</v>
      </c>
      <c r="Q592" t="s">
        <v>45</v>
      </c>
      <c r="R592" t="s">
        <v>46</v>
      </c>
      <c r="S592" t="s">
        <v>47</v>
      </c>
      <c r="T592" t="s">
        <v>48</v>
      </c>
      <c r="U592" t="s">
        <v>49</v>
      </c>
      <c r="V592" t="s">
        <v>30</v>
      </c>
      <c r="W592" t="str">
        <f>IF(S592="NA",IF(R592="NA",IF(Q592="NA","Digested",Q592),R592),S592)</f>
        <v>Copelata</v>
      </c>
      <c r="X592" t="s">
        <v>341</v>
      </c>
      <c r="Y592" t="s">
        <v>341</v>
      </c>
      <c r="Z592" t="s">
        <v>49</v>
      </c>
      <c r="AA592" s="4" t="s">
        <v>30</v>
      </c>
      <c r="AB592" s="4" t="s">
        <v>30</v>
      </c>
      <c r="AC592" t="s">
        <v>229</v>
      </c>
      <c r="AD592">
        <v>60</v>
      </c>
      <c r="AE592" s="21">
        <f t="shared" si="97"/>
        <v>3000</v>
      </c>
      <c r="AF592" s="27">
        <f t="shared" si="100"/>
        <v>1219.0142461371713</v>
      </c>
      <c r="AG592" t="s">
        <v>237</v>
      </c>
    </row>
    <row r="593" spans="1:33" hidden="1" x14ac:dyDescent="0.25">
      <c r="A593" s="4" t="s">
        <v>29</v>
      </c>
      <c r="B593" s="4" t="s">
        <v>2</v>
      </c>
      <c r="C593" s="4" t="s">
        <v>276</v>
      </c>
      <c r="D593" s="4" t="s">
        <v>316</v>
      </c>
      <c r="E593" s="6">
        <v>42516</v>
      </c>
      <c r="F593">
        <v>0</v>
      </c>
      <c r="G593" s="15">
        <v>250</v>
      </c>
      <c r="H593">
        <v>310063</v>
      </c>
      <c r="I593">
        <v>310523</v>
      </c>
      <c r="J593">
        <f t="shared" si="96"/>
        <v>12.361592361592361</v>
      </c>
      <c r="K593" s="18">
        <v>7.5231481481481471E-4</v>
      </c>
      <c r="L593">
        <f>((3.14*(0.5^2))/4)*J593</f>
        <v>2.425962500962501</v>
      </c>
      <c r="M593">
        <v>2.4610048729999998</v>
      </c>
      <c r="N593" s="9">
        <v>1000</v>
      </c>
      <c r="O593" s="9">
        <v>1</v>
      </c>
      <c r="P593" s="12" t="s">
        <v>240</v>
      </c>
      <c r="Q593" t="s">
        <v>31</v>
      </c>
      <c r="R593" t="s">
        <v>79</v>
      </c>
      <c r="S593" t="s">
        <v>80</v>
      </c>
      <c r="T593" t="s">
        <v>121</v>
      </c>
      <c r="U593" t="s">
        <v>30</v>
      </c>
      <c r="V593" t="s">
        <v>30</v>
      </c>
      <c r="W593" t="str">
        <f>IF(S593="NA",IF(R593="NA",IF(Q593="NA","Digested",Q593),R593),S593)</f>
        <v>Decapoda</v>
      </c>
      <c r="X593" t="s">
        <v>340</v>
      </c>
      <c r="Y593" t="str">
        <f t="shared" si="102"/>
        <v>Pandalidae</v>
      </c>
      <c r="Z593" t="s">
        <v>121</v>
      </c>
      <c r="AA593" s="4" t="s">
        <v>30</v>
      </c>
      <c r="AB593" s="4" t="s">
        <v>30</v>
      </c>
      <c r="AC593">
        <v>7.5</v>
      </c>
      <c r="AD593">
        <v>1</v>
      </c>
      <c r="AE593" s="21">
        <f t="shared" si="97"/>
        <v>1</v>
      </c>
      <c r="AF593" s="27">
        <f t="shared" si="100"/>
        <v>0.4063380820457238</v>
      </c>
      <c r="AG593" t="s">
        <v>237</v>
      </c>
    </row>
    <row r="594" spans="1:33" hidden="1" x14ac:dyDescent="0.25">
      <c r="A594" s="4" t="s">
        <v>29</v>
      </c>
      <c r="B594" s="4" t="s">
        <v>2</v>
      </c>
      <c r="C594" s="4" t="s">
        <v>276</v>
      </c>
      <c r="D594" s="4" t="s">
        <v>316</v>
      </c>
      <c r="E594" s="6">
        <v>42516</v>
      </c>
      <c r="F594">
        <v>0</v>
      </c>
      <c r="G594" s="15">
        <v>250</v>
      </c>
      <c r="H594">
        <v>310063</v>
      </c>
      <c r="I594">
        <v>310523</v>
      </c>
      <c r="J594">
        <f t="shared" si="96"/>
        <v>12.361592361592361</v>
      </c>
      <c r="K594" s="18">
        <v>7.5231481481481471E-4</v>
      </c>
      <c r="L594">
        <f>((3.14*(0.5^2))/4)*J594</f>
        <v>2.425962500962501</v>
      </c>
      <c r="M594">
        <v>2.4610048729999998</v>
      </c>
      <c r="N594" s="9">
        <v>250</v>
      </c>
      <c r="O594" s="9">
        <v>0.02</v>
      </c>
      <c r="P594" s="17" t="s">
        <v>234</v>
      </c>
      <c r="Q594" t="s">
        <v>31</v>
      </c>
      <c r="R594" t="s">
        <v>33</v>
      </c>
      <c r="S594" t="s">
        <v>34</v>
      </c>
      <c r="T594" t="s">
        <v>53</v>
      </c>
      <c r="U594" t="s">
        <v>54</v>
      </c>
      <c r="V594" t="s">
        <v>30</v>
      </c>
      <c r="W594" t="str">
        <f>IF(S594="NA",IF(R594="NA",IF(Q594="NA","Digested",Q594),R594),S594)</f>
        <v>Calanoida</v>
      </c>
      <c r="X594" t="s">
        <v>342</v>
      </c>
      <c r="Y594" t="str">
        <f t="shared" si="102"/>
        <v>Paracalanus</v>
      </c>
      <c r="Z594" t="s">
        <v>54</v>
      </c>
      <c r="AA594" s="4" t="s">
        <v>30</v>
      </c>
      <c r="AB594" s="4" t="s">
        <v>30</v>
      </c>
      <c r="AC594" t="s">
        <v>229</v>
      </c>
      <c r="AD594">
        <v>27</v>
      </c>
      <c r="AE594" s="21">
        <f t="shared" si="97"/>
        <v>1350</v>
      </c>
      <c r="AF594" s="27">
        <f t="shared" si="100"/>
        <v>548.55641076172708</v>
      </c>
      <c r="AG594" t="s">
        <v>237</v>
      </c>
    </row>
    <row r="595" spans="1:33" hidden="1" x14ac:dyDescent="0.25">
      <c r="A595" s="4" t="s">
        <v>29</v>
      </c>
      <c r="B595" s="4" t="s">
        <v>2</v>
      </c>
      <c r="C595" s="4" t="s">
        <v>276</v>
      </c>
      <c r="D595" s="4" t="s">
        <v>316</v>
      </c>
      <c r="E595" s="6">
        <v>42516</v>
      </c>
      <c r="F595">
        <v>0</v>
      </c>
      <c r="G595" s="15">
        <v>250</v>
      </c>
      <c r="H595">
        <v>310063</v>
      </c>
      <c r="I595">
        <v>310523</v>
      </c>
      <c r="J595">
        <f t="shared" si="96"/>
        <v>12.361592361592361</v>
      </c>
      <c r="K595" s="18">
        <v>7.5231481481481471E-4</v>
      </c>
      <c r="L595">
        <f>((3.14*(0.5^2))/4)*J595</f>
        <v>2.425962500962501</v>
      </c>
      <c r="M595">
        <v>2.4610048729999998</v>
      </c>
      <c r="N595" s="9">
        <v>250</v>
      </c>
      <c r="O595" s="9">
        <v>0.02</v>
      </c>
      <c r="P595" s="17" t="s">
        <v>234</v>
      </c>
      <c r="Q595" t="s">
        <v>140</v>
      </c>
      <c r="R595" t="s">
        <v>30</v>
      </c>
      <c r="S595" t="s">
        <v>30</v>
      </c>
      <c r="T595" t="s">
        <v>30</v>
      </c>
      <c r="U595" t="s">
        <v>30</v>
      </c>
      <c r="V595" t="s">
        <v>30</v>
      </c>
      <c r="W595" t="s">
        <v>166</v>
      </c>
      <c r="X595" t="s">
        <v>166</v>
      </c>
      <c r="Y595" t="str">
        <f t="shared" si="102"/>
        <v>Phoronida</v>
      </c>
      <c r="Z595" t="s">
        <v>214</v>
      </c>
      <c r="AA595" s="4" t="s">
        <v>30</v>
      </c>
      <c r="AB595" s="4" t="s">
        <v>30</v>
      </c>
      <c r="AC595" t="s">
        <v>229</v>
      </c>
      <c r="AD595">
        <v>1</v>
      </c>
      <c r="AE595" s="21">
        <f t="shared" si="97"/>
        <v>50</v>
      </c>
      <c r="AF595" s="27">
        <f t="shared" si="100"/>
        <v>20.316904102286191</v>
      </c>
      <c r="AG595" t="s">
        <v>237</v>
      </c>
    </row>
    <row r="596" spans="1:33" hidden="1" x14ac:dyDescent="0.25">
      <c r="A596" s="4" t="s">
        <v>29</v>
      </c>
      <c r="B596" s="4" t="s">
        <v>2</v>
      </c>
      <c r="C596" s="4" t="s">
        <v>276</v>
      </c>
      <c r="D596" s="4" t="s">
        <v>316</v>
      </c>
      <c r="E596" s="6">
        <v>42516</v>
      </c>
      <c r="F596">
        <v>0</v>
      </c>
      <c r="G596" s="15">
        <v>250</v>
      </c>
      <c r="H596">
        <v>310063</v>
      </c>
      <c r="I596">
        <v>310523</v>
      </c>
      <c r="J596">
        <f t="shared" si="96"/>
        <v>12.361592361592361</v>
      </c>
      <c r="K596" s="18">
        <v>7.5231481481481471E-4</v>
      </c>
      <c r="L596">
        <f>((3.14*(0.5^2))/4)*J596</f>
        <v>2.425962500962501</v>
      </c>
      <c r="M596">
        <v>2.4610048729999998</v>
      </c>
      <c r="N596" s="9">
        <v>250</v>
      </c>
      <c r="O596" s="9">
        <v>0.02</v>
      </c>
      <c r="P596" s="17" t="s">
        <v>234</v>
      </c>
      <c r="Q596" t="s">
        <v>31</v>
      </c>
      <c r="R596" t="s">
        <v>38</v>
      </c>
      <c r="S596" t="s">
        <v>39</v>
      </c>
      <c r="T596" t="s">
        <v>40</v>
      </c>
      <c r="U596" t="s">
        <v>58</v>
      </c>
      <c r="V596" t="s">
        <v>30</v>
      </c>
      <c r="W596" t="str">
        <f>IF(S596="NA",IF(R596="NA",IF(Q596="NA","Digested",Q596),R596),S596)</f>
        <v>Diplostraca</v>
      </c>
      <c r="X596" t="s">
        <v>336</v>
      </c>
      <c r="Y596" t="str">
        <f t="shared" si="102"/>
        <v>Podon</v>
      </c>
      <c r="Z596" t="s">
        <v>58</v>
      </c>
      <c r="AA596" s="4" t="s">
        <v>30</v>
      </c>
      <c r="AB596" s="4" t="s">
        <v>30</v>
      </c>
      <c r="AC596" t="s">
        <v>229</v>
      </c>
      <c r="AD596">
        <v>30</v>
      </c>
      <c r="AE596" s="21">
        <f t="shared" si="97"/>
        <v>1500</v>
      </c>
      <c r="AF596" s="27">
        <f t="shared" si="100"/>
        <v>609.50712306858566</v>
      </c>
      <c r="AG596" t="s">
        <v>237</v>
      </c>
    </row>
    <row r="597" spans="1:33" hidden="1" x14ac:dyDescent="0.25">
      <c r="A597" s="4" t="s">
        <v>245</v>
      </c>
      <c r="B597" s="4" t="s">
        <v>2</v>
      </c>
      <c r="C597" s="4" t="s">
        <v>276</v>
      </c>
      <c r="D597" s="4" t="s">
        <v>316</v>
      </c>
      <c r="E597" s="6">
        <v>42524</v>
      </c>
      <c r="F597">
        <v>0</v>
      </c>
      <c r="G597" s="15">
        <v>250</v>
      </c>
      <c r="H597">
        <v>340226</v>
      </c>
      <c r="I597">
        <v>341210</v>
      </c>
      <c r="J597">
        <f t="shared" si="96"/>
        <v>26.443058443058444</v>
      </c>
      <c r="K597" s="18">
        <v>8.9120370370370362E-4</v>
      </c>
      <c r="L597">
        <f>((3.14*(0.5^2))/4)*J597</f>
        <v>5.1894502194502197</v>
      </c>
      <c r="M597">
        <v>5.2853559570000002</v>
      </c>
      <c r="N597" s="9">
        <v>2000</v>
      </c>
      <c r="O597" s="9">
        <v>1</v>
      </c>
      <c r="P597" s="12" t="s">
        <v>240</v>
      </c>
      <c r="Q597" t="s">
        <v>72</v>
      </c>
      <c r="R597" t="s">
        <v>73</v>
      </c>
      <c r="S597" t="s">
        <v>106</v>
      </c>
      <c r="T597" t="s">
        <v>124</v>
      </c>
      <c r="U597" t="s">
        <v>160</v>
      </c>
      <c r="V597" t="s">
        <v>161</v>
      </c>
      <c r="W597" t="s">
        <v>73</v>
      </c>
      <c r="X597" t="s">
        <v>166</v>
      </c>
      <c r="Y597" t="str">
        <f t="shared" si="102"/>
        <v>Amphinema</v>
      </c>
      <c r="Z597" t="s">
        <v>246</v>
      </c>
      <c r="AA597" s="4" t="s">
        <v>30</v>
      </c>
      <c r="AB597" s="4" t="s">
        <v>30</v>
      </c>
      <c r="AC597">
        <v>8.75</v>
      </c>
      <c r="AD597">
        <v>2</v>
      </c>
      <c r="AE597" s="21">
        <f t="shared" si="97"/>
        <v>2</v>
      </c>
      <c r="AF597" s="27">
        <f t="shared" si="100"/>
        <v>0.37840403111377424</v>
      </c>
      <c r="AG597" t="s">
        <v>237</v>
      </c>
    </row>
    <row r="598" spans="1:33" hidden="1" x14ac:dyDescent="0.25">
      <c r="A598" s="4" t="s">
        <v>245</v>
      </c>
      <c r="B598" s="4" t="s">
        <v>2</v>
      </c>
      <c r="C598" s="4" t="s">
        <v>276</v>
      </c>
      <c r="D598" s="4" t="s">
        <v>316</v>
      </c>
      <c r="E598" s="6">
        <v>42524</v>
      </c>
      <c r="F598">
        <v>0</v>
      </c>
      <c r="G598" s="15">
        <v>250</v>
      </c>
      <c r="H598">
        <v>340226</v>
      </c>
      <c r="I598">
        <v>341210</v>
      </c>
      <c r="J598">
        <f t="shared" si="96"/>
        <v>26.443058443058444</v>
      </c>
      <c r="K598" s="18">
        <v>8.9120370370370362E-4</v>
      </c>
      <c r="L598">
        <f>((3.14*(0.5^2))/4)*J598</f>
        <v>5.1894502194502197</v>
      </c>
      <c r="M598">
        <v>5.2853559570000002</v>
      </c>
      <c r="N598" s="9">
        <v>1000</v>
      </c>
      <c r="O598" s="9">
        <v>1</v>
      </c>
      <c r="P598" s="12" t="s">
        <v>240</v>
      </c>
      <c r="Q598" t="s">
        <v>72</v>
      </c>
      <c r="R598" t="s">
        <v>73</v>
      </c>
      <c r="S598" t="s">
        <v>106</v>
      </c>
      <c r="T598" t="s">
        <v>124</v>
      </c>
      <c r="U598" t="s">
        <v>160</v>
      </c>
      <c r="V598" t="s">
        <v>161</v>
      </c>
      <c r="W598" t="s">
        <v>73</v>
      </c>
      <c r="X598" t="s">
        <v>166</v>
      </c>
      <c r="Y598" t="str">
        <f t="shared" si="102"/>
        <v>Amphinema</v>
      </c>
      <c r="Z598" t="s">
        <v>246</v>
      </c>
      <c r="AA598" s="4" t="s">
        <v>30</v>
      </c>
      <c r="AB598" s="4" t="s">
        <v>30</v>
      </c>
      <c r="AC598">
        <v>5.4</v>
      </c>
      <c r="AD598">
        <v>3</v>
      </c>
      <c r="AE598" s="21">
        <f t="shared" si="97"/>
        <v>3</v>
      </c>
      <c r="AF598" s="27">
        <f t="shared" si="100"/>
        <v>0.56760604667066139</v>
      </c>
      <c r="AG598" t="s">
        <v>237</v>
      </c>
    </row>
    <row r="599" spans="1:33" hidden="1" x14ac:dyDescent="0.25">
      <c r="A599" s="4" t="s">
        <v>245</v>
      </c>
      <c r="B599" s="4" t="s">
        <v>2</v>
      </c>
      <c r="C599" s="4" t="s">
        <v>276</v>
      </c>
      <c r="D599" s="4" t="s">
        <v>316</v>
      </c>
      <c r="E599" s="6">
        <v>42524</v>
      </c>
      <c r="F599">
        <v>0</v>
      </c>
      <c r="G599" s="15">
        <v>250</v>
      </c>
      <c r="H599">
        <v>340226</v>
      </c>
      <c r="I599">
        <v>341210</v>
      </c>
      <c r="J599">
        <f t="shared" si="96"/>
        <v>26.443058443058444</v>
      </c>
      <c r="K599" s="18">
        <v>8.9120370370370362E-4</v>
      </c>
      <c r="L599">
        <f>((3.14*(0.5^2))/4)*J599</f>
        <v>5.1894502194502197</v>
      </c>
      <c r="M599">
        <v>5.2853559570000002</v>
      </c>
      <c r="N599" s="9">
        <v>250</v>
      </c>
      <c r="O599" s="9">
        <v>0.01</v>
      </c>
      <c r="P599" s="12" t="s">
        <v>239</v>
      </c>
      <c r="Q599" t="s">
        <v>31</v>
      </c>
      <c r="R599" t="s">
        <v>79</v>
      </c>
      <c r="S599" t="s">
        <v>89</v>
      </c>
      <c r="T599" t="s">
        <v>30</v>
      </c>
      <c r="U599" t="s">
        <v>30</v>
      </c>
      <c r="V599" t="s">
        <v>30</v>
      </c>
      <c r="W599" t="str">
        <f>IF(S599="NA",IF(R599="NA",IF(Q599="NA","Digested",Q599),R599),S599)</f>
        <v>Amphipoda</v>
      </c>
      <c r="X599" t="s">
        <v>338</v>
      </c>
      <c r="Y599" t="str">
        <f t="shared" si="102"/>
        <v>Amphipoda</v>
      </c>
      <c r="Z599" t="s">
        <v>203</v>
      </c>
      <c r="AA599" s="4" t="s">
        <v>248</v>
      </c>
      <c r="AB599" s="4" t="s">
        <v>30</v>
      </c>
      <c r="AC599" t="s">
        <v>229</v>
      </c>
      <c r="AD599">
        <v>1</v>
      </c>
      <c r="AE599" s="21">
        <f t="shared" si="97"/>
        <v>100</v>
      </c>
      <c r="AF599" s="27">
        <f t="shared" si="100"/>
        <v>18.92020155568871</v>
      </c>
      <c r="AG599" t="s">
        <v>237</v>
      </c>
    </row>
    <row r="600" spans="1:33" hidden="1" x14ac:dyDescent="0.25">
      <c r="A600" t="s">
        <v>21</v>
      </c>
      <c r="B600" t="s">
        <v>9</v>
      </c>
      <c r="C600" s="4" t="s">
        <v>277</v>
      </c>
      <c r="D600" s="4" t="s">
        <v>317</v>
      </c>
      <c r="E600" s="6">
        <v>42164</v>
      </c>
      <c r="F600">
        <v>0</v>
      </c>
      <c r="G600" s="15">
        <v>250</v>
      </c>
      <c r="H600">
        <v>203624</v>
      </c>
      <c r="I600">
        <v>206764</v>
      </c>
      <c r="J600">
        <f t="shared" si="96"/>
        <v>84.381304381304375</v>
      </c>
      <c r="K600" t="s">
        <v>30</v>
      </c>
      <c r="L600">
        <f>((3.14*(0.5^2))/4)*J600</f>
        <v>16.559830984830985</v>
      </c>
      <c r="M600">
        <v>17.156392459999999</v>
      </c>
      <c r="N600" s="9">
        <v>250</v>
      </c>
      <c r="O600" s="9">
        <v>0.02</v>
      </c>
      <c r="P600" s="17" t="s">
        <v>234</v>
      </c>
      <c r="Q600" t="s">
        <v>31</v>
      </c>
      <c r="R600" t="s">
        <v>32</v>
      </c>
      <c r="S600" t="s">
        <v>34</v>
      </c>
      <c r="T600" t="s">
        <v>50</v>
      </c>
      <c r="U600" t="s">
        <v>51</v>
      </c>
      <c r="V600" t="s">
        <v>30</v>
      </c>
      <c r="W600" t="str">
        <f>IF(S600="NA",IF(R600="NA",IF(Q600="NA","Digested",Q600),R600),S600)</f>
        <v>Calanoida</v>
      </c>
      <c r="X600" t="s">
        <v>342</v>
      </c>
      <c r="Y600" t="str">
        <f t="shared" si="102"/>
        <v>Acartia</v>
      </c>
      <c r="Z600" t="s">
        <v>51</v>
      </c>
      <c r="AA600" t="s">
        <v>30</v>
      </c>
      <c r="AB600" t="s">
        <v>30</v>
      </c>
      <c r="AC600" t="s">
        <v>229</v>
      </c>
      <c r="AD600">
        <v>32</v>
      </c>
      <c r="AE600" s="21">
        <f t="shared" si="97"/>
        <v>1600</v>
      </c>
      <c r="AF600" s="27">
        <f t="shared" si="100"/>
        <v>93.259699189697841</v>
      </c>
      <c r="AG600" t="s">
        <v>237</v>
      </c>
    </row>
    <row r="601" spans="1:33" hidden="1" x14ac:dyDescent="0.25">
      <c r="A601" t="s">
        <v>21</v>
      </c>
      <c r="B601" t="s">
        <v>9</v>
      </c>
      <c r="C601" s="4" t="s">
        <v>277</v>
      </c>
      <c r="D601" s="4" t="s">
        <v>317</v>
      </c>
      <c r="E601" s="6">
        <v>42164</v>
      </c>
      <c r="F601">
        <v>0</v>
      </c>
      <c r="G601" s="15">
        <v>250</v>
      </c>
      <c r="H601">
        <v>203624</v>
      </c>
      <c r="I601">
        <v>206764</v>
      </c>
      <c r="J601">
        <f t="shared" si="96"/>
        <v>84.381304381304375</v>
      </c>
      <c r="K601" t="s">
        <v>30</v>
      </c>
      <c r="L601">
        <f>((3.14*(0.5^2))/4)*J601</f>
        <v>16.559830984830985</v>
      </c>
      <c r="M601">
        <v>17.156392459999999</v>
      </c>
      <c r="N601" s="9">
        <v>2000</v>
      </c>
      <c r="O601" s="9">
        <v>1</v>
      </c>
      <c r="P601" s="17" t="s">
        <v>235</v>
      </c>
      <c r="Q601" t="s">
        <v>72</v>
      </c>
      <c r="R601" t="s">
        <v>73</v>
      </c>
      <c r="S601" t="s">
        <v>110</v>
      </c>
      <c r="T601" t="s">
        <v>75</v>
      </c>
      <c r="U601" t="s">
        <v>76</v>
      </c>
      <c r="V601" t="s">
        <v>77</v>
      </c>
      <c r="W601" t="s">
        <v>73</v>
      </c>
      <c r="X601" t="s">
        <v>166</v>
      </c>
      <c r="Y601" t="str">
        <f t="shared" si="102"/>
        <v>Aequorea</v>
      </c>
      <c r="Z601" t="s">
        <v>171</v>
      </c>
      <c r="AA601" t="s">
        <v>30</v>
      </c>
      <c r="AB601" t="s">
        <v>30</v>
      </c>
      <c r="AC601">
        <v>13</v>
      </c>
      <c r="AD601">
        <v>1</v>
      </c>
      <c r="AE601" s="21">
        <f t="shared" si="97"/>
        <v>1</v>
      </c>
      <c r="AF601" s="27">
        <f t="shared" si="100"/>
        <v>5.8287311993561144E-2</v>
      </c>
      <c r="AG601" t="s">
        <v>237</v>
      </c>
    </row>
    <row r="602" spans="1:33" hidden="1" x14ac:dyDescent="0.25">
      <c r="A602" t="s">
        <v>21</v>
      </c>
      <c r="B602" t="s">
        <v>9</v>
      </c>
      <c r="C602" s="4" t="s">
        <v>277</v>
      </c>
      <c r="D602" s="4" t="s">
        <v>317</v>
      </c>
      <c r="E602" s="6">
        <v>42164</v>
      </c>
      <c r="F602">
        <v>0</v>
      </c>
      <c r="G602" s="15">
        <v>250</v>
      </c>
      <c r="H602">
        <v>203624</v>
      </c>
      <c r="I602">
        <v>206764</v>
      </c>
      <c r="J602">
        <f t="shared" si="96"/>
        <v>84.381304381304375</v>
      </c>
      <c r="K602" t="s">
        <v>30</v>
      </c>
      <c r="L602">
        <f>((3.14*(0.5^2))/4)*J602</f>
        <v>16.559830984830985</v>
      </c>
      <c r="M602">
        <v>17.156392459999999</v>
      </c>
      <c r="N602" s="9">
        <v>1000</v>
      </c>
      <c r="O602" s="9">
        <v>1</v>
      </c>
      <c r="P602" s="12" t="s">
        <v>239</v>
      </c>
      <c r="Q602" t="s">
        <v>31</v>
      </c>
      <c r="R602" t="s">
        <v>99</v>
      </c>
      <c r="S602" t="s">
        <v>34</v>
      </c>
      <c r="T602" t="s">
        <v>130</v>
      </c>
      <c r="U602" t="s">
        <v>131</v>
      </c>
      <c r="V602" t="s">
        <v>132</v>
      </c>
      <c r="W602" t="str">
        <f t="shared" ref="W602:W607" si="103">IF(S602="NA",IF(R602="NA",IF(Q602="NA","Digested",Q602),R602),S602)</f>
        <v>Calanoida</v>
      </c>
      <c r="X602" t="s">
        <v>342</v>
      </c>
      <c r="Y602" t="str">
        <f t="shared" si="102"/>
        <v>Aetidius</v>
      </c>
      <c r="Z602" t="s">
        <v>197</v>
      </c>
      <c r="AA602" t="s">
        <v>222</v>
      </c>
      <c r="AB602" t="s">
        <v>30</v>
      </c>
      <c r="AC602">
        <v>1.75</v>
      </c>
      <c r="AD602">
        <v>2</v>
      </c>
      <c r="AE602" s="21">
        <f t="shared" si="97"/>
        <v>2</v>
      </c>
      <c r="AF602" s="27">
        <f t="shared" si="100"/>
        <v>0.11657462398712229</v>
      </c>
      <c r="AG602" t="s">
        <v>237</v>
      </c>
    </row>
    <row r="603" spans="1:33" hidden="1" x14ac:dyDescent="0.25">
      <c r="A603" t="s">
        <v>21</v>
      </c>
      <c r="B603" t="s">
        <v>9</v>
      </c>
      <c r="C603" s="4" t="s">
        <v>277</v>
      </c>
      <c r="D603" s="4" t="s">
        <v>317</v>
      </c>
      <c r="E603" s="6">
        <v>42164</v>
      </c>
      <c r="F603">
        <v>0</v>
      </c>
      <c r="G603" s="15">
        <v>250</v>
      </c>
      <c r="H603">
        <v>203624</v>
      </c>
      <c r="I603">
        <v>206764</v>
      </c>
      <c r="J603">
        <f t="shared" si="96"/>
        <v>84.381304381304375</v>
      </c>
      <c r="K603" t="s">
        <v>30</v>
      </c>
      <c r="L603">
        <f>((3.14*(0.5^2))/4)*J603</f>
        <v>16.559830984830985</v>
      </c>
      <c r="M603">
        <v>17.156392459999999</v>
      </c>
      <c r="N603" s="9">
        <v>1000</v>
      </c>
      <c r="O603" s="9">
        <v>1</v>
      </c>
      <c r="P603" s="12" t="s">
        <v>238</v>
      </c>
      <c r="Q603" t="s">
        <v>31</v>
      </c>
      <c r="R603" t="s">
        <v>99</v>
      </c>
      <c r="S603" t="s">
        <v>34</v>
      </c>
      <c r="T603" t="s">
        <v>130</v>
      </c>
      <c r="U603" t="s">
        <v>131</v>
      </c>
      <c r="V603" t="s">
        <v>132</v>
      </c>
      <c r="W603" t="str">
        <f t="shared" si="103"/>
        <v>Calanoida</v>
      </c>
      <c r="X603" t="s">
        <v>342</v>
      </c>
      <c r="Y603" t="str">
        <f t="shared" si="102"/>
        <v>Aetidius</v>
      </c>
      <c r="Z603" t="s">
        <v>197</v>
      </c>
      <c r="AA603" t="s">
        <v>30</v>
      </c>
      <c r="AB603" t="s">
        <v>30</v>
      </c>
      <c r="AC603">
        <v>2.8</v>
      </c>
      <c r="AD603">
        <v>2</v>
      </c>
      <c r="AE603" s="21">
        <f t="shared" si="97"/>
        <v>2</v>
      </c>
      <c r="AF603" s="27">
        <f t="shared" si="100"/>
        <v>0.11657462398712229</v>
      </c>
      <c r="AG603" t="s">
        <v>237</v>
      </c>
    </row>
    <row r="604" spans="1:33" hidden="1" x14ac:dyDescent="0.25">
      <c r="A604" t="s">
        <v>21</v>
      </c>
      <c r="B604" t="s">
        <v>9</v>
      </c>
      <c r="C604" s="4" t="s">
        <v>277</v>
      </c>
      <c r="D604" s="4" t="s">
        <v>317</v>
      </c>
      <c r="E604" s="6">
        <v>42164</v>
      </c>
      <c r="F604">
        <v>0</v>
      </c>
      <c r="G604" s="15">
        <v>250</v>
      </c>
      <c r="H604">
        <v>203624</v>
      </c>
      <c r="I604">
        <v>206764</v>
      </c>
      <c r="J604">
        <f t="shared" si="96"/>
        <v>84.381304381304375</v>
      </c>
      <c r="K604" t="s">
        <v>30</v>
      </c>
      <c r="L604">
        <f>((3.14*(0.5^2))/4)*J604</f>
        <v>16.559830984830985</v>
      </c>
      <c r="M604">
        <v>17.156392459999999</v>
      </c>
      <c r="N604" s="9">
        <v>250</v>
      </c>
      <c r="O604" s="9">
        <v>0.02</v>
      </c>
      <c r="P604" s="12" t="s">
        <v>239</v>
      </c>
      <c r="Q604" t="s">
        <v>31</v>
      </c>
      <c r="R604" t="s">
        <v>99</v>
      </c>
      <c r="S604" t="s">
        <v>34</v>
      </c>
      <c r="T604" t="s">
        <v>130</v>
      </c>
      <c r="U604" t="s">
        <v>131</v>
      </c>
      <c r="V604" t="s">
        <v>132</v>
      </c>
      <c r="W604" t="str">
        <f t="shared" si="103"/>
        <v>Calanoida</v>
      </c>
      <c r="X604" t="s">
        <v>342</v>
      </c>
      <c r="Y604" t="str">
        <f t="shared" si="102"/>
        <v>Aetidius</v>
      </c>
      <c r="Z604" t="s">
        <v>197</v>
      </c>
      <c r="AA604" t="s">
        <v>222</v>
      </c>
      <c r="AB604" t="s">
        <v>30</v>
      </c>
      <c r="AC604" t="s">
        <v>229</v>
      </c>
      <c r="AD604">
        <v>4</v>
      </c>
      <c r="AE604" s="21">
        <f t="shared" si="97"/>
        <v>200</v>
      </c>
      <c r="AF604" s="27">
        <f t="shared" si="100"/>
        <v>11.65746239871223</v>
      </c>
      <c r="AG604" t="s">
        <v>237</v>
      </c>
    </row>
    <row r="605" spans="1:33" hidden="1" x14ac:dyDescent="0.25">
      <c r="A605" t="s">
        <v>21</v>
      </c>
      <c r="B605" t="s">
        <v>9</v>
      </c>
      <c r="C605" s="4" t="s">
        <v>277</v>
      </c>
      <c r="D605" s="4" t="s">
        <v>317</v>
      </c>
      <c r="E605" s="6">
        <v>42164</v>
      </c>
      <c r="F605">
        <v>0</v>
      </c>
      <c r="G605" s="15">
        <v>250</v>
      </c>
      <c r="H605">
        <v>203624</v>
      </c>
      <c r="I605">
        <v>206764</v>
      </c>
      <c r="J605">
        <f t="shared" si="96"/>
        <v>84.381304381304375</v>
      </c>
      <c r="K605" t="s">
        <v>30</v>
      </c>
      <c r="L605">
        <f>((3.14*(0.5^2))/4)*J605</f>
        <v>16.559830984830985</v>
      </c>
      <c r="M605">
        <v>17.156392459999999</v>
      </c>
      <c r="N605" s="9">
        <v>250</v>
      </c>
      <c r="O605" s="9">
        <v>0.02</v>
      </c>
      <c r="P605" s="12" t="s">
        <v>239</v>
      </c>
      <c r="Q605" t="s">
        <v>31</v>
      </c>
      <c r="R605" t="s">
        <v>99</v>
      </c>
      <c r="S605" t="s">
        <v>34</v>
      </c>
      <c r="T605" t="s">
        <v>130</v>
      </c>
      <c r="U605" t="s">
        <v>131</v>
      </c>
      <c r="V605" t="s">
        <v>132</v>
      </c>
      <c r="W605" t="str">
        <f t="shared" si="103"/>
        <v>Calanoida</v>
      </c>
      <c r="X605" t="s">
        <v>342</v>
      </c>
      <c r="Y605" t="str">
        <f t="shared" si="102"/>
        <v>Aetidius</v>
      </c>
      <c r="Z605" t="s">
        <v>197</v>
      </c>
      <c r="AA605" t="s">
        <v>30</v>
      </c>
      <c r="AB605" t="s">
        <v>30</v>
      </c>
      <c r="AC605" t="s">
        <v>229</v>
      </c>
      <c r="AD605">
        <v>6</v>
      </c>
      <c r="AE605" s="21">
        <f t="shared" si="97"/>
        <v>300</v>
      </c>
      <c r="AF605" s="27">
        <f t="shared" si="100"/>
        <v>17.486193598068343</v>
      </c>
      <c r="AG605" t="s">
        <v>237</v>
      </c>
    </row>
    <row r="606" spans="1:33" hidden="1" x14ac:dyDescent="0.25">
      <c r="A606" t="s">
        <v>21</v>
      </c>
      <c r="B606" t="s">
        <v>9</v>
      </c>
      <c r="C606" s="4" t="s">
        <v>277</v>
      </c>
      <c r="D606" s="4" t="s">
        <v>317</v>
      </c>
      <c r="E606" s="6">
        <v>42164</v>
      </c>
      <c r="F606">
        <v>0</v>
      </c>
      <c r="G606" s="15">
        <v>250</v>
      </c>
      <c r="H606">
        <v>203624</v>
      </c>
      <c r="I606">
        <v>206764</v>
      </c>
      <c r="J606">
        <f t="shared" si="96"/>
        <v>84.381304381304375</v>
      </c>
      <c r="K606" t="s">
        <v>30</v>
      </c>
      <c r="L606">
        <f>((3.14*(0.5^2))/4)*J606</f>
        <v>16.559830984830985</v>
      </c>
      <c r="M606">
        <v>17.156392459999999</v>
      </c>
      <c r="N606" s="9">
        <v>250</v>
      </c>
      <c r="O606" s="9">
        <v>0.02</v>
      </c>
      <c r="P606" s="12" t="s">
        <v>239</v>
      </c>
      <c r="Q606" t="s">
        <v>31</v>
      </c>
      <c r="R606" t="s">
        <v>99</v>
      </c>
      <c r="S606" t="s">
        <v>34</v>
      </c>
      <c r="T606" t="s">
        <v>130</v>
      </c>
      <c r="U606" t="s">
        <v>131</v>
      </c>
      <c r="V606" t="s">
        <v>132</v>
      </c>
      <c r="W606" t="str">
        <f t="shared" si="103"/>
        <v>Calanoida</v>
      </c>
      <c r="X606" t="s">
        <v>342</v>
      </c>
      <c r="Y606" t="str">
        <f t="shared" si="102"/>
        <v>Aetidius</v>
      </c>
      <c r="Z606" t="s">
        <v>197</v>
      </c>
      <c r="AA606" t="s">
        <v>30</v>
      </c>
      <c r="AB606" t="s">
        <v>228</v>
      </c>
      <c r="AC606" t="s">
        <v>229</v>
      </c>
      <c r="AD606">
        <v>2</v>
      </c>
      <c r="AE606" s="21">
        <f t="shared" si="97"/>
        <v>100</v>
      </c>
      <c r="AF606" s="27">
        <f t="shared" si="100"/>
        <v>5.8287311993561151</v>
      </c>
      <c r="AG606" t="s">
        <v>237</v>
      </c>
    </row>
    <row r="607" spans="1:33" hidden="1" x14ac:dyDescent="0.25">
      <c r="A607" t="s">
        <v>21</v>
      </c>
      <c r="B607" t="s">
        <v>9</v>
      </c>
      <c r="C607" s="4" t="s">
        <v>277</v>
      </c>
      <c r="D607" s="4" t="s">
        <v>317</v>
      </c>
      <c r="E607" s="6">
        <v>42164</v>
      </c>
      <c r="F607">
        <v>0</v>
      </c>
      <c r="G607" s="15">
        <v>250</v>
      </c>
      <c r="H607">
        <v>203624</v>
      </c>
      <c r="I607">
        <v>206764</v>
      </c>
      <c r="J607">
        <f t="shared" si="96"/>
        <v>84.381304381304375</v>
      </c>
      <c r="K607" t="s">
        <v>30</v>
      </c>
      <c r="L607">
        <f>((3.14*(0.5^2))/4)*J607</f>
        <v>16.559830984830985</v>
      </c>
      <c r="M607">
        <v>17.156392459999999</v>
      </c>
      <c r="N607" s="9">
        <v>1000</v>
      </c>
      <c r="O607" s="9">
        <v>1</v>
      </c>
      <c r="P607" s="12" t="s">
        <v>238</v>
      </c>
      <c r="Q607" t="s">
        <v>31</v>
      </c>
      <c r="R607" t="s">
        <v>79</v>
      </c>
      <c r="S607" t="s">
        <v>89</v>
      </c>
      <c r="T607" t="s">
        <v>30</v>
      </c>
      <c r="U607" t="s">
        <v>30</v>
      </c>
      <c r="V607" t="s">
        <v>30</v>
      </c>
      <c r="W607" t="str">
        <f t="shared" si="103"/>
        <v>Amphipoda</v>
      </c>
      <c r="X607" t="s">
        <v>338</v>
      </c>
      <c r="Y607" t="str">
        <f t="shared" si="102"/>
        <v>Amphipoda</v>
      </c>
      <c r="Z607" t="s">
        <v>203</v>
      </c>
      <c r="AA607" t="s">
        <v>30</v>
      </c>
      <c r="AB607" t="s">
        <v>30</v>
      </c>
      <c r="AC607" s="4">
        <v>2.5</v>
      </c>
      <c r="AD607">
        <v>1</v>
      </c>
      <c r="AE607" s="21">
        <f t="shared" si="97"/>
        <v>1</v>
      </c>
      <c r="AF607" s="27">
        <f t="shared" si="100"/>
        <v>5.8287311993561144E-2</v>
      </c>
      <c r="AG607" t="s">
        <v>237</v>
      </c>
    </row>
    <row r="608" spans="1:33" hidden="1" x14ac:dyDescent="0.25">
      <c r="A608" t="s">
        <v>21</v>
      </c>
      <c r="B608" t="s">
        <v>9</v>
      </c>
      <c r="C608" s="4" t="s">
        <v>277</v>
      </c>
      <c r="D608" s="4" t="s">
        <v>317</v>
      </c>
      <c r="E608" s="6">
        <v>42164</v>
      </c>
      <c r="F608">
        <v>0</v>
      </c>
      <c r="G608" s="15">
        <v>250</v>
      </c>
      <c r="H608">
        <v>203624</v>
      </c>
      <c r="I608">
        <v>206764</v>
      </c>
      <c r="J608">
        <f t="shared" si="96"/>
        <v>84.381304381304375</v>
      </c>
      <c r="K608" t="s">
        <v>30</v>
      </c>
      <c r="L608">
        <f>((3.14*(0.5^2))/4)*J608</f>
        <v>16.559830984830985</v>
      </c>
      <c r="M608">
        <v>17.156392459999999</v>
      </c>
      <c r="N608" s="9">
        <v>250</v>
      </c>
      <c r="O608" s="9">
        <v>0.02</v>
      </c>
      <c r="P608" s="17" t="s">
        <v>234</v>
      </c>
      <c r="Q608" t="s">
        <v>31</v>
      </c>
      <c r="R608" t="s">
        <v>32</v>
      </c>
      <c r="S608" t="s">
        <v>30</v>
      </c>
      <c r="T608" t="s">
        <v>30</v>
      </c>
      <c r="U608" t="s">
        <v>30</v>
      </c>
      <c r="V608" t="s">
        <v>30</v>
      </c>
      <c r="W608" t="s">
        <v>274</v>
      </c>
      <c r="X608" t="s">
        <v>274</v>
      </c>
      <c r="Y608" t="s">
        <v>274</v>
      </c>
      <c r="Z608" t="s">
        <v>163</v>
      </c>
      <c r="AA608" t="s">
        <v>215</v>
      </c>
      <c r="AB608" t="s">
        <v>30</v>
      </c>
      <c r="AC608" t="s">
        <v>229</v>
      </c>
      <c r="AD608">
        <v>34</v>
      </c>
      <c r="AE608" s="21">
        <f t="shared" si="97"/>
        <v>1700</v>
      </c>
      <c r="AF608" s="27">
        <f t="shared" si="100"/>
        <v>99.088430389053954</v>
      </c>
      <c r="AG608" t="s">
        <v>237</v>
      </c>
    </row>
    <row r="609" spans="1:33" hidden="1" x14ac:dyDescent="0.25">
      <c r="A609" t="s">
        <v>21</v>
      </c>
      <c r="B609" t="s">
        <v>9</v>
      </c>
      <c r="C609" s="4" t="s">
        <v>277</v>
      </c>
      <c r="D609" s="4" t="s">
        <v>317</v>
      </c>
      <c r="E609" s="6">
        <v>42164</v>
      </c>
      <c r="F609">
        <v>0</v>
      </c>
      <c r="G609" s="15">
        <v>250</v>
      </c>
      <c r="H609">
        <v>203624</v>
      </c>
      <c r="I609">
        <v>206764</v>
      </c>
      <c r="J609">
        <f t="shared" si="96"/>
        <v>84.381304381304375</v>
      </c>
      <c r="K609" t="s">
        <v>30</v>
      </c>
      <c r="L609">
        <f>((3.14*(0.5^2))/4)*J609</f>
        <v>16.559830984830985</v>
      </c>
      <c r="M609">
        <v>17.156392459999999</v>
      </c>
      <c r="N609" s="9">
        <v>250</v>
      </c>
      <c r="O609" s="9">
        <v>0.02</v>
      </c>
      <c r="P609" s="17" t="s">
        <v>234</v>
      </c>
      <c r="Q609" t="s">
        <v>70</v>
      </c>
      <c r="R609" t="s">
        <v>86</v>
      </c>
      <c r="S609" t="s">
        <v>30</v>
      </c>
      <c r="T609" t="s">
        <v>30</v>
      </c>
      <c r="U609" t="s">
        <v>30</v>
      </c>
      <c r="V609" t="s">
        <v>30</v>
      </c>
      <c r="W609" t="s">
        <v>166</v>
      </c>
      <c r="X609" t="s">
        <v>166</v>
      </c>
      <c r="Y609" t="str">
        <f t="shared" ref="Y609:Y617" si="104">IF(U609="NA",IF(T609="NA",IF(S609="NA",IF(R609="NA",IF(Q609="NA","Other",Q609),R609),S609),T609),U609)</f>
        <v>Bivalvia</v>
      </c>
      <c r="Z609" t="s">
        <v>175</v>
      </c>
      <c r="AA609" t="s">
        <v>221</v>
      </c>
      <c r="AB609" t="s">
        <v>30</v>
      </c>
      <c r="AC609" t="s">
        <v>229</v>
      </c>
      <c r="AD609">
        <v>1</v>
      </c>
      <c r="AE609" s="21">
        <f t="shared" si="97"/>
        <v>50</v>
      </c>
      <c r="AF609" s="27">
        <f t="shared" si="100"/>
        <v>2.9143655996780575</v>
      </c>
      <c r="AG609" t="s">
        <v>237</v>
      </c>
    </row>
    <row r="610" spans="1:33" hidden="1" x14ac:dyDescent="0.25">
      <c r="A610" t="s">
        <v>21</v>
      </c>
      <c r="B610" t="s">
        <v>9</v>
      </c>
      <c r="C610" s="4" t="s">
        <v>277</v>
      </c>
      <c r="D610" s="4" t="s">
        <v>317</v>
      </c>
      <c r="E610" s="6">
        <v>42164</v>
      </c>
      <c r="F610">
        <v>0</v>
      </c>
      <c r="G610" s="15">
        <v>250</v>
      </c>
      <c r="H610">
        <v>203624</v>
      </c>
      <c r="I610">
        <v>206764</v>
      </c>
      <c r="J610">
        <f t="shared" si="96"/>
        <v>84.381304381304375</v>
      </c>
      <c r="K610" t="s">
        <v>30</v>
      </c>
      <c r="L610">
        <f>((3.14*(0.5^2))/4)*J610</f>
        <v>16.559830984830985</v>
      </c>
      <c r="M610">
        <v>17.156392459999999</v>
      </c>
      <c r="N610" s="9">
        <v>1000</v>
      </c>
      <c r="O610" s="9">
        <v>1</v>
      </c>
      <c r="P610" s="12" t="s">
        <v>238</v>
      </c>
      <c r="Q610" t="s">
        <v>31</v>
      </c>
      <c r="R610" t="s">
        <v>32</v>
      </c>
      <c r="S610" t="s">
        <v>34</v>
      </c>
      <c r="T610" t="s">
        <v>82</v>
      </c>
      <c r="U610" t="s">
        <v>83</v>
      </c>
      <c r="V610" t="s">
        <v>84</v>
      </c>
      <c r="W610" t="str">
        <f t="shared" ref="W610:W617" si="105">IF(S610="NA",IF(R610="NA",IF(Q610="NA","Digested",Q610),R610),S610)</f>
        <v>Calanoida</v>
      </c>
      <c r="X610" t="s">
        <v>342</v>
      </c>
      <c r="Y610" t="str">
        <f t="shared" si="104"/>
        <v>Calanus</v>
      </c>
      <c r="Z610" t="s">
        <v>187</v>
      </c>
      <c r="AA610" t="s">
        <v>30</v>
      </c>
      <c r="AB610" t="s">
        <v>30</v>
      </c>
      <c r="AC610">
        <v>3.5</v>
      </c>
      <c r="AD610">
        <v>62</v>
      </c>
      <c r="AE610" s="21">
        <f t="shared" si="97"/>
        <v>62</v>
      </c>
      <c r="AF610" s="27">
        <f t="shared" si="100"/>
        <v>3.6138133436007913</v>
      </c>
      <c r="AG610" t="s">
        <v>237</v>
      </c>
    </row>
    <row r="611" spans="1:33" hidden="1" x14ac:dyDescent="0.25">
      <c r="A611" t="s">
        <v>21</v>
      </c>
      <c r="B611" t="s">
        <v>9</v>
      </c>
      <c r="C611" s="4" t="s">
        <v>277</v>
      </c>
      <c r="D611" s="4" t="s">
        <v>317</v>
      </c>
      <c r="E611" s="6">
        <v>42164</v>
      </c>
      <c r="F611">
        <v>0</v>
      </c>
      <c r="G611" s="15">
        <v>250</v>
      </c>
      <c r="H611">
        <v>203624</v>
      </c>
      <c r="I611">
        <v>206764</v>
      </c>
      <c r="J611">
        <f t="shared" si="96"/>
        <v>84.381304381304375</v>
      </c>
      <c r="K611" t="s">
        <v>30</v>
      </c>
      <c r="L611">
        <f>((3.14*(0.5^2))/4)*J611</f>
        <v>16.559830984830985</v>
      </c>
      <c r="M611">
        <v>17.156392459999999</v>
      </c>
      <c r="N611" s="9">
        <v>1000</v>
      </c>
      <c r="O611" s="9">
        <v>1</v>
      </c>
      <c r="P611" s="12" t="s">
        <v>238</v>
      </c>
      <c r="Q611" t="s">
        <v>31</v>
      </c>
      <c r="R611" t="s">
        <v>32</v>
      </c>
      <c r="S611" t="s">
        <v>34</v>
      </c>
      <c r="T611" t="s">
        <v>82</v>
      </c>
      <c r="U611" t="s">
        <v>83</v>
      </c>
      <c r="V611" t="s">
        <v>133</v>
      </c>
      <c r="W611" t="str">
        <f t="shared" si="105"/>
        <v>Calanoida</v>
      </c>
      <c r="X611" t="s">
        <v>342</v>
      </c>
      <c r="Y611" t="str">
        <f t="shared" si="104"/>
        <v>Calanus</v>
      </c>
      <c r="Z611" t="s">
        <v>198</v>
      </c>
      <c r="AA611" t="s">
        <v>30</v>
      </c>
      <c r="AB611" t="s">
        <v>30</v>
      </c>
      <c r="AC611">
        <v>2.5499999999999998</v>
      </c>
      <c r="AD611">
        <v>32</v>
      </c>
      <c r="AE611" s="21">
        <f t="shared" si="97"/>
        <v>32</v>
      </c>
      <c r="AF611" s="27">
        <f t="shared" si="100"/>
        <v>1.8651939837939566</v>
      </c>
      <c r="AG611" t="s">
        <v>237</v>
      </c>
    </row>
    <row r="612" spans="1:33" hidden="1" x14ac:dyDescent="0.25">
      <c r="A612" t="s">
        <v>21</v>
      </c>
      <c r="B612" t="s">
        <v>9</v>
      </c>
      <c r="C612" s="4" t="s">
        <v>277</v>
      </c>
      <c r="D612" s="4" t="s">
        <v>317</v>
      </c>
      <c r="E612" s="6">
        <v>42164</v>
      </c>
      <c r="F612">
        <v>0</v>
      </c>
      <c r="G612" s="15">
        <v>250</v>
      </c>
      <c r="H612">
        <v>203624</v>
      </c>
      <c r="I612">
        <v>206764</v>
      </c>
      <c r="J612">
        <f t="shared" si="96"/>
        <v>84.381304381304375</v>
      </c>
      <c r="K612" t="s">
        <v>30</v>
      </c>
      <c r="L612">
        <f>((3.14*(0.5^2))/4)*J612</f>
        <v>16.559830984830985</v>
      </c>
      <c r="M612">
        <v>17.156392459999999</v>
      </c>
      <c r="N612" s="9">
        <v>250</v>
      </c>
      <c r="O612" s="9">
        <v>0.02</v>
      </c>
      <c r="P612" s="12" t="s">
        <v>239</v>
      </c>
      <c r="Q612" t="s">
        <v>31</v>
      </c>
      <c r="R612" t="s">
        <v>32</v>
      </c>
      <c r="S612" t="s">
        <v>34</v>
      </c>
      <c r="T612" t="s">
        <v>82</v>
      </c>
      <c r="U612" t="s">
        <v>83</v>
      </c>
      <c r="V612" t="s">
        <v>133</v>
      </c>
      <c r="W612" t="str">
        <f t="shared" si="105"/>
        <v>Calanoida</v>
      </c>
      <c r="X612" t="s">
        <v>342</v>
      </c>
      <c r="Y612" t="str">
        <f t="shared" si="104"/>
        <v>Calanus</v>
      </c>
      <c r="Z612" t="s">
        <v>198</v>
      </c>
      <c r="AA612" t="s">
        <v>222</v>
      </c>
      <c r="AB612" t="s">
        <v>30</v>
      </c>
      <c r="AC612" t="s">
        <v>229</v>
      </c>
      <c r="AD612">
        <v>1</v>
      </c>
      <c r="AE612" s="21">
        <f t="shared" si="97"/>
        <v>50</v>
      </c>
      <c r="AF612" s="27">
        <f t="shared" si="100"/>
        <v>2.9143655996780575</v>
      </c>
      <c r="AG612" t="s">
        <v>237</v>
      </c>
    </row>
    <row r="613" spans="1:33" hidden="1" x14ac:dyDescent="0.25">
      <c r="A613" t="s">
        <v>21</v>
      </c>
      <c r="B613" t="s">
        <v>9</v>
      </c>
      <c r="C613" s="4" t="s">
        <v>277</v>
      </c>
      <c r="D613" s="4" t="s">
        <v>317</v>
      </c>
      <c r="E613" s="6">
        <v>42164</v>
      </c>
      <c r="F613">
        <v>0</v>
      </c>
      <c r="G613" s="15">
        <v>250</v>
      </c>
      <c r="H613">
        <v>203624</v>
      </c>
      <c r="I613">
        <v>206764</v>
      </c>
      <c r="J613">
        <f t="shared" si="96"/>
        <v>84.381304381304375</v>
      </c>
      <c r="K613" t="s">
        <v>30</v>
      </c>
      <c r="L613">
        <f>((3.14*(0.5^2))/4)*J613</f>
        <v>16.559830984830985</v>
      </c>
      <c r="M613">
        <v>17.156392459999999</v>
      </c>
      <c r="N613" s="9">
        <v>1000</v>
      </c>
      <c r="O613" s="9">
        <v>1</v>
      </c>
      <c r="P613" s="12" t="s">
        <v>239</v>
      </c>
      <c r="Q613" t="s">
        <v>31</v>
      </c>
      <c r="R613" t="s">
        <v>33</v>
      </c>
      <c r="S613" t="s">
        <v>34</v>
      </c>
      <c r="T613" t="s">
        <v>35</v>
      </c>
      <c r="U613" t="s">
        <v>36</v>
      </c>
      <c r="V613" t="s">
        <v>37</v>
      </c>
      <c r="W613" t="str">
        <f t="shared" si="105"/>
        <v>Calanoida</v>
      </c>
      <c r="X613" t="s">
        <v>342</v>
      </c>
      <c r="Y613" t="str">
        <f t="shared" si="104"/>
        <v>Centropages</v>
      </c>
      <c r="Z613" t="s">
        <v>247</v>
      </c>
      <c r="AA613" t="s">
        <v>30</v>
      </c>
      <c r="AB613" t="s">
        <v>30</v>
      </c>
      <c r="AC613" t="s">
        <v>229</v>
      </c>
      <c r="AD613">
        <v>3</v>
      </c>
      <c r="AE613" s="21">
        <f t="shared" si="97"/>
        <v>3</v>
      </c>
      <c r="AF613" s="27">
        <f t="shared" si="100"/>
        <v>0.17486193598068345</v>
      </c>
      <c r="AG613" t="s">
        <v>237</v>
      </c>
    </row>
    <row r="614" spans="1:33" hidden="1" x14ac:dyDescent="0.25">
      <c r="A614" t="s">
        <v>21</v>
      </c>
      <c r="B614" t="s">
        <v>9</v>
      </c>
      <c r="C614" s="4" t="s">
        <v>277</v>
      </c>
      <c r="D614" s="4" t="s">
        <v>317</v>
      </c>
      <c r="E614" s="6">
        <v>42164</v>
      </c>
      <c r="F614">
        <v>0</v>
      </c>
      <c r="G614" s="15">
        <v>250</v>
      </c>
      <c r="H614">
        <v>203624</v>
      </c>
      <c r="I614">
        <v>206764</v>
      </c>
      <c r="J614">
        <f t="shared" ref="J614:J677" si="106">((I614-H614)*26873)/999999</f>
        <v>84.381304381304375</v>
      </c>
      <c r="K614" t="s">
        <v>30</v>
      </c>
      <c r="L614">
        <f>((3.14*(0.5^2))/4)*J614</f>
        <v>16.559830984830985</v>
      </c>
      <c r="M614">
        <v>17.156392459999999</v>
      </c>
      <c r="N614" s="9">
        <v>250</v>
      </c>
      <c r="O614" s="9">
        <v>0.02</v>
      </c>
      <c r="P614" s="12" t="s">
        <v>239</v>
      </c>
      <c r="Q614" t="s">
        <v>31</v>
      </c>
      <c r="R614" t="s">
        <v>33</v>
      </c>
      <c r="S614" t="s">
        <v>34</v>
      </c>
      <c r="T614" t="s">
        <v>35</v>
      </c>
      <c r="U614" t="s">
        <v>36</v>
      </c>
      <c r="V614" t="s">
        <v>37</v>
      </c>
      <c r="W614" t="str">
        <f t="shared" si="105"/>
        <v>Calanoida</v>
      </c>
      <c r="X614" t="s">
        <v>342</v>
      </c>
      <c r="Y614" t="str">
        <f t="shared" si="104"/>
        <v>Centropages</v>
      </c>
      <c r="Z614" t="s">
        <v>247</v>
      </c>
      <c r="AA614" t="s">
        <v>30</v>
      </c>
      <c r="AB614" t="s">
        <v>228</v>
      </c>
      <c r="AC614" t="s">
        <v>229</v>
      </c>
      <c r="AD614">
        <v>1</v>
      </c>
      <c r="AE614" s="21">
        <f t="shared" ref="AE614:AE677" si="107">AD614/O614</f>
        <v>50</v>
      </c>
      <c r="AF614" s="27">
        <f t="shared" si="100"/>
        <v>2.9143655996780575</v>
      </c>
      <c r="AG614" t="s">
        <v>237</v>
      </c>
    </row>
    <row r="615" spans="1:33" hidden="1" x14ac:dyDescent="0.25">
      <c r="A615" t="s">
        <v>21</v>
      </c>
      <c r="B615" t="s">
        <v>9</v>
      </c>
      <c r="C615" s="4" t="s">
        <v>277</v>
      </c>
      <c r="D615" s="4" t="s">
        <v>317</v>
      </c>
      <c r="E615" s="6">
        <v>42164</v>
      </c>
      <c r="F615">
        <v>0</v>
      </c>
      <c r="G615" s="15">
        <v>250</v>
      </c>
      <c r="H615">
        <v>203624</v>
      </c>
      <c r="I615">
        <v>206764</v>
      </c>
      <c r="J615">
        <f t="shared" si="106"/>
        <v>84.381304381304375</v>
      </c>
      <c r="K615" t="s">
        <v>30</v>
      </c>
      <c r="L615">
        <f>((3.14*(0.5^2))/4)*J615</f>
        <v>16.559830984830985</v>
      </c>
      <c r="M615">
        <v>17.156392459999999</v>
      </c>
      <c r="N615" s="9">
        <v>250</v>
      </c>
      <c r="O615" s="9">
        <v>0.02</v>
      </c>
      <c r="P615" s="12" t="s">
        <v>239</v>
      </c>
      <c r="Q615" t="s">
        <v>31</v>
      </c>
      <c r="R615" t="s">
        <v>33</v>
      </c>
      <c r="S615" t="s">
        <v>34</v>
      </c>
      <c r="T615" t="s">
        <v>35</v>
      </c>
      <c r="U615" t="s">
        <v>36</v>
      </c>
      <c r="V615" t="s">
        <v>37</v>
      </c>
      <c r="W615" t="str">
        <f t="shared" si="105"/>
        <v>Calanoida</v>
      </c>
      <c r="X615" t="s">
        <v>342</v>
      </c>
      <c r="Y615" t="str">
        <f t="shared" si="104"/>
        <v>Centropages</v>
      </c>
      <c r="Z615" t="s">
        <v>247</v>
      </c>
      <c r="AA615" t="s">
        <v>30</v>
      </c>
      <c r="AB615" t="s">
        <v>30</v>
      </c>
      <c r="AC615" t="s">
        <v>229</v>
      </c>
      <c r="AD615">
        <v>3</v>
      </c>
      <c r="AE615" s="21">
        <f t="shared" si="107"/>
        <v>150</v>
      </c>
      <c r="AF615" s="27">
        <f t="shared" si="100"/>
        <v>8.7430967990341717</v>
      </c>
      <c r="AG615" t="s">
        <v>237</v>
      </c>
    </row>
    <row r="616" spans="1:33" hidden="1" x14ac:dyDescent="0.25">
      <c r="A616" t="s">
        <v>21</v>
      </c>
      <c r="B616" t="s">
        <v>9</v>
      </c>
      <c r="C616" s="4" t="s">
        <v>277</v>
      </c>
      <c r="D616" s="4" t="s">
        <v>317</v>
      </c>
      <c r="E616" s="6">
        <v>42164</v>
      </c>
      <c r="F616">
        <v>0</v>
      </c>
      <c r="G616" s="15">
        <v>250</v>
      </c>
      <c r="H616">
        <v>203624</v>
      </c>
      <c r="I616">
        <v>206764</v>
      </c>
      <c r="J616">
        <f t="shared" si="106"/>
        <v>84.381304381304375</v>
      </c>
      <c r="K616" t="s">
        <v>30</v>
      </c>
      <c r="L616">
        <f>((3.14*(0.5^2))/4)*J616</f>
        <v>16.559830984830985</v>
      </c>
      <c r="M616">
        <v>17.156392459999999</v>
      </c>
      <c r="N616" s="9">
        <v>2000</v>
      </c>
      <c r="O616" s="9">
        <v>1</v>
      </c>
      <c r="P616" s="17" t="s">
        <v>235</v>
      </c>
      <c r="Q616" t="s">
        <v>87</v>
      </c>
      <c r="R616" t="s">
        <v>30</v>
      </c>
      <c r="S616" t="s">
        <v>30</v>
      </c>
      <c r="T616" t="s">
        <v>30</v>
      </c>
      <c r="U616" t="s">
        <v>30</v>
      </c>
      <c r="V616" t="s">
        <v>30</v>
      </c>
      <c r="W616" t="str">
        <f t="shared" si="105"/>
        <v>Chaetognatha</v>
      </c>
      <c r="X616" t="s">
        <v>166</v>
      </c>
      <c r="Y616" t="str">
        <f t="shared" si="104"/>
        <v>Chaetognatha</v>
      </c>
      <c r="Z616" t="s">
        <v>188</v>
      </c>
      <c r="AA616" t="s">
        <v>30</v>
      </c>
      <c r="AB616" t="s">
        <v>30</v>
      </c>
      <c r="AC616">
        <v>14</v>
      </c>
      <c r="AD616">
        <v>1</v>
      </c>
      <c r="AE616" s="21">
        <f t="shared" si="107"/>
        <v>1</v>
      </c>
      <c r="AF616" s="27">
        <f t="shared" si="100"/>
        <v>5.8287311993561144E-2</v>
      </c>
      <c r="AG616" t="s">
        <v>237</v>
      </c>
    </row>
    <row r="617" spans="1:33" hidden="1" x14ac:dyDescent="0.25">
      <c r="A617" t="s">
        <v>21</v>
      </c>
      <c r="B617" t="s">
        <v>9</v>
      </c>
      <c r="C617" s="4" t="s">
        <v>277</v>
      </c>
      <c r="D617" s="4" t="s">
        <v>317</v>
      </c>
      <c r="E617" s="6">
        <v>42164</v>
      </c>
      <c r="F617">
        <v>0</v>
      </c>
      <c r="G617" s="15">
        <v>250</v>
      </c>
      <c r="H617">
        <v>203624</v>
      </c>
      <c r="I617">
        <v>206764</v>
      </c>
      <c r="J617">
        <f t="shared" si="106"/>
        <v>84.381304381304375</v>
      </c>
      <c r="K617" t="s">
        <v>30</v>
      </c>
      <c r="L617">
        <f>((3.14*(0.5^2))/4)*J617</f>
        <v>16.559830984830985</v>
      </c>
      <c r="M617">
        <v>17.156392459999999</v>
      </c>
      <c r="N617" s="9">
        <v>1000</v>
      </c>
      <c r="O617" s="9">
        <v>1</v>
      </c>
      <c r="P617" s="12" t="s">
        <v>240</v>
      </c>
      <c r="Q617" t="s">
        <v>87</v>
      </c>
      <c r="R617" t="s">
        <v>30</v>
      </c>
      <c r="S617" t="s">
        <v>30</v>
      </c>
      <c r="T617" t="s">
        <v>30</v>
      </c>
      <c r="U617" t="s">
        <v>30</v>
      </c>
      <c r="V617" t="s">
        <v>30</v>
      </c>
      <c r="W617" t="str">
        <f t="shared" si="105"/>
        <v>Chaetognatha</v>
      </c>
      <c r="X617" t="s">
        <v>166</v>
      </c>
      <c r="Y617" t="str">
        <f t="shared" si="104"/>
        <v>Chaetognatha</v>
      </c>
      <c r="Z617" t="s">
        <v>188</v>
      </c>
      <c r="AA617" t="s">
        <v>30</v>
      </c>
      <c r="AB617" t="s">
        <v>30</v>
      </c>
      <c r="AC617">
        <v>7</v>
      </c>
      <c r="AD617">
        <v>2</v>
      </c>
      <c r="AE617" s="21">
        <f t="shared" si="107"/>
        <v>2</v>
      </c>
      <c r="AF617" s="27">
        <f t="shared" si="100"/>
        <v>0.11657462398712229</v>
      </c>
      <c r="AG617" t="s">
        <v>237</v>
      </c>
    </row>
    <row r="618" spans="1:33" hidden="1" x14ac:dyDescent="0.25">
      <c r="A618" t="s">
        <v>21</v>
      </c>
      <c r="B618" t="s">
        <v>9</v>
      </c>
      <c r="C618" s="4" t="s">
        <v>277</v>
      </c>
      <c r="D618" s="4" t="s">
        <v>317</v>
      </c>
      <c r="E618" s="6">
        <v>42164</v>
      </c>
      <c r="F618">
        <v>0</v>
      </c>
      <c r="G618" s="15">
        <v>250</v>
      </c>
      <c r="H618">
        <v>203624</v>
      </c>
      <c r="I618">
        <v>206764</v>
      </c>
      <c r="J618">
        <f t="shared" si="106"/>
        <v>84.381304381304375</v>
      </c>
      <c r="K618" t="s">
        <v>30</v>
      </c>
      <c r="L618">
        <f>((3.14*(0.5^2))/4)*J618</f>
        <v>16.559830984830985</v>
      </c>
      <c r="M618">
        <v>17.156392459999999</v>
      </c>
      <c r="N618" s="9">
        <v>250</v>
      </c>
      <c r="O618" s="9">
        <v>0.02</v>
      </c>
      <c r="P618" s="17" t="s">
        <v>234</v>
      </c>
      <c r="Q618" t="s">
        <v>31</v>
      </c>
      <c r="R618" t="s">
        <v>32</v>
      </c>
      <c r="S618" t="s">
        <v>30</v>
      </c>
      <c r="T618" t="s">
        <v>30</v>
      </c>
      <c r="U618" t="s">
        <v>30</v>
      </c>
      <c r="V618" t="s">
        <v>30</v>
      </c>
      <c r="W618" t="s">
        <v>312</v>
      </c>
      <c r="X618" t="s">
        <v>166</v>
      </c>
      <c r="Y618" t="s">
        <v>168</v>
      </c>
      <c r="Z618" t="s">
        <v>168</v>
      </c>
      <c r="AA618" t="s">
        <v>215</v>
      </c>
      <c r="AB618" t="s">
        <v>30</v>
      </c>
      <c r="AC618" t="s">
        <v>229</v>
      </c>
      <c r="AD618">
        <v>5</v>
      </c>
      <c r="AE618" s="21">
        <f t="shared" si="107"/>
        <v>250</v>
      </c>
      <c r="AF618" s="27">
        <f t="shared" si="100"/>
        <v>14.571827998390287</v>
      </c>
      <c r="AG618" t="s">
        <v>237</v>
      </c>
    </row>
    <row r="619" spans="1:33" hidden="1" x14ac:dyDescent="0.25">
      <c r="A619" t="s">
        <v>21</v>
      </c>
      <c r="B619" t="s">
        <v>9</v>
      </c>
      <c r="C619" s="4" t="s">
        <v>277</v>
      </c>
      <c r="D619" s="4" t="s">
        <v>317</v>
      </c>
      <c r="E619" s="6">
        <v>42164</v>
      </c>
      <c r="F619">
        <v>0</v>
      </c>
      <c r="G619" s="15">
        <v>250</v>
      </c>
      <c r="H619">
        <v>203624</v>
      </c>
      <c r="I619">
        <v>206764</v>
      </c>
      <c r="J619">
        <f t="shared" si="106"/>
        <v>84.381304381304375</v>
      </c>
      <c r="K619" t="s">
        <v>30</v>
      </c>
      <c r="L619">
        <f>((3.14*(0.5^2))/4)*J619</f>
        <v>16.559830984830985</v>
      </c>
      <c r="M619">
        <v>17.156392459999999</v>
      </c>
      <c r="N619" s="9">
        <v>250</v>
      </c>
      <c r="O619" s="9">
        <v>0.02</v>
      </c>
      <c r="P619" s="12" t="s">
        <v>239</v>
      </c>
      <c r="Q619" t="s">
        <v>31</v>
      </c>
      <c r="R619" t="s">
        <v>33</v>
      </c>
      <c r="S619" t="s">
        <v>34</v>
      </c>
      <c r="T619" t="s">
        <v>30</v>
      </c>
      <c r="U619" t="s">
        <v>30</v>
      </c>
      <c r="V619" t="s">
        <v>30</v>
      </c>
      <c r="W619" t="str">
        <f>IF(S619="NA",IF(R619="NA",IF(Q619="NA","Digested",Q619),R619),S619)</f>
        <v>Calanoida</v>
      </c>
      <c r="X619" t="s">
        <v>342</v>
      </c>
      <c r="Y619" t="s">
        <v>176</v>
      </c>
      <c r="Z619" t="s">
        <v>176</v>
      </c>
      <c r="AA619" t="s">
        <v>216</v>
      </c>
      <c r="AB619" t="s">
        <v>30</v>
      </c>
      <c r="AC619" t="s">
        <v>229</v>
      </c>
      <c r="AD619">
        <v>6</v>
      </c>
      <c r="AE619" s="21">
        <f t="shared" si="107"/>
        <v>300</v>
      </c>
      <c r="AF619" s="27">
        <f t="shared" si="100"/>
        <v>17.486193598068343</v>
      </c>
      <c r="AG619" t="s">
        <v>237</v>
      </c>
    </row>
    <row r="620" spans="1:33" hidden="1" x14ac:dyDescent="0.25">
      <c r="A620" t="s">
        <v>21</v>
      </c>
      <c r="B620" t="s">
        <v>9</v>
      </c>
      <c r="C620" s="4" t="s">
        <v>277</v>
      </c>
      <c r="D620" s="4" t="s">
        <v>317</v>
      </c>
      <c r="E620" s="6">
        <v>42164</v>
      </c>
      <c r="F620">
        <v>0</v>
      </c>
      <c r="G620" s="15">
        <v>250</v>
      </c>
      <c r="H620">
        <v>203624</v>
      </c>
      <c r="I620">
        <v>206764</v>
      </c>
      <c r="J620">
        <f t="shared" si="106"/>
        <v>84.381304381304375</v>
      </c>
      <c r="K620" t="s">
        <v>30</v>
      </c>
      <c r="L620">
        <f>((3.14*(0.5^2))/4)*J620</f>
        <v>16.559830984830985</v>
      </c>
      <c r="M620">
        <v>17.156392459999999</v>
      </c>
      <c r="N620" s="9">
        <v>250</v>
      </c>
      <c r="O620" s="9">
        <v>0.02</v>
      </c>
      <c r="P620" s="12" t="s">
        <v>239</v>
      </c>
      <c r="Q620" t="s">
        <v>31</v>
      </c>
      <c r="R620" t="s">
        <v>33</v>
      </c>
      <c r="S620" t="s">
        <v>34</v>
      </c>
      <c r="T620" t="s">
        <v>30</v>
      </c>
      <c r="U620" t="s">
        <v>30</v>
      </c>
      <c r="V620" t="s">
        <v>30</v>
      </c>
      <c r="W620" t="str">
        <f>IF(S620="NA",IF(R620="NA",IF(Q620="NA","Digested",Q620),R620),S620)</f>
        <v>Calanoida</v>
      </c>
      <c r="X620" t="s">
        <v>342</v>
      </c>
      <c r="Y620" t="s">
        <v>176</v>
      </c>
      <c r="Z620" t="s">
        <v>176</v>
      </c>
      <c r="AA620" t="s">
        <v>222</v>
      </c>
      <c r="AB620" t="s">
        <v>30</v>
      </c>
      <c r="AC620" t="s">
        <v>229</v>
      </c>
      <c r="AD620">
        <v>7</v>
      </c>
      <c r="AE620" s="21">
        <f t="shared" si="107"/>
        <v>350</v>
      </c>
      <c r="AF620" s="27">
        <f t="shared" si="100"/>
        <v>20.4005591977464</v>
      </c>
      <c r="AG620" t="s">
        <v>237</v>
      </c>
    </row>
    <row r="621" spans="1:33" hidden="1" x14ac:dyDescent="0.25">
      <c r="A621" t="s">
        <v>21</v>
      </c>
      <c r="B621" t="s">
        <v>9</v>
      </c>
      <c r="C621" s="4" t="s">
        <v>277</v>
      </c>
      <c r="D621" s="4" t="s">
        <v>317</v>
      </c>
      <c r="E621" s="6">
        <v>42164</v>
      </c>
      <c r="F621">
        <v>0</v>
      </c>
      <c r="G621" s="15">
        <v>250</v>
      </c>
      <c r="H621">
        <v>203624</v>
      </c>
      <c r="I621">
        <v>206764</v>
      </c>
      <c r="J621">
        <f t="shared" si="106"/>
        <v>84.381304381304375</v>
      </c>
      <c r="K621" t="s">
        <v>30</v>
      </c>
      <c r="L621">
        <f>((3.14*(0.5^2))/4)*J621</f>
        <v>16.559830984830985</v>
      </c>
      <c r="M621">
        <v>17.156392459999999</v>
      </c>
      <c r="N621" s="9">
        <v>250</v>
      </c>
      <c r="O621" s="9">
        <v>0.02</v>
      </c>
      <c r="P621" s="12" t="s">
        <v>239</v>
      </c>
      <c r="Q621" t="s">
        <v>31</v>
      </c>
      <c r="R621" t="s">
        <v>33</v>
      </c>
      <c r="S621" t="s">
        <v>34</v>
      </c>
      <c r="T621" t="s">
        <v>30</v>
      </c>
      <c r="U621" t="s">
        <v>30</v>
      </c>
      <c r="V621" t="s">
        <v>30</v>
      </c>
      <c r="W621" t="str">
        <f>IF(S621="NA",IF(R621="NA",IF(Q621="NA","Digested",Q621),R621),S621)</f>
        <v>Calanoida</v>
      </c>
      <c r="X621" t="s">
        <v>342</v>
      </c>
      <c r="Y621" t="s">
        <v>176</v>
      </c>
      <c r="Z621" t="s">
        <v>176</v>
      </c>
      <c r="AA621" t="s">
        <v>219</v>
      </c>
      <c r="AB621" t="s">
        <v>30</v>
      </c>
      <c r="AC621" t="s">
        <v>229</v>
      </c>
      <c r="AD621">
        <v>5</v>
      </c>
      <c r="AE621" s="21">
        <f t="shared" si="107"/>
        <v>250</v>
      </c>
      <c r="AF621" s="27">
        <f t="shared" si="100"/>
        <v>14.571827998390287</v>
      </c>
      <c r="AG621" t="s">
        <v>237</v>
      </c>
    </row>
    <row r="622" spans="1:33" hidden="1" x14ac:dyDescent="0.25">
      <c r="A622" t="s">
        <v>21</v>
      </c>
      <c r="B622" t="s">
        <v>9</v>
      </c>
      <c r="C622" s="4" t="s">
        <v>277</v>
      </c>
      <c r="D622" s="4" t="s">
        <v>317</v>
      </c>
      <c r="E622" s="6">
        <v>42164</v>
      </c>
      <c r="F622">
        <v>0</v>
      </c>
      <c r="G622" s="15">
        <v>250</v>
      </c>
      <c r="H622">
        <v>203624</v>
      </c>
      <c r="I622">
        <v>206764</v>
      </c>
      <c r="J622">
        <f t="shared" si="106"/>
        <v>84.381304381304375</v>
      </c>
      <c r="K622" t="s">
        <v>30</v>
      </c>
      <c r="L622">
        <f>((3.14*(0.5^2))/4)*J622</f>
        <v>16.559830984830985</v>
      </c>
      <c r="M622">
        <v>17.156392459999999</v>
      </c>
      <c r="N622" s="9">
        <v>250</v>
      </c>
      <c r="O622" s="9">
        <v>0.02</v>
      </c>
      <c r="P622" s="17" t="s">
        <v>234</v>
      </c>
      <c r="Q622" t="s">
        <v>31</v>
      </c>
      <c r="R622" t="s">
        <v>32</v>
      </c>
      <c r="S622" t="s">
        <v>337</v>
      </c>
      <c r="T622" t="s">
        <v>55</v>
      </c>
      <c r="U622" t="s">
        <v>56</v>
      </c>
      <c r="V622" t="s">
        <v>30</v>
      </c>
      <c r="W622" t="str">
        <f t="shared" ref="W622:W623" si="108">IF(S622="NA",IF(R622="NA",IF(Q622="NA","Digested",Q622),R622),S622)</f>
        <v>Poecilostomatoida</v>
      </c>
      <c r="X622" t="s">
        <v>166</v>
      </c>
      <c r="Y622" t="str">
        <f>IF(U622="NA",IF(T622="NA",IF(S622="NA",IF(R622="NA",IF(Q622="NA","Other",Q622),R622),S622),T622),U622)</f>
        <v>Corycaeus</v>
      </c>
      <c r="Z622" t="s">
        <v>56</v>
      </c>
      <c r="AA622" t="s">
        <v>30</v>
      </c>
      <c r="AB622" t="s">
        <v>30</v>
      </c>
      <c r="AC622" t="s">
        <v>229</v>
      </c>
      <c r="AD622">
        <v>33</v>
      </c>
      <c r="AE622" s="21">
        <f t="shared" si="107"/>
        <v>1650</v>
      </c>
      <c r="AF622" s="27">
        <f t="shared" si="100"/>
        <v>96.17406478937589</v>
      </c>
      <c r="AG622" t="s">
        <v>237</v>
      </c>
    </row>
    <row r="623" spans="1:33" hidden="1" x14ac:dyDescent="0.25">
      <c r="A623" t="s">
        <v>21</v>
      </c>
      <c r="B623" t="s">
        <v>9</v>
      </c>
      <c r="C623" s="4" t="s">
        <v>277</v>
      </c>
      <c r="D623" s="4" t="s">
        <v>317</v>
      </c>
      <c r="E623" s="6">
        <v>42164</v>
      </c>
      <c r="F623">
        <v>0</v>
      </c>
      <c r="G623" s="15">
        <v>250</v>
      </c>
      <c r="H623">
        <v>203624</v>
      </c>
      <c r="I623">
        <v>206764</v>
      </c>
      <c r="J623">
        <f t="shared" si="106"/>
        <v>84.381304381304375</v>
      </c>
      <c r="K623" t="s">
        <v>30</v>
      </c>
      <c r="L623">
        <f>((3.14*(0.5^2))/4)*J623</f>
        <v>16.559830984830985</v>
      </c>
      <c r="M623">
        <v>17.156392459999999</v>
      </c>
      <c r="N623" s="9">
        <v>250</v>
      </c>
      <c r="O623" s="9">
        <v>0.02</v>
      </c>
      <c r="P623" s="17" t="s">
        <v>234</v>
      </c>
      <c r="Q623" t="s">
        <v>31</v>
      </c>
      <c r="R623" t="s">
        <v>32</v>
      </c>
      <c r="S623" t="s">
        <v>337</v>
      </c>
      <c r="T623" t="s">
        <v>55</v>
      </c>
      <c r="U623" t="s">
        <v>56</v>
      </c>
      <c r="V623" t="s">
        <v>30</v>
      </c>
      <c r="W623" t="str">
        <f t="shared" si="108"/>
        <v>Poecilostomatoida</v>
      </c>
      <c r="X623" t="s">
        <v>166</v>
      </c>
      <c r="Y623" t="str">
        <f>IF(U623="NA",IF(T623="NA",IF(S623="NA",IF(R623="NA",IF(Q623="NA","Other",Q623),R623),S623),T623),U623)</f>
        <v>Corycaeus</v>
      </c>
      <c r="Z623" t="s">
        <v>56</v>
      </c>
      <c r="AA623" t="s">
        <v>30</v>
      </c>
      <c r="AB623" t="s">
        <v>30</v>
      </c>
      <c r="AC623" t="s">
        <v>229</v>
      </c>
      <c r="AD623">
        <v>9</v>
      </c>
      <c r="AE623" s="21">
        <f t="shared" si="107"/>
        <v>450</v>
      </c>
      <c r="AF623" s="27">
        <f t="shared" si="100"/>
        <v>26.229290397102517</v>
      </c>
      <c r="AG623" t="s">
        <v>237</v>
      </c>
    </row>
    <row r="624" spans="1:33" hidden="1" x14ac:dyDescent="0.25">
      <c r="A624" t="s">
        <v>21</v>
      </c>
      <c r="B624" t="s">
        <v>9</v>
      </c>
      <c r="C624" s="4" t="s">
        <v>277</v>
      </c>
      <c r="D624" s="4" t="s">
        <v>317</v>
      </c>
      <c r="E624" s="6">
        <v>42164</v>
      </c>
      <c r="F624">
        <v>0</v>
      </c>
      <c r="G624" s="15">
        <v>250</v>
      </c>
      <c r="H624">
        <v>203624</v>
      </c>
      <c r="I624">
        <v>206764</v>
      </c>
      <c r="J624">
        <f t="shared" si="106"/>
        <v>84.381304381304375</v>
      </c>
      <c r="K624" t="s">
        <v>30</v>
      </c>
      <c r="L624">
        <f>((3.14*(0.5^2))/4)*J624</f>
        <v>16.559830984830985</v>
      </c>
      <c r="M624">
        <v>17.156392459999999</v>
      </c>
      <c r="N624" s="9">
        <v>1000</v>
      </c>
      <c r="O624" s="9">
        <v>1</v>
      </c>
      <c r="P624" s="12" t="s">
        <v>238</v>
      </c>
      <c r="Q624" t="s">
        <v>31</v>
      </c>
      <c r="R624" t="s">
        <v>79</v>
      </c>
      <c r="S624" t="s">
        <v>80</v>
      </c>
      <c r="T624" t="s">
        <v>109</v>
      </c>
      <c r="U624" t="s">
        <v>30</v>
      </c>
      <c r="V624" t="s">
        <v>30</v>
      </c>
      <c r="W624" t="str">
        <f>IF(S624="NA",IF(R624="NA",IF(Q624="NA","Digested",Q624),R624),S624)</f>
        <v>Decapoda</v>
      </c>
      <c r="X624" t="s">
        <v>340</v>
      </c>
      <c r="Y624" t="str">
        <f>IF(U624="NA",IF(T624="NA",IF(S624="NA",IF(R624="NA",IF(Q624="NA","Other",Q624),R624),S624),T624),U624)</f>
        <v>Crangonidae</v>
      </c>
      <c r="Z624" t="s">
        <v>109</v>
      </c>
      <c r="AA624" t="s">
        <v>30</v>
      </c>
      <c r="AB624" t="s">
        <v>30</v>
      </c>
      <c r="AC624">
        <v>3</v>
      </c>
      <c r="AD624">
        <v>1</v>
      </c>
      <c r="AE624" s="21">
        <f t="shared" si="107"/>
        <v>1</v>
      </c>
      <c r="AF624" s="27">
        <f t="shared" si="100"/>
        <v>5.8287311993561144E-2</v>
      </c>
      <c r="AG624" t="s">
        <v>237</v>
      </c>
    </row>
    <row r="625" spans="1:34" hidden="1" x14ac:dyDescent="0.25">
      <c r="A625" t="s">
        <v>21</v>
      </c>
      <c r="B625" t="s">
        <v>9</v>
      </c>
      <c r="C625" s="4" t="s">
        <v>277</v>
      </c>
      <c r="D625" s="4" t="s">
        <v>317</v>
      </c>
      <c r="E625" s="6">
        <v>42164</v>
      </c>
      <c r="F625">
        <v>0</v>
      </c>
      <c r="G625" s="15">
        <v>250</v>
      </c>
      <c r="H625">
        <v>203624</v>
      </c>
      <c r="I625">
        <v>206764</v>
      </c>
      <c r="J625">
        <f t="shared" si="106"/>
        <v>84.381304381304375</v>
      </c>
      <c r="K625" t="s">
        <v>30</v>
      </c>
      <c r="L625">
        <f>((3.14*(0.5^2))/4)*J625</f>
        <v>16.559830984830985</v>
      </c>
      <c r="M625">
        <v>17.156392459999999</v>
      </c>
      <c r="N625" s="9">
        <v>250</v>
      </c>
      <c r="O625" s="9">
        <v>0.02</v>
      </c>
      <c r="P625" s="12" t="s">
        <v>238</v>
      </c>
      <c r="Q625" t="s">
        <v>31</v>
      </c>
      <c r="R625" t="s">
        <v>79</v>
      </c>
      <c r="S625" t="s">
        <v>80</v>
      </c>
      <c r="T625" t="s">
        <v>109</v>
      </c>
      <c r="U625" t="s">
        <v>30</v>
      </c>
      <c r="V625" t="s">
        <v>30</v>
      </c>
      <c r="W625" t="str">
        <f>IF(S625="NA",IF(R625="NA",IF(Q625="NA","Digested",Q625),R625),S625)</f>
        <v>Decapoda</v>
      </c>
      <c r="X625" t="s">
        <v>340</v>
      </c>
      <c r="Y625" t="str">
        <f>IF(U625="NA",IF(T625="NA",IF(S625="NA",IF(R625="NA",IF(Q625="NA","Other",Q625),R625),S625),T625),U625)</f>
        <v>Crangonidae</v>
      </c>
      <c r="Z625" t="s">
        <v>109</v>
      </c>
      <c r="AA625" t="s">
        <v>30</v>
      </c>
      <c r="AB625" t="s">
        <v>30</v>
      </c>
      <c r="AC625">
        <v>3.5</v>
      </c>
      <c r="AD625">
        <v>1</v>
      </c>
      <c r="AE625" s="21">
        <f t="shared" si="107"/>
        <v>50</v>
      </c>
      <c r="AF625" s="27">
        <f t="shared" si="100"/>
        <v>2.9143655996780575</v>
      </c>
      <c r="AG625" t="s">
        <v>237</v>
      </c>
    </row>
    <row r="626" spans="1:34" hidden="1" x14ac:dyDescent="0.25">
      <c r="A626" t="s">
        <v>21</v>
      </c>
      <c r="B626" t="s">
        <v>9</v>
      </c>
      <c r="C626" s="4" t="s">
        <v>277</v>
      </c>
      <c r="D626" s="4" t="s">
        <v>317</v>
      </c>
      <c r="E626" s="6">
        <v>42164</v>
      </c>
      <c r="F626">
        <v>0</v>
      </c>
      <c r="G626" s="15">
        <v>250</v>
      </c>
      <c r="H626">
        <v>203624</v>
      </c>
      <c r="I626">
        <v>206764</v>
      </c>
      <c r="J626">
        <f t="shared" si="106"/>
        <v>84.381304381304375</v>
      </c>
      <c r="K626" t="s">
        <v>30</v>
      </c>
      <c r="L626">
        <f>((3.14*(0.5^2))/4)*J626</f>
        <v>16.559830984830985</v>
      </c>
      <c r="M626">
        <v>17.156392459999999</v>
      </c>
      <c r="N626" s="9">
        <v>250</v>
      </c>
      <c r="O626" s="9">
        <v>0.02</v>
      </c>
      <c r="P626" s="17" t="s">
        <v>234</v>
      </c>
      <c r="Q626" t="s">
        <v>31</v>
      </c>
      <c r="R626" t="s">
        <v>32</v>
      </c>
      <c r="S626" t="s">
        <v>30</v>
      </c>
      <c r="T626" t="s">
        <v>30</v>
      </c>
      <c r="U626" t="s">
        <v>30</v>
      </c>
      <c r="V626" t="s">
        <v>30</v>
      </c>
      <c r="W626" t="s">
        <v>274</v>
      </c>
      <c r="X626" t="s">
        <v>274</v>
      </c>
      <c r="Y626" t="s">
        <v>274</v>
      </c>
      <c r="Z626" t="s">
        <v>164</v>
      </c>
      <c r="AA626" t="s">
        <v>30</v>
      </c>
      <c r="AB626" t="s">
        <v>30</v>
      </c>
      <c r="AC626" t="s">
        <v>229</v>
      </c>
      <c r="AD626">
        <v>4</v>
      </c>
      <c r="AE626" s="21">
        <f t="shared" si="107"/>
        <v>200</v>
      </c>
      <c r="AF626" s="27">
        <f t="shared" si="100"/>
        <v>11.65746239871223</v>
      </c>
      <c r="AG626" t="s">
        <v>237</v>
      </c>
    </row>
    <row r="627" spans="1:34" hidden="1" x14ac:dyDescent="0.25">
      <c r="A627" t="s">
        <v>21</v>
      </c>
      <c r="B627" t="s">
        <v>9</v>
      </c>
      <c r="C627" s="4" t="s">
        <v>277</v>
      </c>
      <c r="D627" s="4" t="s">
        <v>317</v>
      </c>
      <c r="E627" s="6">
        <v>42164</v>
      </c>
      <c r="F627">
        <v>0</v>
      </c>
      <c r="G627" s="15">
        <v>250</v>
      </c>
      <c r="H627">
        <v>203624</v>
      </c>
      <c r="I627">
        <v>206764</v>
      </c>
      <c r="J627">
        <f t="shared" si="106"/>
        <v>84.381304381304375</v>
      </c>
      <c r="K627" t="s">
        <v>30</v>
      </c>
      <c r="L627">
        <f>((3.14*(0.5^2))/4)*J627</f>
        <v>16.559830984830985</v>
      </c>
      <c r="M627">
        <v>17.156392459999999</v>
      </c>
      <c r="N627" s="9">
        <v>1000</v>
      </c>
      <c r="O627" s="9">
        <v>1</v>
      </c>
      <c r="P627" s="12" t="s">
        <v>238</v>
      </c>
      <c r="Q627" t="s">
        <v>31</v>
      </c>
      <c r="R627" t="s">
        <v>79</v>
      </c>
      <c r="S627" t="s">
        <v>80</v>
      </c>
      <c r="T627" t="s">
        <v>30</v>
      </c>
      <c r="U627" t="s">
        <v>30</v>
      </c>
      <c r="V627" t="s">
        <v>30</v>
      </c>
      <c r="W627" t="str">
        <f>IF(S627="NA",IF(R627="NA",IF(Q627="NA","Digested",Q627),R627),S627)</f>
        <v>Decapoda</v>
      </c>
      <c r="X627" t="s">
        <v>340</v>
      </c>
      <c r="Y627" t="str">
        <f t="shared" ref="Y627:Y632" si="109">IF(U627="NA",IF(T627="NA",IF(S627="NA",IF(R627="NA",IF(Q627="NA","Other",Q627),R627),S627),T627),U627)</f>
        <v>Decapoda</v>
      </c>
      <c r="Z627" t="s">
        <v>181</v>
      </c>
      <c r="AA627" t="s">
        <v>30</v>
      </c>
      <c r="AB627" t="s">
        <v>30</v>
      </c>
      <c r="AC627">
        <v>3.7</v>
      </c>
      <c r="AD627">
        <v>1</v>
      </c>
      <c r="AE627" s="21">
        <f t="shared" si="107"/>
        <v>1</v>
      </c>
      <c r="AF627" s="27">
        <f t="shared" si="100"/>
        <v>5.8287311993561144E-2</v>
      </c>
      <c r="AG627" t="s">
        <v>237</v>
      </c>
    </row>
    <row r="628" spans="1:34" hidden="1" x14ac:dyDescent="0.25">
      <c r="A628" t="s">
        <v>21</v>
      </c>
      <c r="B628" t="s">
        <v>9</v>
      </c>
      <c r="C628" s="4" t="s">
        <v>277</v>
      </c>
      <c r="D628" s="4" t="s">
        <v>317</v>
      </c>
      <c r="E628" s="6">
        <v>42164</v>
      </c>
      <c r="F628">
        <v>0</v>
      </c>
      <c r="G628" s="15">
        <v>250</v>
      </c>
      <c r="H628">
        <v>203624</v>
      </c>
      <c r="I628">
        <v>206764</v>
      </c>
      <c r="J628">
        <f t="shared" si="106"/>
        <v>84.381304381304375</v>
      </c>
      <c r="K628" t="s">
        <v>30</v>
      </c>
      <c r="L628">
        <f>((3.14*(0.5^2))/4)*J628</f>
        <v>16.559830984830985</v>
      </c>
      <c r="M628">
        <v>17.156392459999999</v>
      </c>
      <c r="N628" s="9">
        <v>250</v>
      </c>
      <c r="O628" s="9">
        <v>0.02</v>
      </c>
      <c r="P628" s="17" t="s">
        <v>234</v>
      </c>
      <c r="Q628" t="s">
        <v>30</v>
      </c>
      <c r="R628" t="s">
        <v>30</v>
      </c>
      <c r="S628" t="s">
        <v>30</v>
      </c>
      <c r="T628" t="s">
        <v>30</v>
      </c>
      <c r="U628" t="s">
        <v>30</v>
      </c>
      <c r="V628" t="s">
        <v>30</v>
      </c>
      <c r="W628" t="str">
        <f>IF(S628="NA",IF(R628="NA",IF(Q628="NA","Other",Q628),R628),S628)</f>
        <v>Other</v>
      </c>
      <c r="X628" t="s">
        <v>166</v>
      </c>
      <c r="Y628" t="str">
        <f t="shared" si="109"/>
        <v>Other</v>
      </c>
      <c r="Z628" t="s">
        <v>207</v>
      </c>
      <c r="AA628" t="s">
        <v>30</v>
      </c>
      <c r="AB628" t="s">
        <v>30</v>
      </c>
      <c r="AC628" t="s">
        <v>229</v>
      </c>
      <c r="AD628">
        <v>12</v>
      </c>
      <c r="AE628" s="21">
        <f t="shared" si="107"/>
        <v>600</v>
      </c>
      <c r="AF628" s="27">
        <f t="shared" si="100"/>
        <v>34.972387196136687</v>
      </c>
      <c r="AG628" t="s">
        <v>237</v>
      </c>
    </row>
    <row r="629" spans="1:34" hidden="1" x14ac:dyDescent="0.25">
      <c r="A629" t="s">
        <v>21</v>
      </c>
      <c r="B629" t="s">
        <v>9</v>
      </c>
      <c r="C629" s="4" t="s">
        <v>277</v>
      </c>
      <c r="D629" s="4" t="s">
        <v>317</v>
      </c>
      <c r="E629" s="6">
        <v>42164</v>
      </c>
      <c r="F629">
        <v>0</v>
      </c>
      <c r="G629" s="15">
        <v>250</v>
      </c>
      <c r="H629">
        <v>203624</v>
      </c>
      <c r="I629">
        <v>206764</v>
      </c>
      <c r="J629">
        <f t="shared" si="106"/>
        <v>84.381304381304375</v>
      </c>
      <c r="K629" t="s">
        <v>30</v>
      </c>
      <c r="L629">
        <f>((3.14*(0.5^2))/4)*J629</f>
        <v>16.559830984830985</v>
      </c>
      <c r="M629">
        <v>17.156392459999999</v>
      </c>
      <c r="N629" s="9">
        <v>1000</v>
      </c>
      <c r="O629" s="9">
        <v>1</v>
      </c>
      <c r="P629" s="12" t="s">
        <v>238</v>
      </c>
      <c r="Q629" t="s">
        <v>31</v>
      </c>
      <c r="R629" t="s">
        <v>99</v>
      </c>
      <c r="S629" t="s">
        <v>34</v>
      </c>
      <c r="T629" t="s">
        <v>102</v>
      </c>
      <c r="U629" t="s">
        <v>103</v>
      </c>
      <c r="V629" t="s">
        <v>104</v>
      </c>
      <c r="W629" t="str">
        <f t="shared" ref="W629:W636" si="110">IF(S629="NA",IF(R629="NA",IF(Q629="NA","Digested",Q629),R629),S629)</f>
        <v>Calanoida</v>
      </c>
      <c r="X629" t="s">
        <v>342</v>
      </c>
      <c r="Y629" t="str">
        <f t="shared" si="109"/>
        <v>Epilabidocera</v>
      </c>
      <c r="Z629" t="s">
        <v>184</v>
      </c>
      <c r="AA629" t="s">
        <v>30</v>
      </c>
      <c r="AB629" t="s">
        <v>30</v>
      </c>
      <c r="AC629">
        <v>3</v>
      </c>
      <c r="AD629">
        <v>11</v>
      </c>
      <c r="AE629" s="21">
        <f t="shared" si="107"/>
        <v>11</v>
      </c>
      <c r="AF629" s="27">
        <f t="shared" si="100"/>
        <v>0.6411604319291726</v>
      </c>
      <c r="AG629" t="s">
        <v>237</v>
      </c>
    </row>
    <row r="630" spans="1:34" hidden="1" x14ac:dyDescent="0.25">
      <c r="A630" t="s">
        <v>21</v>
      </c>
      <c r="B630" t="s">
        <v>9</v>
      </c>
      <c r="C630" s="4" t="s">
        <v>277</v>
      </c>
      <c r="D630" s="4" t="s">
        <v>317</v>
      </c>
      <c r="E630" s="6">
        <v>42164</v>
      </c>
      <c r="F630">
        <v>0</v>
      </c>
      <c r="G630" s="15">
        <v>250</v>
      </c>
      <c r="H630">
        <v>203624</v>
      </c>
      <c r="I630">
        <v>206764</v>
      </c>
      <c r="J630">
        <f t="shared" si="106"/>
        <v>84.381304381304375</v>
      </c>
      <c r="K630" t="s">
        <v>30</v>
      </c>
      <c r="L630">
        <f>((3.14*(0.5^2))/4)*J630</f>
        <v>16.559830984830985</v>
      </c>
      <c r="M630">
        <v>17.156392459999999</v>
      </c>
      <c r="N630" s="9">
        <v>1000</v>
      </c>
      <c r="O630" s="9">
        <v>1</v>
      </c>
      <c r="P630" s="12" t="s">
        <v>238</v>
      </c>
      <c r="Q630" t="s">
        <v>31</v>
      </c>
      <c r="R630" t="s">
        <v>99</v>
      </c>
      <c r="S630" t="s">
        <v>34</v>
      </c>
      <c r="T630" t="s">
        <v>102</v>
      </c>
      <c r="U630" t="s">
        <v>103</v>
      </c>
      <c r="V630" t="s">
        <v>104</v>
      </c>
      <c r="W630" t="str">
        <f t="shared" si="110"/>
        <v>Calanoida</v>
      </c>
      <c r="X630" t="s">
        <v>342</v>
      </c>
      <c r="Y630" t="str">
        <f t="shared" si="109"/>
        <v>Epilabidocera</v>
      </c>
      <c r="Z630" t="s">
        <v>184</v>
      </c>
      <c r="AA630" t="s">
        <v>30</v>
      </c>
      <c r="AB630" t="s">
        <v>227</v>
      </c>
      <c r="AC630">
        <v>3.85</v>
      </c>
      <c r="AD630">
        <v>6</v>
      </c>
      <c r="AE630" s="21">
        <f t="shared" si="107"/>
        <v>6</v>
      </c>
      <c r="AF630" s="27">
        <f t="shared" si="100"/>
        <v>0.34972387196136689</v>
      </c>
      <c r="AG630" t="s">
        <v>237</v>
      </c>
    </row>
    <row r="631" spans="1:34" hidden="1" x14ac:dyDescent="0.25">
      <c r="A631" t="s">
        <v>21</v>
      </c>
      <c r="B631" t="s">
        <v>9</v>
      </c>
      <c r="C631" s="4" t="s">
        <v>277</v>
      </c>
      <c r="D631" s="4" t="s">
        <v>317</v>
      </c>
      <c r="E631" s="6">
        <v>42164</v>
      </c>
      <c r="F631">
        <v>0</v>
      </c>
      <c r="G631" s="15">
        <v>250</v>
      </c>
      <c r="H631">
        <v>203624</v>
      </c>
      <c r="I631">
        <v>206764</v>
      </c>
      <c r="J631">
        <f t="shared" si="106"/>
        <v>84.381304381304375</v>
      </c>
      <c r="K631" t="s">
        <v>30</v>
      </c>
      <c r="L631">
        <f>((3.14*(0.5^2))/4)*J631</f>
        <v>16.559830984830985</v>
      </c>
      <c r="M631">
        <v>17.156392459999999</v>
      </c>
      <c r="N631" s="9">
        <v>1000</v>
      </c>
      <c r="O631" s="9">
        <v>1</v>
      </c>
      <c r="P631" s="12" t="s">
        <v>238</v>
      </c>
      <c r="Q631" t="s">
        <v>31</v>
      </c>
      <c r="R631" t="s">
        <v>99</v>
      </c>
      <c r="S631" t="s">
        <v>34</v>
      </c>
      <c r="T631" t="s">
        <v>102</v>
      </c>
      <c r="U631" t="s">
        <v>103</v>
      </c>
      <c r="V631" t="s">
        <v>104</v>
      </c>
      <c r="W631" t="str">
        <f t="shared" si="110"/>
        <v>Calanoida</v>
      </c>
      <c r="X631" t="s">
        <v>342</v>
      </c>
      <c r="Y631" t="str">
        <f t="shared" si="109"/>
        <v>Epilabidocera</v>
      </c>
      <c r="Z631" t="s">
        <v>184</v>
      </c>
      <c r="AA631" t="s">
        <v>30</v>
      </c>
      <c r="AB631" t="s">
        <v>228</v>
      </c>
      <c r="AC631">
        <v>4.2</v>
      </c>
      <c r="AD631">
        <v>1</v>
      </c>
      <c r="AE631" s="21">
        <f t="shared" si="107"/>
        <v>1</v>
      </c>
      <c r="AF631" s="27">
        <f t="shared" si="100"/>
        <v>5.8287311993561144E-2</v>
      </c>
      <c r="AG631" t="s">
        <v>237</v>
      </c>
    </row>
    <row r="632" spans="1:34" hidden="1" x14ac:dyDescent="0.25">
      <c r="A632" t="s">
        <v>21</v>
      </c>
      <c r="B632" t="s">
        <v>9</v>
      </c>
      <c r="C632" s="4" t="s">
        <v>277</v>
      </c>
      <c r="D632" s="4" t="s">
        <v>317</v>
      </c>
      <c r="E632" s="6">
        <v>42164</v>
      </c>
      <c r="F632">
        <v>0</v>
      </c>
      <c r="G632" s="15">
        <v>250</v>
      </c>
      <c r="H632">
        <v>203624</v>
      </c>
      <c r="I632">
        <v>206764</v>
      </c>
      <c r="J632">
        <f t="shared" si="106"/>
        <v>84.381304381304375</v>
      </c>
      <c r="K632" t="s">
        <v>30</v>
      </c>
      <c r="L632">
        <f>((3.14*(0.5^2))/4)*J632</f>
        <v>16.559830984830985</v>
      </c>
      <c r="M632">
        <v>17.156392459999999</v>
      </c>
      <c r="N632" s="9">
        <v>250</v>
      </c>
      <c r="O632" s="9">
        <v>0.02</v>
      </c>
      <c r="P632" s="12" t="s">
        <v>239</v>
      </c>
      <c r="Q632" t="s">
        <v>31</v>
      </c>
      <c r="R632" t="s">
        <v>99</v>
      </c>
      <c r="S632" t="s">
        <v>34</v>
      </c>
      <c r="T632" t="s">
        <v>102</v>
      </c>
      <c r="U632" t="s">
        <v>103</v>
      </c>
      <c r="V632" t="s">
        <v>104</v>
      </c>
      <c r="W632" t="str">
        <f t="shared" si="110"/>
        <v>Calanoida</v>
      </c>
      <c r="X632" t="s">
        <v>342</v>
      </c>
      <c r="Y632" t="str">
        <f t="shared" si="109"/>
        <v>Epilabidocera</v>
      </c>
      <c r="Z632" t="s">
        <v>184</v>
      </c>
      <c r="AA632" t="s">
        <v>30</v>
      </c>
      <c r="AB632" t="s">
        <v>30</v>
      </c>
      <c r="AC632" t="s">
        <v>229</v>
      </c>
      <c r="AD632">
        <v>1</v>
      </c>
      <c r="AE632" s="21">
        <f t="shared" si="107"/>
        <v>50</v>
      </c>
      <c r="AF632" s="27">
        <f t="shared" si="100"/>
        <v>2.9143655996780575</v>
      </c>
      <c r="AG632" t="s">
        <v>237</v>
      </c>
    </row>
    <row r="633" spans="1:34" hidden="1" x14ac:dyDescent="0.25">
      <c r="A633" t="s">
        <v>21</v>
      </c>
      <c r="B633" t="s">
        <v>9</v>
      </c>
      <c r="C633" s="4" t="s">
        <v>277</v>
      </c>
      <c r="D633" s="4" t="s">
        <v>317</v>
      </c>
      <c r="E633" s="6">
        <v>42164</v>
      </c>
      <c r="F633">
        <v>0</v>
      </c>
      <c r="G633" s="15">
        <v>250</v>
      </c>
      <c r="H633">
        <v>203624</v>
      </c>
      <c r="I633">
        <v>206764</v>
      </c>
      <c r="J633">
        <f t="shared" si="106"/>
        <v>84.381304381304375</v>
      </c>
      <c r="K633" t="s">
        <v>30</v>
      </c>
      <c r="L633">
        <f>((3.14*(0.5^2))/4)*J633</f>
        <v>16.559830984830985</v>
      </c>
      <c r="M633">
        <v>17.156392459999999</v>
      </c>
      <c r="N633" s="9">
        <v>1000</v>
      </c>
      <c r="O633" s="9">
        <v>1</v>
      </c>
      <c r="P633" s="12" t="s">
        <v>240</v>
      </c>
      <c r="Q633" t="s">
        <v>31</v>
      </c>
      <c r="R633" t="s">
        <v>79</v>
      </c>
      <c r="S633" t="s">
        <v>92</v>
      </c>
      <c r="T633" t="s">
        <v>105</v>
      </c>
      <c r="U633" t="s">
        <v>147</v>
      </c>
      <c r="V633" t="s">
        <v>148</v>
      </c>
      <c r="W633" t="str">
        <f t="shared" si="110"/>
        <v>Euphausiacea</v>
      </c>
      <c r="X633" t="s">
        <v>205</v>
      </c>
      <c r="Y633" t="s">
        <v>105</v>
      </c>
      <c r="Z633" t="s">
        <v>204</v>
      </c>
      <c r="AA633" t="s">
        <v>30</v>
      </c>
      <c r="AB633" t="s">
        <v>30</v>
      </c>
      <c r="AC633">
        <v>5.35</v>
      </c>
      <c r="AD633">
        <v>2</v>
      </c>
      <c r="AE633" s="21">
        <f t="shared" si="107"/>
        <v>2</v>
      </c>
      <c r="AF633" s="27">
        <f t="shared" si="100"/>
        <v>0.11657462398712229</v>
      </c>
      <c r="AG633" t="s">
        <v>237</v>
      </c>
    </row>
    <row r="634" spans="1:34" hidden="1" x14ac:dyDescent="0.25">
      <c r="A634" t="s">
        <v>21</v>
      </c>
      <c r="B634" t="s">
        <v>9</v>
      </c>
      <c r="C634" s="4" t="s">
        <v>277</v>
      </c>
      <c r="D634" s="4" t="s">
        <v>317</v>
      </c>
      <c r="E634" s="6">
        <v>42164</v>
      </c>
      <c r="F634">
        <v>0</v>
      </c>
      <c r="G634" s="15">
        <v>250</v>
      </c>
      <c r="H634">
        <v>203624</v>
      </c>
      <c r="I634">
        <v>206764</v>
      </c>
      <c r="J634">
        <f t="shared" si="106"/>
        <v>84.381304381304375</v>
      </c>
      <c r="K634" t="s">
        <v>30</v>
      </c>
      <c r="L634">
        <f>((3.14*(0.5^2))/4)*J634</f>
        <v>16.559830984830985</v>
      </c>
      <c r="M634">
        <v>17.156392459999999</v>
      </c>
      <c r="N634" s="9">
        <v>1000</v>
      </c>
      <c r="O634" s="9">
        <v>1</v>
      </c>
      <c r="P634" s="12" t="s">
        <v>240</v>
      </c>
      <c r="Q634" t="s">
        <v>31</v>
      </c>
      <c r="R634" t="s">
        <v>79</v>
      </c>
      <c r="S634" t="s">
        <v>92</v>
      </c>
      <c r="T634" t="s">
        <v>105</v>
      </c>
      <c r="U634" t="s">
        <v>30</v>
      </c>
      <c r="V634" t="s">
        <v>30</v>
      </c>
      <c r="W634" t="str">
        <f t="shared" si="110"/>
        <v>Euphausiacea</v>
      </c>
      <c r="X634" t="s">
        <v>205</v>
      </c>
      <c r="Y634" t="str">
        <f t="shared" ref="Y634:Y663" si="111">IF(U634="NA",IF(T634="NA",IF(S634="NA",IF(R634="NA",IF(Q634="NA","Other",Q634),R634),S634),T634),U634)</f>
        <v>Euphausiidae</v>
      </c>
      <c r="Z634" t="s">
        <v>205</v>
      </c>
      <c r="AA634" t="s">
        <v>30</v>
      </c>
      <c r="AB634" t="s">
        <v>30</v>
      </c>
      <c r="AC634">
        <v>7.2</v>
      </c>
      <c r="AD634">
        <v>1</v>
      </c>
      <c r="AE634" s="21">
        <f t="shared" si="107"/>
        <v>1</v>
      </c>
      <c r="AF634" s="27">
        <f t="shared" si="100"/>
        <v>5.8287311993561144E-2</v>
      </c>
      <c r="AG634" t="s">
        <v>237</v>
      </c>
    </row>
    <row r="635" spans="1:34" hidden="1" x14ac:dyDescent="0.25">
      <c r="A635" t="s">
        <v>21</v>
      </c>
      <c r="B635" t="s">
        <v>9</v>
      </c>
      <c r="C635" s="4" t="s">
        <v>277</v>
      </c>
      <c r="D635" s="4" t="s">
        <v>317</v>
      </c>
      <c r="E635" s="6">
        <v>42164</v>
      </c>
      <c r="F635">
        <v>0</v>
      </c>
      <c r="G635" s="15">
        <v>250</v>
      </c>
      <c r="H635">
        <v>203624</v>
      </c>
      <c r="I635">
        <v>206764</v>
      </c>
      <c r="J635">
        <f t="shared" si="106"/>
        <v>84.381304381304375</v>
      </c>
      <c r="K635" t="s">
        <v>30</v>
      </c>
      <c r="L635">
        <f>((3.14*(0.5^2))/4)*J635</f>
        <v>16.559830984830985</v>
      </c>
      <c r="M635">
        <v>17.156392459999999</v>
      </c>
      <c r="N635" s="9">
        <v>250</v>
      </c>
      <c r="O635" s="9">
        <v>0.02</v>
      </c>
      <c r="P635" s="17" t="s">
        <v>234</v>
      </c>
      <c r="Q635" t="s">
        <v>31</v>
      </c>
      <c r="R635" t="s">
        <v>79</v>
      </c>
      <c r="S635" t="s">
        <v>92</v>
      </c>
      <c r="T635" t="s">
        <v>105</v>
      </c>
      <c r="U635" t="s">
        <v>30</v>
      </c>
      <c r="V635" t="s">
        <v>30</v>
      </c>
      <c r="W635" t="str">
        <f t="shared" si="110"/>
        <v>Euphausiacea</v>
      </c>
      <c r="X635" t="s">
        <v>205</v>
      </c>
      <c r="Y635" t="str">
        <f t="shared" si="111"/>
        <v>Euphausiidae</v>
      </c>
      <c r="Z635" t="s">
        <v>185</v>
      </c>
      <c r="AA635" t="s">
        <v>30</v>
      </c>
      <c r="AB635" t="s">
        <v>30</v>
      </c>
      <c r="AC635" t="s">
        <v>229</v>
      </c>
      <c r="AD635">
        <v>11</v>
      </c>
      <c r="AE635" s="21">
        <f t="shared" si="107"/>
        <v>550</v>
      </c>
      <c r="AF635" s="27">
        <f t="shared" si="100"/>
        <v>32.05802159645863</v>
      </c>
      <c r="AG635" t="s">
        <v>237</v>
      </c>
    </row>
    <row r="636" spans="1:34" hidden="1" x14ac:dyDescent="0.25">
      <c r="A636" t="s">
        <v>21</v>
      </c>
      <c r="B636" t="s">
        <v>9</v>
      </c>
      <c r="C636" s="4" t="s">
        <v>277</v>
      </c>
      <c r="D636" s="4" t="s">
        <v>317</v>
      </c>
      <c r="E636" s="6">
        <v>42164</v>
      </c>
      <c r="F636">
        <v>0</v>
      </c>
      <c r="G636" s="15">
        <v>250</v>
      </c>
      <c r="H636">
        <v>203624</v>
      </c>
      <c r="I636">
        <v>206764</v>
      </c>
      <c r="J636">
        <f t="shared" si="106"/>
        <v>84.381304381304375</v>
      </c>
      <c r="K636" t="s">
        <v>30</v>
      </c>
      <c r="L636">
        <f>((3.14*(0.5^2))/4)*J636</f>
        <v>16.559830984830985</v>
      </c>
      <c r="M636">
        <v>17.156392459999999</v>
      </c>
      <c r="N636" s="9">
        <v>250</v>
      </c>
      <c r="O636" s="9">
        <v>0.02</v>
      </c>
      <c r="P636" s="17" t="s">
        <v>234</v>
      </c>
      <c r="Q636" t="s">
        <v>31</v>
      </c>
      <c r="R636" t="s">
        <v>38</v>
      </c>
      <c r="S636" t="s">
        <v>39</v>
      </c>
      <c r="T636" t="s">
        <v>40</v>
      </c>
      <c r="U636" t="s">
        <v>41</v>
      </c>
      <c r="V636" t="s">
        <v>30</v>
      </c>
      <c r="W636" t="str">
        <f t="shared" si="110"/>
        <v>Diplostraca</v>
      </c>
      <c r="X636" t="s">
        <v>336</v>
      </c>
      <c r="Y636" t="str">
        <f t="shared" si="111"/>
        <v>Evadne</v>
      </c>
      <c r="Z636" t="s">
        <v>41</v>
      </c>
      <c r="AA636" t="s">
        <v>30</v>
      </c>
      <c r="AB636" t="s">
        <v>30</v>
      </c>
      <c r="AC636" t="s">
        <v>229</v>
      </c>
      <c r="AD636">
        <v>2</v>
      </c>
      <c r="AE636" s="21">
        <f t="shared" si="107"/>
        <v>100</v>
      </c>
      <c r="AF636" s="27">
        <f t="shared" si="100"/>
        <v>5.8287311993561151</v>
      </c>
      <c r="AG636" t="s">
        <v>237</v>
      </c>
    </row>
    <row r="637" spans="1:34" hidden="1" x14ac:dyDescent="0.25">
      <c r="A637" t="s">
        <v>21</v>
      </c>
      <c r="B637" t="s">
        <v>9</v>
      </c>
      <c r="C637" s="4" t="s">
        <v>277</v>
      </c>
      <c r="D637" s="4" t="s">
        <v>317</v>
      </c>
      <c r="E637" s="6">
        <v>42164</v>
      </c>
      <c r="F637">
        <v>0</v>
      </c>
      <c r="G637" s="15">
        <v>250</v>
      </c>
      <c r="H637">
        <v>203624</v>
      </c>
      <c r="I637">
        <v>206764</v>
      </c>
      <c r="J637">
        <f t="shared" si="106"/>
        <v>84.381304381304375</v>
      </c>
      <c r="K637" t="s">
        <v>30</v>
      </c>
      <c r="L637">
        <f>((3.14*(0.5^2))/4)*J637</f>
        <v>16.559830984830985</v>
      </c>
      <c r="M637">
        <v>17.156392459999999</v>
      </c>
      <c r="N637" s="9">
        <v>250</v>
      </c>
      <c r="O637" s="9">
        <v>0.02</v>
      </c>
      <c r="P637" s="17" t="s">
        <v>234</v>
      </c>
      <c r="Q637" t="s">
        <v>70</v>
      </c>
      <c r="R637" t="s">
        <v>71</v>
      </c>
      <c r="S637" t="s">
        <v>30</v>
      </c>
      <c r="T637" t="s">
        <v>30</v>
      </c>
      <c r="U637" t="s">
        <v>30</v>
      </c>
      <c r="V637" t="s">
        <v>30</v>
      </c>
      <c r="W637" t="s">
        <v>166</v>
      </c>
      <c r="X637" t="s">
        <v>166</v>
      </c>
      <c r="Y637" t="str">
        <f t="shared" si="111"/>
        <v>Gastropoda</v>
      </c>
      <c r="Z637" t="s">
        <v>193</v>
      </c>
      <c r="AA637" t="s">
        <v>221</v>
      </c>
      <c r="AB637" t="s">
        <v>30</v>
      </c>
      <c r="AC637" t="s">
        <v>229</v>
      </c>
      <c r="AD637">
        <v>3</v>
      </c>
      <c r="AE637" s="21">
        <f t="shared" si="107"/>
        <v>150</v>
      </c>
      <c r="AF637" s="27">
        <f t="shared" si="100"/>
        <v>8.7430967990341717</v>
      </c>
      <c r="AG637" t="s">
        <v>237</v>
      </c>
    </row>
    <row r="638" spans="1:34" hidden="1" x14ac:dyDescent="0.25">
      <c r="A638" t="s">
        <v>21</v>
      </c>
      <c r="B638" t="s">
        <v>9</v>
      </c>
      <c r="C638" s="4" t="s">
        <v>277</v>
      </c>
      <c r="D638" s="4" t="s">
        <v>317</v>
      </c>
      <c r="E638" s="6">
        <v>42164</v>
      </c>
      <c r="F638">
        <v>0</v>
      </c>
      <c r="G638" s="15">
        <v>250</v>
      </c>
      <c r="H638">
        <v>203624</v>
      </c>
      <c r="I638">
        <v>206764</v>
      </c>
      <c r="J638">
        <f t="shared" si="106"/>
        <v>84.381304381304375</v>
      </c>
      <c r="K638" t="s">
        <v>30</v>
      </c>
      <c r="L638">
        <f>((3.14*(0.5^2))/4)*J638</f>
        <v>16.559830984830985</v>
      </c>
      <c r="M638">
        <v>17.156392459999999</v>
      </c>
      <c r="N638" s="9">
        <v>250</v>
      </c>
      <c r="O638" s="9">
        <v>0.02</v>
      </c>
      <c r="P638" s="12" t="s">
        <v>238</v>
      </c>
      <c r="Q638" t="s">
        <v>31</v>
      </c>
      <c r="R638" t="s">
        <v>79</v>
      </c>
      <c r="S638" t="s">
        <v>80</v>
      </c>
      <c r="T638" t="s">
        <v>95</v>
      </c>
      <c r="U638" t="s">
        <v>30</v>
      </c>
      <c r="V638" t="s">
        <v>30</v>
      </c>
      <c r="W638" t="str">
        <f t="shared" ref="W638:W650" si="112">IF(S638="NA",IF(R638="NA",IF(Q638="NA","Digested",Q638),R638),S638)</f>
        <v>Decapoda</v>
      </c>
      <c r="X638" t="s">
        <v>340</v>
      </c>
      <c r="Y638" t="str">
        <f t="shared" si="111"/>
        <v>Grapsidae</v>
      </c>
      <c r="Z638" t="s">
        <v>95</v>
      </c>
      <c r="AA638" t="s">
        <v>30</v>
      </c>
      <c r="AB638" t="s">
        <v>30</v>
      </c>
      <c r="AC638">
        <v>2</v>
      </c>
      <c r="AD638">
        <v>2</v>
      </c>
      <c r="AE638" s="21">
        <f t="shared" si="107"/>
        <v>100</v>
      </c>
      <c r="AF638" s="27">
        <f t="shared" si="100"/>
        <v>5.8287311993561151</v>
      </c>
      <c r="AG638" t="s">
        <v>237</v>
      </c>
    </row>
    <row r="639" spans="1:34" hidden="1" x14ac:dyDescent="0.25">
      <c r="A639" t="s">
        <v>21</v>
      </c>
      <c r="B639" t="s">
        <v>9</v>
      </c>
      <c r="C639" s="4" t="s">
        <v>277</v>
      </c>
      <c r="D639" s="4" t="s">
        <v>317</v>
      </c>
      <c r="E639" s="6">
        <v>42164</v>
      </c>
      <c r="F639">
        <v>0</v>
      </c>
      <c r="G639" s="15">
        <v>250</v>
      </c>
      <c r="H639">
        <v>203624</v>
      </c>
      <c r="I639">
        <v>206764</v>
      </c>
      <c r="J639">
        <f t="shared" si="106"/>
        <v>84.381304381304375</v>
      </c>
      <c r="K639" t="s">
        <v>30</v>
      </c>
      <c r="L639">
        <f>((3.14*(0.5^2))/4)*J639</f>
        <v>16.559830984830985</v>
      </c>
      <c r="M639">
        <v>17.156392459999999</v>
      </c>
      <c r="N639" s="9">
        <v>1000</v>
      </c>
      <c r="O639" s="9">
        <v>1</v>
      </c>
      <c r="P639" s="12" t="s">
        <v>240</v>
      </c>
      <c r="Q639" t="s">
        <v>72</v>
      </c>
      <c r="R639" t="s">
        <v>73</v>
      </c>
      <c r="S639" t="s">
        <v>30</v>
      </c>
      <c r="T639" t="s">
        <v>30</v>
      </c>
      <c r="U639" t="s">
        <v>30</v>
      </c>
      <c r="V639" t="s">
        <v>30</v>
      </c>
      <c r="W639" t="str">
        <f t="shared" si="112"/>
        <v>Hydrozoa</v>
      </c>
      <c r="X639" t="s">
        <v>166</v>
      </c>
      <c r="Y639" t="str">
        <f t="shared" si="111"/>
        <v>Hydrozoa</v>
      </c>
      <c r="Z639" t="s">
        <v>179</v>
      </c>
      <c r="AA639" t="s">
        <v>30</v>
      </c>
      <c r="AB639" t="s">
        <v>30</v>
      </c>
      <c r="AC639">
        <v>9</v>
      </c>
      <c r="AD639">
        <v>1</v>
      </c>
      <c r="AE639" s="21">
        <f t="shared" si="107"/>
        <v>1</v>
      </c>
      <c r="AF639" s="27">
        <f t="shared" ref="AF639:AF702" si="113">AE639/M639</f>
        <v>5.8287311993561144E-2</v>
      </c>
      <c r="AG639" t="s">
        <v>237</v>
      </c>
    </row>
    <row r="640" spans="1:34" hidden="1" x14ac:dyDescent="0.25">
      <c r="A640" t="s">
        <v>21</v>
      </c>
      <c r="B640" t="s">
        <v>9</v>
      </c>
      <c r="C640" s="4" t="s">
        <v>277</v>
      </c>
      <c r="D640" s="4" t="s">
        <v>317</v>
      </c>
      <c r="E640" s="6">
        <v>42164</v>
      </c>
      <c r="F640">
        <v>0</v>
      </c>
      <c r="G640" s="15">
        <v>250</v>
      </c>
      <c r="H640">
        <v>203624</v>
      </c>
      <c r="I640">
        <v>206764</v>
      </c>
      <c r="J640">
        <f t="shared" si="106"/>
        <v>84.381304381304375</v>
      </c>
      <c r="K640" t="s">
        <v>30</v>
      </c>
      <c r="L640">
        <f>((3.14*(0.5^2))/4)*J640</f>
        <v>16.559830984830985</v>
      </c>
      <c r="M640">
        <v>17.156392459999999</v>
      </c>
      <c r="N640" s="9">
        <v>2000</v>
      </c>
      <c r="O640" s="9">
        <v>1</v>
      </c>
      <c r="P640" s="12" t="s">
        <v>240</v>
      </c>
      <c r="Q640" t="s">
        <v>31</v>
      </c>
      <c r="R640" t="s">
        <v>79</v>
      </c>
      <c r="S640" t="s">
        <v>89</v>
      </c>
      <c r="T640" t="s">
        <v>94</v>
      </c>
      <c r="U640" t="s">
        <v>98</v>
      </c>
      <c r="V640" t="s">
        <v>30</v>
      </c>
      <c r="W640" t="str">
        <f t="shared" si="112"/>
        <v>Amphipoda</v>
      </c>
      <c r="X640" t="s">
        <v>338</v>
      </c>
      <c r="Y640" t="str">
        <f t="shared" si="111"/>
        <v>Themisto</v>
      </c>
      <c r="Z640" t="s">
        <v>257</v>
      </c>
      <c r="AA640" t="s">
        <v>30</v>
      </c>
      <c r="AB640" t="s">
        <v>30</v>
      </c>
      <c r="AC640">
        <v>6.1</v>
      </c>
      <c r="AD640">
        <v>4</v>
      </c>
      <c r="AE640" s="21">
        <f t="shared" si="107"/>
        <v>4</v>
      </c>
      <c r="AF640" s="27">
        <f t="shared" si="113"/>
        <v>0.23314924797424458</v>
      </c>
      <c r="AG640" t="s">
        <v>237</v>
      </c>
      <c r="AH640" t="s">
        <v>233</v>
      </c>
    </row>
    <row r="641" spans="1:34" hidden="1" x14ac:dyDescent="0.25">
      <c r="A641" t="s">
        <v>21</v>
      </c>
      <c r="B641" t="s">
        <v>9</v>
      </c>
      <c r="C641" s="4" t="s">
        <v>277</v>
      </c>
      <c r="D641" s="4" t="s">
        <v>317</v>
      </c>
      <c r="E641" s="6">
        <v>42164</v>
      </c>
      <c r="F641">
        <v>0</v>
      </c>
      <c r="G641" s="15">
        <v>250</v>
      </c>
      <c r="H641">
        <v>203624</v>
      </c>
      <c r="I641">
        <v>206764</v>
      </c>
      <c r="J641">
        <f t="shared" si="106"/>
        <v>84.381304381304375</v>
      </c>
      <c r="K641" t="s">
        <v>30</v>
      </c>
      <c r="L641">
        <f>((3.14*(0.5^2))/4)*J641</f>
        <v>16.559830984830985</v>
      </c>
      <c r="M641">
        <v>17.156392459999999</v>
      </c>
      <c r="N641" s="9">
        <v>1000</v>
      </c>
      <c r="O641" s="9">
        <v>1</v>
      </c>
      <c r="P641" s="12" t="s">
        <v>238</v>
      </c>
      <c r="Q641" t="s">
        <v>31</v>
      </c>
      <c r="R641" t="s">
        <v>79</v>
      </c>
      <c r="S641" t="s">
        <v>89</v>
      </c>
      <c r="T641" t="s">
        <v>94</v>
      </c>
      <c r="U641" t="s">
        <v>98</v>
      </c>
      <c r="V641" t="s">
        <v>30</v>
      </c>
      <c r="W641" t="str">
        <f t="shared" si="112"/>
        <v>Amphipoda</v>
      </c>
      <c r="X641" t="s">
        <v>338</v>
      </c>
      <c r="Y641" t="str">
        <f t="shared" si="111"/>
        <v>Themisto</v>
      </c>
      <c r="Z641" t="s">
        <v>257</v>
      </c>
      <c r="AA641" t="s">
        <v>30</v>
      </c>
      <c r="AB641" t="s">
        <v>30</v>
      </c>
      <c r="AC641">
        <v>3.35</v>
      </c>
      <c r="AD641">
        <v>10</v>
      </c>
      <c r="AE641" s="21">
        <f t="shared" si="107"/>
        <v>10</v>
      </c>
      <c r="AF641" s="27">
        <f t="shared" si="113"/>
        <v>0.58287311993561153</v>
      </c>
      <c r="AG641" t="s">
        <v>237</v>
      </c>
      <c r="AH641" t="s">
        <v>233</v>
      </c>
    </row>
    <row r="642" spans="1:34" hidden="1" x14ac:dyDescent="0.25">
      <c r="A642" t="s">
        <v>21</v>
      </c>
      <c r="B642" t="s">
        <v>9</v>
      </c>
      <c r="C642" s="4" t="s">
        <v>277</v>
      </c>
      <c r="D642" s="4" t="s">
        <v>317</v>
      </c>
      <c r="E642" s="6">
        <v>42164</v>
      </c>
      <c r="F642">
        <v>0</v>
      </c>
      <c r="G642" s="15">
        <v>250</v>
      </c>
      <c r="H642">
        <v>203624</v>
      </c>
      <c r="I642">
        <v>206764</v>
      </c>
      <c r="J642">
        <f t="shared" si="106"/>
        <v>84.381304381304375</v>
      </c>
      <c r="K642" t="s">
        <v>30</v>
      </c>
      <c r="L642">
        <f>((3.14*(0.5^2))/4)*J642</f>
        <v>16.559830984830985</v>
      </c>
      <c r="M642">
        <v>17.156392459999999</v>
      </c>
      <c r="N642" s="9">
        <v>1000</v>
      </c>
      <c r="O642" s="9">
        <v>1</v>
      </c>
      <c r="P642" s="12" t="s">
        <v>238</v>
      </c>
      <c r="Q642" t="s">
        <v>31</v>
      </c>
      <c r="R642" t="s">
        <v>79</v>
      </c>
      <c r="S642" t="s">
        <v>80</v>
      </c>
      <c r="T642" t="s">
        <v>116</v>
      </c>
      <c r="U642" t="s">
        <v>30</v>
      </c>
      <c r="V642" t="s">
        <v>30</v>
      </c>
      <c r="W642" t="str">
        <f t="shared" si="112"/>
        <v>Decapoda</v>
      </c>
      <c r="X642" t="s">
        <v>340</v>
      </c>
      <c r="Y642" t="str">
        <f t="shared" si="111"/>
        <v>Majidae</v>
      </c>
      <c r="Z642" t="s">
        <v>116</v>
      </c>
      <c r="AA642" t="s">
        <v>30</v>
      </c>
      <c r="AB642" t="s">
        <v>30</v>
      </c>
      <c r="AC642">
        <v>2.85</v>
      </c>
      <c r="AD642">
        <v>2</v>
      </c>
      <c r="AE642" s="21">
        <f t="shared" si="107"/>
        <v>2</v>
      </c>
      <c r="AF642" s="27">
        <f t="shared" si="113"/>
        <v>0.11657462398712229</v>
      </c>
      <c r="AG642" t="s">
        <v>237</v>
      </c>
    </row>
    <row r="643" spans="1:34" hidden="1" x14ac:dyDescent="0.25">
      <c r="A643" t="s">
        <v>21</v>
      </c>
      <c r="B643" t="s">
        <v>9</v>
      </c>
      <c r="C643" s="4" t="s">
        <v>277</v>
      </c>
      <c r="D643" s="4" t="s">
        <v>317</v>
      </c>
      <c r="E643" s="6">
        <v>42164</v>
      </c>
      <c r="F643">
        <v>0</v>
      </c>
      <c r="G643" s="15">
        <v>250</v>
      </c>
      <c r="H643">
        <v>203624</v>
      </c>
      <c r="I643">
        <v>206764</v>
      </c>
      <c r="J643">
        <f t="shared" si="106"/>
        <v>84.381304381304375</v>
      </c>
      <c r="K643" t="s">
        <v>30</v>
      </c>
      <c r="L643">
        <f>((3.14*(0.5^2))/4)*J643</f>
        <v>16.559830984830985</v>
      </c>
      <c r="M643">
        <v>17.156392459999999</v>
      </c>
      <c r="N643" s="9">
        <v>1000</v>
      </c>
      <c r="O643" s="9">
        <v>1</v>
      </c>
      <c r="P643" s="12" t="s">
        <v>238</v>
      </c>
      <c r="Q643" t="s">
        <v>31</v>
      </c>
      <c r="R643" t="s">
        <v>99</v>
      </c>
      <c r="S643" t="s">
        <v>34</v>
      </c>
      <c r="T643" t="s">
        <v>117</v>
      </c>
      <c r="U643" t="s">
        <v>118</v>
      </c>
      <c r="V643" t="s">
        <v>30</v>
      </c>
      <c r="W643" t="str">
        <f t="shared" si="112"/>
        <v>Calanoida</v>
      </c>
      <c r="X643" t="s">
        <v>342</v>
      </c>
      <c r="Y643" t="str">
        <f t="shared" si="111"/>
        <v>Metridia</v>
      </c>
      <c r="Z643" t="s">
        <v>118</v>
      </c>
      <c r="AA643" t="s">
        <v>30</v>
      </c>
      <c r="AB643" t="s">
        <v>30</v>
      </c>
      <c r="AC643">
        <v>2.67</v>
      </c>
      <c r="AD643">
        <v>260</v>
      </c>
      <c r="AE643" s="21">
        <f t="shared" si="107"/>
        <v>260</v>
      </c>
      <c r="AF643" s="27">
        <f t="shared" si="113"/>
        <v>15.154701118325898</v>
      </c>
      <c r="AG643" t="s">
        <v>237</v>
      </c>
    </row>
    <row r="644" spans="1:34" hidden="1" x14ac:dyDescent="0.25">
      <c r="A644" t="s">
        <v>21</v>
      </c>
      <c r="B644" t="s">
        <v>9</v>
      </c>
      <c r="C644" s="4" t="s">
        <v>277</v>
      </c>
      <c r="D644" s="4" t="s">
        <v>317</v>
      </c>
      <c r="E644" s="6">
        <v>42164</v>
      </c>
      <c r="F644">
        <v>0</v>
      </c>
      <c r="G644" s="15">
        <v>250</v>
      </c>
      <c r="H644">
        <v>203624</v>
      </c>
      <c r="I644">
        <v>206764</v>
      </c>
      <c r="J644">
        <f t="shared" si="106"/>
        <v>84.381304381304375</v>
      </c>
      <c r="K644" t="s">
        <v>30</v>
      </c>
      <c r="L644">
        <f>((3.14*(0.5^2))/4)*J644</f>
        <v>16.559830984830985</v>
      </c>
      <c r="M644">
        <v>17.156392459999999</v>
      </c>
      <c r="N644" s="9">
        <v>250</v>
      </c>
      <c r="O644" s="9">
        <v>0.02</v>
      </c>
      <c r="P644" s="12" t="s">
        <v>239</v>
      </c>
      <c r="Q644" t="s">
        <v>31</v>
      </c>
      <c r="R644" t="s">
        <v>99</v>
      </c>
      <c r="S644" t="s">
        <v>34</v>
      </c>
      <c r="T644" t="s">
        <v>117</v>
      </c>
      <c r="U644" t="s">
        <v>118</v>
      </c>
      <c r="V644" t="s">
        <v>30</v>
      </c>
      <c r="W644" t="str">
        <f t="shared" si="112"/>
        <v>Calanoida</v>
      </c>
      <c r="X644" t="s">
        <v>342</v>
      </c>
      <c r="Y644" t="str">
        <f t="shared" si="111"/>
        <v>Metridia</v>
      </c>
      <c r="Z644" t="s">
        <v>118</v>
      </c>
      <c r="AA644" t="s">
        <v>30</v>
      </c>
      <c r="AB644" t="s">
        <v>30</v>
      </c>
      <c r="AC644" t="s">
        <v>229</v>
      </c>
      <c r="AD644">
        <v>6</v>
      </c>
      <c r="AE644" s="21">
        <f t="shared" si="107"/>
        <v>300</v>
      </c>
      <c r="AF644" s="27">
        <f t="shared" si="113"/>
        <v>17.486193598068343</v>
      </c>
      <c r="AG644" t="s">
        <v>237</v>
      </c>
    </row>
    <row r="645" spans="1:34" hidden="1" x14ac:dyDescent="0.25">
      <c r="A645" t="s">
        <v>21</v>
      </c>
      <c r="B645" t="s">
        <v>9</v>
      </c>
      <c r="C645" s="4" t="s">
        <v>277</v>
      </c>
      <c r="D645" s="4" t="s">
        <v>317</v>
      </c>
      <c r="E645" s="6">
        <v>42164</v>
      </c>
      <c r="F645">
        <v>0</v>
      </c>
      <c r="G645" s="15">
        <v>250</v>
      </c>
      <c r="H645">
        <v>203624</v>
      </c>
      <c r="I645">
        <v>206764</v>
      </c>
      <c r="J645">
        <f t="shared" si="106"/>
        <v>84.381304381304375</v>
      </c>
      <c r="K645" t="s">
        <v>30</v>
      </c>
      <c r="L645">
        <f>((3.14*(0.5^2))/4)*J645</f>
        <v>16.559830984830985</v>
      </c>
      <c r="M645">
        <v>17.156392459999999</v>
      </c>
      <c r="N645" s="9">
        <v>1000</v>
      </c>
      <c r="O645" s="9">
        <v>1</v>
      </c>
      <c r="P645" s="12" t="s">
        <v>238</v>
      </c>
      <c r="Q645" t="s">
        <v>31</v>
      </c>
      <c r="R645" t="s">
        <v>99</v>
      </c>
      <c r="S645" t="s">
        <v>34</v>
      </c>
      <c r="T645" t="s">
        <v>117</v>
      </c>
      <c r="U645" t="s">
        <v>118</v>
      </c>
      <c r="V645" t="s">
        <v>149</v>
      </c>
      <c r="W645" t="str">
        <f t="shared" si="112"/>
        <v>Calanoida</v>
      </c>
      <c r="X645" t="s">
        <v>342</v>
      </c>
      <c r="Y645" t="str">
        <f t="shared" si="111"/>
        <v>Metridia</v>
      </c>
      <c r="Z645" t="s">
        <v>206</v>
      </c>
      <c r="AA645" t="s">
        <v>30</v>
      </c>
      <c r="AB645" t="s">
        <v>30</v>
      </c>
      <c r="AC645">
        <v>4.5</v>
      </c>
      <c r="AD645">
        <v>1</v>
      </c>
      <c r="AE645" s="21">
        <f t="shared" si="107"/>
        <v>1</v>
      </c>
      <c r="AF645" s="27">
        <f t="shared" si="113"/>
        <v>5.8287311993561144E-2</v>
      </c>
      <c r="AG645" t="s">
        <v>237</v>
      </c>
    </row>
    <row r="646" spans="1:34" hidden="1" x14ac:dyDescent="0.25">
      <c r="A646" t="s">
        <v>21</v>
      </c>
      <c r="B646" t="s">
        <v>9</v>
      </c>
      <c r="C646" s="4" t="s">
        <v>277</v>
      </c>
      <c r="D646" s="4" t="s">
        <v>317</v>
      </c>
      <c r="E646" s="6">
        <v>42164</v>
      </c>
      <c r="F646">
        <v>0</v>
      </c>
      <c r="G646" s="15">
        <v>250</v>
      </c>
      <c r="H646">
        <v>203624</v>
      </c>
      <c r="I646">
        <v>206764</v>
      </c>
      <c r="J646">
        <f t="shared" si="106"/>
        <v>84.381304381304375</v>
      </c>
      <c r="K646" t="s">
        <v>30</v>
      </c>
      <c r="L646">
        <f>((3.14*(0.5^2))/4)*J646</f>
        <v>16.559830984830985</v>
      </c>
      <c r="M646">
        <v>17.156392459999999</v>
      </c>
      <c r="N646" s="9">
        <v>1000</v>
      </c>
      <c r="O646" s="9">
        <v>1</v>
      </c>
      <c r="P646" s="12" t="s">
        <v>238</v>
      </c>
      <c r="Q646" t="s">
        <v>31</v>
      </c>
      <c r="R646" t="s">
        <v>99</v>
      </c>
      <c r="S646" t="s">
        <v>34</v>
      </c>
      <c r="T646" t="s">
        <v>82</v>
      </c>
      <c r="U646" t="s">
        <v>150</v>
      </c>
      <c r="V646" t="s">
        <v>30</v>
      </c>
      <c r="W646" t="str">
        <f t="shared" si="112"/>
        <v>Calanoida</v>
      </c>
      <c r="X646" t="s">
        <v>342</v>
      </c>
      <c r="Y646" t="str">
        <f t="shared" si="111"/>
        <v>Neocalanus</v>
      </c>
      <c r="Z646" t="s">
        <v>150</v>
      </c>
      <c r="AA646" t="s">
        <v>30</v>
      </c>
      <c r="AB646" t="s">
        <v>30</v>
      </c>
      <c r="AC646">
        <v>4.8499999999999996</v>
      </c>
      <c r="AD646">
        <v>2</v>
      </c>
      <c r="AE646" s="21">
        <f t="shared" si="107"/>
        <v>2</v>
      </c>
      <c r="AF646" s="27">
        <f t="shared" si="113"/>
        <v>0.11657462398712229</v>
      </c>
      <c r="AG646" t="s">
        <v>237</v>
      </c>
    </row>
    <row r="647" spans="1:34" hidden="1" x14ac:dyDescent="0.25">
      <c r="A647" t="s">
        <v>21</v>
      </c>
      <c r="B647" t="s">
        <v>9</v>
      </c>
      <c r="C647" s="4" t="s">
        <v>277</v>
      </c>
      <c r="D647" s="4" t="s">
        <v>317</v>
      </c>
      <c r="E647" s="6">
        <v>42164</v>
      </c>
      <c r="F647">
        <v>0</v>
      </c>
      <c r="G647" s="15">
        <v>250</v>
      </c>
      <c r="H647">
        <v>203624</v>
      </c>
      <c r="I647">
        <v>206764</v>
      </c>
      <c r="J647">
        <f t="shared" si="106"/>
        <v>84.381304381304375</v>
      </c>
      <c r="K647" t="s">
        <v>30</v>
      </c>
      <c r="L647">
        <f>((3.14*(0.5^2))/4)*J647</f>
        <v>16.559830984830985</v>
      </c>
      <c r="M647">
        <v>17.156392459999999</v>
      </c>
      <c r="N647" s="9">
        <v>250</v>
      </c>
      <c r="O647" s="9">
        <v>0.02</v>
      </c>
      <c r="P647" s="12" t="s">
        <v>238</v>
      </c>
      <c r="Q647" t="s">
        <v>45</v>
      </c>
      <c r="R647" t="s">
        <v>46</v>
      </c>
      <c r="S647" t="s">
        <v>47</v>
      </c>
      <c r="T647" t="s">
        <v>48</v>
      </c>
      <c r="U647" t="s">
        <v>49</v>
      </c>
      <c r="V647" t="s">
        <v>30</v>
      </c>
      <c r="W647" t="str">
        <f t="shared" si="112"/>
        <v>Copelata</v>
      </c>
      <c r="X647" t="s">
        <v>341</v>
      </c>
      <c r="Y647" t="s">
        <v>341</v>
      </c>
      <c r="Z647" t="s">
        <v>49</v>
      </c>
      <c r="AA647" t="s">
        <v>30</v>
      </c>
      <c r="AB647" t="s">
        <v>30</v>
      </c>
      <c r="AC647" t="s">
        <v>229</v>
      </c>
      <c r="AD647">
        <v>9</v>
      </c>
      <c r="AE647" s="21">
        <f t="shared" si="107"/>
        <v>450</v>
      </c>
      <c r="AF647" s="27">
        <f t="shared" si="113"/>
        <v>26.229290397102517</v>
      </c>
      <c r="AG647" t="s">
        <v>237</v>
      </c>
    </row>
    <row r="648" spans="1:34" hidden="1" x14ac:dyDescent="0.25">
      <c r="A648" t="s">
        <v>21</v>
      </c>
      <c r="B648" t="s">
        <v>9</v>
      </c>
      <c r="C648" s="4" t="s">
        <v>277</v>
      </c>
      <c r="D648" s="4" t="s">
        <v>317</v>
      </c>
      <c r="E648" s="6">
        <v>42164</v>
      </c>
      <c r="F648">
        <v>0</v>
      </c>
      <c r="G648" s="15">
        <v>250</v>
      </c>
      <c r="H648">
        <v>203624</v>
      </c>
      <c r="I648">
        <v>206764</v>
      </c>
      <c r="J648">
        <f t="shared" si="106"/>
        <v>84.381304381304375</v>
      </c>
      <c r="K648" t="s">
        <v>30</v>
      </c>
      <c r="L648">
        <f>((3.14*(0.5^2))/4)*J648</f>
        <v>16.559830984830985</v>
      </c>
      <c r="M648">
        <v>17.156392459999999</v>
      </c>
      <c r="N648" s="9">
        <v>250</v>
      </c>
      <c r="O648" s="9">
        <v>0.02</v>
      </c>
      <c r="P648" s="17" t="s">
        <v>234</v>
      </c>
      <c r="Q648" t="s">
        <v>31</v>
      </c>
      <c r="R648" t="s">
        <v>32</v>
      </c>
      <c r="S648" t="s">
        <v>42</v>
      </c>
      <c r="T648" t="s">
        <v>43</v>
      </c>
      <c r="U648" t="s">
        <v>44</v>
      </c>
      <c r="V648" t="s">
        <v>30</v>
      </c>
      <c r="W648" t="str">
        <f t="shared" si="112"/>
        <v>Cyclopoida</v>
      </c>
      <c r="X648" t="s">
        <v>166</v>
      </c>
      <c r="Y648" t="str">
        <f t="shared" si="111"/>
        <v>Oithona</v>
      </c>
      <c r="Z648" t="s">
        <v>44</v>
      </c>
      <c r="AA648" t="s">
        <v>30</v>
      </c>
      <c r="AB648" t="s">
        <v>30</v>
      </c>
      <c r="AC648" t="s">
        <v>229</v>
      </c>
      <c r="AD648">
        <v>3</v>
      </c>
      <c r="AE648" s="21">
        <f t="shared" si="107"/>
        <v>150</v>
      </c>
      <c r="AF648" s="27">
        <f t="shared" si="113"/>
        <v>8.7430967990341717</v>
      </c>
      <c r="AG648" t="s">
        <v>237</v>
      </c>
    </row>
    <row r="649" spans="1:34" hidden="1" x14ac:dyDescent="0.25">
      <c r="A649" t="s">
        <v>21</v>
      </c>
      <c r="B649" t="s">
        <v>9</v>
      </c>
      <c r="C649" s="4" t="s">
        <v>277</v>
      </c>
      <c r="D649" s="4" t="s">
        <v>317</v>
      </c>
      <c r="E649" s="6">
        <v>42164</v>
      </c>
      <c r="F649">
        <v>0</v>
      </c>
      <c r="G649" s="15">
        <v>250</v>
      </c>
      <c r="H649">
        <v>203624</v>
      </c>
      <c r="I649">
        <v>206764</v>
      </c>
      <c r="J649">
        <f t="shared" si="106"/>
        <v>84.381304381304375</v>
      </c>
      <c r="K649" t="s">
        <v>30</v>
      </c>
      <c r="L649">
        <f>((3.14*(0.5^2))/4)*J649</f>
        <v>16.559830984830985</v>
      </c>
      <c r="M649">
        <v>17.156392459999999</v>
      </c>
      <c r="N649" s="9">
        <v>1000</v>
      </c>
      <c r="O649" s="9">
        <v>1</v>
      </c>
      <c r="P649" s="12" t="s">
        <v>238</v>
      </c>
      <c r="Q649" t="s">
        <v>31</v>
      </c>
      <c r="R649" t="s">
        <v>79</v>
      </c>
      <c r="S649" t="s">
        <v>80</v>
      </c>
      <c r="T649" t="s">
        <v>145</v>
      </c>
      <c r="U649" t="s">
        <v>30</v>
      </c>
      <c r="V649" t="s">
        <v>30</v>
      </c>
      <c r="W649" t="str">
        <f t="shared" si="112"/>
        <v>Decapoda</v>
      </c>
      <c r="X649" t="s">
        <v>340</v>
      </c>
      <c r="Y649" t="str">
        <f t="shared" si="111"/>
        <v>Paguridae</v>
      </c>
      <c r="Z649" t="s">
        <v>145</v>
      </c>
      <c r="AA649" t="s">
        <v>30</v>
      </c>
      <c r="AB649" t="s">
        <v>30</v>
      </c>
      <c r="AC649">
        <v>3.8</v>
      </c>
      <c r="AD649">
        <v>1</v>
      </c>
      <c r="AE649" s="21">
        <f t="shared" si="107"/>
        <v>1</v>
      </c>
      <c r="AF649" s="27">
        <f t="shared" si="113"/>
        <v>5.8287311993561144E-2</v>
      </c>
      <c r="AG649" t="s">
        <v>237</v>
      </c>
    </row>
    <row r="650" spans="1:34" hidden="1" x14ac:dyDescent="0.25">
      <c r="A650" t="s">
        <v>21</v>
      </c>
      <c r="B650" t="s">
        <v>9</v>
      </c>
      <c r="C650" s="4" t="s">
        <v>277</v>
      </c>
      <c r="D650" s="4" t="s">
        <v>317</v>
      </c>
      <c r="E650" s="6">
        <v>42164</v>
      </c>
      <c r="F650">
        <v>0</v>
      </c>
      <c r="G650" s="15">
        <v>250</v>
      </c>
      <c r="H650">
        <v>203624</v>
      </c>
      <c r="I650">
        <v>206764</v>
      </c>
      <c r="J650">
        <f t="shared" si="106"/>
        <v>84.381304381304375</v>
      </c>
      <c r="K650" t="s">
        <v>30</v>
      </c>
      <c r="L650">
        <f>((3.14*(0.5^2))/4)*J650</f>
        <v>16.559830984830985</v>
      </c>
      <c r="M650">
        <v>17.156392459999999</v>
      </c>
      <c r="N650" s="9">
        <v>1000</v>
      </c>
      <c r="O650" s="9">
        <v>1</v>
      </c>
      <c r="P650" s="12" t="s">
        <v>238</v>
      </c>
      <c r="Q650" t="s">
        <v>31</v>
      </c>
      <c r="R650" t="s">
        <v>79</v>
      </c>
      <c r="S650" t="s">
        <v>80</v>
      </c>
      <c r="T650" t="s">
        <v>121</v>
      </c>
      <c r="U650" t="s">
        <v>30</v>
      </c>
      <c r="V650" t="s">
        <v>30</v>
      </c>
      <c r="W650" t="str">
        <f t="shared" si="112"/>
        <v>Decapoda</v>
      </c>
      <c r="X650" t="s">
        <v>340</v>
      </c>
      <c r="Y650" t="str">
        <f t="shared" si="111"/>
        <v>Pandalidae</v>
      </c>
      <c r="Z650" t="s">
        <v>121</v>
      </c>
      <c r="AA650" t="s">
        <v>30</v>
      </c>
      <c r="AB650" t="s">
        <v>30</v>
      </c>
      <c r="AC650">
        <v>3.6</v>
      </c>
      <c r="AD650">
        <v>6</v>
      </c>
      <c r="AE650" s="21">
        <f t="shared" si="107"/>
        <v>6</v>
      </c>
      <c r="AF650" s="27">
        <f t="shared" si="113"/>
        <v>0.34972387196136689</v>
      </c>
      <c r="AG650" t="s">
        <v>237</v>
      </c>
    </row>
    <row r="651" spans="1:34" hidden="1" x14ac:dyDescent="0.25">
      <c r="A651" t="s">
        <v>21</v>
      </c>
      <c r="B651" t="s">
        <v>9</v>
      </c>
      <c r="C651" s="4" t="s">
        <v>277</v>
      </c>
      <c r="D651" s="4" t="s">
        <v>317</v>
      </c>
      <c r="E651" s="6">
        <v>42164</v>
      </c>
      <c r="F651">
        <v>0</v>
      </c>
      <c r="G651" s="15">
        <v>250</v>
      </c>
      <c r="H651">
        <v>203624</v>
      </c>
      <c r="I651">
        <v>206764</v>
      </c>
      <c r="J651">
        <f t="shared" si="106"/>
        <v>84.381304381304375</v>
      </c>
      <c r="K651" t="s">
        <v>30</v>
      </c>
      <c r="L651">
        <f>((3.14*(0.5^2))/4)*J651</f>
        <v>16.559830984830985</v>
      </c>
      <c r="M651">
        <v>17.156392459999999</v>
      </c>
      <c r="N651" s="9">
        <v>1000</v>
      </c>
      <c r="O651" s="9">
        <v>1</v>
      </c>
      <c r="P651" s="12" t="s">
        <v>238</v>
      </c>
      <c r="Q651" t="s">
        <v>72</v>
      </c>
      <c r="R651" t="s">
        <v>73</v>
      </c>
      <c r="S651" t="s">
        <v>106</v>
      </c>
      <c r="T651" t="s">
        <v>124</v>
      </c>
      <c r="U651" t="s">
        <v>30</v>
      </c>
      <c r="V651" t="s">
        <v>30</v>
      </c>
      <c r="W651" t="s">
        <v>73</v>
      </c>
      <c r="X651" t="s">
        <v>166</v>
      </c>
      <c r="Y651" t="str">
        <f t="shared" si="111"/>
        <v>Pandeidae</v>
      </c>
      <c r="Z651" t="s">
        <v>124</v>
      </c>
      <c r="AA651" t="s">
        <v>30</v>
      </c>
      <c r="AB651" t="s">
        <v>30</v>
      </c>
      <c r="AC651">
        <v>3.15</v>
      </c>
      <c r="AD651">
        <v>2</v>
      </c>
      <c r="AE651" s="21">
        <f t="shared" si="107"/>
        <v>2</v>
      </c>
      <c r="AF651" s="27">
        <f t="shared" si="113"/>
        <v>0.11657462398712229</v>
      </c>
      <c r="AG651" t="s">
        <v>237</v>
      </c>
    </row>
    <row r="652" spans="1:34" hidden="1" x14ac:dyDescent="0.25">
      <c r="A652" t="s">
        <v>21</v>
      </c>
      <c r="B652" t="s">
        <v>9</v>
      </c>
      <c r="C652" s="4" t="s">
        <v>277</v>
      </c>
      <c r="D652" s="4" t="s">
        <v>317</v>
      </c>
      <c r="E652" s="6">
        <v>42164</v>
      </c>
      <c r="F652">
        <v>0</v>
      </c>
      <c r="G652" s="15">
        <v>250</v>
      </c>
      <c r="H652">
        <v>203624</v>
      </c>
      <c r="I652">
        <v>206764</v>
      </c>
      <c r="J652">
        <f t="shared" si="106"/>
        <v>84.381304381304375</v>
      </c>
      <c r="K652" t="s">
        <v>30</v>
      </c>
      <c r="L652">
        <f>((3.14*(0.5^2))/4)*J652</f>
        <v>16.559830984830985</v>
      </c>
      <c r="M652">
        <v>17.156392459999999</v>
      </c>
      <c r="N652" s="9">
        <v>250</v>
      </c>
      <c r="O652" s="9">
        <v>0.02</v>
      </c>
      <c r="P652" s="12" t="s">
        <v>238</v>
      </c>
      <c r="Q652" t="s">
        <v>72</v>
      </c>
      <c r="R652" t="s">
        <v>73</v>
      </c>
      <c r="S652" t="s">
        <v>106</v>
      </c>
      <c r="T652" t="s">
        <v>124</v>
      </c>
      <c r="U652" t="s">
        <v>30</v>
      </c>
      <c r="V652" t="s">
        <v>30</v>
      </c>
      <c r="W652" t="s">
        <v>73</v>
      </c>
      <c r="X652" t="s">
        <v>166</v>
      </c>
      <c r="Y652" t="str">
        <f t="shared" si="111"/>
        <v>Pandeidae</v>
      </c>
      <c r="Z652" t="s">
        <v>124</v>
      </c>
      <c r="AA652" t="s">
        <v>30</v>
      </c>
      <c r="AB652" t="s">
        <v>30</v>
      </c>
      <c r="AC652">
        <v>2.2999999999999998</v>
      </c>
      <c r="AD652">
        <v>1</v>
      </c>
      <c r="AE652" s="21">
        <f t="shared" si="107"/>
        <v>50</v>
      </c>
      <c r="AF652" s="27">
        <f t="shared" si="113"/>
        <v>2.9143655996780575</v>
      </c>
      <c r="AG652" t="s">
        <v>237</v>
      </c>
    </row>
    <row r="653" spans="1:34" hidden="1" x14ac:dyDescent="0.25">
      <c r="A653" t="s">
        <v>21</v>
      </c>
      <c r="B653" t="s">
        <v>9</v>
      </c>
      <c r="C653" s="4" t="s">
        <v>277</v>
      </c>
      <c r="D653" s="4" t="s">
        <v>317</v>
      </c>
      <c r="E653" s="6">
        <v>42164</v>
      </c>
      <c r="F653">
        <v>0</v>
      </c>
      <c r="G653" s="15">
        <v>250</v>
      </c>
      <c r="H653">
        <v>203624</v>
      </c>
      <c r="I653">
        <v>206764</v>
      </c>
      <c r="J653">
        <f t="shared" si="106"/>
        <v>84.381304381304375</v>
      </c>
      <c r="K653" t="s">
        <v>30</v>
      </c>
      <c r="L653">
        <f>((3.14*(0.5^2))/4)*J653</f>
        <v>16.559830984830985</v>
      </c>
      <c r="M653">
        <v>17.156392459999999</v>
      </c>
      <c r="N653" s="9">
        <v>250</v>
      </c>
      <c r="O653" s="9">
        <v>0.02</v>
      </c>
      <c r="P653" s="17" t="s">
        <v>234</v>
      </c>
      <c r="Q653" t="s">
        <v>31</v>
      </c>
      <c r="R653" t="s">
        <v>33</v>
      </c>
      <c r="S653" t="s">
        <v>34</v>
      </c>
      <c r="T653" t="s">
        <v>53</v>
      </c>
      <c r="U653" t="s">
        <v>54</v>
      </c>
      <c r="V653" t="s">
        <v>30</v>
      </c>
      <c r="W653" t="str">
        <f t="shared" ref="W653:W663" si="114">IF(S653="NA",IF(R653="NA",IF(Q653="NA","Digested",Q653),R653),S653)</f>
        <v>Calanoida</v>
      </c>
      <c r="X653" t="s">
        <v>342</v>
      </c>
      <c r="Y653" t="str">
        <f t="shared" si="111"/>
        <v>Paracalanus</v>
      </c>
      <c r="Z653" t="s">
        <v>54</v>
      </c>
      <c r="AA653" t="s">
        <v>30</v>
      </c>
      <c r="AB653" t="s">
        <v>30</v>
      </c>
      <c r="AC653" t="s">
        <v>229</v>
      </c>
      <c r="AD653">
        <v>70</v>
      </c>
      <c r="AE653" s="21">
        <f t="shared" si="107"/>
        <v>3500</v>
      </c>
      <c r="AF653" s="27">
        <f t="shared" si="113"/>
        <v>204.00559197746401</v>
      </c>
      <c r="AG653" t="s">
        <v>237</v>
      </c>
    </row>
    <row r="654" spans="1:34" hidden="1" x14ac:dyDescent="0.25">
      <c r="A654" t="s">
        <v>21</v>
      </c>
      <c r="B654" t="s">
        <v>9</v>
      </c>
      <c r="C654" s="4" t="s">
        <v>277</v>
      </c>
      <c r="D654" s="4" t="s">
        <v>317</v>
      </c>
      <c r="E654" s="6">
        <v>42164</v>
      </c>
      <c r="F654">
        <v>0</v>
      </c>
      <c r="G654" s="15">
        <v>250</v>
      </c>
      <c r="H654">
        <v>203624</v>
      </c>
      <c r="I654">
        <v>206764</v>
      </c>
      <c r="J654">
        <f t="shared" si="106"/>
        <v>84.381304381304375</v>
      </c>
      <c r="K654" t="s">
        <v>30</v>
      </c>
      <c r="L654">
        <f>((3.14*(0.5^2))/4)*J654</f>
        <v>16.559830984830985</v>
      </c>
      <c r="M654">
        <v>17.156392459999999</v>
      </c>
      <c r="N654" s="9">
        <v>2000</v>
      </c>
      <c r="O654" s="9">
        <v>1</v>
      </c>
      <c r="P654" s="12" t="s">
        <v>240</v>
      </c>
      <c r="Q654" t="s">
        <v>31</v>
      </c>
      <c r="R654" t="s">
        <v>79</v>
      </c>
      <c r="S654" t="s">
        <v>80</v>
      </c>
      <c r="T654" t="s">
        <v>139</v>
      </c>
      <c r="U654" t="s">
        <v>30</v>
      </c>
      <c r="V654" t="s">
        <v>30</v>
      </c>
      <c r="W654" t="str">
        <f t="shared" si="114"/>
        <v>Decapoda</v>
      </c>
      <c r="X654" t="s">
        <v>340</v>
      </c>
      <c r="Y654" t="str">
        <f t="shared" si="111"/>
        <v>Pinnotheridae</v>
      </c>
      <c r="Z654" t="s">
        <v>139</v>
      </c>
      <c r="AA654" t="s">
        <v>30</v>
      </c>
      <c r="AB654" t="s">
        <v>30</v>
      </c>
      <c r="AC654">
        <v>6.6</v>
      </c>
      <c r="AD654">
        <v>1</v>
      </c>
      <c r="AE654" s="21">
        <f t="shared" si="107"/>
        <v>1</v>
      </c>
      <c r="AF654" s="27">
        <f t="shared" si="113"/>
        <v>5.8287311993561144E-2</v>
      </c>
      <c r="AG654" t="s">
        <v>237</v>
      </c>
    </row>
    <row r="655" spans="1:34" hidden="1" x14ac:dyDescent="0.25">
      <c r="A655" t="s">
        <v>21</v>
      </c>
      <c r="B655" t="s">
        <v>9</v>
      </c>
      <c r="C655" s="4" t="s">
        <v>277</v>
      </c>
      <c r="D655" s="4" t="s">
        <v>317</v>
      </c>
      <c r="E655" s="6">
        <v>42164</v>
      </c>
      <c r="F655">
        <v>0</v>
      </c>
      <c r="G655" s="15">
        <v>250</v>
      </c>
      <c r="H655">
        <v>203624</v>
      </c>
      <c r="I655">
        <v>206764</v>
      </c>
      <c r="J655">
        <f t="shared" si="106"/>
        <v>84.381304381304375</v>
      </c>
      <c r="K655" t="s">
        <v>30</v>
      </c>
      <c r="L655">
        <f>((3.14*(0.5^2))/4)*J655</f>
        <v>16.559830984830985</v>
      </c>
      <c r="M655">
        <v>17.156392459999999</v>
      </c>
      <c r="N655" s="9">
        <v>1000</v>
      </c>
      <c r="O655" s="9">
        <v>1</v>
      </c>
      <c r="P655" s="12" t="s">
        <v>239</v>
      </c>
      <c r="Q655" t="s">
        <v>31</v>
      </c>
      <c r="R655" t="s">
        <v>79</v>
      </c>
      <c r="S655" t="s">
        <v>80</v>
      </c>
      <c r="T655" t="s">
        <v>139</v>
      </c>
      <c r="U655" t="s">
        <v>30</v>
      </c>
      <c r="V655" t="s">
        <v>30</v>
      </c>
      <c r="W655" t="str">
        <f t="shared" si="114"/>
        <v>Decapoda</v>
      </c>
      <c r="X655" t="s">
        <v>340</v>
      </c>
      <c r="Y655" t="str">
        <f t="shared" si="111"/>
        <v>Pinnotheridae</v>
      </c>
      <c r="Z655" t="s">
        <v>139</v>
      </c>
      <c r="AA655" t="s">
        <v>30</v>
      </c>
      <c r="AB655" t="s">
        <v>30</v>
      </c>
      <c r="AC655">
        <v>1.97</v>
      </c>
      <c r="AD655">
        <v>3</v>
      </c>
      <c r="AE655" s="21">
        <f t="shared" si="107"/>
        <v>3</v>
      </c>
      <c r="AF655" s="27">
        <f t="shared" si="113"/>
        <v>0.17486193598068345</v>
      </c>
      <c r="AG655" t="s">
        <v>237</v>
      </c>
    </row>
    <row r="656" spans="1:34" hidden="1" x14ac:dyDescent="0.25">
      <c r="A656" t="s">
        <v>21</v>
      </c>
      <c r="B656" t="s">
        <v>9</v>
      </c>
      <c r="C656" s="4" t="s">
        <v>277</v>
      </c>
      <c r="D656" s="4" t="s">
        <v>317</v>
      </c>
      <c r="E656" s="6">
        <v>42164</v>
      </c>
      <c r="F656">
        <v>0</v>
      </c>
      <c r="G656" s="15">
        <v>250</v>
      </c>
      <c r="H656">
        <v>203624</v>
      </c>
      <c r="I656">
        <v>206764</v>
      </c>
      <c r="J656">
        <f t="shared" si="106"/>
        <v>84.381304381304375</v>
      </c>
      <c r="K656" t="s">
        <v>30</v>
      </c>
      <c r="L656">
        <f>((3.14*(0.5^2))/4)*J656</f>
        <v>16.559830984830985</v>
      </c>
      <c r="M656">
        <v>17.156392459999999</v>
      </c>
      <c r="N656" s="9">
        <v>1000</v>
      </c>
      <c r="O656" s="9">
        <v>1</v>
      </c>
      <c r="P656" s="12" t="s">
        <v>238</v>
      </c>
      <c r="Q656" t="s">
        <v>31</v>
      </c>
      <c r="R656" t="s">
        <v>79</v>
      </c>
      <c r="S656" t="s">
        <v>80</v>
      </c>
      <c r="T656" t="s">
        <v>139</v>
      </c>
      <c r="U656" t="s">
        <v>30</v>
      </c>
      <c r="V656" t="s">
        <v>30</v>
      </c>
      <c r="W656" t="str">
        <f t="shared" si="114"/>
        <v>Decapoda</v>
      </c>
      <c r="X656" t="s">
        <v>340</v>
      </c>
      <c r="Y656" t="str">
        <f t="shared" si="111"/>
        <v>Pinnotheridae</v>
      </c>
      <c r="Z656" t="s">
        <v>139</v>
      </c>
      <c r="AA656" t="s">
        <v>30</v>
      </c>
      <c r="AB656" t="s">
        <v>30</v>
      </c>
      <c r="AC656">
        <v>2.7</v>
      </c>
      <c r="AD656">
        <v>2</v>
      </c>
      <c r="AE656" s="21">
        <f t="shared" si="107"/>
        <v>2</v>
      </c>
      <c r="AF656" s="27">
        <f t="shared" si="113"/>
        <v>0.11657462398712229</v>
      </c>
      <c r="AG656" t="s">
        <v>237</v>
      </c>
    </row>
    <row r="657" spans="1:33" hidden="1" x14ac:dyDescent="0.25">
      <c r="A657" t="s">
        <v>21</v>
      </c>
      <c r="B657" t="s">
        <v>9</v>
      </c>
      <c r="C657" s="4" t="s">
        <v>277</v>
      </c>
      <c r="D657" s="4" t="s">
        <v>317</v>
      </c>
      <c r="E657" s="6">
        <v>42164</v>
      </c>
      <c r="F657">
        <v>0</v>
      </c>
      <c r="G657" s="15">
        <v>250</v>
      </c>
      <c r="H657">
        <v>203624</v>
      </c>
      <c r="I657">
        <v>206764</v>
      </c>
      <c r="J657">
        <f t="shared" si="106"/>
        <v>84.381304381304375</v>
      </c>
      <c r="K657" t="s">
        <v>30</v>
      </c>
      <c r="L657">
        <f>((3.14*(0.5^2))/4)*J657</f>
        <v>16.559830984830985</v>
      </c>
      <c r="M657">
        <v>17.156392459999999</v>
      </c>
      <c r="N657" s="9">
        <v>1000</v>
      </c>
      <c r="O657" s="9">
        <v>1</v>
      </c>
      <c r="P657" s="12" t="s">
        <v>238</v>
      </c>
      <c r="Q657" t="s">
        <v>31</v>
      </c>
      <c r="R657" t="s">
        <v>33</v>
      </c>
      <c r="S657" t="s">
        <v>34</v>
      </c>
      <c r="T657" t="s">
        <v>65</v>
      </c>
      <c r="U657" t="s">
        <v>66</v>
      </c>
      <c r="V657" t="s">
        <v>30</v>
      </c>
      <c r="W657" t="str">
        <f t="shared" si="114"/>
        <v>Calanoida</v>
      </c>
      <c r="X657" t="s">
        <v>342</v>
      </c>
      <c r="Y657" t="str">
        <f t="shared" si="111"/>
        <v>Pseudocalanus</v>
      </c>
      <c r="Z657" t="s">
        <v>66</v>
      </c>
      <c r="AA657" t="s">
        <v>30</v>
      </c>
      <c r="AB657" t="s">
        <v>30</v>
      </c>
      <c r="AC657">
        <v>2.1</v>
      </c>
      <c r="AD657">
        <v>22</v>
      </c>
      <c r="AE657" s="21">
        <f t="shared" si="107"/>
        <v>22</v>
      </c>
      <c r="AF657" s="27">
        <f t="shared" si="113"/>
        <v>1.2823208638583452</v>
      </c>
      <c r="AG657" t="s">
        <v>237</v>
      </c>
    </row>
    <row r="658" spans="1:33" hidden="1" x14ac:dyDescent="0.25">
      <c r="A658" t="s">
        <v>21</v>
      </c>
      <c r="B658" t="s">
        <v>9</v>
      </c>
      <c r="C658" s="4" t="s">
        <v>277</v>
      </c>
      <c r="D658" s="4" t="s">
        <v>317</v>
      </c>
      <c r="E658" s="6">
        <v>42164</v>
      </c>
      <c r="F658">
        <v>0</v>
      </c>
      <c r="G658" s="15">
        <v>250</v>
      </c>
      <c r="H658">
        <v>203624</v>
      </c>
      <c r="I658">
        <v>206764</v>
      </c>
      <c r="J658">
        <f t="shared" si="106"/>
        <v>84.381304381304375</v>
      </c>
      <c r="K658" t="s">
        <v>30</v>
      </c>
      <c r="L658">
        <f>((3.14*(0.5^2))/4)*J658</f>
        <v>16.559830984830985</v>
      </c>
      <c r="M658">
        <v>17.156392459999999</v>
      </c>
      <c r="N658" s="9">
        <v>250</v>
      </c>
      <c r="O658" s="9">
        <v>0.02</v>
      </c>
      <c r="P658" s="12" t="s">
        <v>239</v>
      </c>
      <c r="Q658" t="s">
        <v>31</v>
      </c>
      <c r="R658" t="s">
        <v>33</v>
      </c>
      <c r="S658" t="s">
        <v>34</v>
      </c>
      <c r="T658" t="s">
        <v>65</v>
      </c>
      <c r="U658" t="s">
        <v>66</v>
      </c>
      <c r="V658" t="s">
        <v>30</v>
      </c>
      <c r="W658" t="str">
        <f t="shared" si="114"/>
        <v>Calanoida</v>
      </c>
      <c r="X658" t="s">
        <v>342</v>
      </c>
      <c r="Y658" t="str">
        <f t="shared" si="111"/>
        <v>Pseudocalanus</v>
      </c>
      <c r="Z658" t="s">
        <v>66</v>
      </c>
      <c r="AA658" t="s">
        <v>30</v>
      </c>
      <c r="AB658" t="s">
        <v>30</v>
      </c>
      <c r="AC658" t="s">
        <v>229</v>
      </c>
      <c r="AD658">
        <v>138</v>
      </c>
      <c r="AE658" s="21">
        <f t="shared" si="107"/>
        <v>6900</v>
      </c>
      <c r="AF658" s="27">
        <f t="shared" si="113"/>
        <v>402.18245275557194</v>
      </c>
      <c r="AG658" t="s">
        <v>237</v>
      </c>
    </row>
    <row r="659" spans="1:33" hidden="1" x14ac:dyDescent="0.25">
      <c r="A659" t="s">
        <v>21</v>
      </c>
      <c r="B659" t="s">
        <v>9</v>
      </c>
      <c r="C659" s="4" t="s">
        <v>277</v>
      </c>
      <c r="D659" s="4" t="s">
        <v>317</v>
      </c>
      <c r="E659" s="6">
        <v>42164</v>
      </c>
      <c r="F659">
        <v>0</v>
      </c>
      <c r="G659" s="15">
        <v>250</v>
      </c>
      <c r="H659">
        <v>203624</v>
      </c>
      <c r="I659">
        <v>206764</v>
      </c>
      <c r="J659">
        <f t="shared" si="106"/>
        <v>84.381304381304375</v>
      </c>
      <c r="K659" t="s">
        <v>30</v>
      </c>
      <c r="L659">
        <f>((3.14*(0.5^2))/4)*J659</f>
        <v>16.559830984830985</v>
      </c>
      <c r="M659">
        <v>17.156392459999999</v>
      </c>
      <c r="N659" s="9">
        <v>1000</v>
      </c>
      <c r="O659" s="9">
        <v>1</v>
      </c>
      <c r="P659" s="12" t="s">
        <v>238</v>
      </c>
      <c r="Q659" t="s">
        <v>31</v>
      </c>
      <c r="R659" t="s">
        <v>99</v>
      </c>
      <c r="S659" t="s">
        <v>34</v>
      </c>
      <c r="T659" t="s">
        <v>100</v>
      </c>
      <c r="U659" t="s">
        <v>101</v>
      </c>
      <c r="V659" t="s">
        <v>30</v>
      </c>
      <c r="W659" t="str">
        <f t="shared" si="114"/>
        <v>Calanoida</v>
      </c>
      <c r="X659" t="s">
        <v>342</v>
      </c>
      <c r="Y659" t="str">
        <f t="shared" si="111"/>
        <v>Tortanus</v>
      </c>
      <c r="Z659" t="s">
        <v>101</v>
      </c>
      <c r="AA659" t="s">
        <v>30</v>
      </c>
      <c r="AB659" t="s">
        <v>30</v>
      </c>
      <c r="AC659">
        <v>2</v>
      </c>
      <c r="AD659">
        <v>34</v>
      </c>
      <c r="AE659" s="21">
        <f t="shared" si="107"/>
        <v>34</v>
      </c>
      <c r="AF659" s="27">
        <f t="shared" si="113"/>
        <v>1.981768607781079</v>
      </c>
      <c r="AG659" t="s">
        <v>237</v>
      </c>
    </row>
    <row r="660" spans="1:33" hidden="1" x14ac:dyDescent="0.25">
      <c r="A660" t="s">
        <v>21</v>
      </c>
      <c r="B660" t="s">
        <v>9</v>
      </c>
      <c r="C660" s="4" t="s">
        <v>277</v>
      </c>
      <c r="D660" s="4" t="s">
        <v>317</v>
      </c>
      <c r="E660" s="6">
        <v>42164</v>
      </c>
      <c r="F660">
        <v>0</v>
      </c>
      <c r="G660" s="15">
        <v>250</v>
      </c>
      <c r="H660">
        <v>203624</v>
      </c>
      <c r="I660">
        <v>206764</v>
      </c>
      <c r="J660">
        <f t="shared" si="106"/>
        <v>84.381304381304375</v>
      </c>
      <c r="K660" t="s">
        <v>30</v>
      </c>
      <c r="L660">
        <f>((3.14*(0.5^2))/4)*J660</f>
        <v>16.559830984830985</v>
      </c>
      <c r="M660">
        <v>17.156392459999999</v>
      </c>
      <c r="N660" s="9">
        <v>250</v>
      </c>
      <c r="O660" s="9">
        <v>0.02</v>
      </c>
      <c r="P660" s="12" t="s">
        <v>239</v>
      </c>
      <c r="Q660" t="s">
        <v>31</v>
      </c>
      <c r="R660" t="s">
        <v>99</v>
      </c>
      <c r="S660" t="s">
        <v>34</v>
      </c>
      <c r="T660" t="s">
        <v>100</v>
      </c>
      <c r="U660" t="s">
        <v>101</v>
      </c>
      <c r="V660" t="s">
        <v>30</v>
      </c>
      <c r="W660" t="str">
        <f t="shared" si="114"/>
        <v>Calanoida</v>
      </c>
      <c r="X660" t="s">
        <v>342</v>
      </c>
      <c r="Y660" t="str">
        <f t="shared" si="111"/>
        <v>Tortanus</v>
      </c>
      <c r="Z660" t="s">
        <v>101</v>
      </c>
      <c r="AA660" t="s">
        <v>30</v>
      </c>
      <c r="AB660" t="s">
        <v>30</v>
      </c>
      <c r="AC660" t="s">
        <v>229</v>
      </c>
      <c r="AD660">
        <v>3</v>
      </c>
      <c r="AE660" s="21">
        <f t="shared" si="107"/>
        <v>150</v>
      </c>
      <c r="AF660" s="27">
        <f t="shared" si="113"/>
        <v>8.7430967990341717</v>
      </c>
      <c r="AG660" t="s">
        <v>237</v>
      </c>
    </row>
    <row r="661" spans="1:33" hidden="1" x14ac:dyDescent="0.25">
      <c r="A661" t="s">
        <v>21</v>
      </c>
      <c r="B661" t="s">
        <v>9</v>
      </c>
      <c r="C661" s="4" t="s">
        <v>277</v>
      </c>
      <c r="D661" s="4" t="s">
        <v>317</v>
      </c>
      <c r="E661" s="6">
        <v>42164</v>
      </c>
      <c r="F661">
        <v>0</v>
      </c>
      <c r="G661" s="15">
        <v>250</v>
      </c>
      <c r="H661">
        <v>203624</v>
      </c>
      <c r="I661">
        <v>206764</v>
      </c>
      <c r="J661">
        <f t="shared" si="106"/>
        <v>84.381304381304375</v>
      </c>
      <c r="K661" t="s">
        <v>30</v>
      </c>
      <c r="L661">
        <f>((3.14*(0.5^2))/4)*J661</f>
        <v>16.559830984830985</v>
      </c>
      <c r="M661">
        <v>17.156392459999999</v>
      </c>
      <c r="N661" s="9">
        <v>250</v>
      </c>
      <c r="O661" s="9">
        <v>0.02</v>
      </c>
      <c r="P661" s="12" t="s">
        <v>239</v>
      </c>
      <c r="Q661" t="s">
        <v>31</v>
      </c>
      <c r="R661" t="s">
        <v>99</v>
      </c>
      <c r="S661" t="s">
        <v>34</v>
      </c>
      <c r="T661" t="s">
        <v>100</v>
      </c>
      <c r="U661" t="s">
        <v>101</v>
      </c>
      <c r="V661" t="s">
        <v>30</v>
      </c>
      <c r="W661" t="str">
        <f t="shared" si="114"/>
        <v>Calanoida</v>
      </c>
      <c r="X661" t="s">
        <v>342</v>
      </c>
      <c r="Y661" t="str">
        <f t="shared" si="111"/>
        <v>Tortanus</v>
      </c>
      <c r="Z661" t="s">
        <v>101</v>
      </c>
      <c r="AA661" t="s">
        <v>30</v>
      </c>
      <c r="AB661" t="s">
        <v>227</v>
      </c>
      <c r="AC661" t="s">
        <v>229</v>
      </c>
      <c r="AD661">
        <v>2</v>
      </c>
      <c r="AE661" s="21">
        <f t="shared" si="107"/>
        <v>100</v>
      </c>
      <c r="AF661" s="27">
        <f t="shared" si="113"/>
        <v>5.8287311993561151</v>
      </c>
      <c r="AG661" t="s">
        <v>237</v>
      </c>
    </row>
    <row r="662" spans="1:33" hidden="1" x14ac:dyDescent="0.25">
      <c r="A662" t="s">
        <v>21</v>
      </c>
      <c r="B662" t="s">
        <v>9</v>
      </c>
      <c r="C662" s="4" t="s">
        <v>277</v>
      </c>
      <c r="D662" s="4" t="s">
        <v>317</v>
      </c>
      <c r="E662" s="6">
        <v>42164</v>
      </c>
      <c r="F662">
        <v>0</v>
      </c>
      <c r="G662" s="15">
        <v>250</v>
      </c>
      <c r="H662">
        <v>203624</v>
      </c>
      <c r="I662">
        <v>206764</v>
      </c>
      <c r="J662">
        <f t="shared" si="106"/>
        <v>84.381304381304375</v>
      </c>
      <c r="K662" t="s">
        <v>30</v>
      </c>
      <c r="L662">
        <f>((3.14*(0.5^2))/4)*J662</f>
        <v>16.559830984830985</v>
      </c>
      <c r="M662">
        <v>17.156392459999999</v>
      </c>
      <c r="N662" s="9">
        <v>250</v>
      </c>
      <c r="O662" s="9">
        <v>0.02</v>
      </c>
      <c r="P662" s="12" t="s">
        <v>239</v>
      </c>
      <c r="Q662" t="s">
        <v>31</v>
      </c>
      <c r="R662" t="s">
        <v>99</v>
      </c>
      <c r="S662" t="s">
        <v>34</v>
      </c>
      <c r="T662" t="s">
        <v>100</v>
      </c>
      <c r="U662" t="s">
        <v>101</v>
      </c>
      <c r="V662" t="s">
        <v>30</v>
      </c>
      <c r="W662" t="str">
        <f t="shared" si="114"/>
        <v>Calanoida</v>
      </c>
      <c r="X662" t="s">
        <v>342</v>
      </c>
      <c r="Y662" t="str">
        <f t="shared" si="111"/>
        <v>Tortanus</v>
      </c>
      <c r="Z662" t="s">
        <v>101</v>
      </c>
      <c r="AA662" t="s">
        <v>30</v>
      </c>
      <c r="AB662" t="s">
        <v>228</v>
      </c>
      <c r="AC662" t="s">
        <v>229</v>
      </c>
      <c r="AD662">
        <v>3</v>
      </c>
      <c r="AE662" s="21">
        <f t="shared" si="107"/>
        <v>150</v>
      </c>
      <c r="AF662" s="27">
        <f t="shared" si="113"/>
        <v>8.7430967990341717</v>
      </c>
      <c r="AG662" t="s">
        <v>237</v>
      </c>
    </row>
    <row r="663" spans="1:33" hidden="1" x14ac:dyDescent="0.25">
      <c r="A663" t="s">
        <v>22</v>
      </c>
      <c r="B663" t="s">
        <v>10</v>
      </c>
      <c r="C663" s="4" t="s">
        <v>277</v>
      </c>
      <c r="D663" s="4" t="s">
        <v>317</v>
      </c>
      <c r="E663" s="6">
        <v>42163</v>
      </c>
      <c r="F663">
        <v>0</v>
      </c>
      <c r="G663" s="15">
        <v>250</v>
      </c>
      <c r="H663">
        <v>190640</v>
      </c>
      <c r="I663">
        <v>196945</v>
      </c>
      <c r="J663">
        <f t="shared" si="106"/>
        <v>169.43443443443442</v>
      </c>
      <c r="K663" t="s">
        <v>30</v>
      </c>
      <c r="L663">
        <f>((3.14*(0.5^2))/4)*J663</f>
        <v>33.251507757757757</v>
      </c>
      <c r="M663">
        <v>34.372920450000002</v>
      </c>
      <c r="N663" s="9">
        <v>250</v>
      </c>
      <c r="O663" s="9">
        <v>0.02</v>
      </c>
      <c r="P663" s="17" t="s">
        <v>234</v>
      </c>
      <c r="Q663" t="s">
        <v>31</v>
      </c>
      <c r="R663" t="s">
        <v>32</v>
      </c>
      <c r="S663" t="s">
        <v>34</v>
      </c>
      <c r="T663" t="s">
        <v>50</v>
      </c>
      <c r="U663" t="s">
        <v>51</v>
      </c>
      <c r="V663" t="s">
        <v>30</v>
      </c>
      <c r="W663" t="str">
        <f t="shared" si="114"/>
        <v>Calanoida</v>
      </c>
      <c r="X663" t="s">
        <v>342</v>
      </c>
      <c r="Y663" t="str">
        <f t="shared" si="111"/>
        <v>Acartia</v>
      </c>
      <c r="Z663" t="s">
        <v>51</v>
      </c>
      <c r="AA663" t="s">
        <v>30</v>
      </c>
      <c r="AB663" t="s">
        <v>30</v>
      </c>
      <c r="AC663" t="s">
        <v>229</v>
      </c>
      <c r="AD663">
        <v>55</v>
      </c>
      <c r="AE663" s="21">
        <f t="shared" si="107"/>
        <v>2750</v>
      </c>
      <c r="AF663" s="27">
        <f t="shared" si="113"/>
        <v>80.00483997279899</v>
      </c>
      <c r="AG663" t="s">
        <v>237</v>
      </c>
    </row>
    <row r="664" spans="1:33" hidden="1" x14ac:dyDescent="0.25">
      <c r="A664" t="s">
        <v>22</v>
      </c>
      <c r="B664" t="s">
        <v>10</v>
      </c>
      <c r="C664" s="4" t="s">
        <v>277</v>
      </c>
      <c r="D664" s="4" t="s">
        <v>317</v>
      </c>
      <c r="E664" s="6">
        <v>42163</v>
      </c>
      <c r="F664">
        <v>0</v>
      </c>
      <c r="G664" s="15">
        <v>250</v>
      </c>
      <c r="H664">
        <v>190640</v>
      </c>
      <c r="I664">
        <v>196945</v>
      </c>
      <c r="J664">
        <f t="shared" si="106"/>
        <v>169.43443443443442</v>
      </c>
      <c r="K664" t="s">
        <v>30</v>
      </c>
      <c r="L664">
        <f>((3.14*(0.5^2))/4)*J664</f>
        <v>33.251507757757757</v>
      </c>
      <c r="M664">
        <v>34.372920450000002</v>
      </c>
      <c r="N664" s="9">
        <v>250</v>
      </c>
      <c r="O664" s="9">
        <v>0.02</v>
      </c>
      <c r="P664" s="17" t="s">
        <v>234</v>
      </c>
      <c r="Q664" t="s">
        <v>31</v>
      </c>
      <c r="R664" t="s">
        <v>32</v>
      </c>
      <c r="S664" t="s">
        <v>30</v>
      </c>
      <c r="T664" t="s">
        <v>30</v>
      </c>
      <c r="U664" t="s">
        <v>30</v>
      </c>
      <c r="V664" t="s">
        <v>30</v>
      </c>
      <c r="W664" t="s">
        <v>274</v>
      </c>
      <c r="X664" t="s">
        <v>274</v>
      </c>
      <c r="Y664" t="s">
        <v>274</v>
      </c>
      <c r="Z664" t="s">
        <v>163</v>
      </c>
      <c r="AA664" t="s">
        <v>215</v>
      </c>
      <c r="AB664" t="s">
        <v>30</v>
      </c>
      <c r="AC664" t="s">
        <v>229</v>
      </c>
      <c r="AD664">
        <v>24</v>
      </c>
      <c r="AE664" s="21">
        <f t="shared" si="107"/>
        <v>1200</v>
      </c>
      <c r="AF664" s="27">
        <f t="shared" si="113"/>
        <v>34.911202897221379</v>
      </c>
      <c r="AG664" t="s">
        <v>237</v>
      </c>
    </row>
    <row r="665" spans="1:33" hidden="1" x14ac:dyDescent="0.25">
      <c r="A665" t="s">
        <v>22</v>
      </c>
      <c r="B665" t="s">
        <v>10</v>
      </c>
      <c r="C665" s="4" t="s">
        <v>277</v>
      </c>
      <c r="D665" s="4" t="s">
        <v>317</v>
      </c>
      <c r="E665" s="6">
        <v>42163</v>
      </c>
      <c r="F665">
        <v>0</v>
      </c>
      <c r="G665" s="15">
        <v>250</v>
      </c>
      <c r="H665">
        <v>190640</v>
      </c>
      <c r="I665">
        <v>196945</v>
      </c>
      <c r="J665">
        <f t="shared" si="106"/>
        <v>169.43443443443442</v>
      </c>
      <c r="K665" t="s">
        <v>30</v>
      </c>
      <c r="L665">
        <f>((3.14*(0.5^2))/4)*J665</f>
        <v>33.251507757757757</v>
      </c>
      <c r="M665">
        <v>34.372920450000002</v>
      </c>
      <c r="N665" s="9">
        <v>1000</v>
      </c>
      <c r="O665" s="9">
        <v>1</v>
      </c>
      <c r="P665" s="12" t="s">
        <v>238</v>
      </c>
      <c r="Q665" t="s">
        <v>31</v>
      </c>
      <c r="R665" t="s">
        <v>32</v>
      </c>
      <c r="S665" t="s">
        <v>34</v>
      </c>
      <c r="T665" t="s">
        <v>82</v>
      </c>
      <c r="U665" t="s">
        <v>83</v>
      </c>
      <c r="V665" t="s">
        <v>84</v>
      </c>
      <c r="W665" t="str">
        <f t="shared" ref="W665:W675" si="115">IF(S665="NA",IF(R665="NA",IF(Q665="NA","Digested",Q665),R665),S665)</f>
        <v>Calanoida</v>
      </c>
      <c r="X665" t="s">
        <v>342</v>
      </c>
      <c r="Y665" t="str">
        <f t="shared" ref="Y665:Y675" si="116">IF(U665="NA",IF(T665="NA",IF(S665="NA",IF(R665="NA",IF(Q665="NA","Other",Q665),R665),S665),T665),U665)</f>
        <v>Calanus</v>
      </c>
      <c r="Z665" t="s">
        <v>187</v>
      </c>
      <c r="AA665" t="s">
        <v>30</v>
      </c>
      <c r="AB665" t="s">
        <v>30</v>
      </c>
      <c r="AC665">
        <v>3.6</v>
      </c>
      <c r="AD665">
        <v>718</v>
      </c>
      <c r="AE665" s="21">
        <f t="shared" si="107"/>
        <v>718</v>
      </c>
      <c r="AF665" s="27">
        <f t="shared" si="113"/>
        <v>20.888536400170789</v>
      </c>
      <c r="AG665" t="s">
        <v>237</v>
      </c>
    </row>
    <row r="666" spans="1:33" hidden="1" x14ac:dyDescent="0.25">
      <c r="A666" t="s">
        <v>22</v>
      </c>
      <c r="B666" t="s">
        <v>10</v>
      </c>
      <c r="C666" s="4" t="s">
        <v>277</v>
      </c>
      <c r="D666" s="4" t="s">
        <v>317</v>
      </c>
      <c r="E666" s="6">
        <v>42163</v>
      </c>
      <c r="F666">
        <v>0</v>
      </c>
      <c r="G666" s="15">
        <v>250</v>
      </c>
      <c r="H666">
        <v>190640</v>
      </c>
      <c r="I666">
        <v>196945</v>
      </c>
      <c r="J666">
        <f t="shared" si="106"/>
        <v>169.43443443443442</v>
      </c>
      <c r="K666" t="s">
        <v>30</v>
      </c>
      <c r="L666">
        <f>((3.14*(0.5^2))/4)*J666</f>
        <v>33.251507757757757</v>
      </c>
      <c r="M666">
        <v>34.372920450000002</v>
      </c>
      <c r="N666" s="9">
        <v>1000</v>
      </c>
      <c r="O666" s="9">
        <v>1</v>
      </c>
      <c r="P666" s="12" t="s">
        <v>238</v>
      </c>
      <c r="Q666" t="s">
        <v>31</v>
      </c>
      <c r="R666" t="s">
        <v>32</v>
      </c>
      <c r="S666" t="s">
        <v>34</v>
      </c>
      <c r="T666" t="s">
        <v>82</v>
      </c>
      <c r="U666" t="s">
        <v>83</v>
      </c>
      <c r="V666" t="s">
        <v>133</v>
      </c>
      <c r="W666" t="str">
        <f t="shared" si="115"/>
        <v>Calanoida</v>
      </c>
      <c r="X666" t="s">
        <v>342</v>
      </c>
      <c r="Y666" t="str">
        <f t="shared" si="116"/>
        <v>Calanus</v>
      </c>
      <c r="Z666" t="s">
        <v>198</v>
      </c>
      <c r="AA666" t="s">
        <v>30</v>
      </c>
      <c r="AB666" t="s">
        <v>30</v>
      </c>
      <c r="AC666">
        <v>2.5299999999999998</v>
      </c>
      <c r="AD666">
        <v>162</v>
      </c>
      <c r="AE666" s="21">
        <f t="shared" si="107"/>
        <v>162</v>
      </c>
      <c r="AF666" s="27">
        <f t="shared" si="113"/>
        <v>4.7130123911248862</v>
      </c>
      <c r="AG666" t="s">
        <v>237</v>
      </c>
    </row>
    <row r="667" spans="1:33" hidden="1" x14ac:dyDescent="0.25">
      <c r="A667" t="s">
        <v>22</v>
      </c>
      <c r="B667" t="s">
        <v>10</v>
      </c>
      <c r="C667" s="4" t="s">
        <v>277</v>
      </c>
      <c r="D667" s="4" t="s">
        <v>317</v>
      </c>
      <c r="E667" s="6">
        <v>42163</v>
      </c>
      <c r="F667">
        <v>0</v>
      </c>
      <c r="G667" s="15">
        <v>250</v>
      </c>
      <c r="H667">
        <v>190640</v>
      </c>
      <c r="I667">
        <v>196945</v>
      </c>
      <c r="J667">
        <f t="shared" si="106"/>
        <v>169.43443443443442</v>
      </c>
      <c r="K667" t="s">
        <v>30</v>
      </c>
      <c r="L667">
        <f>((3.14*(0.5^2))/4)*J667</f>
        <v>33.251507757757757</v>
      </c>
      <c r="M667">
        <v>34.372920450000002</v>
      </c>
      <c r="N667" s="9">
        <v>250</v>
      </c>
      <c r="O667" s="9">
        <v>0.02</v>
      </c>
      <c r="P667" s="12" t="s">
        <v>239</v>
      </c>
      <c r="Q667" t="s">
        <v>31</v>
      </c>
      <c r="R667" t="s">
        <v>32</v>
      </c>
      <c r="S667" t="s">
        <v>34</v>
      </c>
      <c r="T667" t="s">
        <v>82</v>
      </c>
      <c r="U667" t="s">
        <v>83</v>
      </c>
      <c r="V667" t="s">
        <v>133</v>
      </c>
      <c r="W667" t="str">
        <f t="shared" si="115"/>
        <v>Calanoida</v>
      </c>
      <c r="X667" t="s">
        <v>342</v>
      </c>
      <c r="Y667" t="str">
        <f t="shared" si="116"/>
        <v>Calanus</v>
      </c>
      <c r="Z667" t="s">
        <v>198</v>
      </c>
      <c r="AA667" t="s">
        <v>222</v>
      </c>
      <c r="AB667" t="s">
        <v>30</v>
      </c>
      <c r="AC667" t="s">
        <v>229</v>
      </c>
      <c r="AD667">
        <v>2</v>
      </c>
      <c r="AE667" s="21">
        <f t="shared" si="107"/>
        <v>100</v>
      </c>
      <c r="AF667" s="27">
        <f t="shared" si="113"/>
        <v>2.9092669081017815</v>
      </c>
      <c r="AG667" t="s">
        <v>237</v>
      </c>
    </row>
    <row r="668" spans="1:33" hidden="1" x14ac:dyDescent="0.25">
      <c r="A668" t="s">
        <v>22</v>
      </c>
      <c r="B668" t="s">
        <v>10</v>
      </c>
      <c r="C668" s="4" t="s">
        <v>277</v>
      </c>
      <c r="D668" s="4" t="s">
        <v>317</v>
      </c>
      <c r="E668" s="6">
        <v>42163</v>
      </c>
      <c r="F668">
        <v>0</v>
      </c>
      <c r="G668" s="15">
        <v>250</v>
      </c>
      <c r="H668">
        <v>190640</v>
      </c>
      <c r="I668">
        <v>196945</v>
      </c>
      <c r="J668">
        <f t="shared" si="106"/>
        <v>169.43443443443442</v>
      </c>
      <c r="K668" t="s">
        <v>30</v>
      </c>
      <c r="L668">
        <f>((3.14*(0.5^2))/4)*J668</f>
        <v>33.251507757757757</v>
      </c>
      <c r="M668">
        <v>34.372920450000002</v>
      </c>
      <c r="N668" s="9">
        <v>250</v>
      </c>
      <c r="O668" s="9">
        <v>0.02</v>
      </c>
      <c r="P668" s="12" t="s">
        <v>238</v>
      </c>
      <c r="Q668" t="s">
        <v>31</v>
      </c>
      <c r="R668" t="s">
        <v>32</v>
      </c>
      <c r="S668" t="s">
        <v>34</v>
      </c>
      <c r="T668" t="s">
        <v>82</v>
      </c>
      <c r="U668" t="s">
        <v>83</v>
      </c>
      <c r="V668" t="s">
        <v>133</v>
      </c>
      <c r="W668" t="str">
        <f t="shared" si="115"/>
        <v>Calanoida</v>
      </c>
      <c r="X668" t="s">
        <v>342</v>
      </c>
      <c r="Y668" t="str">
        <f t="shared" si="116"/>
        <v>Calanus</v>
      </c>
      <c r="Z668" t="s">
        <v>198</v>
      </c>
      <c r="AA668" t="s">
        <v>30</v>
      </c>
      <c r="AB668" t="s">
        <v>30</v>
      </c>
      <c r="AC668">
        <v>2.5</v>
      </c>
      <c r="AD668">
        <v>2</v>
      </c>
      <c r="AE668" s="21">
        <f t="shared" si="107"/>
        <v>100</v>
      </c>
      <c r="AF668" s="27">
        <f t="shared" si="113"/>
        <v>2.9092669081017815</v>
      </c>
      <c r="AG668" t="s">
        <v>237</v>
      </c>
    </row>
    <row r="669" spans="1:33" hidden="1" x14ac:dyDescent="0.25">
      <c r="A669" t="s">
        <v>22</v>
      </c>
      <c r="B669" t="s">
        <v>10</v>
      </c>
      <c r="C669" s="4" t="s">
        <v>277</v>
      </c>
      <c r="D669" s="4" t="s">
        <v>317</v>
      </c>
      <c r="E669" s="6">
        <v>42163</v>
      </c>
      <c r="F669">
        <v>0</v>
      </c>
      <c r="G669" s="15">
        <v>250</v>
      </c>
      <c r="H669">
        <v>190640</v>
      </c>
      <c r="I669">
        <v>196945</v>
      </c>
      <c r="J669">
        <f t="shared" si="106"/>
        <v>169.43443443443442</v>
      </c>
      <c r="K669" t="s">
        <v>30</v>
      </c>
      <c r="L669">
        <f>((3.14*(0.5^2))/4)*J669</f>
        <v>33.251507757757757</v>
      </c>
      <c r="M669">
        <v>34.372920450000002</v>
      </c>
      <c r="N669" s="9">
        <v>2000</v>
      </c>
      <c r="O669" s="9">
        <v>1</v>
      </c>
      <c r="P669" s="12" t="s">
        <v>240</v>
      </c>
      <c r="Q669" t="s">
        <v>31</v>
      </c>
      <c r="R669" t="s">
        <v>79</v>
      </c>
      <c r="S669" t="s">
        <v>80</v>
      </c>
      <c r="T669" t="s">
        <v>81</v>
      </c>
      <c r="U669" t="s">
        <v>30</v>
      </c>
      <c r="V669" t="s">
        <v>30</v>
      </c>
      <c r="W669" t="str">
        <f t="shared" si="115"/>
        <v>Decapoda</v>
      </c>
      <c r="X669" t="s">
        <v>340</v>
      </c>
      <c r="Y669" t="str">
        <f t="shared" si="116"/>
        <v>Cancridae</v>
      </c>
      <c r="Z669" t="s">
        <v>81</v>
      </c>
      <c r="AA669" t="s">
        <v>30</v>
      </c>
      <c r="AB669" t="s">
        <v>30</v>
      </c>
      <c r="AC669">
        <v>5</v>
      </c>
      <c r="AD669">
        <v>2</v>
      </c>
      <c r="AE669" s="21">
        <f t="shared" si="107"/>
        <v>2</v>
      </c>
      <c r="AF669" s="27">
        <f t="shared" si="113"/>
        <v>5.8185338162035631E-2</v>
      </c>
      <c r="AG669" t="s">
        <v>237</v>
      </c>
    </row>
    <row r="670" spans="1:33" hidden="1" x14ac:dyDescent="0.25">
      <c r="A670" t="s">
        <v>22</v>
      </c>
      <c r="B670" t="s">
        <v>10</v>
      </c>
      <c r="C670" s="4" t="s">
        <v>277</v>
      </c>
      <c r="D670" s="4" t="s">
        <v>317</v>
      </c>
      <c r="E670" s="6">
        <v>42163</v>
      </c>
      <c r="F670">
        <v>0</v>
      </c>
      <c r="G670" s="15">
        <v>250</v>
      </c>
      <c r="H670">
        <v>190640</v>
      </c>
      <c r="I670">
        <v>196945</v>
      </c>
      <c r="J670">
        <f t="shared" si="106"/>
        <v>169.43443443443442</v>
      </c>
      <c r="K670" t="s">
        <v>30</v>
      </c>
      <c r="L670">
        <f>((3.14*(0.5^2))/4)*J670</f>
        <v>33.251507757757757</v>
      </c>
      <c r="M670">
        <v>34.372920450000002</v>
      </c>
      <c r="N670" s="9">
        <v>1000</v>
      </c>
      <c r="O670" s="9">
        <v>1</v>
      </c>
      <c r="P670" s="12" t="s">
        <v>239</v>
      </c>
      <c r="Q670" t="s">
        <v>31</v>
      </c>
      <c r="R670" t="s">
        <v>33</v>
      </c>
      <c r="S670" t="s">
        <v>34</v>
      </c>
      <c r="T670" t="s">
        <v>35</v>
      </c>
      <c r="U670" t="s">
        <v>36</v>
      </c>
      <c r="V670" t="s">
        <v>37</v>
      </c>
      <c r="W670" t="str">
        <f t="shared" si="115"/>
        <v>Calanoida</v>
      </c>
      <c r="X670" t="s">
        <v>342</v>
      </c>
      <c r="Y670" t="str">
        <f t="shared" si="116"/>
        <v>Centropages</v>
      </c>
      <c r="Z670" t="s">
        <v>247</v>
      </c>
      <c r="AA670" t="s">
        <v>30</v>
      </c>
      <c r="AB670" t="s">
        <v>228</v>
      </c>
      <c r="AC670" t="s">
        <v>229</v>
      </c>
      <c r="AD670">
        <v>3</v>
      </c>
      <c r="AE670" s="21">
        <f t="shared" si="107"/>
        <v>3</v>
      </c>
      <c r="AF670" s="27">
        <f t="shared" si="113"/>
        <v>8.7278007243053443E-2</v>
      </c>
      <c r="AG670" t="s">
        <v>237</v>
      </c>
    </row>
    <row r="671" spans="1:33" hidden="1" x14ac:dyDescent="0.25">
      <c r="A671" t="s">
        <v>22</v>
      </c>
      <c r="B671" t="s">
        <v>10</v>
      </c>
      <c r="C671" s="4" t="s">
        <v>277</v>
      </c>
      <c r="D671" s="4" t="s">
        <v>317</v>
      </c>
      <c r="E671" s="6">
        <v>42163</v>
      </c>
      <c r="F671">
        <v>0</v>
      </c>
      <c r="G671" s="15">
        <v>250</v>
      </c>
      <c r="H671">
        <v>190640</v>
      </c>
      <c r="I671">
        <v>196945</v>
      </c>
      <c r="J671">
        <f t="shared" si="106"/>
        <v>169.43443443443442</v>
      </c>
      <c r="K671" t="s">
        <v>30</v>
      </c>
      <c r="L671">
        <f>((3.14*(0.5^2))/4)*J671</f>
        <v>33.251507757757757</v>
      </c>
      <c r="M671">
        <v>34.372920450000002</v>
      </c>
      <c r="N671" s="9">
        <v>250</v>
      </c>
      <c r="O671" s="9">
        <v>0.02</v>
      </c>
      <c r="P671" s="12" t="s">
        <v>239</v>
      </c>
      <c r="Q671" t="s">
        <v>31</v>
      </c>
      <c r="R671" t="s">
        <v>33</v>
      </c>
      <c r="S671" t="s">
        <v>34</v>
      </c>
      <c r="T671" t="s">
        <v>35</v>
      </c>
      <c r="U671" t="s">
        <v>36</v>
      </c>
      <c r="V671" t="s">
        <v>37</v>
      </c>
      <c r="W671" t="str">
        <f t="shared" si="115"/>
        <v>Calanoida</v>
      </c>
      <c r="X671" t="s">
        <v>342</v>
      </c>
      <c r="Y671" t="str">
        <f t="shared" si="116"/>
        <v>Centropages</v>
      </c>
      <c r="Z671" t="s">
        <v>247</v>
      </c>
      <c r="AA671" t="s">
        <v>30</v>
      </c>
      <c r="AB671" t="s">
        <v>30</v>
      </c>
      <c r="AC671" t="s">
        <v>229</v>
      </c>
      <c r="AD671">
        <v>2</v>
      </c>
      <c r="AE671" s="21">
        <f t="shared" si="107"/>
        <v>100</v>
      </c>
      <c r="AF671" s="27">
        <f t="shared" si="113"/>
        <v>2.9092669081017815</v>
      </c>
      <c r="AG671" t="s">
        <v>237</v>
      </c>
    </row>
    <row r="672" spans="1:33" hidden="1" x14ac:dyDescent="0.25">
      <c r="A672" t="s">
        <v>22</v>
      </c>
      <c r="B672" t="s">
        <v>10</v>
      </c>
      <c r="C672" s="4" t="s">
        <v>277</v>
      </c>
      <c r="D672" s="4" t="s">
        <v>317</v>
      </c>
      <c r="E672" s="6">
        <v>42163</v>
      </c>
      <c r="F672">
        <v>0</v>
      </c>
      <c r="G672" s="15">
        <v>250</v>
      </c>
      <c r="H672">
        <v>190640</v>
      </c>
      <c r="I672">
        <v>196945</v>
      </c>
      <c r="J672">
        <f t="shared" si="106"/>
        <v>169.43443443443442</v>
      </c>
      <c r="K672" t="s">
        <v>30</v>
      </c>
      <c r="L672">
        <f>((3.14*(0.5^2))/4)*J672</f>
        <v>33.251507757757757</v>
      </c>
      <c r="M672">
        <v>34.372920450000002</v>
      </c>
      <c r="N672" s="9">
        <v>250</v>
      </c>
      <c r="O672" s="9">
        <v>0.02</v>
      </c>
      <c r="P672" s="12" t="s">
        <v>239</v>
      </c>
      <c r="Q672" t="s">
        <v>31</v>
      </c>
      <c r="R672" t="s">
        <v>33</v>
      </c>
      <c r="S672" t="s">
        <v>34</v>
      </c>
      <c r="T672" t="s">
        <v>35</v>
      </c>
      <c r="U672" t="s">
        <v>36</v>
      </c>
      <c r="V672" t="s">
        <v>37</v>
      </c>
      <c r="W672" t="str">
        <f t="shared" si="115"/>
        <v>Calanoida</v>
      </c>
      <c r="X672" t="s">
        <v>342</v>
      </c>
      <c r="Y672" t="str">
        <f t="shared" si="116"/>
        <v>Centropages</v>
      </c>
      <c r="Z672" t="s">
        <v>247</v>
      </c>
      <c r="AA672" t="s">
        <v>30</v>
      </c>
      <c r="AB672" t="s">
        <v>228</v>
      </c>
      <c r="AC672" t="s">
        <v>229</v>
      </c>
      <c r="AD672">
        <v>3</v>
      </c>
      <c r="AE672" s="21">
        <f t="shared" si="107"/>
        <v>150</v>
      </c>
      <c r="AF672" s="27">
        <f t="shared" si="113"/>
        <v>4.3639003621526724</v>
      </c>
      <c r="AG672" t="s">
        <v>237</v>
      </c>
    </row>
    <row r="673" spans="1:33" hidden="1" x14ac:dyDescent="0.25">
      <c r="A673" t="s">
        <v>22</v>
      </c>
      <c r="B673" t="s">
        <v>10</v>
      </c>
      <c r="C673" s="4" t="s">
        <v>277</v>
      </c>
      <c r="D673" s="4" t="s">
        <v>317</v>
      </c>
      <c r="E673" s="6">
        <v>42163</v>
      </c>
      <c r="F673">
        <v>0</v>
      </c>
      <c r="G673" s="15">
        <v>250</v>
      </c>
      <c r="H673">
        <v>190640</v>
      </c>
      <c r="I673">
        <v>196945</v>
      </c>
      <c r="J673">
        <f t="shared" si="106"/>
        <v>169.43443443443442</v>
      </c>
      <c r="K673" t="s">
        <v>30</v>
      </c>
      <c r="L673">
        <f>((3.14*(0.5^2))/4)*J673</f>
        <v>33.251507757757757</v>
      </c>
      <c r="M673">
        <v>34.372920450000002</v>
      </c>
      <c r="N673" s="9">
        <v>2000</v>
      </c>
      <c r="O673" s="9">
        <v>1</v>
      </c>
      <c r="P673" s="17" t="s">
        <v>235</v>
      </c>
      <c r="Q673" t="s">
        <v>87</v>
      </c>
      <c r="R673" t="s">
        <v>30</v>
      </c>
      <c r="S673" t="s">
        <v>30</v>
      </c>
      <c r="T673" t="s">
        <v>30</v>
      </c>
      <c r="U673" t="s">
        <v>30</v>
      </c>
      <c r="V673" t="s">
        <v>30</v>
      </c>
      <c r="W673" t="str">
        <f t="shared" si="115"/>
        <v>Chaetognatha</v>
      </c>
      <c r="X673" t="s">
        <v>166</v>
      </c>
      <c r="Y673" t="str">
        <f t="shared" si="116"/>
        <v>Chaetognatha</v>
      </c>
      <c r="Z673" t="s">
        <v>188</v>
      </c>
      <c r="AA673" t="s">
        <v>30</v>
      </c>
      <c r="AB673" t="s">
        <v>30</v>
      </c>
      <c r="AC673">
        <v>95</v>
      </c>
      <c r="AD673">
        <v>1</v>
      </c>
      <c r="AE673" s="21">
        <f t="shared" si="107"/>
        <v>1</v>
      </c>
      <c r="AF673" s="27">
        <f t="shared" si="113"/>
        <v>2.9092669081017816E-2</v>
      </c>
      <c r="AG673" t="s">
        <v>237</v>
      </c>
    </row>
    <row r="674" spans="1:33" hidden="1" x14ac:dyDescent="0.25">
      <c r="A674" t="s">
        <v>22</v>
      </c>
      <c r="B674" t="s">
        <v>10</v>
      </c>
      <c r="C674" s="4" t="s">
        <v>277</v>
      </c>
      <c r="D674" s="4" t="s">
        <v>317</v>
      </c>
      <c r="E674" s="6">
        <v>42163</v>
      </c>
      <c r="F674">
        <v>0</v>
      </c>
      <c r="G674" s="15">
        <v>250</v>
      </c>
      <c r="H674">
        <v>190640</v>
      </c>
      <c r="I674">
        <v>196945</v>
      </c>
      <c r="J674">
        <f t="shared" si="106"/>
        <v>169.43443443443442</v>
      </c>
      <c r="K674" t="s">
        <v>30</v>
      </c>
      <c r="L674">
        <f>((3.14*(0.5^2))/4)*J674</f>
        <v>33.251507757757757</v>
      </c>
      <c r="M674">
        <v>34.372920450000002</v>
      </c>
      <c r="N674" s="9">
        <v>2000</v>
      </c>
      <c r="O674" s="9">
        <v>1</v>
      </c>
      <c r="P674" s="17" t="s">
        <v>235</v>
      </c>
      <c r="Q674" t="s">
        <v>87</v>
      </c>
      <c r="R674" t="s">
        <v>30</v>
      </c>
      <c r="S674" t="s">
        <v>30</v>
      </c>
      <c r="T674" t="s">
        <v>30</v>
      </c>
      <c r="U674" t="s">
        <v>30</v>
      </c>
      <c r="V674" t="s">
        <v>30</v>
      </c>
      <c r="W674" t="str">
        <f t="shared" si="115"/>
        <v>Chaetognatha</v>
      </c>
      <c r="X674" t="s">
        <v>166</v>
      </c>
      <c r="Y674" t="str">
        <f t="shared" si="116"/>
        <v>Chaetognatha</v>
      </c>
      <c r="Z674" t="s">
        <v>188</v>
      </c>
      <c r="AA674" t="s">
        <v>30</v>
      </c>
      <c r="AB674" t="s">
        <v>30</v>
      </c>
      <c r="AC674">
        <v>19.5</v>
      </c>
      <c r="AD674">
        <v>38</v>
      </c>
      <c r="AE674" s="21">
        <f t="shared" si="107"/>
        <v>38</v>
      </c>
      <c r="AF674" s="27">
        <f t="shared" si="113"/>
        <v>1.1055214250786769</v>
      </c>
      <c r="AG674" t="s">
        <v>237</v>
      </c>
    </row>
    <row r="675" spans="1:33" hidden="1" x14ac:dyDescent="0.25">
      <c r="A675" t="s">
        <v>22</v>
      </c>
      <c r="B675" t="s">
        <v>10</v>
      </c>
      <c r="C675" s="4" t="s">
        <v>277</v>
      </c>
      <c r="D675" s="4" t="s">
        <v>317</v>
      </c>
      <c r="E675" s="6">
        <v>42163</v>
      </c>
      <c r="F675">
        <v>0</v>
      </c>
      <c r="G675" s="15">
        <v>250</v>
      </c>
      <c r="H675">
        <v>190640</v>
      </c>
      <c r="I675">
        <v>196945</v>
      </c>
      <c r="J675">
        <f t="shared" si="106"/>
        <v>169.43443443443442</v>
      </c>
      <c r="K675" t="s">
        <v>30</v>
      </c>
      <c r="L675">
        <f>((3.14*(0.5^2))/4)*J675</f>
        <v>33.251507757757757</v>
      </c>
      <c r="M675">
        <v>34.372920450000002</v>
      </c>
      <c r="N675" s="9">
        <v>1000</v>
      </c>
      <c r="O675" s="9">
        <v>1</v>
      </c>
      <c r="P675" s="12" t="s">
        <v>239</v>
      </c>
      <c r="Q675" t="s">
        <v>87</v>
      </c>
      <c r="R675" t="s">
        <v>30</v>
      </c>
      <c r="S675" t="s">
        <v>30</v>
      </c>
      <c r="T675" t="s">
        <v>30</v>
      </c>
      <c r="U675" t="s">
        <v>30</v>
      </c>
      <c r="V675" t="s">
        <v>30</v>
      </c>
      <c r="W675" t="str">
        <f t="shared" si="115"/>
        <v>Chaetognatha</v>
      </c>
      <c r="X675" t="s">
        <v>166</v>
      </c>
      <c r="Y675" t="str">
        <f t="shared" si="116"/>
        <v>Chaetognatha</v>
      </c>
      <c r="Z675" t="s">
        <v>188</v>
      </c>
      <c r="AA675" t="s">
        <v>30</v>
      </c>
      <c r="AB675" t="s">
        <v>30</v>
      </c>
      <c r="AC675" t="s">
        <v>229</v>
      </c>
      <c r="AD675">
        <v>5</v>
      </c>
      <c r="AE675" s="21">
        <f t="shared" si="107"/>
        <v>5</v>
      </c>
      <c r="AF675" s="27">
        <f t="shared" si="113"/>
        <v>0.14546334540508907</v>
      </c>
      <c r="AG675" t="s">
        <v>237</v>
      </c>
    </row>
    <row r="676" spans="1:33" hidden="1" x14ac:dyDescent="0.25">
      <c r="A676" t="s">
        <v>22</v>
      </c>
      <c r="B676" t="s">
        <v>10</v>
      </c>
      <c r="C676" s="4" t="s">
        <v>277</v>
      </c>
      <c r="D676" s="4" t="s">
        <v>317</v>
      </c>
      <c r="E676" s="6">
        <v>42163</v>
      </c>
      <c r="F676">
        <v>0</v>
      </c>
      <c r="G676" s="15">
        <v>250</v>
      </c>
      <c r="H676">
        <v>190640</v>
      </c>
      <c r="I676">
        <v>196945</v>
      </c>
      <c r="J676">
        <f t="shared" si="106"/>
        <v>169.43443443443442</v>
      </c>
      <c r="K676" t="s">
        <v>30</v>
      </c>
      <c r="L676">
        <f>((3.14*(0.5^2))/4)*J676</f>
        <v>33.251507757757757</v>
      </c>
      <c r="M676">
        <v>34.372920450000002</v>
      </c>
      <c r="N676" s="9">
        <v>250</v>
      </c>
      <c r="O676" s="9">
        <v>0.02</v>
      </c>
      <c r="P676" s="17" t="s">
        <v>234</v>
      </c>
      <c r="Q676" t="s">
        <v>31</v>
      </c>
      <c r="R676" t="s">
        <v>32</v>
      </c>
      <c r="S676" t="s">
        <v>30</v>
      </c>
      <c r="T676" t="s">
        <v>30</v>
      </c>
      <c r="U676" t="s">
        <v>30</v>
      </c>
      <c r="V676" t="s">
        <v>30</v>
      </c>
      <c r="W676" t="s">
        <v>312</v>
      </c>
      <c r="X676" t="s">
        <v>166</v>
      </c>
      <c r="Y676" t="s">
        <v>168</v>
      </c>
      <c r="Z676" t="s">
        <v>168</v>
      </c>
      <c r="AA676" t="s">
        <v>215</v>
      </c>
      <c r="AB676" t="s">
        <v>30</v>
      </c>
      <c r="AC676" t="s">
        <v>229</v>
      </c>
      <c r="AD676">
        <v>4</v>
      </c>
      <c r="AE676" s="21">
        <f t="shared" si="107"/>
        <v>200</v>
      </c>
      <c r="AF676" s="27">
        <f t="shared" si="113"/>
        <v>5.8185338162035629</v>
      </c>
      <c r="AG676" t="s">
        <v>237</v>
      </c>
    </row>
    <row r="677" spans="1:33" hidden="1" x14ac:dyDescent="0.25">
      <c r="A677" t="s">
        <v>22</v>
      </c>
      <c r="B677" t="s">
        <v>10</v>
      </c>
      <c r="C677" s="4" t="s">
        <v>277</v>
      </c>
      <c r="D677" s="4" t="s">
        <v>317</v>
      </c>
      <c r="E677" s="6">
        <v>42163</v>
      </c>
      <c r="F677">
        <v>0</v>
      </c>
      <c r="G677" s="15">
        <v>250</v>
      </c>
      <c r="H677">
        <v>190640</v>
      </c>
      <c r="I677">
        <v>196945</v>
      </c>
      <c r="J677">
        <f t="shared" si="106"/>
        <v>169.43443443443442</v>
      </c>
      <c r="K677" t="s">
        <v>30</v>
      </c>
      <c r="L677">
        <f>((3.14*(0.5^2))/4)*J677</f>
        <v>33.251507757757757</v>
      </c>
      <c r="M677">
        <v>34.372920450000002</v>
      </c>
      <c r="N677" s="9">
        <v>250</v>
      </c>
      <c r="O677" s="9">
        <v>0.02</v>
      </c>
      <c r="P677" s="12" t="s">
        <v>239</v>
      </c>
      <c r="Q677" t="s">
        <v>31</v>
      </c>
      <c r="R677" t="s">
        <v>33</v>
      </c>
      <c r="S677" t="s">
        <v>34</v>
      </c>
      <c r="T677" t="s">
        <v>30</v>
      </c>
      <c r="U677" t="s">
        <v>30</v>
      </c>
      <c r="V677" t="s">
        <v>30</v>
      </c>
      <c r="W677" t="str">
        <f>IF(S677="NA",IF(R677="NA",IF(Q677="NA","Digested",Q677),R677),S677)</f>
        <v>Calanoida</v>
      </c>
      <c r="X677" t="s">
        <v>342</v>
      </c>
      <c r="Y677" t="s">
        <v>176</v>
      </c>
      <c r="Z677" t="s">
        <v>176</v>
      </c>
      <c r="AA677" t="s">
        <v>219</v>
      </c>
      <c r="AB677" t="s">
        <v>30</v>
      </c>
      <c r="AC677" t="s">
        <v>229</v>
      </c>
      <c r="AD677">
        <v>10</v>
      </c>
      <c r="AE677" s="21">
        <f t="shared" si="107"/>
        <v>500</v>
      </c>
      <c r="AF677" s="27">
        <f t="shared" si="113"/>
        <v>14.546334540508907</v>
      </c>
      <c r="AG677" t="s">
        <v>237</v>
      </c>
    </row>
    <row r="678" spans="1:33" hidden="1" x14ac:dyDescent="0.25">
      <c r="A678" t="s">
        <v>22</v>
      </c>
      <c r="B678" t="s">
        <v>10</v>
      </c>
      <c r="C678" s="4" t="s">
        <v>277</v>
      </c>
      <c r="D678" s="4" t="s">
        <v>317</v>
      </c>
      <c r="E678" s="6">
        <v>42163</v>
      </c>
      <c r="F678">
        <v>0</v>
      </c>
      <c r="G678" s="15">
        <v>250</v>
      </c>
      <c r="H678">
        <v>190640</v>
      </c>
      <c r="I678">
        <v>196945</v>
      </c>
      <c r="J678">
        <f t="shared" ref="J678:J741" si="117">((I678-H678)*26873)/999999</f>
        <v>169.43443443443442</v>
      </c>
      <c r="K678" t="s">
        <v>30</v>
      </c>
      <c r="L678">
        <f>((3.14*(0.5^2))/4)*J678</f>
        <v>33.251507757757757</v>
      </c>
      <c r="M678">
        <v>34.372920450000002</v>
      </c>
      <c r="N678" s="9">
        <v>250</v>
      </c>
      <c r="O678" s="9">
        <v>0.02</v>
      </c>
      <c r="P678" s="12" t="s">
        <v>239</v>
      </c>
      <c r="Q678" t="s">
        <v>31</v>
      </c>
      <c r="R678" t="s">
        <v>33</v>
      </c>
      <c r="S678" t="s">
        <v>34</v>
      </c>
      <c r="T678" t="s">
        <v>30</v>
      </c>
      <c r="U678" t="s">
        <v>30</v>
      </c>
      <c r="V678" t="s">
        <v>30</v>
      </c>
      <c r="W678" t="str">
        <f>IF(S678="NA",IF(R678="NA",IF(Q678="NA","Digested",Q678),R678),S678)</f>
        <v>Calanoida</v>
      </c>
      <c r="X678" t="s">
        <v>342</v>
      </c>
      <c r="Y678" t="s">
        <v>176</v>
      </c>
      <c r="Z678" t="s">
        <v>176</v>
      </c>
      <c r="AA678" t="s">
        <v>216</v>
      </c>
      <c r="AB678" t="s">
        <v>30</v>
      </c>
      <c r="AC678" t="s">
        <v>229</v>
      </c>
      <c r="AD678">
        <v>12</v>
      </c>
      <c r="AE678" s="21">
        <f t="shared" ref="AE678:AE741" si="118">AD678/O678</f>
        <v>600</v>
      </c>
      <c r="AF678" s="27">
        <f t="shared" si="113"/>
        <v>17.45560144861069</v>
      </c>
      <c r="AG678" t="s">
        <v>237</v>
      </c>
    </row>
    <row r="679" spans="1:33" hidden="1" x14ac:dyDescent="0.25">
      <c r="A679" t="s">
        <v>22</v>
      </c>
      <c r="B679" t="s">
        <v>10</v>
      </c>
      <c r="C679" s="4" t="s">
        <v>277</v>
      </c>
      <c r="D679" s="4" t="s">
        <v>317</v>
      </c>
      <c r="E679" s="6">
        <v>42163</v>
      </c>
      <c r="F679">
        <v>0</v>
      </c>
      <c r="G679" s="15">
        <v>250</v>
      </c>
      <c r="H679">
        <v>190640</v>
      </c>
      <c r="I679">
        <v>196945</v>
      </c>
      <c r="J679">
        <f t="shared" si="117"/>
        <v>169.43443443443442</v>
      </c>
      <c r="K679" t="s">
        <v>30</v>
      </c>
      <c r="L679">
        <f>((3.14*(0.5^2))/4)*J679</f>
        <v>33.251507757757757</v>
      </c>
      <c r="M679">
        <v>34.372920450000002</v>
      </c>
      <c r="N679" s="9">
        <v>250</v>
      </c>
      <c r="O679" s="9">
        <v>0.02</v>
      </c>
      <c r="P679" s="17" t="s">
        <v>234</v>
      </c>
      <c r="Q679" t="s">
        <v>31</v>
      </c>
      <c r="R679" t="s">
        <v>32</v>
      </c>
      <c r="S679" t="s">
        <v>337</v>
      </c>
      <c r="T679" t="s">
        <v>55</v>
      </c>
      <c r="U679" t="s">
        <v>56</v>
      </c>
      <c r="V679" t="s">
        <v>30</v>
      </c>
      <c r="W679" t="str">
        <f t="shared" ref="W679" si="119">IF(S679="NA",IF(R679="NA",IF(Q679="NA","Digested",Q679),R679),S679)</f>
        <v>Poecilostomatoida</v>
      </c>
      <c r="X679" t="s">
        <v>166</v>
      </c>
      <c r="Y679" t="str">
        <f>IF(U679="NA",IF(T679="NA",IF(S679="NA",IF(R679="NA",IF(Q679="NA","Other",Q679),R679),S679),T679),U679)</f>
        <v>Corycaeus</v>
      </c>
      <c r="Z679" t="s">
        <v>56</v>
      </c>
      <c r="AA679" t="s">
        <v>30</v>
      </c>
      <c r="AB679" t="s">
        <v>30</v>
      </c>
      <c r="AC679" t="s">
        <v>229</v>
      </c>
      <c r="AD679">
        <v>9</v>
      </c>
      <c r="AE679" s="21">
        <f t="shared" si="118"/>
        <v>450</v>
      </c>
      <c r="AF679" s="27">
        <f t="shared" si="113"/>
        <v>13.091701086458016</v>
      </c>
      <c r="AG679" t="s">
        <v>237</v>
      </c>
    </row>
    <row r="680" spans="1:33" hidden="1" x14ac:dyDescent="0.25">
      <c r="A680" t="s">
        <v>22</v>
      </c>
      <c r="B680" t="s">
        <v>10</v>
      </c>
      <c r="C680" s="4" t="s">
        <v>277</v>
      </c>
      <c r="D680" s="4" t="s">
        <v>317</v>
      </c>
      <c r="E680" s="6">
        <v>42163</v>
      </c>
      <c r="F680">
        <v>0</v>
      </c>
      <c r="G680" s="15">
        <v>250</v>
      </c>
      <c r="H680">
        <v>190640</v>
      </c>
      <c r="I680">
        <v>196945</v>
      </c>
      <c r="J680">
        <f t="shared" si="117"/>
        <v>169.43443443443442</v>
      </c>
      <c r="K680" t="s">
        <v>30</v>
      </c>
      <c r="L680">
        <f>((3.14*(0.5^2))/4)*J680</f>
        <v>33.251507757757757</v>
      </c>
      <c r="M680">
        <v>34.372920450000002</v>
      </c>
      <c r="N680" s="9">
        <v>250</v>
      </c>
      <c r="O680" s="9">
        <v>0.02</v>
      </c>
      <c r="P680" s="17" t="s">
        <v>234</v>
      </c>
      <c r="Q680" t="s">
        <v>31</v>
      </c>
      <c r="R680" t="s">
        <v>32</v>
      </c>
      <c r="S680" t="s">
        <v>30</v>
      </c>
      <c r="T680" t="s">
        <v>30</v>
      </c>
      <c r="U680" t="s">
        <v>30</v>
      </c>
      <c r="V680" t="s">
        <v>30</v>
      </c>
      <c r="W680" t="s">
        <v>274</v>
      </c>
      <c r="X680" t="s">
        <v>274</v>
      </c>
      <c r="Y680" t="s">
        <v>274</v>
      </c>
      <c r="Z680" t="s">
        <v>164</v>
      </c>
      <c r="AA680" t="s">
        <v>30</v>
      </c>
      <c r="AB680" t="s">
        <v>30</v>
      </c>
      <c r="AC680" t="s">
        <v>229</v>
      </c>
      <c r="AD680">
        <v>2</v>
      </c>
      <c r="AE680" s="21">
        <f t="shared" si="118"/>
        <v>100</v>
      </c>
      <c r="AF680" s="27">
        <f t="shared" si="113"/>
        <v>2.9092669081017815</v>
      </c>
      <c r="AG680" t="s">
        <v>237</v>
      </c>
    </row>
    <row r="681" spans="1:33" hidden="1" x14ac:dyDescent="0.25">
      <c r="A681" t="s">
        <v>22</v>
      </c>
      <c r="B681" t="s">
        <v>10</v>
      </c>
      <c r="C681" s="4" t="s">
        <v>277</v>
      </c>
      <c r="D681" s="4" t="s">
        <v>317</v>
      </c>
      <c r="E681" s="6">
        <v>42163</v>
      </c>
      <c r="F681">
        <v>0</v>
      </c>
      <c r="G681" s="15">
        <v>250</v>
      </c>
      <c r="H681">
        <v>190640</v>
      </c>
      <c r="I681">
        <v>196945</v>
      </c>
      <c r="J681">
        <f t="shared" si="117"/>
        <v>169.43443443443442</v>
      </c>
      <c r="K681" t="s">
        <v>30</v>
      </c>
      <c r="L681">
        <f>((3.14*(0.5^2))/4)*J681</f>
        <v>33.251507757757757</v>
      </c>
      <c r="M681">
        <v>34.372920450000002</v>
      </c>
      <c r="N681" s="9">
        <v>250</v>
      </c>
      <c r="O681" s="9">
        <v>0.02</v>
      </c>
      <c r="P681" s="17" t="s">
        <v>234</v>
      </c>
      <c r="Q681" t="s">
        <v>30</v>
      </c>
      <c r="R681" t="s">
        <v>30</v>
      </c>
      <c r="S681" t="s">
        <v>30</v>
      </c>
      <c r="T681" t="s">
        <v>30</v>
      </c>
      <c r="U681" t="s">
        <v>30</v>
      </c>
      <c r="V681" t="s">
        <v>30</v>
      </c>
      <c r="W681" t="str">
        <f>IF(S681="NA",IF(R681="NA",IF(Q681="NA","Other",Q681),R681),S681)</f>
        <v>Other</v>
      </c>
      <c r="X681" t="s">
        <v>166</v>
      </c>
      <c r="Y681" t="str">
        <f t="shared" ref="Y681:Y708" si="120">IF(U681="NA",IF(T681="NA",IF(S681="NA",IF(R681="NA",IF(Q681="NA","Other",Q681),R681),S681),T681),U681)</f>
        <v>Other</v>
      </c>
      <c r="Z681" t="s">
        <v>207</v>
      </c>
      <c r="AA681" t="s">
        <v>30</v>
      </c>
      <c r="AB681" t="s">
        <v>30</v>
      </c>
      <c r="AC681" t="s">
        <v>229</v>
      </c>
      <c r="AD681">
        <v>26</v>
      </c>
      <c r="AE681" s="21">
        <f t="shared" si="118"/>
        <v>1300</v>
      </c>
      <c r="AF681" s="27">
        <f t="shared" si="113"/>
        <v>37.820469805323157</v>
      </c>
      <c r="AG681" t="s">
        <v>237</v>
      </c>
    </row>
    <row r="682" spans="1:33" hidden="1" x14ac:dyDescent="0.25">
      <c r="A682" t="s">
        <v>22</v>
      </c>
      <c r="B682" t="s">
        <v>10</v>
      </c>
      <c r="C682" s="4" t="s">
        <v>277</v>
      </c>
      <c r="D682" s="4" t="s">
        <v>317</v>
      </c>
      <c r="E682" s="6">
        <v>42163</v>
      </c>
      <c r="F682">
        <v>0</v>
      </c>
      <c r="G682" s="15">
        <v>250</v>
      </c>
      <c r="H682">
        <v>190640</v>
      </c>
      <c r="I682">
        <v>196945</v>
      </c>
      <c r="J682">
        <f t="shared" si="117"/>
        <v>169.43443443443442</v>
      </c>
      <c r="K682" t="s">
        <v>30</v>
      </c>
      <c r="L682">
        <f>((3.14*(0.5^2))/4)*J682</f>
        <v>33.251507757757757</v>
      </c>
      <c r="M682">
        <v>34.372920450000002</v>
      </c>
      <c r="N682" s="9">
        <v>1000</v>
      </c>
      <c r="O682" s="9">
        <v>1</v>
      </c>
      <c r="P682" s="12" t="s">
        <v>239</v>
      </c>
      <c r="Q682" t="s">
        <v>30</v>
      </c>
      <c r="R682" t="s">
        <v>30</v>
      </c>
      <c r="S682" t="s">
        <v>30</v>
      </c>
      <c r="T682" t="s">
        <v>30</v>
      </c>
      <c r="U682" t="s">
        <v>30</v>
      </c>
      <c r="V682" t="s">
        <v>30</v>
      </c>
      <c r="W682" t="str">
        <f>IF(S682="NA",IF(R682="NA",IF(Q682="NA","Other",Q682),R682),S682)</f>
        <v>Other</v>
      </c>
      <c r="X682" t="s">
        <v>166</v>
      </c>
      <c r="Y682" t="str">
        <f t="shared" si="120"/>
        <v>Other</v>
      </c>
      <c r="Z682" t="s">
        <v>182</v>
      </c>
      <c r="AA682" t="s">
        <v>30</v>
      </c>
      <c r="AB682" t="s">
        <v>30</v>
      </c>
      <c r="AC682" t="s">
        <v>229</v>
      </c>
      <c r="AD682">
        <v>1</v>
      </c>
      <c r="AE682" s="21">
        <f t="shared" si="118"/>
        <v>1</v>
      </c>
      <c r="AF682" s="27">
        <f t="shared" si="113"/>
        <v>2.9092669081017816E-2</v>
      </c>
      <c r="AG682" t="s">
        <v>237</v>
      </c>
    </row>
    <row r="683" spans="1:33" hidden="1" x14ac:dyDescent="0.25">
      <c r="A683" t="s">
        <v>22</v>
      </c>
      <c r="B683" t="s">
        <v>10</v>
      </c>
      <c r="C683" s="4" t="s">
        <v>277</v>
      </c>
      <c r="D683" s="4" t="s">
        <v>317</v>
      </c>
      <c r="E683" s="6">
        <v>42163</v>
      </c>
      <c r="F683">
        <v>0</v>
      </c>
      <c r="G683" s="15">
        <v>250</v>
      </c>
      <c r="H683">
        <v>190640</v>
      </c>
      <c r="I683">
        <v>196945</v>
      </c>
      <c r="J683">
        <f t="shared" si="117"/>
        <v>169.43443443443442</v>
      </c>
      <c r="K683" t="s">
        <v>30</v>
      </c>
      <c r="L683">
        <f>((3.14*(0.5^2))/4)*J683</f>
        <v>33.251507757757757</v>
      </c>
      <c r="M683">
        <v>34.372920450000002</v>
      </c>
      <c r="N683" s="9">
        <v>1000</v>
      </c>
      <c r="O683" s="9">
        <v>1</v>
      </c>
      <c r="P683" s="12" t="s">
        <v>238</v>
      </c>
      <c r="Q683" t="s">
        <v>31</v>
      </c>
      <c r="R683" t="s">
        <v>99</v>
      </c>
      <c r="S683" t="s">
        <v>34</v>
      </c>
      <c r="T683" t="s">
        <v>102</v>
      </c>
      <c r="U683" t="s">
        <v>103</v>
      </c>
      <c r="V683" t="s">
        <v>104</v>
      </c>
      <c r="W683" t="str">
        <f t="shared" ref="W683:W689" si="121">IF(S683="NA",IF(R683="NA",IF(Q683="NA","Digested",Q683),R683),S683)</f>
        <v>Calanoida</v>
      </c>
      <c r="X683" t="s">
        <v>342</v>
      </c>
      <c r="Y683" t="str">
        <f t="shared" si="120"/>
        <v>Epilabidocera</v>
      </c>
      <c r="Z683" t="s">
        <v>184</v>
      </c>
      <c r="AA683" t="s">
        <v>30</v>
      </c>
      <c r="AB683" t="s">
        <v>227</v>
      </c>
      <c r="AC683">
        <v>3.2</v>
      </c>
      <c r="AD683">
        <v>3</v>
      </c>
      <c r="AE683" s="21">
        <f t="shared" si="118"/>
        <v>3</v>
      </c>
      <c r="AF683" s="27">
        <f t="shared" si="113"/>
        <v>8.7278007243053443E-2</v>
      </c>
      <c r="AG683" t="s">
        <v>237</v>
      </c>
    </row>
    <row r="684" spans="1:33" hidden="1" x14ac:dyDescent="0.25">
      <c r="A684" t="s">
        <v>22</v>
      </c>
      <c r="B684" t="s">
        <v>10</v>
      </c>
      <c r="C684" s="4" t="s">
        <v>277</v>
      </c>
      <c r="D684" s="4" t="s">
        <v>317</v>
      </c>
      <c r="E684" s="6">
        <v>42163</v>
      </c>
      <c r="F684">
        <v>0</v>
      </c>
      <c r="G684" s="15">
        <v>250</v>
      </c>
      <c r="H684">
        <v>190640</v>
      </c>
      <c r="I684">
        <v>196945</v>
      </c>
      <c r="J684">
        <f t="shared" si="117"/>
        <v>169.43443443443442</v>
      </c>
      <c r="K684" t="s">
        <v>30</v>
      </c>
      <c r="L684">
        <f>((3.14*(0.5^2))/4)*J684</f>
        <v>33.251507757757757</v>
      </c>
      <c r="M684">
        <v>34.372920450000002</v>
      </c>
      <c r="N684" s="9">
        <v>1000</v>
      </c>
      <c r="O684" s="9">
        <v>1</v>
      </c>
      <c r="P684" s="12" t="s">
        <v>238</v>
      </c>
      <c r="Q684" t="s">
        <v>31</v>
      </c>
      <c r="R684" t="s">
        <v>99</v>
      </c>
      <c r="S684" t="s">
        <v>34</v>
      </c>
      <c r="T684" t="s">
        <v>102</v>
      </c>
      <c r="U684" t="s">
        <v>103</v>
      </c>
      <c r="V684" t="s">
        <v>104</v>
      </c>
      <c r="W684" t="str">
        <f t="shared" si="121"/>
        <v>Calanoida</v>
      </c>
      <c r="X684" t="s">
        <v>342</v>
      </c>
      <c r="Y684" t="str">
        <f t="shared" si="120"/>
        <v>Epilabidocera</v>
      </c>
      <c r="Z684" t="s">
        <v>184</v>
      </c>
      <c r="AA684" t="s">
        <v>30</v>
      </c>
      <c r="AB684" t="s">
        <v>30</v>
      </c>
      <c r="AC684">
        <v>2.7</v>
      </c>
      <c r="AD684">
        <v>3</v>
      </c>
      <c r="AE684" s="21">
        <f t="shared" si="118"/>
        <v>3</v>
      </c>
      <c r="AF684" s="27">
        <f t="shared" si="113"/>
        <v>8.7278007243053443E-2</v>
      </c>
      <c r="AG684" t="s">
        <v>237</v>
      </c>
    </row>
    <row r="685" spans="1:33" hidden="1" x14ac:dyDescent="0.25">
      <c r="A685" t="s">
        <v>22</v>
      </c>
      <c r="B685" t="s">
        <v>10</v>
      </c>
      <c r="C685" s="4" t="s">
        <v>277</v>
      </c>
      <c r="D685" s="4" t="s">
        <v>317</v>
      </c>
      <c r="E685" s="6">
        <v>42163</v>
      </c>
      <c r="F685">
        <v>0</v>
      </c>
      <c r="G685" s="15">
        <v>250</v>
      </c>
      <c r="H685">
        <v>190640</v>
      </c>
      <c r="I685">
        <v>196945</v>
      </c>
      <c r="J685">
        <f t="shared" si="117"/>
        <v>169.43443443443442</v>
      </c>
      <c r="K685" t="s">
        <v>30</v>
      </c>
      <c r="L685">
        <f>((3.14*(0.5^2))/4)*J685</f>
        <v>33.251507757757757</v>
      </c>
      <c r="M685">
        <v>34.372920450000002</v>
      </c>
      <c r="N685" s="9">
        <v>250</v>
      </c>
      <c r="O685" s="9">
        <v>0.02</v>
      </c>
      <c r="P685" s="12" t="s">
        <v>239</v>
      </c>
      <c r="Q685" t="s">
        <v>31</v>
      </c>
      <c r="R685" t="s">
        <v>99</v>
      </c>
      <c r="S685" t="s">
        <v>34</v>
      </c>
      <c r="T685" t="s">
        <v>102</v>
      </c>
      <c r="U685" t="s">
        <v>103</v>
      </c>
      <c r="V685" t="s">
        <v>104</v>
      </c>
      <c r="W685" t="str">
        <f t="shared" si="121"/>
        <v>Calanoida</v>
      </c>
      <c r="X685" t="s">
        <v>342</v>
      </c>
      <c r="Y685" t="str">
        <f t="shared" si="120"/>
        <v>Epilabidocera</v>
      </c>
      <c r="Z685" t="s">
        <v>184</v>
      </c>
      <c r="AA685" t="s">
        <v>222</v>
      </c>
      <c r="AB685" t="s">
        <v>30</v>
      </c>
      <c r="AC685" t="s">
        <v>229</v>
      </c>
      <c r="AD685">
        <v>2</v>
      </c>
      <c r="AE685" s="21">
        <f t="shared" si="118"/>
        <v>100</v>
      </c>
      <c r="AF685" s="27">
        <f t="shared" si="113"/>
        <v>2.9092669081017815</v>
      </c>
      <c r="AG685" t="s">
        <v>237</v>
      </c>
    </row>
    <row r="686" spans="1:33" hidden="1" x14ac:dyDescent="0.25">
      <c r="A686" t="s">
        <v>22</v>
      </c>
      <c r="B686" t="s">
        <v>10</v>
      </c>
      <c r="C686" s="4" t="s">
        <v>277</v>
      </c>
      <c r="D686" s="4" t="s">
        <v>317</v>
      </c>
      <c r="E686" s="6">
        <v>42163</v>
      </c>
      <c r="F686">
        <v>0</v>
      </c>
      <c r="G686" s="15">
        <v>250</v>
      </c>
      <c r="H686">
        <v>190640</v>
      </c>
      <c r="I686">
        <v>196945</v>
      </c>
      <c r="J686">
        <f t="shared" si="117"/>
        <v>169.43443443443442</v>
      </c>
      <c r="K686" t="s">
        <v>30</v>
      </c>
      <c r="L686">
        <f>((3.14*(0.5^2))/4)*J686</f>
        <v>33.251507757757757</v>
      </c>
      <c r="M686">
        <v>34.372920450000002</v>
      </c>
      <c r="N686" s="9">
        <v>250</v>
      </c>
      <c r="O686" s="9">
        <v>0.02</v>
      </c>
      <c r="P686" s="12" t="s">
        <v>238</v>
      </c>
      <c r="Q686" t="s">
        <v>31</v>
      </c>
      <c r="R686" t="s">
        <v>99</v>
      </c>
      <c r="S686" t="s">
        <v>34</v>
      </c>
      <c r="T686" t="s">
        <v>102</v>
      </c>
      <c r="U686" t="s">
        <v>103</v>
      </c>
      <c r="V686" t="s">
        <v>104</v>
      </c>
      <c r="W686" t="str">
        <f t="shared" si="121"/>
        <v>Calanoida</v>
      </c>
      <c r="X686" t="s">
        <v>342</v>
      </c>
      <c r="Y686" t="str">
        <f t="shared" si="120"/>
        <v>Epilabidocera</v>
      </c>
      <c r="Z686" t="s">
        <v>184</v>
      </c>
      <c r="AA686" t="s">
        <v>224</v>
      </c>
      <c r="AB686" t="s">
        <v>30</v>
      </c>
      <c r="AC686">
        <v>2.5</v>
      </c>
      <c r="AD686">
        <v>1</v>
      </c>
      <c r="AE686" s="21">
        <f t="shared" si="118"/>
        <v>50</v>
      </c>
      <c r="AF686" s="27">
        <f t="shared" si="113"/>
        <v>1.4546334540508907</v>
      </c>
      <c r="AG686" t="s">
        <v>237</v>
      </c>
    </row>
    <row r="687" spans="1:33" hidden="1" x14ac:dyDescent="0.25">
      <c r="A687" t="s">
        <v>22</v>
      </c>
      <c r="B687" t="s">
        <v>10</v>
      </c>
      <c r="C687" s="4" t="s">
        <v>277</v>
      </c>
      <c r="D687" s="4" t="s">
        <v>317</v>
      </c>
      <c r="E687" s="6">
        <v>42163</v>
      </c>
      <c r="F687">
        <v>0</v>
      </c>
      <c r="G687" s="15">
        <v>250</v>
      </c>
      <c r="H687">
        <v>190640</v>
      </c>
      <c r="I687">
        <v>196945</v>
      </c>
      <c r="J687">
        <f t="shared" si="117"/>
        <v>169.43443443443442</v>
      </c>
      <c r="K687" t="s">
        <v>30</v>
      </c>
      <c r="L687">
        <f>((3.14*(0.5^2))/4)*J687</f>
        <v>33.251507757757757</v>
      </c>
      <c r="M687">
        <v>34.372920450000002</v>
      </c>
      <c r="N687" s="9">
        <v>250</v>
      </c>
      <c r="O687" s="9">
        <v>0.02</v>
      </c>
      <c r="P687" s="17" t="s">
        <v>234</v>
      </c>
      <c r="Q687" t="s">
        <v>31</v>
      </c>
      <c r="R687" t="s">
        <v>79</v>
      </c>
      <c r="S687" t="s">
        <v>92</v>
      </c>
      <c r="T687" t="s">
        <v>105</v>
      </c>
      <c r="U687" t="s">
        <v>30</v>
      </c>
      <c r="V687" t="s">
        <v>30</v>
      </c>
      <c r="W687" t="str">
        <f t="shared" si="121"/>
        <v>Euphausiacea</v>
      </c>
      <c r="X687" t="s">
        <v>205</v>
      </c>
      <c r="Y687" t="str">
        <f t="shared" si="120"/>
        <v>Euphausiidae</v>
      </c>
      <c r="Z687" t="s">
        <v>185</v>
      </c>
      <c r="AA687" t="s">
        <v>30</v>
      </c>
      <c r="AB687" t="s">
        <v>30</v>
      </c>
      <c r="AC687" t="s">
        <v>229</v>
      </c>
      <c r="AD687">
        <v>26</v>
      </c>
      <c r="AE687" s="21">
        <f t="shared" si="118"/>
        <v>1300</v>
      </c>
      <c r="AF687" s="27">
        <f t="shared" si="113"/>
        <v>37.820469805323157</v>
      </c>
      <c r="AG687" t="s">
        <v>237</v>
      </c>
    </row>
    <row r="688" spans="1:33" hidden="1" x14ac:dyDescent="0.25">
      <c r="A688" t="s">
        <v>22</v>
      </c>
      <c r="B688" t="s">
        <v>10</v>
      </c>
      <c r="C688" s="4" t="s">
        <v>277</v>
      </c>
      <c r="D688" s="4" t="s">
        <v>317</v>
      </c>
      <c r="E688" s="6">
        <v>42163</v>
      </c>
      <c r="F688">
        <v>0</v>
      </c>
      <c r="G688" s="15">
        <v>250</v>
      </c>
      <c r="H688">
        <v>190640</v>
      </c>
      <c r="I688">
        <v>196945</v>
      </c>
      <c r="J688">
        <f t="shared" si="117"/>
        <v>169.43443443443442</v>
      </c>
      <c r="K688" t="s">
        <v>30</v>
      </c>
      <c r="L688">
        <f>((3.14*(0.5^2))/4)*J688</f>
        <v>33.251507757757757</v>
      </c>
      <c r="M688">
        <v>34.372920450000002</v>
      </c>
      <c r="N688" s="9">
        <v>250</v>
      </c>
      <c r="O688" s="9">
        <v>0.02</v>
      </c>
      <c r="P688" s="17" t="s">
        <v>234</v>
      </c>
      <c r="Q688" t="s">
        <v>31</v>
      </c>
      <c r="R688" t="s">
        <v>38</v>
      </c>
      <c r="S688" t="s">
        <v>39</v>
      </c>
      <c r="T688" t="s">
        <v>40</v>
      </c>
      <c r="U688" t="s">
        <v>41</v>
      </c>
      <c r="V688" t="s">
        <v>30</v>
      </c>
      <c r="W688" t="str">
        <f t="shared" si="121"/>
        <v>Diplostraca</v>
      </c>
      <c r="X688" t="s">
        <v>336</v>
      </c>
      <c r="Y688" t="str">
        <f t="shared" si="120"/>
        <v>Evadne</v>
      </c>
      <c r="Z688" t="s">
        <v>41</v>
      </c>
      <c r="AA688" t="s">
        <v>30</v>
      </c>
      <c r="AB688" t="s">
        <v>30</v>
      </c>
      <c r="AC688" t="s">
        <v>229</v>
      </c>
      <c r="AD688">
        <v>21</v>
      </c>
      <c r="AE688" s="21">
        <f t="shared" si="118"/>
        <v>1050</v>
      </c>
      <c r="AF688" s="27">
        <f t="shared" si="113"/>
        <v>30.547302535068706</v>
      </c>
      <c r="AG688" t="s">
        <v>237</v>
      </c>
    </row>
    <row r="689" spans="1:33" hidden="1" x14ac:dyDescent="0.25">
      <c r="A689" t="s">
        <v>22</v>
      </c>
      <c r="B689" t="s">
        <v>10</v>
      </c>
      <c r="C689" s="4" t="s">
        <v>277</v>
      </c>
      <c r="D689" s="4" t="s">
        <v>317</v>
      </c>
      <c r="E689" s="6">
        <v>42163</v>
      </c>
      <c r="F689">
        <v>0</v>
      </c>
      <c r="G689" s="15">
        <v>250</v>
      </c>
      <c r="H689">
        <v>190640</v>
      </c>
      <c r="I689">
        <v>196945</v>
      </c>
      <c r="J689">
        <f t="shared" si="117"/>
        <v>169.43443443443442</v>
      </c>
      <c r="K689" t="s">
        <v>30</v>
      </c>
      <c r="L689">
        <f>((3.14*(0.5^2))/4)*J689</f>
        <v>33.251507757757757</v>
      </c>
      <c r="M689">
        <v>34.372920450000002</v>
      </c>
      <c r="N689" s="9">
        <v>1000</v>
      </c>
      <c r="O689" s="9">
        <v>1</v>
      </c>
      <c r="P689" s="12" t="s">
        <v>238</v>
      </c>
      <c r="Q689" t="s">
        <v>31</v>
      </c>
      <c r="R689" t="s">
        <v>79</v>
      </c>
      <c r="S689" t="s">
        <v>89</v>
      </c>
      <c r="T689" t="s">
        <v>94</v>
      </c>
      <c r="U689" t="s">
        <v>30</v>
      </c>
      <c r="V689" t="s">
        <v>30</v>
      </c>
      <c r="W689" t="str">
        <f t="shared" si="121"/>
        <v>Amphipoda</v>
      </c>
      <c r="X689" t="s">
        <v>338</v>
      </c>
      <c r="Y689" t="str">
        <f t="shared" si="120"/>
        <v>Hyperiidae</v>
      </c>
      <c r="Z689" t="s">
        <v>174</v>
      </c>
      <c r="AA689" t="s">
        <v>30</v>
      </c>
      <c r="AB689" t="s">
        <v>30</v>
      </c>
      <c r="AC689">
        <v>3.8</v>
      </c>
      <c r="AD689">
        <v>6</v>
      </c>
      <c r="AE689" s="21">
        <f t="shared" si="118"/>
        <v>6</v>
      </c>
      <c r="AF689" s="27">
        <f t="shared" si="113"/>
        <v>0.17455601448610689</v>
      </c>
      <c r="AG689" t="s">
        <v>237</v>
      </c>
    </row>
    <row r="690" spans="1:33" hidden="1" x14ac:dyDescent="0.25">
      <c r="A690" t="s">
        <v>22</v>
      </c>
      <c r="B690" t="s">
        <v>10</v>
      </c>
      <c r="C690" s="4" t="s">
        <v>277</v>
      </c>
      <c r="D690" s="4" t="s">
        <v>317</v>
      </c>
      <c r="E690" s="6">
        <v>42163</v>
      </c>
      <c r="F690">
        <v>0</v>
      </c>
      <c r="G690" s="15">
        <v>250</v>
      </c>
      <c r="H690">
        <v>190640</v>
      </c>
      <c r="I690">
        <v>196945</v>
      </c>
      <c r="J690">
        <f t="shared" si="117"/>
        <v>169.43443443443442</v>
      </c>
      <c r="K690" t="s">
        <v>30</v>
      </c>
      <c r="L690">
        <f>((3.14*(0.5^2))/4)*J690</f>
        <v>33.251507757757757</v>
      </c>
      <c r="M690">
        <v>34.372920450000002</v>
      </c>
      <c r="N690" s="9">
        <v>2000</v>
      </c>
      <c r="O690" s="9">
        <v>1</v>
      </c>
      <c r="P690" s="12" t="s">
        <v>240</v>
      </c>
      <c r="Q690" t="s">
        <v>72</v>
      </c>
      <c r="R690" t="s">
        <v>73</v>
      </c>
      <c r="S690" t="s">
        <v>106</v>
      </c>
      <c r="T690" t="s">
        <v>124</v>
      </c>
      <c r="U690" t="s">
        <v>142</v>
      </c>
      <c r="V690" t="s">
        <v>30</v>
      </c>
      <c r="W690" t="s">
        <v>73</v>
      </c>
      <c r="X690" t="s">
        <v>166</v>
      </c>
      <c r="Y690" t="str">
        <f t="shared" si="120"/>
        <v>Leukartiara</v>
      </c>
      <c r="Z690" t="s">
        <v>201</v>
      </c>
      <c r="AA690" t="s">
        <v>30</v>
      </c>
      <c r="AB690" t="s">
        <v>30</v>
      </c>
      <c r="AC690">
        <v>8.07</v>
      </c>
      <c r="AD690">
        <v>9</v>
      </c>
      <c r="AE690" s="21">
        <f t="shared" si="118"/>
        <v>9</v>
      </c>
      <c r="AF690" s="27">
        <f t="shared" si="113"/>
        <v>0.26183402172916032</v>
      </c>
      <c r="AG690" t="s">
        <v>237</v>
      </c>
    </row>
    <row r="691" spans="1:33" hidden="1" x14ac:dyDescent="0.25">
      <c r="A691" t="s">
        <v>22</v>
      </c>
      <c r="B691" t="s">
        <v>10</v>
      </c>
      <c r="C691" s="4" t="s">
        <v>277</v>
      </c>
      <c r="D691" s="4" t="s">
        <v>317</v>
      </c>
      <c r="E691" s="6">
        <v>42163</v>
      </c>
      <c r="F691">
        <v>0</v>
      </c>
      <c r="G691" s="15">
        <v>250</v>
      </c>
      <c r="H691">
        <v>190640</v>
      </c>
      <c r="I691">
        <v>196945</v>
      </c>
      <c r="J691">
        <f t="shared" si="117"/>
        <v>169.43443443443442</v>
      </c>
      <c r="K691" t="s">
        <v>30</v>
      </c>
      <c r="L691">
        <f>((3.14*(0.5^2))/4)*J691</f>
        <v>33.251507757757757</v>
      </c>
      <c r="M691">
        <v>34.372920450000002</v>
      </c>
      <c r="N691" s="9">
        <v>1000</v>
      </c>
      <c r="O691" s="9">
        <v>1</v>
      </c>
      <c r="P691" s="12" t="s">
        <v>238</v>
      </c>
      <c r="Q691" t="s">
        <v>31</v>
      </c>
      <c r="R691" t="s">
        <v>79</v>
      </c>
      <c r="S691" t="s">
        <v>80</v>
      </c>
      <c r="T691" t="s">
        <v>116</v>
      </c>
      <c r="U691" t="s">
        <v>30</v>
      </c>
      <c r="V691" t="s">
        <v>30</v>
      </c>
      <c r="W691" t="str">
        <f>IF(S691="NA",IF(R691="NA",IF(Q691="NA","Digested",Q691),R691),S691)</f>
        <v>Decapoda</v>
      </c>
      <c r="X691" t="s">
        <v>340</v>
      </c>
      <c r="Y691" t="str">
        <f t="shared" si="120"/>
        <v>Majidae</v>
      </c>
      <c r="Z691" t="s">
        <v>116</v>
      </c>
      <c r="AA691" t="s">
        <v>30</v>
      </c>
      <c r="AB691" t="s">
        <v>30</v>
      </c>
      <c r="AC691">
        <v>2.8</v>
      </c>
      <c r="AD691">
        <v>1</v>
      </c>
      <c r="AE691" s="21">
        <f t="shared" si="118"/>
        <v>1</v>
      </c>
      <c r="AF691" s="27">
        <f t="shared" si="113"/>
        <v>2.9092669081017816E-2</v>
      </c>
      <c r="AG691" t="s">
        <v>237</v>
      </c>
    </row>
    <row r="692" spans="1:33" hidden="1" x14ac:dyDescent="0.25">
      <c r="A692" t="s">
        <v>22</v>
      </c>
      <c r="B692" t="s">
        <v>10</v>
      </c>
      <c r="C692" s="4" t="s">
        <v>277</v>
      </c>
      <c r="D692" s="4" t="s">
        <v>317</v>
      </c>
      <c r="E692" s="6">
        <v>42163</v>
      </c>
      <c r="F692">
        <v>0</v>
      </c>
      <c r="G692" s="15">
        <v>250</v>
      </c>
      <c r="H692">
        <v>190640</v>
      </c>
      <c r="I692">
        <v>196945</v>
      </c>
      <c r="J692">
        <f t="shared" si="117"/>
        <v>169.43443443443442</v>
      </c>
      <c r="K692" t="s">
        <v>30</v>
      </c>
      <c r="L692">
        <f>((3.14*(0.5^2))/4)*J692</f>
        <v>33.251507757757757</v>
      </c>
      <c r="M692">
        <v>34.372920450000002</v>
      </c>
      <c r="N692" s="9">
        <v>1000</v>
      </c>
      <c r="O692" s="9">
        <v>1</v>
      </c>
      <c r="P692" s="12" t="s">
        <v>238</v>
      </c>
      <c r="Q692" t="s">
        <v>31</v>
      </c>
      <c r="R692" t="s">
        <v>99</v>
      </c>
      <c r="S692" t="s">
        <v>34</v>
      </c>
      <c r="T692" t="s">
        <v>117</v>
      </c>
      <c r="U692" t="s">
        <v>118</v>
      </c>
      <c r="V692" t="s">
        <v>30</v>
      </c>
      <c r="W692" t="str">
        <f>IF(S692="NA",IF(R692="NA",IF(Q692="NA","Digested",Q692),R692),S692)</f>
        <v>Calanoida</v>
      </c>
      <c r="X692" t="s">
        <v>342</v>
      </c>
      <c r="Y692" t="str">
        <f t="shared" si="120"/>
        <v>Metridia</v>
      </c>
      <c r="Z692" t="s">
        <v>118</v>
      </c>
      <c r="AA692" t="s">
        <v>30</v>
      </c>
      <c r="AB692" t="s">
        <v>30</v>
      </c>
      <c r="AC692">
        <v>3.15</v>
      </c>
      <c r="AD692">
        <v>6</v>
      </c>
      <c r="AE692" s="21">
        <f t="shared" si="118"/>
        <v>6</v>
      </c>
      <c r="AF692" s="27">
        <f t="shared" si="113"/>
        <v>0.17455601448610689</v>
      </c>
      <c r="AG692" t="s">
        <v>237</v>
      </c>
    </row>
    <row r="693" spans="1:33" hidden="1" x14ac:dyDescent="0.25">
      <c r="A693" t="s">
        <v>22</v>
      </c>
      <c r="B693" t="s">
        <v>10</v>
      </c>
      <c r="C693" s="4" t="s">
        <v>277</v>
      </c>
      <c r="D693" s="4" t="s">
        <v>317</v>
      </c>
      <c r="E693" s="6">
        <v>42163</v>
      </c>
      <c r="F693">
        <v>0</v>
      </c>
      <c r="G693" s="15">
        <v>250</v>
      </c>
      <c r="H693">
        <v>190640</v>
      </c>
      <c r="I693">
        <v>196945</v>
      </c>
      <c r="J693">
        <f t="shared" si="117"/>
        <v>169.43443443443442</v>
      </c>
      <c r="K693" t="s">
        <v>30</v>
      </c>
      <c r="L693">
        <f>((3.14*(0.5^2))/4)*J693</f>
        <v>33.251507757757757</v>
      </c>
      <c r="M693">
        <v>34.372920450000002</v>
      </c>
      <c r="N693" s="9">
        <v>250</v>
      </c>
      <c r="O693" s="9">
        <v>0.02</v>
      </c>
      <c r="P693" s="12" t="s">
        <v>238</v>
      </c>
      <c r="Q693" t="s">
        <v>45</v>
      </c>
      <c r="R693" t="s">
        <v>46</v>
      </c>
      <c r="S693" t="s">
        <v>47</v>
      </c>
      <c r="T693" t="s">
        <v>48</v>
      </c>
      <c r="U693" t="s">
        <v>49</v>
      </c>
      <c r="V693" t="s">
        <v>30</v>
      </c>
      <c r="W693" t="str">
        <f>IF(S693="NA",IF(R693="NA",IF(Q693="NA","Digested",Q693),R693),S693)</f>
        <v>Copelata</v>
      </c>
      <c r="X693" t="s">
        <v>341</v>
      </c>
      <c r="Y693" t="s">
        <v>341</v>
      </c>
      <c r="Z693" t="s">
        <v>49</v>
      </c>
      <c r="AA693" t="s">
        <v>30</v>
      </c>
      <c r="AB693" t="s">
        <v>30</v>
      </c>
      <c r="AC693" t="s">
        <v>229</v>
      </c>
      <c r="AD693">
        <v>5</v>
      </c>
      <c r="AE693" s="21">
        <f t="shared" si="118"/>
        <v>250</v>
      </c>
      <c r="AF693" s="27">
        <f t="shared" si="113"/>
        <v>7.2731672702544534</v>
      </c>
      <c r="AG693" t="s">
        <v>237</v>
      </c>
    </row>
    <row r="694" spans="1:33" hidden="1" x14ac:dyDescent="0.25">
      <c r="A694" t="s">
        <v>22</v>
      </c>
      <c r="B694" t="s">
        <v>10</v>
      </c>
      <c r="C694" s="4" t="s">
        <v>277</v>
      </c>
      <c r="D694" s="4" t="s">
        <v>317</v>
      </c>
      <c r="E694" s="6">
        <v>42163</v>
      </c>
      <c r="F694">
        <v>0</v>
      </c>
      <c r="G694" s="15">
        <v>250</v>
      </c>
      <c r="H694">
        <v>190640</v>
      </c>
      <c r="I694">
        <v>196945</v>
      </c>
      <c r="J694">
        <f t="shared" si="117"/>
        <v>169.43443443443442</v>
      </c>
      <c r="K694" t="s">
        <v>30</v>
      </c>
      <c r="L694">
        <f>((3.14*(0.5^2))/4)*J694</f>
        <v>33.251507757757757</v>
      </c>
      <c r="M694">
        <v>34.372920450000002</v>
      </c>
      <c r="N694" s="9">
        <v>250</v>
      </c>
      <c r="O694" s="9">
        <v>0.02</v>
      </c>
      <c r="P694" s="17" t="s">
        <v>234</v>
      </c>
      <c r="Q694" t="s">
        <v>31</v>
      </c>
      <c r="R694" t="s">
        <v>32</v>
      </c>
      <c r="S694" t="s">
        <v>42</v>
      </c>
      <c r="T694" t="s">
        <v>43</v>
      </c>
      <c r="U694" t="s">
        <v>44</v>
      </c>
      <c r="V694" t="s">
        <v>30</v>
      </c>
      <c r="W694" t="str">
        <f>IF(S694="NA",IF(R694="NA",IF(Q694="NA","Digested",Q694),R694),S694)</f>
        <v>Cyclopoida</v>
      </c>
      <c r="X694" t="s">
        <v>166</v>
      </c>
      <c r="Y694" t="str">
        <f t="shared" si="120"/>
        <v>Oithona</v>
      </c>
      <c r="Z694" t="s">
        <v>44</v>
      </c>
      <c r="AA694" t="s">
        <v>30</v>
      </c>
      <c r="AB694" t="s">
        <v>30</v>
      </c>
      <c r="AC694" t="s">
        <v>229</v>
      </c>
      <c r="AD694">
        <v>1</v>
      </c>
      <c r="AE694" s="21">
        <f t="shared" si="118"/>
        <v>50</v>
      </c>
      <c r="AF694" s="27">
        <f t="shared" si="113"/>
        <v>1.4546334540508907</v>
      </c>
      <c r="AG694" t="s">
        <v>237</v>
      </c>
    </row>
    <row r="695" spans="1:33" hidden="1" x14ac:dyDescent="0.25">
      <c r="A695" t="s">
        <v>22</v>
      </c>
      <c r="B695" t="s">
        <v>10</v>
      </c>
      <c r="C695" s="4" t="s">
        <v>277</v>
      </c>
      <c r="D695" s="4" t="s">
        <v>317</v>
      </c>
      <c r="E695" s="6">
        <v>42163</v>
      </c>
      <c r="F695">
        <v>0</v>
      </c>
      <c r="G695" s="15">
        <v>250</v>
      </c>
      <c r="H695">
        <v>190640</v>
      </c>
      <c r="I695">
        <v>196945</v>
      </c>
      <c r="J695">
        <f t="shared" si="117"/>
        <v>169.43443443443442</v>
      </c>
      <c r="K695" t="s">
        <v>30</v>
      </c>
      <c r="L695">
        <f>((3.14*(0.5^2))/4)*J695</f>
        <v>33.251507757757757</v>
      </c>
      <c r="M695">
        <v>34.372920450000002</v>
      </c>
      <c r="N695" s="9">
        <v>1000</v>
      </c>
      <c r="O695" s="9">
        <v>1</v>
      </c>
      <c r="P695" s="12" t="s">
        <v>238</v>
      </c>
      <c r="Q695" t="s">
        <v>31</v>
      </c>
      <c r="R695" t="s">
        <v>79</v>
      </c>
      <c r="S695" t="s">
        <v>80</v>
      </c>
      <c r="T695" t="s">
        <v>121</v>
      </c>
      <c r="U695" t="s">
        <v>30</v>
      </c>
      <c r="V695" t="s">
        <v>30</v>
      </c>
      <c r="W695" t="str">
        <f>IF(S695="NA",IF(R695="NA",IF(Q695="NA","Digested",Q695),R695),S695)</f>
        <v>Decapoda</v>
      </c>
      <c r="X695" t="s">
        <v>340</v>
      </c>
      <c r="Y695" t="str">
        <f t="shared" si="120"/>
        <v>Pandalidae</v>
      </c>
      <c r="Z695" t="s">
        <v>121</v>
      </c>
      <c r="AA695" t="s">
        <v>30</v>
      </c>
      <c r="AB695" t="s">
        <v>30</v>
      </c>
      <c r="AC695">
        <v>4.43</v>
      </c>
      <c r="AD695">
        <v>9</v>
      </c>
      <c r="AE695" s="21">
        <f t="shared" si="118"/>
        <v>9</v>
      </c>
      <c r="AF695" s="27">
        <f t="shared" si="113"/>
        <v>0.26183402172916032</v>
      </c>
      <c r="AG695" t="s">
        <v>237</v>
      </c>
    </row>
    <row r="696" spans="1:33" hidden="1" x14ac:dyDescent="0.25">
      <c r="A696" t="s">
        <v>22</v>
      </c>
      <c r="B696" t="s">
        <v>10</v>
      </c>
      <c r="C696" s="4" t="s">
        <v>277</v>
      </c>
      <c r="D696" s="4" t="s">
        <v>317</v>
      </c>
      <c r="E696" s="6">
        <v>42163</v>
      </c>
      <c r="F696">
        <v>0</v>
      </c>
      <c r="G696" s="15">
        <v>250</v>
      </c>
      <c r="H696">
        <v>190640</v>
      </c>
      <c r="I696">
        <v>196945</v>
      </c>
      <c r="J696">
        <f t="shared" si="117"/>
        <v>169.43443443443442</v>
      </c>
      <c r="K696" t="s">
        <v>30</v>
      </c>
      <c r="L696">
        <f>((3.14*(0.5^2))/4)*J696</f>
        <v>33.251507757757757</v>
      </c>
      <c r="M696">
        <v>34.372920450000002</v>
      </c>
      <c r="N696" s="9">
        <v>250</v>
      </c>
      <c r="O696" s="9">
        <v>0.02</v>
      </c>
      <c r="P696" s="12" t="s">
        <v>238</v>
      </c>
      <c r="Q696" t="s">
        <v>72</v>
      </c>
      <c r="R696" t="s">
        <v>73</v>
      </c>
      <c r="S696" t="s">
        <v>106</v>
      </c>
      <c r="T696" t="s">
        <v>124</v>
      </c>
      <c r="U696" t="s">
        <v>30</v>
      </c>
      <c r="V696" t="s">
        <v>30</v>
      </c>
      <c r="W696" t="s">
        <v>73</v>
      </c>
      <c r="X696" t="s">
        <v>166</v>
      </c>
      <c r="Y696" t="str">
        <f t="shared" si="120"/>
        <v>Pandeidae</v>
      </c>
      <c r="Z696" t="s">
        <v>124</v>
      </c>
      <c r="AA696" t="s">
        <v>30</v>
      </c>
      <c r="AB696" t="s">
        <v>30</v>
      </c>
      <c r="AC696" t="s">
        <v>229</v>
      </c>
      <c r="AD696">
        <v>1</v>
      </c>
      <c r="AE696" s="21">
        <f t="shared" si="118"/>
        <v>50</v>
      </c>
      <c r="AF696" s="27">
        <f t="shared" si="113"/>
        <v>1.4546334540508907</v>
      </c>
      <c r="AG696" t="s">
        <v>237</v>
      </c>
    </row>
    <row r="697" spans="1:33" hidden="1" x14ac:dyDescent="0.25">
      <c r="A697" t="s">
        <v>22</v>
      </c>
      <c r="B697" t="s">
        <v>10</v>
      </c>
      <c r="C697" s="4" t="s">
        <v>277</v>
      </c>
      <c r="D697" s="4" t="s">
        <v>317</v>
      </c>
      <c r="E697" s="6">
        <v>42163</v>
      </c>
      <c r="F697">
        <v>0</v>
      </c>
      <c r="G697" s="15">
        <v>250</v>
      </c>
      <c r="H697">
        <v>190640</v>
      </c>
      <c r="I697">
        <v>196945</v>
      </c>
      <c r="J697">
        <f t="shared" si="117"/>
        <v>169.43443443443442</v>
      </c>
      <c r="K697" t="s">
        <v>30</v>
      </c>
      <c r="L697">
        <f>((3.14*(0.5^2))/4)*J697</f>
        <v>33.251507757757757</v>
      </c>
      <c r="M697">
        <v>34.372920450000002</v>
      </c>
      <c r="N697" s="9">
        <v>250</v>
      </c>
      <c r="O697" s="9">
        <v>0.02</v>
      </c>
      <c r="P697" s="17" t="s">
        <v>234</v>
      </c>
      <c r="Q697" t="s">
        <v>31</v>
      </c>
      <c r="R697" t="s">
        <v>33</v>
      </c>
      <c r="S697" t="s">
        <v>34</v>
      </c>
      <c r="T697" t="s">
        <v>53</v>
      </c>
      <c r="U697" t="s">
        <v>54</v>
      </c>
      <c r="V697" t="s">
        <v>30</v>
      </c>
      <c r="W697" t="str">
        <f>IF(S697="NA",IF(R697="NA",IF(Q697="NA","Digested",Q697),R697),S697)</f>
        <v>Calanoida</v>
      </c>
      <c r="X697" t="s">
        <v>342</v>
      </c>
      <c r="Y697" t="str">
        <f t="shared" si="120"/>
        <v>Paracalanus</v>
      </c>
      <c r="Z697" t="s">
        <v>54</v>
      </c>
      <c r="AA697" t="s">
        <v>30</v>
      </c>
      <c r="AB697" t="s">
        <v>30</v>
      </c>
      <c r="AC697" t="s">
        <v>229</v>
      </c>
      <c r="AD697">
        <v>105</v>
      </c>
      <c r="AE697" s="21">
        <f t="shared" si="118"/>
        <v>5250</v>
      </c>
      <c r="AF697" s="27">
        <f t="shared" si="113"/>
        <v>152.73651267534353</v>
      </c>
      <c r="AG697" t="s">
        <v>237</v>
      </c>
    </row>
    <row r="698" spans="1:33" hidden="1" x14ac:dyDescent="0.25">
      <c r="A698" t="s">
        <v>22</v>
      </c>
      <c r="B698" t="s">
        <v>10</v>
      </c>
      <c r="C698" s="4" t="s">
        <v>277</v>
      </c>
      <c r="D698" s="4" t="s">
        <v>317</v>
      </c>
      <c r="E698" s="6">
        <v>42163</v>
      </c>
      <c r="F698">
        <v>0</v>
      </c>
      <c r="G698" s="15">
        <v>250</v>
      </c>
      <c r="H698">
        <v>190640</v>
      </c>
      <c r="I698">
        <v>196945</v>
      </c>
      <c r="J698">
        <f t="shared" si="117"/>
        <v>169.43443443443442</v>
      </c>
      <c r="K698" t="s">
        <v>30</v>
      </c>
      <c r="L698">
        <f>((3.14*(0.5^2))/4)*J698</f>
        <v>33.251507757757757</v>
      </c>
      <c r="M698">
        <v>34.372920450000002</v>
      </c>
      <c r="N698" s="9">
        <v>250</v>
      </c>
      <c r="O698" s="9">
        <v>0.02</v>
      </c>
      <c r="P698" s="17" t="s">
        <v>234</v>
      </c>
      <c r="Q698" t="s">
        <v>31</v>
      </c>
      <c r="R698" t="s">
        <v>38</v>
      </c>
      <c r="S698" t="s">
        <v>39</v>
      </c>
      <c r="T698" t="s">
        <v>40</v>
      </c>
      <c r="U698" t="s">
        <v>58</v>
      </c>
      <c r="V698" t="s">
        <v>30</v>
      </c>
      <c r="W698" t="str">
        <f>IF(S698="NA",IF(R698="NA",IF(Q698="NA","Digested",Q698),R698),S698)</f>
        <v>Diplostraca</v>
      </c>
      <c r="X698" t="s">
        <v>336</v>
      </c>
      <c r="Y698" t="str">
        <f t="shared" si="120"/>
        <v>Podon</v>
      </c>
      <c r="Z698" t="s">
        <v>58</v>
      </c>
      <c r="AA698" t="s">
        <v>30</v>
      </c>
      <c r="AB698" t="s">
        <v>30</v>
      </c>
      <c r="AC698" t="s">
        <v>229</v>
      </c>
      <c r="AD698">
        <v>2</v>
      </c>
      <c r="AE698" s="21">
        <f t="shared" si="118"/>
        <v>100</v>
      </c>
      <c r="AF698" s="27">
        <f t="shared" si="113"/>
        <v>2.9092669081017815</v>
      </c>
      <c r="AG698" t="s">
        <v>237</v>
      </c>
    </row>
    <row r="699" spans="1:33" hidden="1" x14ac:dyDescent="0.25">
      <c r="A699" t="s">
        <v>22</v>
      </c>
      <c r="B699" t="s">
        <v>10</v>
      </c>
      <c r="C699" s="4" t="s">
        <v>277</v>
      </c>
      <c r="D699" s="4" t="s">
        <v>317</v>
      </c>
      <c r="E699" s="6">
        <v>42163</v>
      </c>
      <c r="F699">
        <v>0</v>
      </c>
      <c r="G699" s="15">
        <v>250</v>
      </c>
      <c r="H699">
        <v>190640</v>
      </c>
      <c r="I699">
        <v>196945</v>
      </c>
      <c r="J699">
        <f t="shared" si="117"/>
        <v>169.43443443443442</v>
      </c>
      <c r="K699" t="s">
        <v>30</v>
      </c>
      <c r="L699">
        <f>((3.14*(0.5^2))/4)*J699</f>
        <v>33.251507757757757</v>
      </c>
      <c r="M699">
        <v>34.372920450000002</v>
      </c>
      <c r="N699" s="9">
        <v>250</v>
      </c>
      <c r="O699" s="9">
        <v>0.02</v>
      </c>
      <c r="P699" s="17" t="s">
        <v>234</v>
      </c>
      <c r="Q699" t="s">
        <v>59</v>
      </c>
      <c r="R699" t="s">
        <v>60</v>
      </c>
      <c r="S699" t="s">
        <v>30</v>
      </c>
      <c r="T699" t="s">
        <v>30</v>
      </c>
      <c r="U699" t="s">
        <v>30</v>
      </c>
      <c r="V699" t="s">
        <v>30</v>
      </c>
      <c r="W699" t="s">
        <v>166</v>
      </c>
      <c r="X699" t="s">
        <v>166</v>
      </c>
      <c r="Y699" t="str">
        <f t="shared" si="120"/>
        <v>Polychaeta</v>
      </c>
      <c r="Z699" t="s">
        <v>208</v>
      </c>
      <c r="AA699" t="s">
        <v>30</v>
      </c>
      <c r="AB699" t="s">
        <v>30</v>
      </c>
      <c r="AC699" t="s">
        <v>229</v>
      </c>
      <c r="AD699">
        <v>1</v>
      </c>
      <c r="AE699" s="21">
        <f t="shared" si="118"/>
        <v>50</v>
      </c>
      <c r="AF699" s="27">
        <f t="shared" si="113"/>
        <v>1.4546334540508907</v>
      </c>
      <c r="AG699" t="s">
        <v>237</v>
      </c>
    </row>
    <row r="700" spans="1:33" hidden="1" x14ac:dyDescent="0.25">
      <c r="A700" t="s">
        <v>22</v>
      </c>
      <c r="B700" t="s">
        <v>10</v>
      </c>
      <c r="C700" s="4" t="s">
        <v>277</v>
      </c>
      <c r="D700" s="4" t="s">
        <v>317</v>
      </c>
      <c r="E700" s="6">
        <v>42163</v>
      </c>
      <c r="F700">
        <v>0</v>
      </c>
      <c r="G700" s="15">
        <v>250</v>
      </c>
      <c r="H700">
        <v>190640</v>
      </c>
      <c r="I700">
        <v>196945</v>
      </c>
      <c r="J700">
        <f t="shared" si="117"/>
        <v>169.43443443443442</v>
      </c>
      <c r="K700" t="s">
        <v>30</v>
      </c>
      <c r="L700">
        <f>((3.14*(0.5^2))/4)*J700</f>
        <v>33.251507757757757</v>
      </c>
      <c r="M700">
        <v>34.372920450000002</v>
      </c>
      <c r="N700" s="9">
        <v>2000</v>
      </c>
      <c r="O700" s="9">
        <v>1</v>
      </c>
      <c r="P700" s="12" t="s">
        <v>238</v>
      </c>
      <c r="Q700" t="s">
        <v>31</v>
      </c>
      <c r="R700" t="s">
        <v>79</v>
      </c>
      <c r="S700" t="s">
        <v>80</v>
      </c>
      <c r="T700" t="s">
        <v>114</v>
      </c>
      <c r="U700" t="s">
        <v>30</v>
      </c>
      <c r="V700" t="s">
        <v>30</v>
      </c>
      <c r="W700" t="str">
        <f t="shared" ref="W700:W708" si="122">IF(S700="NA",IF(R700="NA",IF(Q700="NA","Digested",Q700),R700),S700)</f>
        <v>Decapoda</v>
      </c>
      <c r="X700" t="s">
        <v>340</v>
      </c>
      <c r="Y700" t="str">
        <f t="shared" si="120"/>
        <v>Porcellanidae</v>
      </c>
      <c r="Z700" t="s">
        <v>114</v>
      </c>
      <c r="AA700" t="s">
        <v>30</v>
      </c>
      <c r="AB700" t="s">
        <v>30</v>
      </c>
      <c r="AC700">
        <v>2.97</v>
      </c>
      <c r="AD700">
        <v>3</v>
      </c>
      <c r="AE700" s="21">
        <f t="shared" si="118"/>
        <v>3</v>
      </c>
      <c r="AF700" s="27">
        <f t="shared" si="113"/>
        <v>8.7278007243053443E-2</v>
      </c>
      <c r="AG700" t="s">
        <v>237</v>
      </c>
    </row>
    <row r="701" spans="1:33" hidden="1" x14ac:dyDescent="0.25">
      <c r="A701" t="s">
        <v>22</v>
      </c>
      <c r="B701" t="s">
        <v>10</v>
      </c>
      <c r="C701" s="4" t="s">
        <v>277</v>
      </c>
      <c r="D701" s="4" t="s">
        <v>317</v>
      </c>
      <c r="E701" s="6">
        <v>42163</v>
      </c>
      <c r="F701">
        <v>0</v>
      </c>
      <c r="G701" s="15">
        <v>250</v>
      </c>
      <c r="H701">
        <v>190640</v>
      </c>
      <c r="I701">
        <v>196945</v>
      </c>
      <c r="J701">
        <f t="shared" si="117"/>
        <v>169.43443443443442</v>
      </c>
      <c r="K701" t="s">
        <v>30</v>
      </c>
      <c r="L701">
        <f>((3.14*(0.5^2))/4)*J701</f>
        <v>33.251507757757757</v>
      </c>
      <c r="M701">
        <v>34.372920450000002</v>
      </c>
      <c r="N701" s="9">
        <v>1000</v>
      </c>
      <c r="O701" s="9">
        <v>1</v>
      </c>
      <c r="P701" s="12" t="s">
        <v>238</v>
      </c>
      <c r="Q701" t="s">
        <v>31</v>
      </c>
      <c r="R701" t="s">
        <v>79</v>
      </c>
      <c r="S701" t="s">
        <v>80</v>
      </c>
      <c r="T701" t="s">
        <v>114</v>
      </c>
      <c r="U701" t="s">
        <v>30</v>
      </c>
      <c r="V701" t="s">
        <v>30</v>
      </c>
      <c r="W701" t="str">
        <f t="shared" si="122"/>
        <v>Decapoda</v>
      </c>
      <c r="X701" t="s">
        <v>340</v>
      </c>
      <c r="Y701" t="str">
        <f t="shared" si="120"/>
        <v>Porcellanidae</v>
      </c>
      <c r="Z701" t="s">
        <v>114</v>
      </c>
      <c r="AA701" t="s">
        <v>30</v>
      </c>
      <c r="AB701" t="s">
        <v>30</v>
      </c>
      <c r="AC701">
        <v>2.25</v>
      </c>
      <c r="AD701">
        <v>5</v>
      </c>
      <c r="AE701" s="21">
        <f t="shared" si="118"/>
        <v>5</v>
      </c>
      <c r="AF701" s="27">
        <f t="shared" si="113"/>
        <v>0.14546334540508907</v>
      </c>
      <c r="AG701" t="s">
        <v>237</v>
      </c>
    </row>
    <row r="702" spans="1:33" hidden="1" x14ac:dyDescent="0.25">
      <c r="A702" t="s">
        <v>22</v>
      </c>
      <c r="B702" t="s">
        <v>10</v>
      </c>
      <c r="C702" s="4" t="s">
        <v>277</v>
      </c>
      <c r="D702" s="4" t="s">
        <v>317</v>
      </c>
      <c r="E702" s="6">
        <v>42163</v>
      </c>
      <c r="F702">
        <v>0</v>
      </c>
      <c r="G702" s="15">
        <v>250</v>
      </c>
      <c r="H702">
        <v>190640</v>
      </c>
      <c r="I702">
        <v>196945</v>
      </c>
      <c r="J702">
        <f t="shared" si="117"/>
        <v>169.43443443443442</v>
      </c>
      <c r="K702" t="s">
        <v>30</v>
      </c>
      <c r="L702">
        <f>((3.14*(0.5^2))/4)*J702</f>
        <v>33.251507757757757</v>
      </c>
      <c r="M702">
        <v>34.372920450000002</v>
      </c>
      <c r="N702" s="9">
        <v>1000</v>
      </c>
      <c r="O702" s="9">
        <v>1</v>
      </c>
      <c r="P702" s="12" t="s">
        <v>239</v>
      </c>
      <c r="Q702" t="s">
        <v>31</v>
      </c>
      <c r="R702" t="s">
        <v>33</v>
      </c>
      <c r="S702" t="s">
        <v>34</v>
      </c>
      <c r="T702" t="s">
        <v>65</v>
      </c>
      <c r="U702" t="s">
        <v>66</v>
      </c>
      <c r="V702" t="s">
        <v>30</v>
      </c>
      <c r="W702" t="str">
        <f t="shared" si="122"/>
        <v>Calanoida</v>
      </c>
      <c r="X702" t="s">
        <v>342</v>
      </c>
      <c r="Y702" t="str">
        <f t="shared" si="120"/>
        <v>Pseudocalanus</v>
      </c>
      <c r="Z702" t="s">
        <v>66</v>
      </c>
      <c r="AA702" t="s">
        <v>30</v>
      </c>
      <c r="AB702" t="s">
        <v>30</v>
      </c>
      <c r="AC702" t="s">
        <v>229</v>
      </c>
      <c r="AD702">
        <v>1</v>
      </c>
      <c r="AE702" s="21">
        <f t="shared" si="118"/>
        <v>1</v>
      </c>
      <c r="AF702" s="27">
        <f t="shared" si="113"/>
        <v>2.9092669081017816E-2</v>
      </c>
      <c r="AG702" t="s">
        <v>237</v>
      </c>
    </row>
    <row r="703" spans="1:33" hidden="1" x14ac:dyDescent="0.25">
      <c r="A703" t="s">
        <v>22</v>
      </c>
      <c r="B703" t="s">
        <v>10</v>
      </c>
      <c r="C703" s="4" t="s">
        <v>277</v>
      </c>
      <c r="D703" s="4" t="s">
        <v>317</v>
      </c>
      <c r="E703" s="6">
        <v>42163</v>
      </c>
      <c r="F703">
        <v>0</v>
      </c>
      <c r="G703" s="15">
        <v>250</v>
      </c>
      <c r="H703">
        <v>190640</v>
      </c>
      <c r="I703">
        <v>196945</v>
      </c>
      <c r="J703">
        <f t="shared" si="117"/>
        <v>169.43443443443442</v>
      </c>
      <c r="K703" t="s">
        <v>30</v>
      </c>
      <c r="L703">
        <f>((3.14*(0.5^2))/4)*J703</f>
        <v>33.251507757757757</v>
      </c>
      <c r="M703">
        <v>34.372920450000002</v>
      </c>
      <c r="N703" s="9">
        <v>250</v>
      </c>
      <c r="O703" s="9">
        <v>0.02</v>
      </c>
      <c r="P703" s="12" t="s">
        <v>239</v>
      </c>
      <c r="Q703" t="s">
        <v>31</v>
      </c>
      <c r="R703" t="s">
        <v>33</v>
      </c>
      <c r="S703" t="s">
        <v>34</v>
      </c>
      <c r="T703" t="s">
        <v>65</v>
      </c>
      <c r="U703" t="s">
        <v>66</v>
      </c>
      <c r="V703" t="s">
        <v>30</v>
      </c>
      <c r="W703" t="str">
        <f t="shared" si="122"/>
        <v>Calanoida</v>
      </c>
      <c r="X703" t="s">
        <v>342</v>
      </c>
      <c r="Y703" t="str">
        <f t="shared" si="120"/>
        <v>Pseudocalanus</v>
      </c>
      <c r="Z703" t="s">
        <v>66</v>
      </c>
      <c r="AA703" t="s">
        <v>30</v>
      </c>
      <c r="AB703" t="s">
        <v>30</v>
      </c>
      <c r="AC703" t="s">
        <v>229</v>
      </c>
      <c r="AD703">
        <v>163</v>
      </c>
      <c r="AE703" s="21">
        <f t="shared" si="118"/>
        <v>8150</v>
      </c>
      <c r="AF703" s="27">
        <f t="shared" ref="AF703:AF766" si="123">AE703/M703</f>
        <v>237.10525301029517</v>
      </c>
      <c r="AG703" t="s">
        <v>237</v>
      </c>
    </row>
    <row r="704" spans="1:33" hidden="1" x14ac:dyDescent="0.25">
      <c r="A704" t="s">
        <v>22</v>
      </c>
      <c r="B704" t="s">
        <v>10</v>
      </c>
      <c r="C704" s="4" t="s">
        <v>277</v>
      </c>
      <c r="D704" s="4" t="s">
        <v>317</v>
      </c>
      <c r="E704" s="6">
        <v>42163</v>
      </c>
      <c r="F704">
        <v>0</v>
      </c>
      <c r="G704" s="15">
        <v>250</v>
      </c>
      <c r="H704">
        <v>190640</v>
      </c>
      <c r="I704">
        <v>196945</v>
      </c>
      <c r="J704">
        <f t="shared" si="117"/>
        <v>169.43443443443442</v>
      </c>
      <c r="K704" t="s">
        <v>30</v>
      </c>
      <c r="L704">
        <f>((3.14*(0.5^2))/4)*J704</f>
        <v>33.251507757757757</v>
      </c>
      <c r="M704">
        <v>34.372920450000002</v>
      </c>
      <c r="N704" s="9">
        <v>1000</v>
      </c>
      <c r="O704" s="9">
        <v>1</v>
      </c>
      <c r="P704" s="12" t="s">
        <v>239</v>
      </c>
      <c r="Q704" t="s">
        <v>31</v>
      </c>
      <c r="R704" t="s">
        <v>99</v>
      </c>
      <c r="S704" t="s">
        <v>34</v>
      </c>
      <c r="T704" t="s">
        <v>100</v>
      </c>
      <c r="U704" t="s">
        <v>101</v>
      </c>
      <c r="V704" t="s">
        <v>30</v>
      </c>
      <c r="W704" t="str">
        <f t="shared" si="122"/>
        <v>Calanoida</v>
      </c>
      <c r="X704" t="s">
        <v>342</v>
      </c>
      <c r="Y704" t="str">
        <f t="shared" si="120"/>
        <v>Tortanus</v>
      </c>
      <c r="Z704" t="s">
        <v>101</v>
      </c>
      <c r="AA704" t="s">
        <v>30</v>
      </c>
      <c r="AB704" t="s">
        <v>227</v>
      </c>
      <c r="AC704" t="s">
        <v>229</v>
      </c>
      <c r="AD704">
        <v>15</v>
      </c>
      <c r="AE704" s="21">
        <f t="shared" si="118"/>
        <v>15</v>
      </c>
      <c r="AF704" s="27">
        <f t="shared" si="123"/>
        <v>0.43639003621526723</v>
      </c>
      <c r="AG704" t="s">
        <v>237</v>
      </c>
    </row>
    <row r="705" spans="1:33" hidden="1" x14ac:dyDescent="0.25">
      <c r="A705" t="s">
        <v>22</v>
      </c>
      <c r="B705" t="s">
        <v>10</v>
      </c>
      <c r="C705" s="4" t="s">
        <v>277</v>
      </c>
      <c r="D705" s="4" t="s">
        <v>317</v>
      </c>
      <c r="E705" s="6">
        <v>42163</v>
      </c>
      <c r="F705">
        <v>0</v>
      </c>
      <c r="G705" s="15">
        <v>250</v>
      </c>
      <c r="H705">
        <v>190640</v>
      </c>
      <c r="I705">
        <v>196945</v>
      </c>
      <c r="J705">
        <f t="shared" si="117"/>
        <v>169.43443443443442</v>
      </c>
      <c r="K705" t="s">
        <v>30</v>
      </c>
      <c r="L705">
        <f>((3.14*(0.5^2))/4)*J705</f>
        <v>33.251507757757757</v>
      </c>
      <c r="M705">
        <v>34.372920450000002</v>
      </c>
      <c r="N705" s="9">
        <v>1000</v>
      </c>
      <c r="O705" s="9">
        <v>1</v>
      </c>
      <c r="P705" s="12" t="s">
        <v>239</v>
      </c>
      <c r="Q705" t="s">
        <v>31</v>
      </c>
      <c r="R705" t="s">
        <v>99</v>
      </c>
      <c r="S705" t="s">
        <v>34</v>
      </c>
      <c r="T705" t="s">
        <v>100</v>
      </c>
      <c r="U705" t="s">
        <v>101</v>
      </c>
      <c r="V705" t="s">
        <v>30</v>
      </c>
      <c r="W705" t="str">
        <f t="shared" si="122"/>
        <v>Calanoida</v>
      </c>
      <c r="X705" t="s">
        <v>342</v>
      </c>
      <c r="Y705" t="str">
        <f t="shared" si="120"/>
        <v>Tortanus</v>
      </c>
      <c r="Z705" t="s">
        <v>101</v>
      </c>
      <c r="AA705" t="s">
        <v>222</v>
      </c>
      <c r="AB705" t="s">
        <v>30</v>
      </c>
      <c r="AC705" t="s">
        <v>229</v>
      </c>
      <c r="AD705">
        <v>1</v>
      </c>
      <c r="AE705" s="21">
        <f t="shared" si="118"/>
        <v>1</v>
      </c>
      <c r="AF705" s="27">
        <f t="shared" si="123"/>
        <v>2.9092669081017816E-2</v>
      </c>
      <c r="AG705" t="s">
        <v>237</v>
      </c>
    </row>
    <row r="706" spans="1:33" hidden="1" x14ac:dyDescent="0.25">
      <c r="A706" t="s">
        <v>22</v>
      </c>
      <c r="B706" t="s">
        <v>10</v>
      </c>
      <c r="C706" s="4" t="s">
        <v>277</v>
      </c>
      <c r="D706" s="4" t="s">
        <v>317</v>
      </c>
      <c r="E706" s="6">
        <v>42163</v>
      </c>
      <c r="F706">
        <v>0</v>
      </c>
      <c r="G706" s="15">
        <v>250</v>
      </c>
      <c r="H706">
        <v>190640</v>
      </c>
      <c r="I706">
        <v>196945</v>
      </c>
      <c r="J706">
        <f t="shared" si="117"/>
        <v>169.43443443443442</v>
      </c>
      <c r="K706" t="s">
        <v>30</v>
      </c>
      <c r="L706">
        <f>((3.14*(0.5^2))/4)*J706</f>
        <v>33.251507757757757</v>
      </c>
      <c r="M706">
        <v>34.372920450000002</v>
      </c>
      <c r="N706" s="9">
        <v>1000</v>
      </c>
      <c r="O706" s="9">
        <v>1</v>
      </c>
      <c r="P706" s="12" t="s">
        <v>238</v>
      </c>
      <c r="Q706" t="s">
        <v>31</v>
      </c>
      <c r="R706" t="s">
        <v>99</v>
      </c>
      <c r="S706" t="s">
        <v>34</v>
      </c>
      <c r="T706" t="s">
        <v>100</v>
      </c>
      <c r="U706" t="s">
        <v>101</v>
      </c>
      <c r="V706" t="s">
        <v>30</v>
      </c>
      <c r="W706" t="str">
        <f t="shared" si="122"/>
        <v>Calanoida</v>
      </c>
      <c r="X706" t="s">
        <v>342</v>
      </c>
      <c r="Y706" t="str">
        <f t="shared" si="120"/>
        <v>Tortanus</v>
      </c>
      <c r="Z706" t="s">
        <v>101</v>
      </c>
      <c r="AA706" t="s">
        <v>30</v>
      </c>
      <c r="AB706" t="s">
        <v>228</v>
      </c>
      <c r="AC706">
        <v>2.1</v>
      </c>
      <c r="AD706">
        <v>3</v>
      </c>
      <c r="AE706" s="21">
        <f t="shared" si="118"/>
        <v>3</v>
      </c>
      <c r="AF706" s="27">
        <f t="shared" si="123"/>
        <v>8.7278007243053443E-2</v>
      </c>
      <c r="AG706" t="s">
        <v>237</v>
      </c>
    </row>
    <row r="707" spans="1:33" hidden="1" x14ac:dyDescent="0.25">
      <c r="A707" t="s">
        <v>22</v>
      </c>
      <c r="B707" t="s">
        <v>10</v>
      </c>
      <c r="C707" s="4" t="s">
        <v>277</v>
      </c>
      <c r="D707" s="4" t="s">
        <v>317</v>
      </c>
      <c r="E707" s="6">
        <v>42163</v>
      </c>
      <c r="F707">
        <v>0</v>
      </c>
      <c r="G707" s="15">
        <v>250</v>
      </c>
      <c r="H707">
        <v>190640</v>
      </c>
      <c r="I707">
        <v>196945</v>
      </c>
      <c r="J707">
        <f t="shared" si="117"/>
        <v>169.43443443443442</v>
      </c>
      <c r="K707" t="s">
        <v>30</v>
      </c>
      <c r="L707">
        <f>((3.14*(0.5^2))/4)*J707</f>
        <v>33.251507757757757</v>
      </c>
      <c r="M707">
        <v>34.372920450000002</v>
      </c>
      <c r="N707" s="9">
        <v>250</v>
      </c>
      <c r="O707" s="9">
        <v>0.02</v>
      </c>
      <c r="P707" s="12" t="s">
        <v>239</v>
      </c>
      <c r="Q707" t="s">
        <v>31</v>
      </c>
      <c r="R707" t="s">
        <v>99</v>
      </c>
      <c r="S707" t="s">
        <v>34</v>
      </c>
      <c r="T707" t="s">
        <v>100</v>
      </c>
      <c r="U707" t="s">
        <v>101</v>
      </c>
      <c r="V707" t="s">
        <v>30</v>
      </c>
      <c r="W707" t="str">
        <f t="shared" si="122"/>
        <v>Calanoida</v>
      </c>
      <c r="X707" t="s">
        <v>342</v>
      </c>
      <c r="Y707" t="str">
        <f t="shared" si="120"/>
        <v>Tortanus</v>
      </c>
      <c r="Z707" t="s">
        <v>101</v>
      </c>
      <c r="AA707" t="s">
        <v>30</v>
      </c>
      <c r="AB707" t="s">
        <v>227</v>
      </c>
      <c r="AC707" t="s">
        <v>229</v>
      </c>
      <c r="AD707">
        <v>7</v>
      </c>
      <c r="AE707" s="21">
        <f t="shared" si="118"/>
        <v>350</v>
      </c>
      <c r="AF707" s="27">
        <f t="shared" si="123"/>
        <v>10.182434178356235</v>
      </c>
      <c r="AG707" t="s">
        <v>237</v>
      </c>
    </row>
    <row r="708" spans="1:33" hidden="1" x14ac:dyDescent="0.25">
      <c r="A708" t="s">
        <v>23</v>
      </c>
      <c r="B708" t="s">
        <v>11</v>
      </c>
      <c r="C708" s="4" t="s">
        <v>277</v>
      </c>
      <c r="D708" s="4" t="s">
        <v>318</v>
      </c>
      <c r="E708" s="6">
        <v>42162</v>
      </c>
      <c r="F708">
        <v>0</v>
      </c>
      <c r="G708" s="15">
        <v>250</v>
      </c>
      <c r="H708">
        <v>187318</v>
      </c>
      <c r="I708">
        <v>190602</v>
      </c>
      <c r="J708">
        <f t="shared" si="117"/>
        <v>88.25102025102025</v>
      </c>
      <c r="K708" t="s">
        <v>30</v>
      </c>
      <c r="L708">
        <f>((3.14*(0.5^2))/4)*J708</f>
        <v>17.319262724262725</v>
      </c>
      <c r="M708">
        <v>17.890082889999999</v>
      </c>
      <c r="N708" s="9">
        <v>250</v>
      </c>
      <c r="O708" s="9">
        <v>0.01</v>
      </c>
      <c r="P708" s="17" t="s">
        <v>234</v>
      </c>
      <c r="Q708" t="s">
        <v>31</v>
      </c>
      <c r="R708" t="s">
        <v>32</v>
      </c>
      <c r="S708" t="s">
        <v>34</v>
      </c>
      <c r="T708" t="s">
        <v>50</v>
      </c>
      <c r="U708" t="s">
        <v>51</v>
      </c>
      <c r="V708" t="s">
        <v>30</v>
      </c>
      <c r="W708" t="str">
        <f t="shared" si="122"/>
        <v>Calanoida</v>
      </c>
      <c r="X708" t="s">
        <v>342</v>
      </c>
      <c r="Y708" t="str">
        <f t="shared" si="120"/>
        <v>Acartia</v>
      </c>
      <c r="Z708" t="s">
        <v>51</v>
      </c>
      <c r="AA708" t="s">
        <v>30</v>
      </c>
      <c r="AB708" t="s">
        <v>30</v>
      </c>
      <c r="AC708" t="s">
        <v>229</v>
      </c>
      <c r="AD708">
        <v>107</v>
      </c>
      <c r="AE708" s="21">
        <f t="shared" si="118"/>
        <v>10700</v>
      </c>
      <c r="AF708" s="27">
        <f t="shared" si="123"/>
        <v>598.09672575530476</v>
      </c>
      <c r="AG708" t="s">
        <v>237</v>
      </c>
    </row>
    <row r="709" spans="1:33" hidden="1" x14ac:dyDescent="0.25">
      <c r="A709" t="s">
        <v>23</v>
      </c>
      <c r="B709" t="s">
        <v>11</v>
      </c>
      <c r="C709" s="4" t="s">
        <v>277</v>
      </c>
      <c r="D709" s="4" t="s">
        <v>318</v>
      </c>
      <c r="E709" s="6">
        <v>42162</v>
      </c>
      <c r="F709">
        <v>0</v>
      </c>
      <c r="G709" s="15">
        <v>250</v>
      </c>
      <c r="H709">
        <v>187318</v>
      </c>
      <c r="I709">
        <v>190602</v>
      </c>
      <c r="J709">
        <f t="shared" si="117"/>
        <v>88.25102025102025</v>
      </c>
      <c r="K709" t="s">
        <v>30</v>
      </c>
      <c r="L709">
        <f>((3.14*(0.5^2))/4)*J709</f>
        <v>17.319262724262725</v>
      </c>
      <c r="M709">
        <v>17.890082889999999</v>
      </c>
      <c r="N709" s="9">
        <v>250</v>
      </c>
      <c r="O709" s="9">
        <v>0.01</v>
      </c>
      <c r="P709" s="17" t="s">
        <v>234</v>
      </c>
      <c r="Q709" t="s">
        <v>31</v>
      </c>
      <c r="R709" t="s">
        <v>32</v>
      </c>
      <c r="S709" t="s">
        <v>30</v>
      </c>
      <c r="T709" t="s">
        <v>30</v>
      </c>
      <c r="U709" t="s">
        <v>30</v>
      </c>
      <c r="V709" t="s">
        <v>30</v>
      </c>
      <c r="W709" t="s">
        <v>274</v>
      </c>
      <c r="X709" t="s">
        <v>274</v>
      </c>
      <c r="Y709" t="s">
        <v>274</v>
      </c>
      <c r="Z709" t="s">
        <v>163</v>
      </c>
      <c r="AA709" t="s">
        <v>215</v>
      </c>
      <c r="AB709" t="s">
        <v>30</v>
      </c>
      <c r="AC709" t="s">
        <v>229</v>
      </c>
      <c r="AD709">
        <v>5</v>
      </c>
      <c r="AE709" s="21">
        <f t="shared" si="118"/>
        <v>500</v>
      </c>
      <c r="AF709" s="27">
        <f t="shared" si="123"/>
        <v>27.94844512875256</v>
      </c>
      <c r="AG709" t="s">
        <v>237</v>
      </c>
    </row>
    <row r="710" spans="1:33" hidden="1" x14ac:dyDescent="0.25">
      <c r="A710" t="s">
        <v>23</v>
      </c>
      <c r="B710" t="s">
        <v>11</v>
      </c>
      <c r="C710" s="4" t="s">
        <v>277</v>
      </c>
      <c r="D710" s="4" t="s">
        <v>318</v>
      </c>
      <c r="E710" s="6">
        <v>42162</v>
      </c>
      <c r="F710">
        <v>0</v>
      </c>
      <c r="G710" s="15">
        <v>250</v>
      </c>
      <c r="H710">
        <v>187318</v>
      </c>
      <c r="I710">
        <v>190602</v>
      </c>
      <c r="J710">
        <f t="shared" si="117"/>
        <v>88.25102025102025</v>
      </c>
      <c r="K710" t="s">
        <v>30</v>
      </c>
      <c r="L710">
        <f>((3.14*(0.5^2))/4)*J710</f>
        <v>17.319262724262725</v>
      </c>
      <c r="M710">
        <v>17.890082889999999</v>
      </c>
      <c r="N710" s="9">
        <v>250</v>
      </c>
      <c r="O710" s="9">
        <v>0.01</v>
      </c>
      <c r="P710" s="17" t="s">
        <v>234</v>
      </c>
      <c r="Q710" t="s">
        <v>70</v>
      </c>
      <c r="R710" t="s">
        <v>86</v>
      </c>
      <c r="S710" t="s">
        <v>30</v>
      </c>
      <c r="T710" t="s">
        <v>30</v>
      </c>
      <c r="U710" t="s">
        <v>30</v>
      </c>
      <c r="V710" t="s">
        <v>30</v>
      </c>
      <c r="W710" t="s">
        <v>166</v>
      </c>
      <c r="X710" t="s">
        <v>166</v>
      </c>
      <c r="Y710" t="str">
        <f t="shared" ref="Y710:Y717" si="124">IF(U710="NA",IF(T710="NA",IF(S710="NA",IF(R710="NA",IF(Q710="NA","Other",Q710),R710),S710),T710),U710)</f>
        <v>Bivalvia</v>
      </c>
      <c r="Z710" t="s">
        <v>175</v>
      </c>
      <c r="AA710" t="s">
        <v>221</v>
      </c>
      <c r="AB710" t="s">
        <v>30</v>
      </c>
      <c r="AC710" t="s">
        <v>229</v>
      </c>
      <c r="AD710">
        <v>1</v>
      </c>
      <c r="AE710" s="21">
        <f t="shared" si="118"/>
        <v>100</v>
      </c>
      <c r="AF710" s="27">
        <f t="shared" si="123"/>
        <v>5.5896890257505119</v>
      </c>
      <c r="AG710" t="s">
        <v>237</v>
      </c>
    </row>
    <row r="711" spans="1:33" hidden="1" x14ac:dyDescent="0.25">
      <c r="A711" t="s">
        <v>23</v>
      </c>
      <c r="B711" t="s">
        <v>11</v>
      </c>
      <c r="C711" s="4" t="s">
        <v>277</v>
      </c>
      <c r="D711" s="4" t="s">
        <v>318</v>
      </c>
      <c r="E711" s="6">
        <v>42162</v>
      </c>
      <c r="F711">
        <v>0</v>
      </c>
      <c r="G711" s="15">
        <v>250</v>
      </c>
      <c r="H711">
        <v>187318</v>
      </c>
      <c r="I711">
        <v>190602</v>
      </c>
      <c r="J711">
        <f t="shared" si="117"/>
        <v>88.25102025102025</v>
      </c>
      <c r="K711" t="s">
        <v>30</v>
      </c>
      <c r="L711">
        <f>((3.14*(0.5^2))/4)*J711</f>
        <v>17.319262724262725</v>
      </c>
      <c r="M711">
        <v>17.890082889999999</v>
      </c>
      <c r="N711" s="9">
        <v>250</v>
      </c>
      <c r="O711" s="9">
        <v>0.01</v>
      </c>
      <c r="P711" s="17" t="s">
        <v>234</v>
      </c>
      <c r="Q711" t="s">
        <v>57</v>
      </c>
      <c r="R711" t="s">
        <v>30</v>
      </c>
      <c r="S711" t="s">
        <v>30</v>
      </c>
      <c r="T711" t="s">
        <v>30</v>
      </c>
      <c r="U711" t="s">
        <v>30</v>
      </c>
      <c r="V711" t="s">
        <v>30</v>
      </c>
      <c r="W711" t="s">
        <v>166</v>
      </c>
      <c r="X711" t="s">
        <v>166</v>
      </c>
      <c r="Y711" t="str">
        <f t="shared" si="124"/>
        <v>Bryozoa</v>
      </c>
      <c r="Z711" t="s">
        <v>57</v>
      </c>
      <c r="AA711" t="s">
        <v>30</v>
      </c>
      <c r="AB711" t="s">
        <v>30</v>
      </c>
      <c r="AC711" t="s">
        <v>229</v>
      </c>
      <c r="AD711">
        <v>5</v>
      </c>
      <c r="AE711" s="21">
        <f t="shared" si="118"/>
        <v>500</v>
      </c>
      <c r="AF711" s="27">
        <f t="shared" si="123"/>
        <v>27.94844512875256</v>
      </c>
      <c r="AG711" t="s">
        <v>237</v>
      </c>
    </row>
    <row r="712" spans="1:33" hidden="1" x14ac:dyDescent="0.25">
      <c r="A712" t="s">
        <v>23</v>
      </c>
      <c r="B712" t="s">
        <v>11</v>
      </c>
      <c r="C712" s="4" t="s">
        <v>277</v>
      </c>
      <c r="D712" s="4" t="s">
        <v>318</v>
      </c>
      <c r="E712" s="6">
        <v>42162</v>
      </c>
      <c r="F712">
        <v>0</v>
      </c>
      <c r="G712" s="15">
        <v>250</v>
      </c>
      <c r="H712">
        <v>187318</v>
      </c>
      <c r="I712">
        <v>190602</v>
      </c>
      <c r="J712">
        <f t="shared" si="117"/>
        <v>88.25102025102025</v>
      </c>
      <c r="K712" t="s">
        <v>30</v>
      </c>
      <c r="L712">
        <f>((3.14*(0.5^2))/4)*J712</f>
        <v>17.319262724262725</v>
      </c>
      <c r="M712">
        <v>17.890082889999999</v>
      </c>
      <c r="N712" s="9">
        <v>1000</v>
      </c>
      <c r="O712" s="9">
        <v>6.25E-2</v>
      </c>
      <c r="P712" s="12" t="s">
        <v>238</v>
      </c>
      <c r="Q712" t="s">
        <v>31</v>
      </c>
      <c r="R712" t="s">
        <v>32</v>
      </c>
      <c r="S712" t="s">
        <v>34</v>
      </c>
      <c r="T712" t="s">
        <v>82</v>
      </c>
      <c r="U712" t="s">
        <v>83</v>
      </c>
      <c r="V712" t="s">
        <v>84</v>
      </c>
      <c r="W712" t="str">
        <f t="shared" ref="W712:W717" si="125">IF(S712="NA",IF(R712="NA",IF(Q712="NA","Digested",Q712),R712),S712)</f>
        <v>Calanoida</v>
      </c>
      <c r="X712" t="s">
        <v>342</v>
      </c>
      <c r="Y712" t="str">
        <f t="shared" si="124"/>
        <v>Calanus</v>
      </c>
      <c r="Z712" t="s">
        <v>187</v>
      </c>
      <c r="AA712" t="s">
        <v>30</v>
      </c>
      <c r="AB712" t="s">
        <v>30</v>
      </c>
      <c r="AC712">
        <v>3.4</v>
      </c>
      <c r="AD712">
        <v>4</v>
      </c>
      <c r="AE712" s="21">
        <f t="shared" si="118"/>
        <v>64</v>
      </c>
      <c r="AF712" s="27">
        <f t="shared" si="123"/>
        <v>3.5774009764803276</v>
      </c>
      <c r="AG712" t="s">
        <v>237</v>
      </c>
    </row>
    <row r="713" spans="1:33" hidden="1" x14ac:dyDescent="0.25">
      <c r="A713" t="s">
        <v>23</v>
      </c>
      <c r="B713" t="s">
        <v>11</v>
      </c>
      <c r="C713" s="4" t="s">
        <v>277</v>
      </c>
      <c r="D713" s="4" t="s">
        <v>318</v>
      </c>
      <c r="E713" s="6">
        <v>42162</v>
      </c>
      <c r="F713">
        <v>0</v>
      </c>
      <c r="G713" s="15">
        <v>250</v>
      </c>
      <c r="H713">
        <v>187318</v>
      </c>
      <c r="I713">
        <v>190602</v>
      </c>
      <c r="J713">
        <f t="shared" si="117"/>
        <v>88.25102025102025</v>
      </c>
      <c r="K713" t="s">
        <v>30</v>
      </c>
      <c r="L713">
        <f>((3.14*(0.5^2))/4)*J713</f>
        <v>17.319262724262725</v>
      </c>
      <c r="M713">
        <v>17.890082889999999</v>
      </c>
      <c r="N713" s="9">
        <v>2000</v>
      </c>
      <c r="O713" s="9">
        <v>1</v>
      </c>
      <c r="P713" s="12" t="s">
        <v>238</v>
      </c>
      <c r="Q713" t="s">
        <v>31</v>
      </c>
      <c r="R713" t="s">
        <v>79</v>
      </c>
      <c r="S713" t="s">
        <v>80</v>
      </c>
      <c r="T713" t="s">
        <v>81</v>
      </c>
      <c r="U713" t="s">
        <v>30</v>
      </c>
      <c r="V713" t="s">
        <v>30</v>
      </c>
      <c r="W713" t="str">
        <f t="shared" si="125"/>
        <v>Decapoda</v>
      </c>
      <c r="X713" t="s">
        <v>340</v>
      </c>
      <c r="Y713" t="str">
        <f t="shared" si="124"/>
        <v>Cancridae</v>
      </c>
      <c r="Z713" t="s">
        <v>81</v>
      </c>
      <c r="AA713" t="s">
        <v>30</v>
      </c>
      <c r="AB713" t="s">
        <v>30</v>
      </c>
      <c r="AC713">
        <v>4.95</v>
      </c>
      <c r="AD713">
        <v>18</v>
      </c>
      <c r="AE713" s="21">
        <f t="shared" si="118"/>
        <v>18</v>
      </c>
      <c r="AF713" s="27">
        <f t="shared" si="123"/>
        <v>1.0061440246350921</v>
      </c>
      <c r="AG713" t="s">
        <v>237</v>
      </c>
    </row>
    <row r="714" spans="1:33" hidden="1" x14ac:dyDescent="0.25">
      <c r="A714" t="s">
        <v>23</v>
      </c>
      <c r="B714" t="s">
        <v>11</v>
      </c>
      <c r="C714" s="4" t="s">
        <v>277</v>
      </c>
      <c r="D714" s="4" t="s">
        <v>318</v>
      </c>
      <c r="E714" s="6">
        <v>42162</v>
      </c>
      <c r="F714">
        <v>0</v>
      </c>
      <c r="G714" s="15">
        <v>250</v>
      </c>
      <c r="H714">
        <v>187318</v>
      </c>
      <c r="I714">
        <v>190602</v>
      </c>
      <c r="J714">
        <f t="shared" si="117"/>
        <v>88.25102025102025</v>
      </c>
      <c r="K714" t="s">
        <v>30</v>
      </c>
      <c r="L714">
        <f>((3.14*(0.5^2))/4)*J714</f>
        <v>17.319262724262725</v>
      </c>
      <c r="M714">
        <v>17.890082889999999</v>
      </c>
      <c r="N714" s="9">
        <v>1000</v>
      </c>
      <c r="O714" s="9">
        <v>6.25E-2</v>
      </c>
      <c r="P714" s="12" t="s">
        <v>238</v>
      </c>
      <c r="Q714" t="s">
        <v>31</v>
      </c>
      <c r="R714" t="s">
        <v>79</v>
      </c>
      <c r="S714" t="s">
        <v>80</v>
      </c>
      <c r="T714" t="s">
        <v>81</v>
      </c>
      <c r="U714" t="s">
        <v>30</v>
      </c>
      <c r="V714" t="s">
        <v>30</v>
      </c>
      <c r="W714" t="str">
        <f t="shared" si="125"/>
        <v>Decapoda</v>
      </c>
      <c r="X714" t="s">
        <v>340</v>
      </c>
      <c r="Y714" t="str">
        <f t="shared" si="124"/>
        <v>Cancridae</v>
      </c>
      <c r="Z714" t="s">
        <v>81</v>
      </c>
      <c r="AA714" t="s">
        <v>30</v>
      </c>
      <c r="AB714" t="s">
        <v>30</v>
      </c>
      <c r="AC714">
        <v>4.8</v>
      </c>
      <c r="AD714">
        <v>54</v>
      </c>
      <c r="AE714" s="21">
        <f t="shared" si="118"/>
        <v>864</v>
      </c>
      <c r="AF714" s="27">
        <f t="shared" si="123"/>
        <v>48.294913182484429</v>
      </c>
      <c r="AG714" t="s">
        <v>237</v>
      </c>
    </row>
    <row r="715" spans="1:33" hidden="1" x14ac:dyDescent="0.25">
      <c r="A715" t="s">
        <v>23</v>
      </c>
      <c r="B715" t="s">
        <v>11</v>
      </c>
      <c r="C715" s="4" t="s">
        <v>277</v>
      </c>
      <c r="D715" s="4" t="s">
        <v>318</v>
      </c>
      <c r="E715" s="6">
        <v>42162</v>
      </c>
      <c r="F715">
        <v>0</v>
      </c>
      <c r="G715" s="15">
        <v>250</v>
      </c>
      <c r="H715">
        <v>187318</v>
      </c>
      <c r="I715">
        <v>190602</v>
      </c>
      <c r="J715">
        <f t="shared" si="117"/>
        <v>88.25102025102025</v>
      </c>
      <c r="K715" t="s">
        <v>30</v>
      </c>
      <c r="L715">
        <f>((3.14*(0.5^2))/4)*J715</f>
        <v>17.319262724262725</v>
      </c>
      <c r="M715">
        <v>17.890082889999999</v>
      </c>
      <c r="N715" s="9">
        <v>250</v>
      </c>
      <c r="O715" s="9">
        <v>0.01</v>
      </c>
      <c r="P715" s="12" t="s">
        <v>239</v>
      </c>
      <c r="Q715" t="s">
        <v>31</v>
      </c>
      <c r="R715" t="s">
        <v>33</v>
      </c>
      <c r="S715" t="s">
        <v>34</v>
      </c>
      <c r="T715" t="s">
        <v>35</v>
      </c>
      <c r="U715" t="s">
        <v>36</v>
      </c>
      <c r="V715" t="s">
        <v>37</v>
      </c>
      <c r="W715" t="str">
        <f t="shared" si="125"/>
        <v>Calanoida</v>
      </c>
      <c r="X715" t="s">
        <v>342</v>
      </c>
      <c r="Y715" t="str">
        <f t="shared" si="124"/>
        <v>Centropages</v>
      </c>
      <c r="Z715" t="s">
        <v>247</v>
      </c>
      <c r="AA715" t="s">
        <v>222</v>
      </c>
      <c r="AB715" t="s">
        <v>30</v>
      </c>
      <c r="AC715" t="s">
        <v>229</v>
      </c>
      <c r="AD715">
        <v>2</v>
      </c>
      <c r="AE715" s="21">
        <f t="shared" si="118"/>
        <v>200</v>
      </c>
      <c r="AF715" s="27">
        <f t="shared" si="123"/>
        <v>11.179378051501024</v>
      </c>
      <c r="AG715" t="s">
        <v>237</v>
      </c>
    </row>
    <row r="716" spans="1:33" hidden="1" x14ac:dyDescent="0.25">
      <c r="A716" t="s">
        <v>23</v>
      </c>
      <c r="B716" t="s">
        <v>11</v>
      </c>
      <c r="C716" s="4" t="s">
        <v>277</v>
      </c>
      <c r="D716" s="4" t="s">
        <v>318</v>
      </c>
      <c r="E716" s="6">
        <v>42162</v>
      </c>
      <c r="F716">
        <v>0</v>
      </c>
      <c r="G716" s="15">
        <v>250</v>
      </c>
      <c r="H716">
        <v>187318</v>
      </c>
      <c r="I716">
        <v>190602</v>
      </c>
      <c r="J716">
        <f t="shared" si="117"/>
        <v>88.25102025102025</v>
      </c>
      <c r="K716" t="s">
        <v>30</v>
      </c>
      <c r="L716">
        <f>((3.14*(0.5^2))/4)*J716</f>
        <v>17.319262724262725</v>
      </c>
      <c r="M716">
        <v>17.890082889999999</v>
      </c>
      <c r="N716" s="9">
        <v>250</v>
      </c>
      <c r="O716" s="9">
        <v>0.01</v>
      </c>
      <c r="P716" s="12" t="s">
        <v>239</v>
      </c>
      <c r="Q716" t="s">
        <v>31</v>
      </c>
      <c r="R716" t="s">
        <v>33</v>
      </c>
      <c r="S716" t="s">
        <v>34</v>
      </c>
      <c r="T716" t="s">
        <v>35</v>
      </c>
      <c r="U716" t="s">
        <v>36</v>
      </c>
      <c r="V716" t="s">
        <v>37</v>
      </c>
      <c r="W716" t="str">
        <f t="shared" si="125"/>
        <v>Calanoida</v>
      </c>
      <c r="X716" t="s">
        <v>342</v>
      </c>
      <c r="Y716" t="str">
        <f t="shared" si="124"/>
        <v>Centropages</v>
      </c>
      <c r="Z716" t="s">
        <v>247</v>
      </c>
      <c r="AA716" t="s">
        <v>30</v>
      </c>
      <c r="AB716" t="s">
        <v>227</v>
      </c>
      <c r="AC716" t="s">
        <v>229</v>
      </c>
      <c r="AD716">
        <v>5</v>
      </c>
      <c r="AE716" s="21">
        <f t="shared" si="118"/>
        <v>500</v>
      </c>
      <c r="AF716" s="27">
        <f t="shared" si="123"/>
        <v>27.94844512875256</v>
      </c>
      <c r="AG716" t="s">
        <v>237</v>
      </c>
    </row>
    <row r="717" spans="1:33" hidden="1" x14ac:dyDescent="0.25">
      <c r="A717" t="s">
        <v>23</v>
      </c>
      <c r="B717" t="s">
        <v>11</v>
      </c>
      <c r="C717" s="4" t="s">
        <v>277</v>
      </c>
      <c r="D717" s="4" t="s">
        <v>318</v>
      </c>
      <c r="E717" s="6">
        <v>42162</v>
      </c>
      <c r="F717">
        <v>0</v>
      </c>
      <c r="G717" s="15">
        <v>250</v>
      </c>
      <c r="H717">
        <v>187318</v>
      </c>
      <c r="I717">
        <v>190602</v>
      </c>
      <c r="J717">
        <f t="shared" si="117"/>
        <v>88.25102025102025</v>
      </c>
      <c r="K717" t="s">
        <v>30</v>
      </c>
      <c r="L717">
        <f>((3.14*(0.5^2))/4)*J717</f>
        <v>17.319262724262725</v>
      </c>
      <c r="M717">
        <v>17.890082889999999</v>
      </c>
      <c r="N717" s="9">
        <v>250</v>
      </c>
      <c r="O717" s="9">
        <v>0.01</v>
      </c>
      <c r="P717" s="12" t="s">
        <v>239</v>
      </c>
      <c r="Q717" t="s">
        <v>31</v>
      </c>
      <c r="R717" t="s">
        <v>33</v>
      </c>
      <c r="S717" t="s">
        <v>34</v>
      </c>
      <c r="T717" t="s">
        <v>35</v>
      </c>
      <c r="U717" t="s">
        <v>36</v>
      </c>
      <c r="V717" t="s">
        <v>37</v>
      </c>
      <c r="W717" t="str">
        <f t="shared" si="125"/>
        <v>Calanoida</v>
      </c>
      <c r="X717" t="s">
        <v>342</v>
      </c>
      <c r="Y717" t="str">
        <f t="shared" si="124"/>
        <v>Centropages</v>
      </c>
      <c r="Z717" t="s">
        <v>247</v>
      </c>
      <c r="AA717" t="s">
        <v>30</v>
      </c>
      <c r="AB717" t="s">
        <v>228</v>
      </c>
      <c r="AC717" t="s">
        <v>229</v>
      </c>
      <c r="AD717">
        <v>2</v>
      </c>
      <c r="AE717" s="21">
        <f t="shared" si="118"/>
        <v>200</v>
      </c>
      <c r="AF717" s="27">
        <f t="shared" si="123"/>
        <v>11.179378051501024</v>
      </c>
      <c r="AG717" t="s">
        <v>237</v>
      </c>
    </row>
    <row r="718" spans="1:33" hidden="1" x14ac:dyDescent="0.25">
      <c r="A718" t="s">
        <v>23</v>
      </c>
      <c r="B718" t="s">
        <v>11</v>
      </c>
      <c r="C718" s="4" t="s">
        <v>277</v>
      </c>
      <c r="D718" s="4" t="s">
        <v>318</v>
      </c>
      <c r="E718" s="6">
        <v>42162</v>
      </c>
      <c r="F718">
        <v>0</v>
      </c>
      <c r="G718" s="15">
        <v>250</v>
      </c>
      <c r="H718">
        <v>187318</v>
      </c>
      <c r="I718">
        <v>190602</v>
      </c>
      <c r="J718">
        <f t="shared" si="117"/>
        <v>88.25102025102025</v>
      </c>
      <c r="K718" t="s">
        <v>30</v>
      </c>
      <c r="L718">
        <f>((3.14*(0.5^2))/4)*J718</f>
        <v>17.319262724262725</v>
      </c>
      <c r="M718">
        <v>17.890082889999999</v>
      </c>
      <c r="N718" s="9">
        <v>250</v>
      </c>
      <c r="O718" s="9">
        <v>0.01</v>
      </c>
      <c r="P718" s="17" t="s">
        <v>234</v>
      </c>
      <c r="Q718" t="s">
        <v>31</v>
      </c>
      <c r="R718" t="s">
        <v>32</v>
      </c>
      <c r="S718" t="s">
        <v>30</v>
      </c>
      <c r="T718" t="s">
        <v>30</v>
      </c>
      <c r="U718" t="s">
        <v>30</v>
      </c>
      <c r="V718" t="s">
        <v>30</v>
      </c>
      <c r="W718" t="s">
        <v>312</v>
      </c>
      <c r="X718" t="s">
        <v>166</v>
      </c>
      <c r="Y718" t="s">
        <v>168</v>
      </c>
      <c r="Z718" t="s">
        <v>168</v>
      </c>
      <c r="AA718" t="s">
        <v>215</v>
      </c>
      <c r="AB718" t="s">
        <v>30</v>
      </c>
      <c r="AC718" t="s">
        <v>229</v>
      </c>
      <c r="AD718">
        <v>1</v>
      </c>
      <c r="AE718" s="21">
        <f t="shared" si="118"/>
        <v>100</v>
      </c>
      <c r="AF718" s="27">
        <f t="shared" si="123"/>
        <v>5.5896890257505119</v>
      </c>
      <c r="AG718" t="s">
        <v>237</v>
      </c>
    </row>
    <row r="719" spans="1:33" hidden="1" x14ac:dyDescent="0.25">
      <c r="A719" t="s">
        <v>23</v>
      </c>
      <c r="B719" t="s">
        <v>11</v>
      </c>
      <c r="C719" s="4" t="s">
        <v>277</v>
      </c>
      <c r="D719" s="4" t="s">
        <v>318</v>
      </c>
      <c r="E719" s="6">
        <v>42162</v>
      </c>
      <c r="F719">
        <v>0</v>
      </c>
      <c r="G719" s="15">
        <v>250</v>
      </c>
      <c r="H719">
        <v>187318</v>
      </c>
      <c r="I719">
        <v>190602</v>
      </c>
      <c r="J719">
        <f t="shared" si="117"/>
        <v>88.25102025102025</v>
      </c>
      <c r="K719" t="s">
        <v>30</v>
      </c>
      <c r="L719">
        <f>((3.14*(0.5^2))/4)*J719</f>
        <v>17.319262724262725</v>
      </c>
      <c r="M719">
        <v>17.890082889999999</v>
      </c>
      <c r="N719" s="9">
        <v>250</v>
      </c>
      <c r="O719" s="9">
        <v>0.01</v>
      </c>
      <c r="P719" s="17" t="s">
        <v>234</v>
      </c>
      <c r="Q719" t="s">
        <v>31</v>
      </c>
      <c r="R719" t="s">
        <v>32</v>
      </c>
      <c r="S719" t="s">
        <v>337</v>
      </c>
      <c r="T719" t="s">
        <v>55</v>
      </c>
      <c r="U719" t="s">
        <v>56</v>
      </c>
      <c r="V719" t="s">
        <v>30</v>
      </c>
      <c r="W719" t="str">
        <f t="shared" ref="W719" si="126">IF(S719="NA",IF(R719="NA",IF(Q719="NA","Digested",Q719),R719),S719)</f>
        <v>Poecilostomatoida</v>
      </c>
      <c r="X719" t="s">
        <v>166</v>
      </c>
      <c r="Y719" t="str">
        <f>IF(U719="NA",IF(T719="NA",IF(S719="NA",IF(R719="NA",IF(Q719="NA","Other",Q719),R719),S719),T719),U719)</f>
        <v>Corycaeus</v>
      </c>
      <c r="Z719" t="s">
        <v>56</v>
      </c>
      <c r="AA719" t="s">
        <v>30</v>
      </c>
      <c r="AB719" t="s">
        <v>30</v>
      </c>
      <c r="AC719" t="s">
        <v>229</v>
      </c>
      <c r="AD719">
        <v>88</v>
      </c>
      <c r="AE719" s="21">
        <f t="shared" si="118"/>
        <v>8800</v>
      </c>
      <c r="AF719" s="27">
        <f t="shared" si="123"/>
        <v>491.89263426604509</v>
      </c>
      <c r="AG719" t="s">
        <v>237</v>
      </c>
    </row>
    <row r="720" spans="1:33" hidden="1" x14ac:dyDescent="0.25">
      <c r="A720" t="s">
        <v>23</v>
      </c>
      <c r="B720" t="s">
        <v>11</v>
      </c>
      <c r="C720" s="4" t="s">
        <v>277</v>
      </c>
      <c r="D720" s="4" t="s">
        <v>318</v>
      </c>
      <c r="E720" s="6">
        <v>42162</v>
      </c>
      <c r="F720">
        <v>0</v>
      </c>
      <c r="G720" s="15">
        <v>250</v>
      </c>
      <c r="H720">
        <v>187318</v>
      </c>
      <c r="I720">
        <v>190602</v>
      </c>
      <c r="J720">
        <f t="shared" si="117"/>
        <v>88.25102025102025</v>
      </c>
      <c r="K720" t="s">
        <v>30</v>
      </c>
      <c r="L720">
        <f>((3.14*(0.5^2))/4)*J720</f>
        <v>17.319262724262725</v>
      </c>
      <c r="M720">
        <v>17.890082889999999</v>
      </c>
      <c r="N720" s="9">
        <v>250</v>
      </c>
      <c r="O720" s="9">
        <v>0.01</v>
      </c>
      <c r="P720" s="17" t="s">
        <v>234</v>
      </c>
      <c r="Q720" t="s">
        <v>31</v>
      </c>
      <c r="R720" t="s">
        <v>32</v>
      </c>
      <c r="S720" t="s">
        <v>30</v>
      </c>
      <c r="T720" t="s">
        <v>30</v>
      </c>
      <c r="U720" t="s">
        <v>30</v>
      </c>
      <c r="V720" t="s">
        <v>30</v>
      </c>
      <c r="W720" t="s">
        <v>274</v>
      </c>
      <c r="X720" t="s">
        <v>274</v>
      </c>
      <c r="Y720" t="s">
        <v>274</v>
      </c>
      <c r="Z720" t="s">
        <v>164</v>
      </c>
      <c r="AA720" t="s">
        <v>30</v>
      </c>
      <c r="AB720" t="s">
        <v>30</v>
      </c>
      <c r="AC720" t="s">
        <v>229</v>
      </c>
      <c r="AD720">
        <v>2</v>
      </c>
      <c r="AE720" s="21">
        <f t="shared" si="118"/>
        <v>200</v>
      </c>
      <c r="AF720" s="27">
        <f t="shared" si="123"/>
        <v>11.179378051501024</v>
      </c>
      <c r="AG720" t="s">
        <v>237</v>
      </c>
    </row>
    <row r="721" spans="1:34" hidden="1" x14ac:dyDescent="0.25">
      <c r="A721" t="s">
        <v>23</v>
      </c>
      <c r="B721" t="s">
        <v>11</v>
      </c>
      <c r="C721" s="4" t="s">
        <v>277</v>
      </c>
      <c r="D721" s="4" t="s">
        <v>318</v>
      </c>
      <c r="E721" s="6">
        <v>42162</v>
      </c>
      <c r="F721">
        <v>0</v>
      </c>
      <c r="G721" s="15">
        <v>250</v>
      </c>
      <c r="H721">
        <v>187318</v>
      </c>
      <c r="I721">
        <v>190602</v>
      </c>
      <c r="J721">
        <f t="shared" si="117"/>
        <v>88.25102025102025</v>
      </c>
      <c r="K721" t="s">
        <v>30</v>
      </c>
      <c r="L721">
        <f>((3.14*(0.5^2))/4)*J721</f>
        <v>17.319262724262725</v>
      </c>
      <c r="M721">
        <v>17.890082889999999</v>
      </c>
      <c r="N721" s="9">
        <v>250</v>
      </c>
      <c r="O721" s="9">
        <v>0.01</v>
      </c>
      <c r="P721" s="17" t="s">
        <v>234</v>
      </c>
      <c r="Q721" t="s">
        <v>30</v>
      </c>
      <c r="R721" t="s">
        <v>30</v>
      </c>
      <c r="S721" t="s">
        <v>30</v>
      </c>
      <c r="T721" t="s">
        <v>30</v>
      </c>
      <c r="U721" t="s">
        <v>30</v>
      </c>
      <c r="V721" t="s">
        <v>30</v>
      </c>
      <c r="W721" t="str">
        <f>IF(S721="NA",IF(R721="NA",IF(Q721="NA","Other",Q721),R721),S721)</f>
        <v>Other</v>
      </c>
      <c r="X721" t="s">
        <v>166</v>
      </c>
      <c r="Y721" t="str">
        <f t="shared" ref="Y721:Y740" si="127">IF(U721="NA",IF(T721="NA",IF(S721="NA",IF(R721="NA",IF(Q721="NA","Other",Q721),R721),S721),T721),U721)</f>
        <v>Other</v>
      </c>
      <c r="Z721" t="s">
        <v>162</v>
      </c>
      <c r="AA721" t="s">
        <v>30</v>
      </c>
      <c r="AB721" t="s">
        <v>30</v>
      </c>
      <c r="AC721" t="s">
        <v>229</v>
      </c>
      <c r="AD721">
        <v>51</v>
      </c>
      <c r="AE721" s="21">
        <f t="shared" si="118"/>
        <v>5100</v>
      </c>
      <c r="AF721" s="27">
        <f t="shared" si="123"/>
        <v>285.07414031327613</v>
      </c>
      <c r="AG721" t="s">
        <v>237</v>
      </c>
    </row>
    <row r="722" spans="1:34" hidden="1" x14ac:dyDescent="0.25">
      <c r="A722" t="s">
        <v>23</v>
      </c>
      <c r="B722" t="s">
        <v>11</v>
      </c>
      <c r="C722" s="4" t="s">
        <v>277</v>
      </c>
      <c r="D722" s="4" t="s">
        <v>318</v>
      </c>
      <c r="E722" s="6">
        <v>42162</v>
      </c>
      <c r="F722">
        <v>0</v>
      </c>
      <c r="G722" s="15">
        <v>250</v>
      </c>
      <c r="H722">
        <v>187318</v>
      </c>
      <c r="I722">
        <v>190602</v>
      </c>
      <c r="J722">
        <f t="shared" si="117"/>
        <v>88.25102025102025</v>
      </c>
      <c r="K722" t="s">
        <v>30</v>
      </c>
      <c r="L722">
        <f>((3.14*(0.5^2))/4)*J722</f>
        <v>17.319262724262725</v>
      </c>
      <c r="M722">
        <v>17.890082889999999</v>
      </c>
      <c r="N722" s="9">
        <v>1000</v>
      </c>
      <c r="O722" s="9">
        <v>6.25E-2</v>
      </c>
      <c r="P722" s="12" t="s">
        <v>238</v>
      </c>
      <c r="Q722" t="s">
        <v>31</v>
      </c>
      <c r="R722" t="s">
        <v>99</v>
      </c>
      <c r="S722" t="s">
        <v>34</v>
      </c>
      <c r="T722" t="s">
        <v>102</v>
      </c>
      <c r="U722" t="s">
        <v>103</v>
      </c>
      <c r="V722" t="s">
        <v>104</v>
      </c>
      <c r="W722" t="str">
        <f t="shared" ref="W722:W727" si="128">IF(S722="NA",IF(R722="NA",IF(Q722="NA","Digested",Q722),R722),S722)</f>
        <v>Calanoida</v>
      </c>
      <c r="X722" t="s">
        <v>342</v>
      </c>
      <c r="Y722" t="str">
        <f t="shared" si="127"/>
        <v>Epilabidocera</v>
      </c>
      <c r="Z722" t="s">
        <v>184</v>
      </c>
      <c r="AA722" t="s">
        <v>30</v>
      </c>
      <c r="AB722" t="s">
        <v>227</v>
      </c>
      <c r="AC722">
        <v>3.5</v>
      </c>
      <c r="AD722">
        <v>5</v>
      </c>
      <c r="AE722" s="21">
        <f t="shared" si="118"/>
        <v>80</v>
      </c>
      <c r="AF722" s="27">
        <f t="shared" si="123"/>
        <v>4.4717512206004102</v>
      </c>
      <c r="AG722" t="s">
        <v>237</v>
      </c>
    </row>
    <row r="723" spans="1:34" hidden="1" x14ac:dyDescent="0.25">
      <c r="A723" t="s">
        <v>23</v>
      </c>
      <c r="B723" t="s">
        <v>11</v>
      </c>
      <c r="C723" s="4" t="s">
        <v>277</v>
      </c>
      <c r="D723" s="4" t="s">
        <v>318</v>
      </c>
      <c r="E723" s="6">
        <v>42162</v>
      </c>
      <c r="F723">
        <v>0</v>
      </c>
      <c r="G723" s="15">
        <v>250</v>
      </c>
      <c r="H723">
        <v>187318</v>
      </c>
      <c r="I723">
        <v>190602</v>
      </c>
      <c r="J723">
        <f t="shared" si="117"/>
        <v>88.25102025102025</v>
      </c>
      <c r="K723" t="s">
        <v>30</v>
      </c>
      <c r="L723">
        <f>((3.14*(0.5^2))/4)*J723</f>
        <v>17.319262724262725</v>
      </c>
      <c r="M723">
        <v>17.890082889999999</v>
      </c>
      <c r="N723" s="9">
        <v>1000</v>
      </c>
      <c r="O723" s="9">
        <v>6.25E-2</v>
      </c>
      <c r="P723" s="12" t="s">
        <v>238</v>
      </c>
      <c r="Q723" t="s">
        <v>31</v>
      </c>
      <c r="R723" t="s">
        <v>99</v>
      </c>
      <c r="S723" t="s">
        <v>34</v>
      </c>
      <c r="T723" t="s">
        <v>102</v>
      </c>
      <c r="U723" t="s">
        <v>103</v>
      </c>
      <c r="V723" t="s">
        <v>104</v>
      </c>
      <c r="W723" t="str">
        <f t="shared" si="128"/>
        <v>Calanoida</v>
      </c>
      <c r="X723" t="s">
        <v>342</v>
      </c>
      <c r="Y723" t="str">
        <f t="shared" si="127"/>
        <v>Epilabidocera</v>
      </c>
      <c r="Z723" t="s">
        <v>184</v>
      </c>
      <c r="AA723" t="s">
        <v>224</v>
      </c>
      <c r="AB723" t="s">
        <v>30</v>
      </c>
      <c r="AC723">
        <v>3</v>
      </c>
      <c r="AD723">
        <v>1</v>
      </c>
      <c r="AE723" s="21">
        <f t="shared" si="118"/>
        <v>16</v>
      </c>
      <c r="AF723" s="27">
        <f t="shared" si="123"/>
        <v>0.89435024412008191</v>
      </c>
      <c r="AG723" t="s">
        <v>237</v>
      </c>
    </row>
    <row r="724" spans="1:34" hidden="1" x14ac:dyDescent="0.25">
      <c r="A724" t="s">
        <v>23</v>
      </c>
      <c r="B724" t="s">
        <v>11</v>
      </c>
      <c r="C724" s="4" t="s">
        <v>277</v>
      </c>
      <c r="D724" s="4" t="s">
        <v>318</v>
      </c>
      <c r="E724" s="6">
        <v>42162</v>
      </c>
      <c r="F724">
        <v>0</v>
      </c>
      <c r="G724" s="15">
        <v>250</v>
      </c>
      <c r="H724">
        <v>187318</v>
      </c>
      <c r="I724">
        <v>190602</v>
      </c>
      <c r="J724">
        <f t="shared" si="117"/>
        <v>88.25102025102025</v>
      </c>
      <c r="K724" t="s">
        <v>30</v>
      </c>
      <c r="L724">
        <f>((3.14*(0.5^2))/4)*J724</f>
        <v>17.319262724262725</v>
      </c>
      <c r="M724">
        <v>17.890082889999999</v>
      </c>
      <c r="N724" s="9">
        <v>250</v>
      </c>
      <c r="O724" s="9">
        <v>0.01</v>
      </c>
      <c r="P724" s="12" t="s">
        <v>239</v>
      </c>
      <c r="Q724" t="s">
        <v>31</v>
      </c>
      <c r="R724" t="s">
        <v>99</v>
      </c>
      <c r="S724" t="s">
        <v>34</v>
      </c>
      <c r="T724" t="s">
        <v>102</v>
      </c>
      <c r="U724" t="s">
        <v>103</v>
      </c>
      <c r="V724" t="s">
        <v>104</v>
      </c>
      <c r="W724" t="str">
        <f t="shared" si="128"/>
        <v>Calanoida</v>
      </c>
      <c r="X724" t="s">
        <v>342</v>
      </c>
      <c r="Y724" t="str">
        <f t="shared" si="127"/>
        <v>Epilabidocera</v>
      </c>
      <c r="Z724" t="s">
        <v>184</v>
      </c>
      <c r="AA724" t="s">
        <v>222</v>
      </c>
      <c r="AB724" t="s">
        <v>30</v>
      </c>
      <c r="AC724" t="s">
        <v>229</v>
      </c>
      <c r="AD724">
        <v>10</v>
      </c>
      <c r="AE724" s="21">
        <f t="shared" si="118"/>
        <v>1000</v>
      </c>
      <c r="AF724" s="27">
        <f t="shared" si="123"/>
        <v>55.89689025750512</v>
      </c>
      <c r="AG724" t="s">
        <v>237</v>
      </c>
    </row>
    <row r="725" spans="1:34" hidden="1" x14ac:dyDescent="0.25">
      <c r="A725" t="s">
        <v>23</v>
      </c>
      <c r="B725" t="s">
        <v>11</v>
      </c>
      <c r="C725" s="4" t="s">
        <v>277</v>
      </c>
      <c r="D725" s="4" t="s">
        <v>318</v>
      </c>
      <c r="E725" s="6">
        <v>42162</v>
      </c>
      <c r="F725">
        <v>0</v>
      </c>
      <c r="G725" s="15">
        <v>250</v>
      </c>
      <c r="H725">
        <v>187318</v>
      </c>
      <c r="I725">
        <v>190602</v>
      </c>
      <c r="J725">
        <f t="shared" si="117"/>
        <v>88.25102025102025</v>
      </c>
      <c r="K725" t="s">
        <v>30</v>
      </c>
      <c r="L725">
        <f>((3.14*(0.5^2))/4)*J725</f>
        <v>17.319262724262725</v>
      </c>
      <c r="M725">
        <v>17.890082889999999</v>
      </c>
      <c r="N725" s="9">
        <v>250</v>
      </c>
      <c r="O725" s="9">
        <v>0.01</v>
      </c>
      <c r="P725" s="17" t="s">
        <v>234</v>
      </c>
      <c r="Q725" t="s">
        <v>31</v>
      </c>
      <c r="R725" t="s">
        <v>38</v>
      </c>
      <c r="S725" t="s">
        <v>39</v>
      </c>
      <c r="T725" t="s">
        <v>40</v>
      </c>
      <c r="U725" t="s">
        <v>41</v>
      </c>
      <c r="V725" t="s">
        <v>30</v>
      </c>
      <c r="W725" t="str">
        <f t="shared" si="128"/>
        <v>Diplostraca</v>
      </c>
      <c r="X725" t="s">
        <v>336</v>
      </c>
      <c r="Y725" t="str">
        <f t="shared" si="127"/>
        <v>Evadne</v>
      </c>
      <c r="Z725" t="s">
        <v>41</v>
      </c>
      <c r="AA725" t="s">
        <v>30</v>
      </c>
      <c r="AB725" t="s">
        <v>30</v>
      </c>
      <c r="AC725" t="s">
        <v>229</v>
      </c>
      <c r="AD725">
        <v>129</v>
      </c>
      <c r="AE725" s="21">
        <f t="shared" si="118"/>
        <v>12900</v>
      </c>
      <c r="AF725" s="27">
        <f t="shared" si="123"/>
        <v>721.06988432181606</v>
      </c>
      <c r="AG725" t="s">
        <v>237</v>
      </c>
    </row>
    <row r="726" spans="1:34" hidden="1" x14ac:dyDescent="0.25">
      <c r="A726" t="s">
        <v>23</v>
      </c>
      <c r="B726" t="s">
        <v>11</v>
      </c>
      <c r="C726" s="4" t="s">
        <v>277</v>
      </c>
      <c r="D726" s="4" t="s">
        <v>318</v>
      </c>
      <c r="E726" s="6">
        <v>42162</v>
      </c>
      <c r="F726">
        <v>0</v>
      </c>
      <c r="G726" s="15">
        <v>250</v>
      </c>
      <c r="H726">
        <v>187318</v>
      </c>
      <c r="I726">
        <v>190602</v>
      </c>
      <c r="J726">
        <f t="shared" si="117"/>
        <v>88.25102025102025</v>
      </c>
      <c r="K726" t="s">
        <v>30</v>
      </c>
      <c r="L726">
        <f>((3.14*(0.5^2))/4)*J726</f>
        <v>17.319262724262725</v>
      </c>
      <c r="M726">
        <v>17.890082889999999</v>
      </c>
      <c r="N726" s="9">
        <v>2000</v>
      </c>
      <c r="O726" s="9">
        <v>1</v>
      </c>
      <c r="P726" s="12" t="s">
        <v>240</v>
      </c>
      <c r="Q726" t="s">
        <v>31</v>
      </c>
      <c r="R726" t="s">
        <v>79</v>
      </c>
      <c r="S726" t="s">
        <v>89</v>
      </c>
      <c r="T726" t="s">
        <v>30</v>
      </c>
      <c r="U726" t="s">
        <v>30</v>
      </c>
      <c r="V726" t="s">
        <v>30</v>
      </c>
      <c r="W726" t="str">
        <f t="shared" si="128"/>
        <v>Amphipoda</v>
      </c>
      <c r="X726" t="s">
        <v>338</v>
      </c>
      <c r="Y726" t="str">
        <f t="shared" si="127"/>
        <v>Amphipoda</v>
      </c>
      <c r="Z726" t="s">
        <v>190</v>
      </c>
      <c r="AA726" t="s">
        <v>30</v>
      </c>
      <c r="AB726" t="s">
        <v>30</v>
      </c>
      <c r="AC726">
        <v>9.5</v>
      </c>
      <c r="AD726">
        <v>1</v>
      </c>
      <c r="AE726" s="21">
        <f t="shared" si="118"/>
        <v>1</v>
      </c>
      <c r="AF726" s="27">
        <f t="shared" si="123"/>
        <v>5.5896890257505119E-2</v>
      </c>
      <c r="AG726" t="s">
        <v>237</v>
      </c>
    </row>
    <row r="727" spans="1:34" hidden="1" x14ac:dyDescent="0.25">
      <c r="A727" t="s">
        <v>23</v>
      </c>
      <c r="B727" t="s">
        <v>11</v>
      </c>
      <c r="C727" s="4" t="s">
        <v>277</v>
      </c>
      <c r="D727" s="4" t="s">
        <v>318</v>
      </c>
      <c r="E727" s="6">
        <v>42162</v>
      </c>
      <c r="F727">
        <v>0</v>
      </c>
      <c r="G727" s="15">
        <v>250</v>
      </c>
      <c r="H727">
        <v>187318</v>
      </c>
      <c r="I727">
        <v>190602</v>
      </c>
      <c r="J727">
        <f t="shared" si="117"/>
        <v>88.25102025102025</v>
      </c>
      <c r="K727" t="s">
        <v>30</v>
      </c>
      <c r="L727">
        <f>((3.14*(0.5^2))/4)*J727</f>
        <v>17.319262724262725</v>
      </c>
      <c r="M727">
        <v>17.890082889999999</v>
      </c>
      <c r="N727" s="9">
        <v>250</v>
      </c>
      <c r="O727" s="9">
        <v>0.01</v>
      </c>
      <c r="P727" s="12" t="s">
        <v>238</v>
      </c>
      <c r="Q727" t="s">
        <v>31</v>
      </c>
      <c r="R727" t="s">
        <v>79</v>
      </c>
      <c r="S727" t="s">
        <v>89</v>
      </c>
      <c r="T727" t="s">
        <v>30</v>
      </c>
      <c r="U727" t="s">
        <v>30</v>
      </c>
      <c r="V727" t="s">
        <v>30</v>
      </c>
      <c r="W727" t="str">
        <f t="shared" si="128"/>
        <v>Amphipoda</v>
      </c>
      <c r="X727" t="s">
        <v>338</v>
      </c>
      <c r="Y727" t="str">
        <f t="shared" si="127"/>
        <v>Amphipoda</v>
      </c>
      <c r="Z727" t="s">
        <v>190</v>
      </c>
      <c r="AA727" t="s">
        <v>30</v>
      </c>
      <c r="AB727" t="s">
        <v>30</v>
      </c>
      <c r="AC727">
        <v>2.4</v>
      </c>
      <c r="AD727">
        <v>1</v>
      </c>
      <c r="AE727" s="21">
        <f t="shared" si="118"/>
        <v>100</v>
      </c>
      <c r="AF727" s="27">
        <f t="shared" si="123"/>
        <v>5.5896890257505119</v>
      </c>
      <c r="AG727" t="s">
        <v>237</v>
      </c>
    </row>
    <row r="728" spans="1:34" hidden="1" x14ac:dyDescent="0.25">
      <c r="A728" t="s">
        <v>23</v>
      </c>
      <c r="B728" t="s">
        <v>11</v>
      </c>
      <c r="C728" s="4" t="s">
        <v>277</v>
      </c>
      <c r="D728" s="4" t="s">
        <v>318</v>
      </c>
      <c r="E728" s="6">
        <v>42162</v>
      </c>
      <c r="F728">
        <v>0</v>
      </c>
      <c r="G728" s="15">
        <v>250</v>
      </c>
      <c r="H728">
        <v>187318</v>
      </c>
      <c r="I728">
        <v>190602</v>
      </c>
      <c r="J728">
        <f t="shared" si="117"/>
        <v>88.25102025102025</v>
      </c>
      <c r="K728" t="s">
        <v>30</v>
      </c>
      <c r="L728">
        <f>((3.14*(0.5^2))/4)*J728</f>
        <v>17.319262724262725</v>
      </c>
      <c r="M728">
        <v>17.890082889999999</v>
      </c>
      <c r="N728" s="9">
        <v>250</v>
      </c>
      <c r="O728" s="9">
        <v>0.01</v>
      </c>
      <c r="P728" s="17" t="s">
        <v>234</v>
      </c>
      <c r="Q728" t="s">
        <v>70</v>
      </c>
      <c r="R728" t="s">
        <v>71</v>
      </c>
      <c r="S728" t="s">
        <v>30</v>
      </c>
      <c r="T728" t="s">
        <v>30</v>
      </c>
      <c r="U728" t="s">
        <v>30</v>
      </c>
      <c r="V728" t="s">
        <v>30</v>
      </c>
      <c r="W728" t="s">
        <v>166</v>
      </c>
      <c r="X728" t="s">
        <v>166</v>
      </c>
      <c r="Y728" t="str">
        <f t="shared" si="127"/>
        <v>Gastropoda</v>
      </c>
      <c r="Z728" t="s">
        <v>193</v>
      </c>
      <c r="AA728" t="s">
        <v>221</v>
      </c>
      <c r="AB728" t="s">
        <v>30</v>
      </c>
      <c r="AC728" t="s">
        <v>229</v>
      </c>
      <c r="AD728">
        <v>3</v>
      </c>
      <c r="AE728" s="21">
        <f t="shared" si="118"/>
        <v>300</v>
      </c>
      <c r="AF728" s="27">
        <f t="shared" si="123"/>
        <v>16.769067077251538</v>
      </c>
      <c r="AG728" t="s">
        <v>237</v>
      </c>
    </row>
    <row r="729" spans="1:34" hidden="1" x14ac:dyDescent="0.25">
      <c r="A729" t="s">
        <v>23</v>
      </c>
      <c r="B729" t="s">
        <v>11</v>
      </c>
      <c r="C729" s="4" t="s">
        <v>277</v>
      </c>
      <c r="D729" s="4" t="s">
        <v>318</v>
      </c>
      <c r="E729" s="6">
        <v>42162</v>
      </c>
      <c r="F729">
        <v>0</v>
      </c>
      <c r="G729" s="15">
        <v>250</v>
      </c>
      <c r="H729">
        <v>187318</v>
      </c>
      <c r="I729">
        <v>190602</v>
      </c>
      <c r="J729">
        <f t="shared" si="117"/>
        <v>88.25102025102025</v>
      </c>
      <c r="K729" t="s">
        <v>30</v>
      </c>
      <c r="L729">
        <f>((3.14*(0.5^2))/4)*J729</f>
        <v>17.319262724262725</v>
      </c>
      <c r="M729">
        <v>17.890082889999999</v>
      </c>
      <c r="N729" s="9">
        <v>1000</v>
      </c>
      <c r="O729" s="9">
        <v>6.25E-2</v>
      </c>
      <c r="P729" s="12" t="s">
        <v>238</v>
      </c>
      <c r="Q729" t="s">
        <v>31</v>
      </c>
      <c r="R729" t="s">
        <v>79</v>
      </c>
      <c r="S729" t="s">
        <v>80</v>
      </c>
      <c r="T729" t="s">
        <v>116</v>
      </c>
      <c r="U729" t="s">
        <v>30</v>
      </c>
      <c r="V729" t="s">
        <v>30</v>
      </c>
      <c r="W729" t="str">
        <f>IF(S729="NA",IF(R729="NA",IF(Q729="NA","Digested",Q729),R729),S729)</f>
        <v>Decapoda</v>
      </c>
      <c r="X729" t="s">
        <v>340</v>
      </c>
      <c r="Y729" t="str">
        <f t="shared" si="127"/>
        <v>Majidae</v>
      </c>
      <c r="Z729" t="s">
        <v>116</v>
      </c>
      <c r="AA729" t="s">
        <v>30</v>
      </c>
      <c r="AB729" t="s">
        <v>30</v>
      </c>
      <c r="AC729">
        <v>4.1500000000000004</v>
      </c>
      <c r="AD729">
        <v>22</v>
      </c>
      <c r="AE729" s="21">
        <f t="shared" si="118"/>
        <v>352</v>
      </c>
      <c r="AF729" s="27">
        <f t="shared" si="123"/>
        <v>19.675705370641804</v>
      </c>
      <c r="AG729" t="s">
        <v>237</v>
      </c>
    </row>
    <row r="730" spans="1:34" hidden="1" x14ac:dyDescent="0.25">
      <c r="A730" t="s">
        <v>23</v>
      </c>
      <c r="B730" t="s">
        <v>11</v>
      </c>
      <c r="C730" s="4" t="s">
        <v>277</v>
      </c>
      <c r="D730" s="4" t="s">
        <v>318</v>
      </c>
      <c r="E730" s="6">
        <v>42162</v>
      </c>
      <c r="F730">
        <v>0</v>
      </c>
      <c r="G730" s="15">
        <v>250</v>
      </c>
      <c r="H730">
        <v>187318</v>
      </c>
      <c r="I730">
        <v>190602</v>
      </c>
      <c r="J730">
        <f t="shared" si="117"/>
        <v>88.25102025102025</v>
      </c>
      <c r="K730" t="s">
        <v>30</v>
      </c>
      <c r="L730">
        <f>((3.14*(0.5^2))/4)*J730</f>
        <v>17.319262724262725</v>
      </c>
      <c r="M730">
        <v>17.890082889999999</v>
      </c>
      <c r="N730" s="9">
        <v>250</v>
      </c>
      <c r="O730" s="9">
        <v>0.01</v>
      </c>
      <c r="P730" s="17" t="s">
        <v>234</v>
      </c>
      <c r="Q730" t="s">
        <v>31</v>
      </c>
      <c r="R730" t="s">
        <v>32</v>
      </c>
      <c r="S730" t="s">
        <v>42</v>
      </c>
      <c r="T730" t="s">
        <v>43</v>
      </c>
      <c r="U730" t="s">
        <v>44</v>
      </c>
      <c r="V730" t="s">
        <v>30</v>
      </c>
      <c r="W730" t="str">
        <f>IF(S730="NA",IF(R730="NA",IF(Q730="NA","Digested",Q730),R730),S730)</f>
        <v>Cyclopoida</v>
      </c>
      <c r="X730" t="s">
        <v>166</v>
      </c>
      <c r="Y730" t="str">
        <f t="shared" si="127"/>
        <v>Oithona</v>
      </c>
      <c r="Z730" t="s">
        <v>44</v>
      </c>
      <c r="AA730" t="s">
        <v>30</v>
      </c>
      <c r="AB730" t="s">
        <v>30</v>
      </c>
      <c r="AC730" t="s">
        <v>229</v>
      </c>
      <c r="AD730">
        <v>1</v>
      </c>
      <c r="AE730" s="21">
        <f t="shared" si="118"/>
        <v>100</v>
      </c>
      <c r="AF730" s="27">
        <f t="shared" si="123"/>
        <v>5.5896890257505119</v>
      </c>
      <c r="AG730" t="s">
        <v>237</v>
      </c>
    </row>
    <row r="731" spans="1:34" hidden="1" x14ac:dyDescent="0.25">
      <c r="A731" t="s">
        <v>23</v>
      </c>
      <c r="B731" t="s">
        <v>11</v>
      </c>
      <c r="C731" s="4" t="s">
        <v>277</v>
      </c>
      <c r="D731" s="4" t="s">
        <v>318</v>
      </c>
      <c r="E731" s="6">
        <v>42162</v>
      </c>
      <c r="F731">
        <v>0</v>
      </c>
      <c r="G731" s="15">
        <v>250</v>
      </c>
      <c r="H731">
        <v>187318</v>
      </c>
      <c r="I731">
        <v>190602</v>
      </c>
      <c r="J731">
        <f t="shared" si="117"/>
        <v>88.25102025102025</v>
      </c>
      <c r="K731" t="s">
        <v>30</v>
      </c>
      <c r="L731">
        <f>((3.14*(0.5^2))/4)*J731</f>
        <v>17.319262724262725</v>
      </c>
      <c r="M731">
        <v>17.890082889999999</v>
      </c>
      <c r="N731" s="9">
        <v>2000</v>
      </c>
      <c r="O731" s="9">
        <v>1</v>
      </c>
      <c r="P731" s="12" t="s">
        <v>238</v>
      </c>
      <c r="Q731" t="s">
        <v>31</v>
      </c>
      <c r="R731" t="s">
        <v>79</v>
      </c>
      <c r="S731" t="s">
        <v>80</v>
      </c>
      <c r="T731" t="s">
        <v>139</v>
      </c>
      <c r="U731" t="s">
        <v>30</v>
      </c>
      <c r="V731" t="s">
        <v>30</v>
      </c>
      <c r="W731" t="str">
        <f>IF(S731="NA",IF(R731="NA",IF(Q731="NA","Digested",Q731),R731),S731)</f>
        <v>Decapoda</v>
      </c>
      <c r="X731" t="s">
        <v>340</v>
      </c>
      <c r="Y731" t="str">
        <f t="shared" si="127"/>
        <v>Pinnotheridae</v>
      </c>
      <c r="Z731" t="s">
        <v>139</v>
      </c>
      <c r="AA731" t="s">
        <v>30</v>
      </c>
      <c r="AB731" t="s">
        <v>30</v>
      </c>
      <c r="AC731">
        <v>3.97</v>
      </c>
      <c r="AD731">
        <v>281</v>
      </c>
      <c r="AE731" s="21">
        <f t="shared" si="118"/>
        <v>281</v>
      </c>
      <c r="AF731" s="27">
        <f t="shared" si="123"/>
        <v>15.70702616235894</v>
      </c>
      <c r="AG731" t="s">
        <v>237</v>
      </c>
    </row>
    <row r="732" spans="1:34" hidden="1" x14ac:dyDescent="0.25">
      <c r="A732" t="s">
        <v>23</v>
      </c>
      <c r="B732" t="s">
        <v>11</v>
      </c>
      <c r="C732" s="4" t="s">
        <v>277</v>
      </c>
      <c r="D732" s="4" t="s">
        <v>318</v>
      </c>
      <c r="E732" s="6">
        <v>42162</v>
      </c>
      <c r="F732">
        <v>0</v>
      </c>
      <c r="G732" s="15">
        <v>250</v>
      </c>
      <c r="H732">
        <v>187318</v>
      </c>
      <c r="I732">
        <v>190602</v>
      </c>
      <c r="J732">
        <f t="shared" si="117"/>
        <v>88.25102025102025</v>
      </c>
      <c r="K732" t="s">
        <v>30</v>
      </c>
      <c r="L732">
        <f>((3.14*(0.5^2))/4)*J732</f>
        <v>17.319262724262725</v>
      </c>
      <c r="M732">
        <v>17.890082889999999</v>
      </c>
      <c r="N732" s="9">
        <v>1000</v>
      </c>
      <c r="O732" s="9">
        <v>6.25E-2</v>
      </c>
      <c r="P732" s="12" t="s">
        <v>238</v>
      </c>
      <c r="Q732" t="s">
        <v>31</v>
      </c>
      <c r="R732" t="s">
        <v>79</v>
      </c>
      <c r="S732" t="s">
        <v>80</v>
      </c>
      <c r="T732" t="s">
        <v>139</v>
      </c>
      <c r="U732" t="s">
        <v>30</v>
      </c>
      <c r="V732" t="s">
        <v>30</v>
      </c>
      <c r="W732" t="str">
        <f>IF(S732="NA",IF(R732="NA",IF(Q732="NA","Digested",Q732),R732),S732)</f>
        <v>Decapoda</v>
      </c>
      <c r="X732" t="s">
        <v>340</v>
      </c>
      <c r="Y732" t="str">
        <f t="shared" si="127"/>
        <v>Pinnotheridae</v>
      </c>
      <c r="Z732" t="s">
        <v>139</v>
      </c>
      <c r="AA732" t="s">
        <v>30</v>
      </c>
      <c r="AB732" t="s">
        <v>30</v>
      </c>
      <c r="AC732">
        <v>3.45</v>
      </c>
      <c r="AD732">
        <v>210</v>
      </c>
      <c r="AE732" s="21">
        <f t="shared" si="118"/>
        <v>3360</v>
      </c>
      <c r="AF732" s="27">
        <f t="shared" si="123"/>
        <v>187.8135512652172</v>
      </c>
      <c r="AG732" t="s">
        <v>237</v>
      </c>
    </row>
    <row r="733" spans="1:34" hidden="1" x14ac:dyDescent="0.25">
      <c r="A733" t="s">
        <v>23</v>
      </c>
      <c r="B733" t="s">
        <v>11</v>
      </c>
      <c r="C733" s="4" t="s">
        <v>277</v>
      </c>
      <c r="D733" s="4" t="s">
        <v>318</v>
      </c>
      <c r="E733" s="6">
        <v>42162</v>
      </c>
      <c r="F733">
        <v>0</v>
      </c>
      <c r="G733" s="15">
        <v>250</v>
      </c>
      <c r="H733">
        <v>187318</v>
      </c>
      <c r="I733">
        <v>190602</v>
      </c>
      <c r="J733">
        <f t="shared" si="117"/>
        <v>88.25102025102025</v>
      </c>
      <c r="K733" t="s">
        <v>30</v>
      </c>
      <c r="L733">
        <f>((3.14*(0.5^2))/4)*J733</f>
        <v>17.319262724262725</v>
      </c>
      <c r="M733">
        <v>17.890082889999999</v>
      </c>
      <c r="N733" s="9">
        <v>250</v>
      </c>
      <c r="O733" s="9">
        <v>0.01</v>
      </c>
      <c r="P733" s="17" t="s">
        <v>234</v>
      </c>
      <c r="Q733" t="s">
        <v>31</v>
      </c>
      <c r="R733" t="s">
        <v>38</v>
      </c>
      <c r="S733" t="s">
        <v>39</v>
      </c>
      <c r="T733" t="s">
        <v>40</v>
      </c>
      <c r="U733" t="s">
        <v>58</v>
      </c>
      <c r="V733" t="s">
        <v>30</v>
      </c>
      <c r="W733" t="str">
        <f>IF(S733="NA",IF(R733="NA",IF(Q733="NA","Digested",Q733),R733),S733)</f>
        <v>Diplostraca</v>
      </c>
      <c r="X733" t="s">
        <v>336</v>
      </c>
      <c r="Y733" t="str">
        <f t="shared" si="127"/>
        <v>Podon</v>
      </c>
      <c r="Z733" t="s">
        <v>58</v>
      </c>
      <c r="AA733" t="s">
        <v>30</v>
      </c>
      <c r="AB733" t="s">
        <v>30</v>
      </c>
      <c r="AC733" t="s">
        <v>229</v>
      </c>
      <c r="AD733">
        <v>1</v>
      </c>
      <c r="AE733" s="21">
        <f t="shared" si="118"/>
        <v>100</v>
      </c>
      <c r="AF733" s="27">
        <f t="shared" si="123"/>
        <v>5.5896890257505119</v>
      </c>
      <c r="AG733" t="s">
        <v>237</v>
      </c>
    </row>
    <row r="734" spans="1:34" hidden="1" x14ac:dyDescent="0.25">
      <c r="A734" t="s">
        <v>23</v>
      </c>
      <c r="B734" t="s">
        <v>11</v>
      </c>
      <c r="C734" s="4" t="s">
        <v>277</v>
      </c>
      <c r="D734" s="4" t="s">
        <v>318</v>
      </c>
      <c r="E734" s="6">
        <v>42162</v>
      </c>
      <c r="F734">
        <v>0</v>
      </c>
      <c r="G734" s="15">
        <v>250</v>
      </c>
      <c r="H734">
        <v>187318</v>
      </c>
      <c r="I734">
        <v>190602</v>
      </c>
      <c r="J734">
        <f t="shared" si="117"/>
        <v>88.25102025102025</v>
      </c>
      <c r="K734" t="s">
        <v>30</v>
      </c>
      <c r="L734">
        <f>((3.14*(0.5^2))/4)*J734</f>
        <v>17.319262724262725</v>
      </c>
      <c r="M734">
        <v>17.890082889999999</v>
      </c>
      <c r="N734" s="9">
        <v>250</v>
      </c>
      <c r="O734" s="9">
        <v>0.01</v>
      </c>
      <c r="P734" s="12" t="s">
        <v>239</v>
      </c>
      <c r="Q734" t="s">
        <v>59</v>
      </c>
      <c r="R734" t="s">
        <v>60</v>
      </c>
      <c r="S734" t="s">
        <v>30</v>
      </c>
      <c r="T734" t="s">
        <v>30</v>
      </c>
      <c r="U734" t="s">
        <v>30</v>
      </c>
      <c r="V734" t="s">
        <v>30</v>
      </c>
      <c r="W734" t="s">
        <v>166</v>
      </c>
      <c r="X734" t="s">
        <v>166</v>
      </c>
      <c r="Y734" t="str">
        <f t="shared" si="127"/>
        <v>Polychaeta</v>
      </c>
      <c r="Z734" t="s">
        <v>209</v>
      </c>
      <c r="AA734" t="s">
        <v>170</v>
      </c>
      <c r="AB734" t="s">
        <v>30</v>
      </c>
      <c r="AC734" t="s">
        <v>229</v>
      </c>
      <c r="AD734">
        <v>1</v>
      </c>
      <c r="AE734" s="21">
        <f t="shared" si="118"/>
        <v>100</v>
      </c>
      <c r="AF734" s="27">
        <f t="shared" si="123"/>
        <v>5.5896890257505119</v>
      </c>
      <c r="AG734" t="s">
        <v>237</v>
      </c>
      <c r="AH734" t="s">
        <v>62</v>
      </c>
    </row>
    <row r="735" spans="1:34" hidden="1" x14ac:dyDescent="0.25">
      <c r="A735" t="s">
        <v>23</v>
      </c>
      <c r="B735" t="s">
        <v>11</v>
      </c>
      <c r="C735" s="4" t="s">
        <v>277</v>
      </c>
      <c r="D735" s="4" t="s">
        <v>318</v>
      </c>
      <c r="E735" s="6">
        <v>42162</v>
      </c>
      <c r="F735">
        <v>0</v>
      </c>
      <c r="G735" s="15">
        <v>250</v>
      </c>
      <c r="H735">
        <v>187318</v>
      </c>
      <c r="I735">
        <v>190602</v>
      </c>
      <c r="J735">
        <f t="shared" si="117"/>
        <v>88.25102025102025</v>
      </c>
      <c r="K735" t="s">
        <v>30</v>
      </c>
      <c r="L735">
        <f>((3.14*(0.5^2))/4)*J735</f>
        <v>17.319262724262725</v>
      </c>
      <c r="M735">
        <v>17.890082889999999</v>
      </c>
      <c r="N735" s="9">
        <v>250</v>
      </c>
      <c r="O735" s="9">
        <v>0.01</v>
      </c>
      <c r="P735" s="12" t="s">
        <v>239</v>
      </c>
      <c r="Q735" t="s">
        <v>31</v>
      </c>
      <c r="R735" t="s">
        <v>33</v>
      </c>
      <c r="S735" t="s">
        <v>34</v>
      </c>
      <c r="T735" t="s">
        <v>65</v>
      </c>
      <c r="U735" t="s">
        <v>66</v>
      </c>
      <c r="V735" t="s">
        <v>30</v>
      </c>
      <c r="W735" t="str">
        <f>IF(S735="NA",IF(R735="NA",IF(Q735="NA","Digested",Q735),R735),S735)</f>
        <v>Calanoida</v>
      </c>
      <c r="X735" t="s">
        <v>342</v>
      </c>
      <c r="Y735" t="str">
        <f t="shared" si="127"/>
        <v>Pseudocalanus</v>
      </c>
      <c r="Z735" t="s">
        <v>66</v>
      </c>
      <c r="AA735" t="s">
        <v>30</v>
      </c>
      <c r="AB735" t="s">
        <v>30</v>
      </c>
      <c r="AC735" t="s">
        <v>229</v>
      </c>
      <c r="AD735">
        <v>5</v>
      </c>
      <c r="AE735" s="21">
        <f t="shared" si="118"/>
        <v>500</v>
      </c>
      <c r="AF735" s="27">
        <f t="shared" si="123"/>
        <v>27.94844512875256</v>
      </c>
      <c r="AG735" t="s">
        <v>237</v>
      </c>
    </row>
    <row r="736" spans="1:34" hidden="1" x14ac:dyDescent="0.25">
      <c r="A736" t="s">
        <v>23</v>
      </c>
      <c r="B736" t="s">
        <v>11</v>
      </c>
      <c r="C736" s="4" t="s">
        <v>277</v>
      </c>
      <c r="D736" s="4" t="s">
        <v>318</v>
      </c>
      <c r="E736" s="6">
        <v>42162</v>
      </c>
      <c r="F736">
        <v>0</v>
      </c>
      <c r="G736" s="15">
        <v>250</v>
      </c>
      <c r="H736">
        <v>187318</v>
      </c>
      <c r="I736">
        <v>190602</v>
      </c>
      <c r="J736">
        <f t="shared" si="117"/>
        <v>88.25102025102025</v>
      </c>
      <c r="K736" t="s">
        <v>30</v>
      </c>
      <c r="L736">
        <f>((3.14*(0.5^2))/4)*J736</f>
        <v>17.319262724262725</v>
      </c>
      <c r="M736">
        <v>17.890082889999999</v>
      </c>
      <c r="N736" s="9">
        <v>1000</v>
      </c>
      <c r="O736" s="9">
        <v>6.25E-2</v>
      </c>
      <c r="P736" s="12" t="s">
        <v>240</v>
      </c>
      <c r="Q736" t="s">
        <v>45</v>
      </c>
      <c r="R736" t="s">
        <v>151</v>
      </c>
      <c r="S736" t="s">
        <v>152</v>
      </c>
      <c r="T736" t="s">
        <v>153</v>
      </c>
      <c r="U736" t="s">
        <v>30</v>
      </c>
      <c r="V736" t="s">
        <v>30</v>
      </c>
      <c r="W736" t="s">
        <v>275</v>
      </c>
      <c r="X736" t="s">
        <v>166</v>
      </c>
      <c r="Y736" t="str">
        <f t="shared" si="127"/>
        <v>Scorpaenidae</v>
      </c>
      <c r="Z736" t="s">
        <v>153</v>
      </c>
      <c r="AA736" t="s">
        <v>30</v>
      </c>
      <c r="AB736" t="s">
        <v>30</v>
      </c>
      <c r="AC736">
        <v>6.3</v>
      </c>
      <c r="AD736">
        <v>1</v>
      </c>
      <c r="AE736" s="21">
        <f t="shared" si="118"/>
        <v>16</v>
      </c>
      <c r="AF736" s="27">
        <f t="shared" si="123"/>
        <v>0.89435024412008191</v>
      </c>
      <c r="AG736" t="s">
        <v>237</v>
      </c>
    </row>
    <row r="737" spans="1:33" hidden="1" x14ac:dyDescent="0.25">
      <c r="A737" t="s">
        <v>23</v>
      </c>
      <c r="B737" t="s">
        <v>11</v>
      </c>
      <c r="C737" s="4" t="s">
        <v>277</v>
      </c>
      <c r="D737" s="4" t="s">
        <v>318</v>
      </c>
      <c r="E737" s="6">
        <v>42162</v>
      </c>
      <c r="F737">
        <v>0</v>
      </c>
      <c r="G737" s="15">
        <v>250</v>
      </c>
      <c r="H737">
        <v>187318</v>
      </c>
      <c r="I737">
        <v>190602</v>
      </c>
      <c r="J737">
        <f t="shared" si="117"/>
        <v>88.25102025102025</v>
      </c>
      <c r="K737" t="s">
        <v>30</v>
      </c>
      <c r="L737">
        <f>((3.14*(0.5^2))/4)*J737</f>
        <v>17.319262724262725</v>
      </c>
      <c r="M737">
        <v>17.890082889999999</v>
      </c>
      <c r="N737" s="9">
        <v>250</v>
      </c>
      <c r="O737" s="9">
        <v>0.01</v>
      </c>
      <c r="P737" s="12" t="s">
        <v>239</v>
      </c>
      <c r="Q737" t="s">
        <v>31</v>
      </c>
      <c r="R737" t="s">
        <v>99</v>
      </c>
      <c r="S737" t="s">
        <v>34</v>
      </c>
      <c r="T737" t="s">
        <v>100</v>
      </c>
      <c r="U737" t="s">
        <v>101</v>
      </c>
      <c r="V737" t="s">
        <v>30</v>
      </c>
      <c r="W737" t="str">
        <f>IF(S737="NA",IF(R737="NA",IF(Q737="NA","Digested",Q737),R737),S737)</f>
        <v>Calanoida</v>
      </c>
      <c r="X737" t="s">
        <v>342</v>
      </c>
      <c r="Y737" t="str">
        <f t="shared" si="127"/>
        <v>Tortanus</v>
      </c>
      <c r="Z737" t="s">
        <v>101</v>
      </c>
      <c r="AA737" t="s">
        <v>30</v>
      </c>
      <c r="AB737" t="s">
        <v>227</v>
      </c>
      <c r="AC737" t="s">
        <v>229</v>
      </c>
      <c r="AD737">
        <v>8</v>
      </c>
      <c r="AE737" s="21">
        <f t="shared" si="118"/>
        <v>800</v>
      </c>
      <c r="AF737" s="27">
        <f t="shared" si="123"/>
        <v>44.717512206004095</v>
      </c>
      <c r="AG737" t="s">
        <v>237</v>
      </c>
    </row>
    <row r="738" spans="1:33" hidden="1" x14ac:dyDescent="0.25">
      <c r="A738" t="s">
        <v>23</v>
      </c>
      <c r="B738" t="s">
        <v>11</v>
      </c>
      <c r="C738" s="4" t="s">
        <v>277</v>
      </c>
      <c r="D738" s="4" t="s">
        <v>318</v>
      </c>
      <c r="E738" s="6">
        <v>42162</v>
      </c>
      <c r="F738">
        <v>0</v>
      </c>
      <c r="G738" s="15">
        <v>250</v>
      </c>
      <c r="H738">
        <v>187318</v>
      </c>
      <c r="I738">
        <v>190602</v>
      </c>
      <c r="J738">
        <f t="shared" si="117"/>
        <v>88.25102025102025</v>
      </c>
      <c r="K738" t="s">
        <v>30</v>
      </c>
      <c r="L738">
        <f>((3.14*(0.5^2))/4)*J738</f>
        <v>17.319262724262725</v>
      </c>
      <c r="M738">
        <v>17.890082889999999</v>
      </c>
      <c r="N738" s="9">
        <v>250</v>
      </c>
      <c r="O738" s="9">
        <v>0.01</v>
      </c>
      <c r="P738" s="12" t="s">
        <v>239</v>
      </c>
      <c r="Q738" t="s">
        <v>31</v>
      </c>
      <c r="R738" t="s">
        <v>99</v>
      </c>
      <c r="S738" t="s">
        <v>34</v>
      </c>
      <c r="T738" t="s">
        <v>100</v>
      </c>
      <c r="U738" t="s">
        <v>101</v>
      </c>
      <c r="V738" t="s">
        <v>30</v>
      </c>
      <c r="W738" t="str">
        <f>IF(S738="NA",IF(R738="NA",IF(Q738="NA","Digested",Q738),R738),S738)</f>
        <v>Calanoida</v>
      </c>
      <c r="X738" t="s">
        <v>342</v>
      </c>
      <c r="Y738" t="str">
        <f t="shared" si="127"/>
        <v>Tortanus</v>
      </c>
      <c r="Z738" t="s">
        <v>101</v>
      </c>
      <c r="AA738" t="s">
        <v>224</v>
      </c>
      <c r="AB738" t="s">
        <v>30</v>
      </c>
      <c r="AC738" t="s">
        <v>229</v>
      </c>
      <c r="AD738">
        <v>1</v>
      </c>
      <c r="AE738" s="21">
        <f t="shared" si="118"/>
        <v>100</v>
      </c>
      <c r="AF738" s="27">
        <f t="shared" si="123"/>
        <v>5.5896890257505119</v>
      </c>
      <c r="AG738" t="s">
        <v>237</v>
      </c>
    </row>
    <row r="739" spans="1:33" hidden="1" x14ac:dyDescent="0.25">
      <c r="A739" t="s">
        <v>20</v>
      </c>
      <c r="B739" t="s">
        <v>8</v>
      </c>
      <c r="C739" s="4" t="s">
        <v>277</v>
      </c>
      <c r="D739" s="4" t="s">
        <v>318</v>
      </c>
      <c r="E739" s="6">
        <v>42162</v>
      </c>
      <c r="F739">
        <v>0</v>
      </c>
      <c r="G739" s="15">
        <v>250</v>
      </c>
      <c r="H739">
        <v>184235</v>
      </c>
      <c r="I739">
        <v>187292</v>
      </c>
      <c r="J739">
        <f t="shared" si="117"/>
        <v>82.150843150843144</v>
      </c>
      <c r="K739" t="s">
        <v>30</v>
      </c>
      <c r="L739">
        <f>((3.14*(0.5^2))/4)*J739</f>
        <v>16.122102968352969</v>
      </c>
      <c r="M739">
        <v>16.641109029999999</v>
      </c>
      <c r="N739" s="9">
        <v>1000</v>
      </c>
      <c r="O739" s="9">
        <v>1</v>
      </c>
      <c r="P739" s="17" t="s">
        <v>234</v>
      </c>
      <c r="Q739" t="s">
        <v>31</v>
      </c>
      <c r="R739" t="s">
        <v>32</v>
      </c>
      <c r="S739" t="s">
        <v>34</v>
      </c>
      <c r="T739" t="s">
        <v>50</v>
      </c>
      <c r="U739" t="s">
        <v>51</v>
      </c>
      <c r="V739" t="s">
        <v>30</v>
      </c>
      <c r="W739" t="str">
        <f>IF(S739="NA",IF(R739="NA",IF(Q739="NA","Digested",Q739),R739),S739)</f>
        <v>Calanoida</v>
      </c>
      <c r="X739" t="s">
        <v>342</v>
      </c>
      <c r="Y739" t="str">
        <f t="shared" si="127"/>
        <v>Acartia</v>
      </c>
      <c r="Z739" t="s">
        <v>51</v>
      </c>
      <c r="AA739" t="s">
        <v>30</v>
      </c>
      <c r="AB739" t="s">
        <v>30</v>
      </c>
      <c r="AC739" t="s">
        <v>229</v>
      </c>
      <c r="AD739">
        <v>2</v>
      </c>
      <c r="AE739" s="21">
        <f t="shared" si="118"/>
        <v>2</v>
      </c>
      <c r="AF739" s="27">
        <f t="shared" si="123"/>
        <v>0.12018429759666084</v>
      </c>
      <c r="AG739" t="s">
        <v>237</v>
      </c>
    </row>
    <row r="740" spans="1:33" hidden="1" x14ac:dyDescent="0.25">
      <c r="A740" t="s">
        <v>20</v>
      </c>
      <c r="B740" t="s">
        <v>8</v>
      </c>
      <c r="C740" s="4" t="s">
        <v>277</v>
      </c>
      <c r="D740" s="4" t="s">
        <v>318</v>
      </c>
      <c r="E740" s="6">
        <v>42162</v>
      </c>
      <c r="F740">
        <v>0</v>
      </c>
      <c r="G740" s="15">
        <v>250</v>
      </c>
      <c r="H740">
        <v>184235</v>
      </c>
      <c r="I740">
        <v>187292</v>
      </c>
      <c r="J740">
        <f t="shared" si="117"/>
        <v>82.150843150843144</v>
      </c>
      <c r="K740" t="s">
        <v>30</v>
      </c>
      <c r="L740">
        <f>((3.14*(0.5^2))/4)*J740</f>
        <v>16.122102968352969</v>
      </c>
      <c r="M740">
        <v>16.641109029999999</v>
      </c>
      <c r="N740" s="9">
        <v>250</v>
      </c>
      <c r="O740" s="9">
        <v>0.01</v>
      </c>
      <c r="P740" s="17" t="s">
        <v>234</v>
      </c>
      <c r="Q740" t="s">
        <v>31</v>
      </c>
      <c r="R740" t="s">
        <v>32</v>
      </c>
      <c r="S740" t="s">
        <v>34</v>
      </c>
      <c r="T740" t="s">
        <v>50</v>
      </c>
      <c r="U740" t="s">
        <v>51</v>
      </c>
      <c r="V740" t="s">
        <v>30</v>
      </c>
      <c r="W740" t="str">
        <f>IF(S740="NA",IF(R740="NA",IF(Q740="NA","Digested",Q740),R740),S740)</f>
        <v>Calanoida</v>
      </c>
      <c r="X740" t="s">
        <v>342</v>
      </c>
      <c r="Y740" t="str">
        <f t="shared" si="127"/>
        <v>Acartia</v>
      </c>
      <c r="Z740" t="s">
        <v>51</v>
      </c>
      <c r="AA740" t="s">
        <v>30</v>
      </c>
      <c r="AB740" t="s">
        <v>30</v>
      </c>
      <c r="AC740" t="s">
        <v>229</v>
      </c>
      <c r="AD740">
        <v>124</v>
      </c>
      <c r="AE740" s="21">
        <f t="shared" si="118"/>
        <v>12400</v>
      </c>
      <c r="AF740" s="27">
        <f t="shared" si="123"/>
        <v>745.14264509929728</v>
      </c>
      <c r="AG740" t="s">
        <v>237</v>
      </c>
    </row>
    <row r="741" spans="1:33" hidden="1" x14ac:dyDescent="0.25">
      <c r="A741" t="s">
        <v>20</v>
      </c>
      <c r="B741" t="s">
        <v>8</v>
      </c>
      <c r="C741" s="4" t="s">
        <v>277</v>
      </c>
      <c r="D741" s="4" t="s">
        <v>318</v>
      </c>
      <c r="E741" s="6">
        <v>42162</v>
      </c>
      <c r="F741">
        <v>0</v>
      </c>
      <c r="G741" s="15">
        <v>250</v>
      </c>
      <c r="H741">
        <v>184235</v>
      </c>
      <c r="I741">
        <v>187292</v>
      </c>
      <c r="J741">
        <f t="shared" si="117"/>
        <v>82.150843150843144</v>
      </c>
      <c r="K741" t="s">
        <v>30</v>
      </c>
      <c r="L741">
        <f>((3.14*(0.5^2))/4)*J741</f>
        <v>16.122102968352969</v>
      </c>
      <c r="M741">
        <v>16.641109029999999</v>
      </c>
      <c r="N741" s="9">
        <v>250</v>
      </c>
      <c r="O741" s="9">
        <v>0.01</v>
      </c>
      <c r="P741" s="17" t="s">
        <v>234</v>
      </c>
      <c r="Q741" t="s">
        <v>31</v>
      </c>
      <c r="R741" t="s">
        <v>32</v>
      </c>
      <c r="S741" t="s">
        <v>30</v>
      </c>
      <c r="T741" t="s">
        <v>30</v>
      </c>
      <c r="U741" t="s">
        <v>30</v>
      </c>
      <c r="V741" t="s">
        <v>30</v>
      </c>
      <c r="W741" t="s">
        <v>274</v>
      </c>
      <c r="X741" t="s">
        <v>274</v>
      </c>
      <c r="Y741" t="s">
        <v>274</v>
      </c>
      <c r="Z741" t="s">
        <v>163</v>
      </c>
      <c r="AA741" t="s">
        <v>215</v>
      </c>
      <c r="AB741" t="s">
        <v>30</v>
      </c>
      <c r="AC741" t="s">
        <v>229</v>
      </c>
      <c r="AD741">
        <v>31</v>
      </c>
      <c r="AE741" s="21">
        <f t="shared" si="118"/>
        <v>3100</v>
      </c>
      <c r="AF741" s="27">
        <f t="shared" si="123"/>
        <v>186.28566127482432</v>
      </c>
      <c r="AG741" t="s">
        <v>237</v>
      </c>
    </row>
    <row r="742" spans="1:33" hidden="1" x14ac:dyDescent="0.25">
      <c r="A742" t="s">
        <v>20</v>
      </c>
      <c r="B742" t="s">
        <v>8</v>
      </c>
      <c r="C742" s="4" t="s">
        <v>277</v>
      </c>
      <c r="D742" s="4" t="s">
        <v>318</v>
      </c>
      <c r="E742" s="6">
        <v>42162</v>
      </c>
      <c r="F742">
        <v>0</v>
      </c>
      <c r="G742" s="15">
        <v>250</v>
      </c>
      <c r="H742">
        <v>184235</v>
      </c>
      <c r="I742">
        <v>187292</v>
      </c>
      <c r="J742">
        <f t="shared" ref="J742:J805" si="129">((I742-H742)*26873)/999999</f>
        <v>82.150843150843144</v>
      </c>
      <c r="K742" t="s">
        <v>30</v>
      </c>
      <c r="L742">
        <f>((3.14*(0.5^2))/4)*J742</f>
        <v>16.122102968352969</v>
      </c>
      <c r="M742">
        <v>16.641109029999999</v>
      </c>
      <c r="N742" s="9">
        <v>250</v>
      </c>
      <c r="O742" s="9">
        <v>0.01</v>
      </c>
      <c r="P742" s="17" t="s">
        <v>234</v>
      </c>
      <c r="Q742" t="s">
        <v>70</v>
      </c>
      <c r="R742" t="s">
        <v>86</v>
      </c>
      <c r="S742" t="s">
        <v>30</v>
      </c>
      <c r="T742" t="s">
        <v>30</v>
      </c>
      <c r="U742" t="s">
        <v>30</v>
      </c>
      <c r="V742" t="s">
        <v>30</v>
      </c>
      <c r="W742" t="s">
        <v>166</v>
      </c>
      <c r="X742" t="s">
        <v>166</v>
      </c>
      <c r="Y742" t="str">
        <f t="shared" ref="Y742:Y749" si="130">IF(U742="NA",IF(T742="NA",IF(S742="NA",IF(R742="NA",IF(Q742="NA","Other",Q742),R742),S742),T742),U742)</f>
        <v>Bivalvia</v>
      </c>
      <c r="Z742" t="s">
        <v>175</v>
      </c>
      <c r="AA742" t="s">
        <v>221</v>
      </c>
      <c r="AB742" t="s">
        <v>30</v>
      </c>
      <c r="AC742" t="s">
        <v>229</v>
      </c>
      <c r="AD742">
        <v>1</v>
      </c>
      <c r="AE742" s="21">
        <f t="shared" ref="AE742:AE805" si="131">AD742/O742</f>
        <v>100</v>
      </c>
      <c r="AF742" s="27">
        <f t="shared" si="123"/>
        <v>6.009214879833042</v>
      </c>
      <c r="AG742" t="s">
        <v>237</v>
      </c>
    </row>
    <row r="743" spans="1:33" hidden="1" x14ac:dyDescent="0.25">
      <c r="A743" t="s">
        <v>20</v>
      </c>
      <c r="B743" t="s">
        <v>8</v>
      </c>
      <c r="C743" s="4" t="s">
        <v>277</v>
      </c>
      <c r="D743" s="4" t="s">
        <v>318</v>
      </c>
      <c r="E743" s="6">
        <v>42162</v>
      </c>
      <c r="F743">
        <v>0</v>
      </c>
      <c r="G743" s="15">
        <v>250</v>
      </c>
      <c r="H743">
        <v>184235</v>
      </c>
      <c r="I743">
        <v>187292</v>
      </c>
      <c r="J743">
        <f t="shared" si="129"/>
        <v>82.150843150843144</v>
      </c>
      <c r="K743" t="s">
        <v>30</v>
      </c>
      <c r="L743">
        <f>((3.14*(0.5^2))/4)*J743</f>
        <v>16.122102968352969</v>
      </c>
      <c r="M743">
        <v>16.641109029999999</v>
      </c>
      <c r="N743" s="9">
        <v>250</v>
      </c>
      <c r="O743" s="9">
        <v>0.01</v>
      </c>
      <c r="P743" s="17" t="s">
        <v>234</v>
      </c>
      <c r="Q743" t="s">
        <v>57</v>
      </c>
      <c r="R743" t="s">
        <v>30</v>
      </c>
      <c r="S743" t="s">
        <v>30</v>
      </c>
      <c r="T743" t="s">
        <v>30</v>
      </c>
      <c r="U743" t="s">
        <v>30</v>
      </c>
      <c r="V743" t="s">
        <v>30</v>
      </c>
      <c r="W743" t="s">
        <v>166</v>
      </c>
      <c r="X743" t="s">
        <v>166</v>
      </c>
      <c r="Y743" t="str">
        <f t="shared" si="130"/>
        <v>Bryozoa</v>
      </c>
      <c r="Z743" t="s">
        <v>57</v>
      </c>
      <c r="AA743" t="s">
        <v>30</v>
      </c>
      <c r="AB743" t="s">
        <v>30</v>
      </c>
      <c r="AC743" t="s">
        <v>229</v>
      </c>
      <c r="AD743">
        <v>5</v>
      </c>
      <c r="AE743" s="21">
        <f t="shared" si="131"/>
        <v>500</v>
      </c>
      <c r="AF743" s="27">
        <f t="shared" si="123"/>
        <v>30.04607439916521</v>
      </c>
      <c r="AG743" t="s">
        <v>237</v>
      </c>
    </row>
    <row r="744" spans="1:33" hidden="1" x14ac:dyDescent="0.25">
      <c r="A744" t="s">
        <v>20</v>
      </c>
      <c r="B744" t="s">
        <v>8</v>
      </c>
      <c r="C744" s="4" t="s">
        <v>277</v>
      </c>
      <c r="D744" s="4" t="s">
        <v>318</v>
      </c>
      <c r="E744" s="6">
        <v>42162</v>
      </c>
      <c r="F744">
        <v>0</v>
      </c>
      <c r="G744" s="15">
        <v>250</v>
      </c>
      <c r="H744">
        <v>184235</v>
      </c>
      <c r="I744">
        <v>187292</v>
      </c>
      <c r="J744">
        <f t="shared" si="129"/>
        <v>82.150843150843144</v>
      </c>
      <c r="K744" t="s">
        <v>30</v>
      </c>
      <c r="L744">
        <f>((3.14*(0.5^2))/4)*J744</f>
        <v>16.122102968352969</v>
      </c>
      <c r="M744">
        <v>16.641109029999999</v>
      </c>
      <c r="N744" s="9">
        <v>1000</v>
      </c>
      <c r="O744" s="9">
        <v>1</v>
      </c>
      <c r="P744" s="12" t="s">
        <v>238</v>
      </c>
      <c r="Q744" t="s">
        <v>31</v>
      </c>
      <c r="R744" t="s">
        <v>32</v>
      </c>
      <c r="S744" t="s">
        <v>34</v>
      </c>
      <c r="T744" t="s">
        <v>82</v>
      </c>
      <c r="U744" t="s">
        <v>83</v>
      </c>
      <c r="V744" t="s">
        <v>84</v>
      </c>
      <c r="W744" t="str">
        <f t="shared" ref="W744:W749" si="132">IF(S744="NA",IF(R744="NA",IF(Q744="NA","Digested",Q744),R744),S744)</f>
        <v>Calanoida</v>
      </c>
      <c r="X744" t="s">
        <v>342</v>
      </c>
      <c r="Y744" t="str">
        <f t="shared" si="130"/>
        <v>Calanus</v>
      </c>
      <c r="Z744" t="s">
        <v>187</v>
      </c>
      <c r="AA744" t="s">
        <v>30</v>
      </c>
      <c r="AB744" t="s">
        <v>30</v>
      </c>
      <c r="AC744">
        <v>3.35</v>
      </c>
      <c r="AD744">
        <v>30</v>
      </c>
      <c r="AE744" s="21">
        <f t="shared" si="131"/>
        <v>30</v>
      </c>
      <c r="AF744" s="27">
        <f t="shared" si="123"/>
        <v>1.8027644639499127</v>
      </c>
      <c r="AG744" t="s">
        <v>237</v>
      </c>
    </row>
    <row r="745" spans="1:33" hidden="1" x14ac:dyDescent="0.25">
      <c r="A745" t="s">
        <v>20</v>
      </c>
      <c r="B745" t="s">
        <v>8</v>
      </c>
      <c r="C745" s="4" t="s">
        <v>277</v>
      </c>
      <c r="D745" s="4" t="s">
        <v>318</v>
      </c>
      <c r="E745" s="6">
        <v>42162</v>
      </c>
      <c r="F745">
        <v>0</v>
      </c>
      <c r="G745" s="15">
        <v>250</v>
      </c>
      <c r="H745">
        <v>184235</v>
      </c>
      <c r="I745">
        <v>187292</v>
      </c>
      <c r="J745">
        <f t="shared" si="129"/>
        <v>82.150843150843144</v>
      </c>
      <c r="K745" t="s">
        <v>30</v>
      </c>
      <c r="L745">
        <f>((3.14*(0.5^2))/4)*J745</f>
        <v>16.122102968352969</v>
      </c>
      <c r="M745">
        <v>16.641109029999999</v>
      </c>
      <c r="N745" s="9">
        <v>1000</v>
      </c>
      <c r="O745" s="9">
        <v>1</v>
      </c>
      <c r="P745" s="12" t="s">
        <v>238</v>
      </c>
      <c r="Q745" t="s">
        <v>31</v>
      </c>
      <c r="R745" t="s">
        <v>32</v>
      </c>
      <c r="S745" t="s">
        <v>34</v>
      </c>
      <c r="T745" t="s">
        <v>82</v>
      </c>
      <c r="U745" t="s">
        <v>83</v>
      </c>
      <c r="V745" t="s">
        <v>133</v>
      </c>
      <c r="W745" t="str">
        <f t="shared" si="132"/>
        <v>Calanoida</v>
      </c>
      <c r="X745" t="s">
        <v>342</v>
      </c>
      <c r="Y745" t="str">
        <f t="shared" si="130"/>
        <v>Calanus</v>
      </c>
      <c r="Z745" t="s">
        <v>198</v>
      </c>
      <c r="AA745" t="s">
        <v>30</v>
      </c>
      <c r="AB745" t="s">
        <v>30</v>
      </c>
      <c r="AC745">
        <v>2.7</v>
      </c>
      <c r="AD745">
        <v>7</v>
      </c>
      <c r="AE745" s="21">
        <f t="shared" si="131"/>
        <v>7</v>
      </c>
      <c r="AF745" s="27">
        <f t="shared" si="123"/>
        <v>0.42064504158831295</v>
      </c>
      <c r="AG745" t="s">
        <v>237</v>
      </c>
    </row>
    <row r="746" spans="1:33" hidden="1" x14ac:dyDescent="0.25">
      <c r="A746" t="s">
        <v>20</v>
      </c>
      <c r="B746" t="s">
        <v>8</v>
      </c>
      <c r="C746" s="4" t="s">
        <v>277</v>
      </c>
      <c r="D746" s="4" t="s">
        <v>318</v>
      </c>
      <c r="E746" s="6">
        <v>42162</v>
      </c>
      <c r="F746">
        <v>0</v>
      </c>
      <c r="G746" s="15">
        <v>250</v>
      </c>
      <c r="H746">
        <v>184235</v>
      </c>
      <c r="I746">
        <v>187292</v>
      </c>
      <c r="J746">
        <f t="shared" si="129"/>
        <v>82.150843150843144</v>
      </c>
      <c r="K746" t="s">
        <v>30</v>
      </c>
      <c r="L746">
        <f>((3.14*(0.5^2))/4)*J746</f>
        <v>16.122102968352969</v>
      </c>
      <c r="M746">
        <v>16.641109029999999</v>
      </c>
      <c r="N746" s="9">
        <v>250</v>
      </c>
      <c r="O746" s="9">
        <v>0.01</v>
      </c>
      <c r="P746" s="12" t="s">
        <v>238</v>
      </c>
      <c r="Q746" t="s">
        <v>31</v>
      </c>
      <c r="R746" t="s">
        <v>32</v>
      </c>
      <c r="S746" t="s">
        <v>34</v>
      </c>
      <c r="T746" t="s">
        <v>82</v>
      </c>
      <c r="U746" t="s">
        <v>83</v>
      </c>
      <c r="V746" t="s">
        <v>133</v>
      </c>
      <c r="W746" t="str">
        <f t="shared" si="132"/>
        <v>Calanoida</v>
      </c>
      <c r="X746" t="s">
        <v>342</v>
      </c>
      <c r="Y746" t="str">
        <f t="shared" si="130"/>
        <v>Calanus</v>
      </c>
      <c r="Z746" t="s">
        <v>198</v>
      </c>
      <c r="AA746" t="s">
        <v>30</v>
      </c>
      <c r="AB746" t="s">
        <v>30</v>
      </c>
      <c r="AC746">
        <v>2.5</v>
      </c>
      <c r="AD746">
        <v>2</v>
      </c>
      <c r="AE746" s="21">
        <f t="shared" si="131"/>
        <v>200</v>
      </c>
      <c r="AF746" s="27">
        <f t="shared" si="123"/>
        <v>12.018429759666084</v>
      </c>
      <c r="AG746" t="s">
        <v>237</v>
      </c>
    </row>
    <row r="747" spans="1:33" hidden="1" x14ac:dyDescent="0.25">
      <c r="A747" t="s">
        <v>20</v>
      </c>
      <c r="B747" t="s">
        <v>8</v>
      </c>
      <c r="C747" s="4" t="s">
        <v>277</v>
      </c>
      <c r="D747" s="4" t="s">
        <v>318</v>
      </c>
      <c r="E747" s="6">
        <v>42162</v>
      </c>
      <c r="F747">
        <v>0</v>
      </c>
      <c r="G747" s="15">
        <v>250</v>
      </c>
      <c r="H747">
        <v>184235</v>
      </c>
      <c r="I747">
        <v>187292</v>
      </c>
      <c r="J747">
        <f t="shared" si="129"/>
        <v>82.150843150843144</v>
      </c>
      <c r="K747" t="s">
        <v>30</v>
      </c>
      <c r="L747">
        <f>((3.14*(0.5^2))/4)*J747</f>
        <v>16.122102968352969</v>
      </c>
      <c r="M747">
        <v>16.641109029999999</v>
      </c>
      <c r="N747" s="9">
        <v>250</v>
      </c>
      <c r="O747" s="9">
        <v>0.01</v>
      </c>
      <c r="P747" s="12" t="s">
        <v>239</v>
      </c>
      <c r="Q747" t="s">
        <v>31</v>
      </c>
      <c r="R747" t="s">
        <v>33</v>
      </c>
      <c r="S747" t="s">
        <v>34</v>
      </c>
      <c r="T747" t="s">
        <v>35</v>
      </c>
      <c r="U747" t="s">
        <v>36</v>
      </c>
      <c r="V747" t="s">
        <v>37</v>
      </c>
      <c r="W747" t="str">
        <f t="shared" si="132"/>
        <v>Calanoida</v>
      </c>
      <c r="X747" t="s">
        <v>342</v>
      </c>
      <c r="Y747" t="str">
        <f t="shared" si="130"/>
        <v>Centropages</v>
      </c>
      <c r="Z747" t="s">
        <v>247</v>
      </c>
      <c r="AA747" t="s">
        <v>30</v>
      </c>
      <c r="AB747" t="s">
        <v>30</v>
      </c>
      <c r="AC747" t="s">
        <v>229</v>
      </c>
      <c r="AD747">
        <v>2</v>
      </c>
      <c r="AE747" s="21">
        <f t="shared" si="131"/>
        <v>200</v>
      </c>
      <c r="AF747" s="27">
        <f t="shared" si="123"/>
        <v>12.018429759666084</v>
      </c>
      <c r="AG747" t="s">
        <v>237</v>
      </c>
    </row>
    <row r="748" spans="1:33" hidden="1" x14ac:dyDescent="0.25">
      <c r="A748" t="s">
        <v>20</v>
      </c>
      <c r="B748" t="s">
        <v>8</v>
      </c>
      <c r="C748" s="4" t="s">
        <v>277</v>
      </c>
      <c r="D748" s="4" t="s">
        <v>318</v>
      </c>
      <c r="E748" s="6">
        <v>42162</v>
      </c>
      <c r="F748">
        <v>0</v>
      </c>
      <c r="G748" s="15">
        <v>250</v>
      </c>
      <c r="H748">
        <v>184235</v>
      </c>
      <c r="I748">
        <v>187292</v>
      </c>
      <c r="J748">
        <f t="shared" si="129"/>
        <v>82.150843150843144</v>
      </c>
      <c r="K748" t="s">
        <v>30</v>
      </c>
      <c r="L748">
        <f>((3.14*(0.5^2))/4)*J748</f>
        <v>16.122102968352969</v>
      </c>
      <c r="M748">
        <v>16.641109029999999</v>
      </c>
      <c r="N748" s="9">
        <v>250</v>
      </c>
      <c r="O748" s="9">
        <v>0.01</v>
      </c>
      <c r="P748" s="12" t="s">
        <v>239</v>
      </c>
      <c r="Q748" t="s">
        <v>31</v>
      </c>
      <c r="R748" t="s">
        <v>33</v>
      </c>
      <c r="S748" t="s">
        <v>34</v>
      </c>
      <c r="T748" t="s">
        <v>35</v>
      </c>
      <c r="U748" t="s">
        <v>36</v>
      </c>
      <c r="V748" t="s">
        <v>37</v>
      </c>
      <c r="W748" t="str">
        <f t="shared" si="132"/>
        <v>Calanoida</v>
      </c>
      <c r="X748" t="s">
        <v>342</v>
      </c>
      <c r="Y748" t="str">
        <f t="shared" si="130"/>
        <v>Centropages</v>
      </c>
      <c r="Z748" t="s">
        <v>247</v>
      </c>
      <c r="AA748" t="s">
        <v>30</v>
      </c>
      <c r="AB748" t="s">
        <v>227</v>
      </c>
      <c r="AC748" t="s">
        <v>229</v>
      </c>
      <c r="AD748">
        <v>1</v>
      </c>
      <c r="AE748" s="21">
        <f t="shared" si="131"/>
        <v>100</v>
      </c>
      <c r="AF748" s="27">
        <f t="shared" si="123"/>
        <v>6.009214879833042</v>
      </c>
      <c r="AG748" t="s">
        <v>237</v>
      </c>
    </row>
    <row r="749" spans="1:33" hidden="1" x14ac:dyDescent="0.25">
      <c r="A749" t="s">
        <v>20</v>
      </c>
      <c r="B749" t="s">
        <v>8</v>
      </c>
      <c r="C749" s="4" t="s">
        <v>277</v>
      </c>
      <c r="D749" s="4" t="s">
        <v>318</v>
      </c>
      <c r="E749" s="6">
        <v>42162</v>
      </c>
      <c r="F749">
        <v>0</v>
      </c>
      <c r="G749" s="15">
        <v>250</v>
      </c>
      <c r="H749">
        <v>184235</v>
      </c>
      <c r="I749">
        <v>187292</v>
      </c>
      <c r="J749">
        <f t="shared" si="129"/>
        <v>82.150843150843144</v>
      </c>
      <c r="K749" t="s">
        <v>30</v>
      </c>
      <c r="L749">
        <f>((3.14*(0.5^2))/4)*J749</f>
        <v>16.122102968352969</v>
      </c>
      <c r="M749">
        <v>16.641109029999999</v>
      </c>
      <c r="N749" s="9">
        <v>250</v>
      </c>
      <c r="O749" s="9">
        <v>0.01</v>
      </c>
      <c r="P749" s="12" t="s">
        <v>239</v>
      </c>
      <c r="Q749" t="s">
        <v>31</v>
      </c>
      <c r="R749" t="s">
        <v>33</v>
      </c>
      <c r="S749" t="s">
        <v>34</v>
      </c>
      <c r="T749" t="s">
        <v>35</v>
      </c>
      <c r="U749" t="s">
        <v>36</v>
      </c>
      <c r="V749" t="s">
        <v>37</v>
      </c>
      <c r="W749" t="str">
        <f t="shared" si="132"/>
        <v>Calanoida</v>
      </c>
      <c r="X749" t="s">
        <v>342</v>
      </c>
      <c r="Y749" t="str">
        <f t="shared" si="130"/>
        <v>Centropages</v>
      </c>
      <c r="Z749" t="s">
        <v>247</v>
      </c>
      <c r="AA749" t="s">
        <v>30</v>
      </c>
      <c r="AB749" t="s">
        <v>228</v>
      </c>
      <c r="AC749" t="s">
        <v>229</v>
      </c>
      <c r="AD749">
        <v>1</v>
      </c>
      <c r="AE749" s="21">
        <f t="shared" si="131"/>
        <v>100</v>
      </c>
      <c r="AF749" s="27">
        <f t="shared" si="123"/>
        <v>6.009214879833042</v>
      </c>
      <c r="AG749" t="s">
        <v>237</v>
      </c>
    </row>
    <row r="750" spans="1:33" hidden="1" x14ac:dyDescent="0.25">
      <c r="A750" t="s">
        <v>20</v>
      </c>
      <c r="B750" t="s">
        <v>8</v>
      </c>
      <c r="C750" s="4" t="s">
        <v>277</v>
      </c>
      <c r="D750" s="4" t="s">
        <v>318</v>
      </c>
      <c r="E750" s="6">
        <v>42162</v>
      </c>
      <c r="F750">
        <v>0</v>
      </c>
      <c r="G750" s="15">
        <v>250</v>
      </c>
      <c r="H750">
        <v>184235</v>
      </c>
      <c r="I750">
        <v>187292</v>
      </c>
      <c r="J750">
        <f t="shared" si="129"/>
        <v>82.150843150843144</v>
      </c>
      <c r="K750" t="s">
        <v>30</v>
      </c>
      <c r="L750">
        <f>((3.14*(0.5^2))/4)*J750</f>
        <v>16.122102968352969</v>
      </c>
      <c r="M750">
        <v>16.641109029999999</v>
      </c>
      <c r="N750" s="9">
        <v>250</v>
      </c>
      <c r="O750" s="9">
        <v>0.01</v>
      </c>
      <c r="P750" s="17" t="s">
        <v>234</v>
      </c>
      <c r="Q750" t="s">
        <v>31</v>
      </c>
      <c r="R750" t="s">
        <v>32</v>
      </c>
      <c r="S750" t="s">
        <v>30</v>
      </c>
      <c r="T750" t="s">
        <v>30</v>
      </c>
      <c r="U750" t="s">
        <v>30</v>
      </c>
      <c r="V750" t="s">
        <v>30</v>
      </c>
      <c r="W750" t="s">
        <v>312</v>
      </c>
      <c r="X750" t="s">
        <v>166</v>
      </c>
      <c r="Y750" t="s">
        <v>168</v>
      </c>
      <c r="Z750" t="s">
        <v>168</v>
      </c>
      <c r="AA750" t="s">
        <v>215</v>
      </c>
      <c r="AB750" t="s">
        <v>30</v>
      </c>
      <c r="AC750" t="s">
        <v>229</v>
      </c>
      <c r="AD750">
        <v>4</v>
      </c>
      <c r="AE750" s="21">
        <f t="shared" si="131"/>
        <v>400</v>
      </c>
      <c r="AF750" s="27">
        <f t="shared" si="123"/>
        <v>24.036859519332168</v>
      </c>
      <c r="AG750" t="s">
        <v>237</v>
      </c>
    </row>
    <row r="751" spans="1:33" hidden="1" x14ac:dyDescent="0.25">
      <c r="A751" t="s">
        <v>20</v>
      </c>
      <c r="B751" t="s">
        <v>8</v>
      </c>
      <c r="C751" s="4" t="s">
        <v>277</v>
      </c>
      <c r="D751" s="4" t="s">
        <v>318</v>
      </c>
      <c r="E751" s="6">
        <v>42162</v>
      </c>
      <c r="F751">
        <v>0</v>
      </c>
      <c r="G751" s="15">
        <v>250</v>
      </c>
      <c r="H751">
        <v>184235</v>
      </c>
      <c r="I751">
        <v>187292</v>
      </c>
      <c r="J751">
        <f t="shared" si="129"/>
        <v>82.150843150843144</v>
      </c>
      <c r="K751" t="s">
        <v>30</v>
      </c>
      <c r="L751">
        <f>((3.14*(0.5^2))/4)*J751</f>
        <v>16.122102968352969</v>
      </c>
      <c r="M751">
        <v>16.641109029999999</v>
      </c>
      <c r="N751" s="9">
        <v>250</v>
      </c>
      <c r="O751" s="9">
        <v>0.01</v>
      </c>
      <c r="P751" s="17" t="s">
        <v>234</v>
      </c>
      <c r="Q751" t="s">
        <v>31</v>
      </c>
      <c r="R751" t="s">
        <v>33</v>
      </c>
      <c r="S751" t="s">
        <v>34</v>
      </c>
      <c r="T751" t="s">
        <v>30</v>
      </c>
      <c r="U751" t="s">
        <v>30</v>
      </c>
      <c r="V751" t="s">
        <v>30</v>
      </c>
      <c r="W751" t="str">
        <f>IF(S751="NA",IF(R751="NA",IF(Q751="NA","Digested",Q751),R751),S751)</f>
        <v>Calanoida</v>
      </c>
      <c r="X751" t="s">
        <v>342</v>
      </c>
      <c r="Y751" t="s">
        <v>176</v>
      </c>
      <c r="Z751" t="s">
        <v>176</v>
      </c>
      <c r="AA751" t="s">
        <v>219</v>
      </c>
      <c r="AB751" t="s">
        <v>30</v>
      </c>
      <c r="AC751" t="s">
        <v>229</v>
      </c>
      <c r="AD751">
        <v>2</v>
      </c>
      <c r="AE751" s="21">
        <f t="shared" si="131"/>
        <v>200</v>
      </c>
      <c r="AF751" s="27">
        <f t="shared" si="123"/>
        <v>12.018429759666084</v>
      </c>
      <c r="AG751" t="s">
        <v>237</v>
      </c>
    </row>
    <row r="752" spans="1:33" hidden="1" x14ac:dyDescent="0.25">
      <c r="A752" t="s">
        <v>20</v>
      </c>
      <c r="B752" t="s">
        <v>8</v>
      </c>
      <c r="C752" s="4" t="s">
        <v>277</v>
      </c>
      <c r="D752" s="4" t="s">
        <v>318</v>
      </c>
      <c r="E752" s="6">
        <v>42162</v>
      </c>
      <c r="F752">
        <v>0</v>
      </c>
      <c r="G752" s="15">
        <v>250</v>
      </c>
      <c r="H752">
        <v>184235</v>
      </c>
      <c r="I752">
        <v>187292</v>
      </c>
      <c r="J752">
        <f t="shared" si="129"/>
        <v>82.150843150843144</v>
      </c>
      <c r="K752" t="s">
        <v>30</v>
      </c>
      <c r="L752">
        <f>((3.14*(0.5^2))/4)*J752</f>
        <v>16.122102968352969</v>
      </c>
      <c r="M752">
        <v>16.641109029999999</v>
      </c>
      <c r="N752" s="9">
        <v>250</v>
      </c>
      <c r="O752" s="9">
        <v>0.01</v>
      </c>
      <c r="P752" s="17" t="s">
        <v>234</v>
      </c>
      <c r="Q752" t="s">
        <v>31</v>
      </c>
      <c r="R752" t="s">
        <v>33</v>
      </c>
      <c r="S752" t="s">
        <v>34</v>
      </c>
      <c r="T752" t="s">
        <v>30</v>
      </c>
      <c r="U752" t="s">
        <v>30</v>
      </c>
      <c r="V752" t="s">
        <v>30</v>
      </c>
      <c r="W752" t="str">
        <f>IF(S752="NA",IF(R752="NA",IF(Q752="NA","Digested",Q752),R752),S752)</f>
        <v>Calanoida</v>
      </c>
      <c r="X752" t="s">
        <v>342</v>
      </c>
      <c r="Y752" t="s">
        <v>176</v>
      </c>
      <c r="Z752" t="s">
        <v>176</v>
      </c>
      <c r="AA752" t="s">
        <v>216</v>
      </c>
      <c r="AB752" t="s">
        <v>30</v>
      </c>
      <c r="AC752" t="s">
        <v>229</v>
      </c>
      <c r="AD752">
        <v>1</v>
      </c>
      <c r="AE752" s="21">
        <f t="shared" si="131"/>
        <v>100</v>
      </c>
      <c r="AF752" s="27">
        <f t="shared" si="123"/>
        <v>6.009214879833042</v>
      </c>
      <c r="AG752" t="s">
        <v>237</v>
      </c>
    </row>
    <row r="753" spans="1:34" hidden="1" x14ac:dyDescent="0.25">
      <c r="A753" t="s">
        <v>20</v>
      </c>
      <c r="B753" t="s">
        <v>8</v>
      </c>
      <c r="C753" s="4" t="s">
        <v>277</v>
      </c>
      <c r="D753" s="4" t="s">
        <v>318</v>
      </c>
      <c r="E753" s="6">
        <v>42162</v>
      </c>
      <c r="F753">
        <v>0</v>
      </c>
      <c r="G753" s="15">
        <v>250</v>
      </c>
      <c r="H753">
        <v>184235</v>
      </c>
      <c r="I753">
        <v>187292</v>
      </c>
      <c r="J753">
        <f t="shared" si="129"/>
        <v>82.150843150843144</v>
      </c>
      <c r="K753" t="s">
        <v>30</v>
      </c>
      <c r="L753">
        <f>((3.14*(0.5^2))/4)*J753</f>
        <v>16.122102968352969</v>
      </c>
      <c r="M753">
        <v>16.641109029999999</v>
      </c>
      <c r="N753" s="9">
        <v>250</v>
      </c>
      <c r="O753" s="9">
        <v>0.01</v>
      </c>
      <c r="P753" s="12" t="s">
        <v>239</v>
      </c>
      <c r="Q753" t="s">
        <v>31</v>
      </c>
      <c r="R753" t="s">
        <v>33</v>
      </c>
      <c r="S753" t="s">
        <v>34</v>
      </c>
      <c r="T753" t="s">
        <v>30</v>
      </c>
      <c r="U753" t="s">
        <v>30</v>
      </c>
      <c r="V753" t="s">
        <v>30</v>
      </c>
      <c r="W753" t="str">
        <f>IF(S753="NA",IF(R753="NA",IF(Q753="NA","Digested",Q753),R753),S753)</f>
        <v>Calanoida</v>
      </c>
      <c r="X753" t="s">
        <v>342</v>
      </c>
      <c r="Y753" t="s">
        <v>176</v>
      </c>
      <c r="Z753" t="s">
        <v>176</v>
      </c>
      <c r="AA753" t="s">
        <v>222</v>
      </c>
      <c r="AB753" t="s">
        <v>30</v>
      </c>
      <c r="AC753" t="s">
        <v>229</v>
      </c>
      <c r="AD753">
        <v>5</v>
      </c>
      <c r="AE753" s="21">
        <f t="shared" si="131"/>
        <v>500</v>
      </c>
      <c r="AF753" s="27">
        <f t="shared" si="123"/>
        <v>30.04607439916521</v>
      </c>
      <c r="AG753" t="s">
        <v>237</v>
      </c>
    </row>
    <row r="754" spans="1:34" hidden="1" x14ac:dyDescent="0.25">
      <c r="A754" t="s">
        <v>20</v>
      </c>
      <c r="B754" t="s">
        <v>8</v>
      </c>
      <c r="C754" s="4" t="s">
        <v>277</v>
      </c>
      <c r="D754" s="4" t="s">
        <v>318</v>
      </c>
      <c r="E754" s="6">
        <v>42162</v>
      </c>
      <c r="F754">
        <v>0</v>
      </c>
      <c r="G754" s="15">
        <v>250</v>
      </c>
      <c r="H754">
        <v>184235</v>
      </c>
      <c r="I754">
        <v>187292</v>
      </c>
      <c r="J754">
        <f t="shared" si="129"/>
        <v>82.150843150843144</v>
      </c>
      <c r="K754" t="s">
        <v>30</v>
      </c>
      <c r="L754">
        <f>((3.14*(0.5^2))/4)*J754</f>
        <v>16.122102968352969</v>
      </c>
      <c r="M754">
        <v>16.641109029999999</v>
      </c>
      <c r="N754" s="9">
        <v>250</v>
      </c>
      <c r="O754" s="9">
        <v>0.01</v>
      </c>
      <c r="P754" s="12" t="s">
        <v>239</v>
      </c>
      <c r="Q754" t="s">
        <v>31</v>
      </c>
      <c r="R754" t="s">
        <v>33</v>
      </c>
      <c r="S754" t="s">
        <v>34</v>
      </c>
      <c r="T754" t="s">
        <v>30</v>
      </c>
      <c r="U754" t="s">
        <v>30</v>
      </c>
      <c r="V754" t="s">
        <v>30</v>
      </c>
      <c r="W754" t="str">
        <f>IF(S754="NA",IF(R754="NA",IF(Q754="NA","Digested",Q754),R754),S754)</f>
        <v>Calanoida</v>
      </c>
      <c r="X754" t="s">
        <v>342</v>
      </c>
      <c r="Y754" t="s">
        <v>176</v>
      </c>
      <c r="Z754" t="s">
        <v>176</v>
      </c>
      <c r="AA754" t="s">
        <v>224</v>
      </c>
      <c r="AB754" t="s">
        <v>30</v>
      </c>
      <c r="AC754" t="s">
        <v>229</v>
      </c>
      <c r="AD754">
        <v>1</v>
      </c>
      <c r="AE754" s="21">
        <f t="shared" si="131"/>
        <v>100</v>
      </c>
      <c r="AF754" s="27">
        <f t="shared" si="123"/>
        <v>6.009214879833042</v>
      </c>
      <c r="AG754" t="s">
        <v>237</v>
      </c>
    </row>
    <row r="755" spans="1:34" hidden="1" x14ac:dyDescent="0.25">
      <c r="A755" t="s">
        <v>20</v>
      </c>
      <c r="B755" t="s">
        <v>8</v>
      </c>
      <c r="C755" s="4" t="s">
        <v>277</v>
      </c>
      <c r="D755" s="4" t="s">
        <v>318</v>
      </c>
      <c r="E755" s="6">
        <v>42162</v>
      </c>
      <c r="F755">
        <v>0</v>
      </c>
      <c r="G755" s="15">
        <v>250</v>
      </c>
      <c r="H755">
        <v>184235</v>
      </c>
      <c r="I755">
        <v>187292</v>
      </c>
      <c r="J755">
        <f t="shared" si="129"/>
        <v>82.150843150843144</v>
      </c>
      <c r="K755" t="s">
        <v>30</v>
      </c>
      <c r="L755">
        <f>((3.14*(0.5^2))/4)*J755</f>
        <v>16.122102968352969</v>
      </c>
      <c r="M755">
        <v>16.641109029999999</v>
      </c>
      <c r="N755" s="9">
        <v>250</v>
      </c>
      <c r="O755" s="9">
        <v>0.01</v>
      </c>
      <c r="P755" s="17" t="s">
        <v>234</v>
      </c>
      <c r="Q755" t="s">
        <v>31</v>
      </c>
      <c r="R755" t="s">
        <v>32</v>
      </c>
      <c r="S755" t="s">
        <v>337</v>
      </c>
      <c r="T755" t="s">
        <v>55</v>
      </c>
      <c r="U755" t="s">
        <v>56</v>
      </c>
      <c r="V755" t="s">
        <v>30</v>
      </c>
      <c r="W755" t="str">
        <f t="shared" ref="W755" si="133">IF(S755="NA",IF(R755="NA",IF(Q755="NA","Digested",Q755),R755),S755)</f>
        <v>Poecilostomatoida</v>
      </c>
      <c r="X755" t="s">
        <v>166</v>
      </c>
      <c r="Y755" t="str">
        <f>IF(U755="NA",IF(T755="NA",IF(S755="NA",IF(R755="NA",IF(Q755="NA","Other",Q755),R755),S755),T755),U755)</f>
        <v>Corycaeus</v>
      </c>
      <c r="Z755" t="s">
        <v>56</v>
      </c>
      <c r="AA755" t="s">
        <v>30</v>
      </c>
      <c r="AB755" t="s">
        <v>30</v>
      </c>
      <c r="AC755" t="s">
        <v>229</v>
      </c>
      <c r="AD755">
        <v>1</v>
      </c>
      <c r="AE755" s="21">
        <f t="shared" si="131"/>
        <v>100</v>
      </c>
      <c r="AF755" s="27">
        <f t="shared" si="123"/>
        <v>6.009214879833042</v>
      </c>
      <c r="AG755" t="s">
        <v>237</v>
      </c>
    </row>
    <row r="756" spans="1:34" hidden="1" x14ac:dyDescent="0.25">
      <c r="A756" t="s">
        <v>20</v>
      </c>
      <c r="B756" t="s">
        <v>8</v>
      </c>
      <c r="C756" s="4" t="s">
        <v>277</v>
      </c>
      <c r="D756" s="4" t="s">
        <v>318</v>
      </c>
      <c r="E756" s="6">
        <v>42162</v>
      </c>
      <c r="F756">
        <v>0</v>
      </c>
      <c r="G756" s="15">
        <v>250</v>
      </c>
      <c r="H756">
        <v>184235</v>
      </c>
      <c r="I756">
        <v>187292</v>
      </c>
      <c r="J756">
        <f t="shared" si="129"/>
        <v>82.150843150843144</v>
      </c>
      <c r="K756" t="s">
        <v>30</v>
      </c>
      <c r="L756">
        <f>((3.14*(0.5^2))/4)*J756</f>
        <v>16.122102968352969</v>
      </c>
      <c r="M756">
        <v>16.641109029999999</v>
      </c>
      <c r="N756" s="9">
        <v>1000</v>
      </c>
      <c r="O756" s="9">
        <v>1</v>
      </c>
      <c r="P756" s="12" t="s">
        <v>240</v>
      </c>
      <c r="Q756" t="s">
        <v>31</v>
      </c>
      <c r="R756" t="s">
        <v>79</v>
      </c>
      <c r="S756" t="s">
        <v>80</v>
      </c>
      <c r="T756" t="s">
        <v>109</v>
      </c>
      <c r="U756" t="s">
        <v>30</v>
      </c>
      <c r="V756" t="s">
        <v>30</v>
      </c>
      <c r="W756" t="str">
        <f>IF(S756="NA",IF(R756="NA",IF(Q756="NA","Digested",Q756),R756),S756)</f>
        <v>Decapoda</v>
      </c>
      <c r="X756" t="s">
        <v>340</v>
      </c>
      <c r="Y756" t="str">
        <f>IF(U756="NA",IF(T756="NA",IF(S756="NA",IF(R756="NA",IF(Q756="NA","Other",Q756),R756),S756),T756),U756)</f>
        <v>Crangonidae</v>
      </c>
      <c r="Z756" t="s">
        <v>109</v>
      </c>
      <c r="AA756" t="s">
        <v>30</v>
      </c>
      <c r="AB756" t="s">
        <v>30</v>
      </c>
      <c r="AC756">
        <v>5.3</v>
      </c>
      <c r="AD756">
        <v>1</v>
      </c>
      <c r="AE756" s="21">
        <f t="shared" si="131"/>
        <v>1</v>
      </c>
      <c r="AF756" s="27">
        <f t="shared" si="123"/>
        <v>6.0092148798330421E-2</v>
      </c>
      <c r="AG756" t="s">
        <v>237</v>
      </c>
    </row>
    <row r="757" spans="1:34" hidden="1" x14ac:dyDescent="0.25">
      <c r="A757" t="s">
        <v>20</v>
      </c>
      <c r="B757" t="s">
        <v>8</v>
      </c>
      <c r="C757" s="4" t="s">
        <v>277</v>
      </c>
      <c r="D757" s="4" t="s">
        <v>318</v>
      </c>
      <c r="E757" s="6">
        <v>42162</v>
      </c>
      <c r="F757">
        <v>0</v>
      </c>
      <c r="G757" s="15">
        <v>250</v>
      </c>
      <c r="H757">
        <v>184235</v>
      </c>
      <c r="I757">
        <v>187292</v>
      </c>
      <c r="J757">
        <f t="shared" si="129"/>
        <v>82.150843150843144</v>
      </c>
      <c r="K757" t="s">
        <v>30</v>
      </c>
      <c r="L757">
        <f>((3.14*(0.5^2))/4)*J757</f>
        <v>16.122102968352969</v>
      </c>
      <c r="M757">
        <v>16.641109029999999</v>
      </c>
      <c r="N757" s="9">
        <v>250</v>
      </c>
      <c r="O757" s="9">
        <v>0.01</v>
      </c>
      <c r="P757" s="17" t="s">
        <v>234</v>
      </c>
      <c r="Q757" t="s">
        <v>31</v>
      </c>
      <c r="R757" t="s">
        <v>32</v>
      </c>
      <c r="S757" t="s">
        <v>30</v>
      </c>
      <c r="T757" t="s">
        <v>30</v>
      </c>
      <c r="U757" t="s">
        <v>30</v>
      </c>
      <c r="V757" t="s">
        <v>30</v>
      </c>
      <c r="W757" t="s">
        <v>274</v>
      </c>
      <c r="X757" t="s">
        <v>274</v>
      </c>
      <c r="Y757" t="s">
        <v>274</v>
      </c>
      <c r="Z757" t="s">
        <v>164</v>
      </c>
      <c r="AA757" t="s">
        <v>30</v>
      </c>
      <c r="AB757" t="s">
        <v>30</v>
      </c>
      <c r="AC757" t="s">
        <v>229</v>
      </c>
      <c r="AD757">
        <v>3</v>
      </c>
      <c r="AE757" s="21">
        <f t="shared" si="131"/>
        <v>300</v>
      </c>
      <c r="AF757" s="27">
        <f t="shared" si="123"/>
        <v>18.027644639499126</v>
      </c>
      <c r="AG757" t="s">
        <v>237</v>
      </c>
    </row>
    <row r="758" spans="1:34" hidden="1" x14ac:dyDescent="0.25">
      <c r="A758" t="s">
        <v>20</v>
      </c>
      <c r="B758" t="s">
        <v>8</v>
      </c>
      <c r="C758" s="4" t="s">
        <v>277</v>
      </c>
      <c r="D758" s="4" t="s">
        <v>318</v>
      </c>
      <c r="E758" s="6">
        <v>42162</v>
      </c>
      <c r="F758">
        <v>0</v>
      </c>
      <c r="G758" s="15">
        <v>250</v>
      </c>
      <c r="H758">
        <v>184235</v>
      </c>
      <c r="I758">
        <v>187292</v>
      </c>
      <c r="J758">
        <f t="shared" si="129"/>
        <v>82.150843150843144</v>
      </c>
      <c r="K758" t="s">
        <v>30</v>
      </c>
      <c r="L758">
        <f>((3.14*(0.5^2))/4)*J758</f>
        <v>16.122102968352969</v>
      </c>
      <c r="M758">
        <v>16.641109029999999</v>
      </c>
      <c r="N758" s="9">
        <v>1000</v>
      </c>
      <c r="O758" s="9">
        <v>1</v>
      </c>
      <c r="P758" s="12" t="s">
        <v>238</v>
      </c>
      <c r="Q758" t="s">
        <v>31</v>
      </c>
      <c r="R758" t="s">
        <v>79</v>
      </c>
      <c r="S758" t="s">
        <v>80</v>
      </c>
      <c r="T758" t="s">
        <v>30</v>
      </c>
      <c r="U758" t="s">
        <v>30</v>
      </c>
      <c r="V758" t="s">
        <v>30</v>
      </c>
      <c r="W758" t="str">
        <f>IF(S758="NA",IF(R758="NA",IF(Q758="NA","Digested",Q758),R758),S758)</f>
        <v>Decapoda</v>
      </c>
      <c r="X758" t="s">
        <v>340</v>
      </c>
      <c r="Y758" t="str">
        <f t="shared" ref="Y758:Y790" si="134">IF(U758="NA",IF(T758="NA",IF(S758="NA",IF(R758="NA",IF(Q758="NA","Other",Q758),R758),S758),T758),U758)</f>
        <v>Decapoda</v>
      </c>
      <c r="Z758" t="s">
        <v>97</v>
      </c>
      <c r="AA758" t="s">
        <v>30</v>
      </c>
      <c r="AB758" t="s">
        <v>30</v>
      </c>
      <c r="AC758">
        <v>3.5</v>
      </c>
      <c r="AD758">
        <v>1</v>
      </c>
      <c r="AE758" s="21">
        <f t="shared" si="131"/>
        <v>1</v>
      </c>
      <c r="AF758" s="27">
        <f t="shared" si="123"/>
        <v>6.0092148798330421E-2</v>
      </c>
      <c r="AG758" t="s">
        <v>237</v>
      </c>
    </row>
    <row r="759" spans="1:34" hidden="1" x14ac:dyDescent="0.25">
      <c r="A759" t="s">
        <v>20</v>
      </c>
      <c r="B759" t="s">
        <v>8</v>
      </c>
      <c r="C759" s="4" t="s">
        <v>277</v>
      </c>
      <c r="D759" s="4" t="s">
        <v>318</v>
      </c>
      <c r="E759" s="6">
        <v>42162</v>
      </c>
      <c r="F759">
        <v>0</v>
      </c>
      <c r="G759" s="15">
        <v>250</v>
      </c>
      <c r="H759">
        <v>184235</v>
      </c>
      <c r="I759">
        <v>187292</v>
      </c>
      <c r="J759">
        <f t="shared" si="129"/>
        <v>82.150843150843144</v>
      </c>
      <c r="K759" t="s">
        <v>30</v>
      </c>
      <c r="L759">
        <f>((3.14*(0.5^2))/4)*J759</f>
        <v>16.122102968352969</v>
      </c>
      <c r="M759">
        <v>16.641109029999999</v>
      </c>
      <c r="N759" s="9">
        <v>1000</v>
      </c>
      <c r="O759" s="9">
        <v>1</v>
      </c>
      <c r="P759" s="12" t="s">
        <v>239</v>
      </c>
      <c r="Q759" t="s">
        <v>30</v>
      </c>
      <c r="R759" t="s">
        <v>30</v>
      </c>
      <c r="S759" t="s">
        <v>30</v>
      </c>
      <c r="T759" t="s">
        <v>30</v>
      </c>
      <c r="U759" t="s">
        <v>30</v>
      </c>
      <c r="V759" t="s">
        <v>30</v>
      </c>
      <c r="W759" t="str">
        <f>IF(S759="NA",IF(R759="NA",IF(Q759="NA","Other",Q759),R759),S759)</f>
        <v>Other</v>
      </c>
      <c r="X759" t="s">
        <v>166</v>
      </c>
      <c r="Y759" t="str">
        <f t="shared" si="134"/>
        <v>Other</v>
      </c>
      <c r="Z759" t="s">
        <v>182</v>
      </c>
      <c r="AA759" t="s">
        <v>30</v>
      </c>
      <c r="AB759" t="s">
        <v>30</v>
      </c>
      <c r="AC759">
        <v>1.4</v>
      </c>
      <c r="AD759">
        <v>1</v>
      </c>
      <c r="AE759" s="21">
        <f t="shared" si="131"/>
        <v>1</v>
      </c>
      <c r="AF759" s="27">
        <f t="shared" si="123"/>
        <v>6.0092148798330421E-2</v>
      </c>
      <c r="AG759" t="s">
        <v>237</v>
      </c>
    </row>
    <row r="760" spans="1:34" hidden="1" x14ac:dyDescent="0.25">
      <c r="A760" t="s">
        <v>20</v>
      </c>
      <c r="B760" t="s">
        <v>8</v>
      </c>
      <c r="C760" s="4" t="s">
        <v>277</v>
      </c>
      <c r="D760" s="4" t="s">
        <v>318</v>
      </c>
      <c r="E760" s="6">
        <v>42162</v>
      </c>
      <c r="F760">
        <v>0</v>
      </c>
      <c r="G760" s="15">
        <v>250</v>
      </c>
      <c r="H760">
        <v>184235</v>
      </c>
      <c r="I760">
        <v>187292</v>
      </c>
      <c r="J760">
        <f t="shared" si="129"/>
        <v>82.150843150843144</v>
      </c>
      <c r="K760" t="s">
        <v>30</v>
      </c>
      <c r="L760">
        <f>((3.14*(0.5^2))/4)*J760</f>
        <v>16.122102968352969</v>
      </c>
      <c r="M760">
        <v>16.641109029999999</v>
      </c>
      <c r="N760" s="9">
        <v>250</v>
      </c>
      <c r="O760" s="9">
        <v>0.01</v>
      </c>
      <c r="P760" s="17" t="s">
        <v>234</v>
      </c>
      <c r="Q760" t="s">
        <v>30</v>
      </c>
      <c r="R760" t="s">
        <v>30</v>
      </c>
      <c r="S760" t="s">
        <v>30</v>
      </c>
      <c r="T760" t="s">
        <v>30</v>
      </c>
      <c r="U760" t="s">
        <v>30</v>
      </c>
      <c r="V760" t="s">
        <v>30</v>
      </c>
      <c r="W760" t="str">
        <f>IF(S760="NA",IF(R760="NA",IF(Q760="NA","Other",Q760),R760),S760)</f>
        <v>Other</v>
      </c>
      <c r="X760" t="s">
        <v>166</v>
      </c>
      <c r="Y760" t="str">
        <f t="shared" si="134"/>
        <v>Other</v>
      </c>
      <c r="Z760" t="s">
        <v>162</v>
      </c>
      <c r="AA760" t="s">
        <v>30</v>
      </c>
      <c r="AB760" t="s">
        <v>30</v>
      </c>
      <c r="AC760" t="s">
        <v>229</v>
      </c>
      <c r="AD760">
        <v>124</v>
      </c>
      <c r="AE760" s="21">
        <f t="shared" si="131"/>
        <v>12400</v>
      </c>
      <c r="AF760" s="27">
        <f t="shared" si="123"/>
        <v>745.14264509929728</v>
      </c>
      <c r="AG760" t="s">
        <v>237</v>
      </c>
    </row>
    <row r="761" spans="1:34" hidden="1" x14ac:dyDescent="0.25">
      <c r="A761" t="s">
        <v>20</v>
      </c>
      <c r="B761" t="s">
        <v>8</v>
      </c>
      <c r="C761" s="4" t="s">
        <v>277</v>
      </c>
      <c r="D761" s="4" t="s">
        <v>318</v>
      </c>
      <c r="E761" s="6">
        <v>42162</v>
      </c>
      <c r="F761">
        <v>0</v>
      </c>
      <c r="G761" s="15">
        <v>250</v>
      </c>
      <c r="H761">
        <v>184235</v>
      </c>
      <c r="I761">
        <v>187292</v>
      </c>
      <c r="J761">
        <f t="shared" si="129"/>
        <v>82.150843150843144</v>
      </c>
      <c r="K761" t="s">
        <v>30</v>
      </c>
      <c r="L761">
        <f>((3.14*(0.5^2))/4)*J761</f>
        <v>16.122102968352969</v>
      </c>
      <c r="M761">
        <v>16.641109029999999</v>
      </c>
      <c r="N761" s="9">
        <v>1000</v>
      </c>
      <c r="O761" s="9">
        <v>1</v>
      </c>
      <c r="P761" s="12" t="s">
        <v>238</v>
      </c>
      <c r="Q761" t="s">
        <v>31</v>
      </c>
      <c r="R761" t="s">
        <v>99</v>
      </c>
      <c r="S761" t="s">
        <v>34</v>
      </c>
      <c r="T761" t="s">
        <v>102</v>
      </c>
      <c r="U761" t="s">
        <v>103</v>
      </c>
      <c r="V761" t="s">
        <v>104</v>
      </c>
      <c r="W761" t="str">
        <f>IF(S761="NA",IF(R761="NA",IF(Q761="NA","Digested",Q761),R761),S761)</f>
        <v>Calanoida</v>
      </c>
      <c r="X761" t="s">
        <v>342</v>
      </c>
      <c r="Y761" t="str">
        <f t="shared" si="134"/>
        <v>Epilabidocera</v>
      </c>
      <c r="Z761" t="s">
        <v>184</v>
      </c>
      <c r="AA761" t="s">
        <v>30</v>
      </c>
      <c r="AB761" t="s">
        <v>30</v>
      </c>
      <c r="AC761">
        <v>2.7</v>
      </c>
      <c r="AD761">
        <v>1</v>
      </c>
      <c r="AE761" s="21">
        <f t="shared" si="131"/>
        <v>1</v>
      </c>
      <c r="AF761" s="27">
        <f t="shared" si="123"/>
        <v>6.0092148798330421E-2</v>
      </c>
      <c r="AG761" t="s">
        <v>237</v>
      </c>
    </row>
    <row r="762" spans="1:34" hidden="1" x14ac:dyDescent="0.25">
      <c r="A762" t="s">
        <v>20</v>
      </c>
      <c r="B762" t="s">
        <v>8</v>
      </c>
      <c r="C762" s="4" t="s">
        <v>277</v>
      </c>
      <c r="D762" s="4" t="s">
        <v>318</v>
      </c>
      <c r="E762" s="6">
        <v>42162</v>
      </c>
      <c r="F762">
        <v>0</v>
      </c>
      <c r="G762" s="15">
        <v>250</v>
      </c>
      <c r="H762">
        <v>184235</v>
      </c>
      <c r="I762">
        <v>187292</v>
      </c>
      <c r="J762">
        <f t="shared" si="129"/>
        <v>82.150843150843144</v>
      </c>
      <c r="K762" t="s">
        <v>30</v>
      </c>
      <c r="L762">
        <f>((3.14*(0.5^2))/4)*J762</f>
        <v>16.122102968352969</v>
      </c>
      <c r="M762">
        <v>16.641109029999999</v>
      </c>
      <c r="N762" s="9">
        <v>250</v>
      </c>
      <c r="O762" s="9">
        <v>0.01</v>
      </c>
      <c r="P762" s="12" t="s">
        <v>239</v>
      </c>
      <c r="Q762" t="s">
        <v>31</v>
      </c>
      <c r="R762" t="s">
        <v>99</v>
      </c>
      <c r="S762" t="s">
        <v>34</v>
      </c>
      <c r="T762" t="s">
        <v>102</v>
      </c>
      <c r="U762" t="s">
        <v>103</v>
      </c>
      <c r="V762" t="s">
        <v>104</v>
      </c>
      <c r="W762" t="str">
        <f>IF(S762="NA",IF(R762="NA",IF(Q762="NA","Digested",Q762),R762),S762)</f>
        <v>Calanoida</v>
      </c>
      <c r="X762" t="s">
        <v>342</v>
      </c>
      <c r="Y762" t="str">
        <f t="shared" si="134"/>
        <v>Epilabidocera</v>
      </c>
      <c r="Z762" t="s">
        <v>184</v>
      </c>
      <c r="AA762" t="s">
        <v>30</v>
      </c>
      <c r="AB762" t="s">
        <v>30</v>
      </c>
      <c r="AC762" t="s">
        <v>229</v>
      </c>
      <c r="AD762">
        <v>1</v>
      </c>
      <c r="AE762" s="21">
        <f t="shared" si="131"/>
        <v>100</v>
      </c>
      <c r="AF762" s="27">
        <f t="shared" si="123"/>
        <v>6.009214879833042</v>
      </c>
      <c r="AG762" t="s">
        <v>237</v>
      </c>
    </row>
    <row r="763" spans="1:34" hidden="1" x14ac:dyDescent="0.25">
      <c r="A763" t="s">
        <v>20</v>
      </c>
      <c r="B763" t="s">
        <v>8</v>
      </c>
      <c r="C763" s="4" t="s">
        <v>277</v>
      </c>
      <c r="D763" s="4" t="s">
        <v>318</v>
      </c>
      <c r="E763" s="6">
        <v>42162</v>
      </c>
      <c r="F763">
        <v>0</v>
      </c>
      <c r="G763" s="15">
        <v>250</v>
      </c>
      <c r="H763">
        <v>184235</v>
      </c>
      <c r="I763">
        <v>187292</v>
      </c>
      <c r="J763">
        <f t="shared" si="129"/>
        <v>82.150843150843144</v>
      </c>
      <c r="K763" t="s">
        <v>30</v>
      </c>
      <c r="L763">
        <f>((3.14*(0.5^2))/4)*J763</f>
        <v>16.122102968352969</v>
      </c>
      <c r="M763">
        <v>16.641109029999999</v>
      </c>
      <c r="N763" s="9">
        <v>250</v>
      </c>
      <c r="O763" s="9">
        <v>0.01</v>
      </c>
      <c r="P763" s="17" t="s">
        <v>234</v>
      </c>
      <c r="Q763" t="s">
        <v>31</v>
      </c>
      <c r="R763" t="s">
        <v>79</v>
      </c>
      <c r="S763" t="s">
        <v>92</v>
      </c>
      <c r="T763" t="s">
        <v>105</v>
      </c>
      <c r="U763" t="s">
        <v>30</v>
      </c>
      <c r="V763" t="s">
        <v>30</v>
      </c>
      <c r="W763" t="str">
        <f>IF(S763="NA",IF(R763="NA",IF(Q763="NA","Digested",Q763),R763),S763)</f>
        <v>Euphausiacea</v>
      </c>
      <c r="X763" t="s">
        <v>205</v>
      </c>
      <c r="Y763" t="str">
        <f t="shared" si="134"/>
        <v>Euphausiidae</v>
      </c>
      <c r="Z763" t="s">
        <v>185</v>
      </c>
      <c r="AA763" t="s">
        <v>30</v>
      </c>
      <c r="AB763" t="s">
        <v>30</v>
      </c>
      <c r="AC763" t="s">
        <v>229</v>
      </c>
      <c r="AD763">
        <v>1</v>
      </c>
      <c r="AE763" s="21">
        <f t="shared" si="131"/>
        <v>100</v>
      </c>
      <c r="AF763" s="27">
        <f t="shared" si="123"/>
        <v>6.009214879833042</v>
      </c>
      <c r="AG763" t="s">
        <v>237</v>
      </c>
    </row>
    <row r="764" spans="1:34" hidden="1" x14ac:dyDescent="0.25">
      <c r="A764" t="s">
        <v>20</v>
      </c>
      <c r="B764" t="s">
        <v>8</v>
      </c>
      <c r="C764" s="4" t="s">
        <v>277</v>
      </c>
      <c r="D764" s="4" t="s">
        <v>318</v>
      </c>
      <c r="E764" s="6">
        <v>42162</v>
      </c>
      <c r="F764">
        <v>0</v>
      </c>
      <c r="G764" s="15">
        <v>250</v>
      </c>
      <c r="H764">
        <v>184235</v>
      </c>
      <c r="I764">
        <v>187292</v>
      </c>
      <c r="J764">
        <f t="shared" si="129"/>
        <v>82.150843150843144</v>
      </c>
      <c r="K764" t="s">
        <v>30</v>
      </c>
      <c r="L764">
        <f>((3.14*(0.5^2))/4)*J764</f>
        <v>16.122102968352969</v>
      </c>
      <c r="M764">
        <v>16.641109029999999</v>
      </c>
      <c r="N764" s="9">
        <v>250</v>
      </c>
      <c r="O764" s="9">
        <v>0.01</v>
      </c>
      <c r="P764" s="17" t="s">
        <v>234</v>
      </c>
      <c r="Q764" t="s">
        <v>31</v>
      </c>
      <c r="R764" t="s">
        <v>38</v>
      </c>
      <c r="S764" t="s">
        <v>39</v>
      </c>
      <c r="T764" t="s">
        <v>40</v>
      </c>
      <c r="U764" t="s">
        <v>41</v>
      </c>
      <c r="V764" t="s">
        <v>30</v>
      </c>
      <c r="W764" t="str">
        <f>IF(S764="NA",IF(R764="NA",IF(Q764="NA","Digested",Q764),R764),S764)</f>
        <v>Diplostraca</v>
      </c>
      <c r="X764" t="s">
        <v>336</v>
      </c>
      <c r="Y764" t="str">
        <f t="shared" si="134"/>
        <v>Evadne</v>
      </c>
      <c r="Z764" t="s">
        <v>41</v>
      </c>
      <c r="AA764" t="s">
        <v>30</v>
      </c>
      <c r="AB764" t="s">
        <v>30</v>
      </c>
      <c r="AC764" t="s">
        <v>229</v>
      </c>
      <c r="AD764">
        <v>86</v>
      </c>
      <c r="AE764" s="21">
        <f t="shared" si="131"/>
        <v>8600</v>
      </c>
      <c r="AF764" s="27">
        <f t="shared" si="123"/>
        <v>516.79247966564162</v>
      </c>
      <c r="AG764" t="s">
        <v>237</v>
      </c>
    </row>
    <row r="765" spans="1:34" hidden="1" x14ac:dyDescent="0.25">
      <c r="A765" t="s">
        <v>20</v>
      </c>
      <c r="B765" t="s">
        <v>8</v>
      </c>
      <c r="C765" s="4" t="s">
        <v>277</v>
      </c>
      <c r="D765" s="4" t="s">
        <v>318</v>
      </c>
      <c r="E765" s="6">
        <v>42162</v>
      </c>
      <c r="F765">
        <v>0</v>
      </c>
      <c r="G765" s="15">
        <v>250</v>
      </c>
      <c r="H765">
        <v>184235</v>
      </c>
      <c r="I765">
        <v>187292</v>
      </c>
      <c r="J765">
        <f t="shared" si="129"/>
        <v>82.150843150843144</v>
      </c>
      <c r="K765" t="s">
        <v>30</v>
      </c>
      <c r="L765">
        <f>((3.14*(0.5^2))/4)*J765</f>
        <v>16.122102968352969</v>
      </c>
      <c r="M765">
        <v>16.641109029999999</v>
      </c>
      <c r="N765" s="9">
        <v>250</v>
      </c>
      <c r="O765" s="9">
        <v>0.01</v>
      </c>
      <c r="P765" s="17" t="s">
        <v>234</v>
      </c>
      <c r="Q765" t="s">
        <v>70</v>
      </c>
      <c r="R765" t="s">
        <v>71</v>
      </c>
      <c r="S765" t="s">
        <v>30</v>
      </c>
      <c r="T765" t="s">
        <v>30</v>
      </c>
      <c r="U765" t="s">
        <v>30</v>
      </c>
      <c r="V765" t="s">
        <v>30</v>
      </c>
      <c r="W765" t="s">
        <v>166</v>
      </c>
      <c r="X765" t="s">
        <v>166</v>
      </c>
      <c r="Y765" t="str">
        <f t="shared" si="134"/>
        <v>Gastropoda</v>
      </c>
      <c r="Z765" t="s">
        <v>193</v>
      </c>
      <c r="AA765" t="s">
        <v>221</v>
      </c>
      <c r="AB765" t="s">
        <v>30</v>
      </c>
      <c r="AC765" t="s">
        <v>229</v>
      </c>
      <c r="AD765">
        <v>1</v>
      </c>
      <c r="AE765" s="21">
        <f t="shared" si="131"/>
        <v>100</v>
      </c>
      <c r="AF765" s="27">
        <f t="shared" si="123"/>
        <v>6.009214879833042</v>
      </c>
      <c r="AG765" t="s">
        <v>237</v>
      </c>
    </row>
    <row r="766" spans="1:34" hidden="1" x14ac:dyDescent="0.25">
      <c r="A766" t="s">
        <v>20</v>
      </c>
      <c r="B766" t="s">
        <v>8</v>
      </c>
      <c r="C766" s="4" t="s">
        <v>277</v>
      </c>
      <c r="D766" s="4" t="s">
        <v>318</v>
      </c>
      <c r="E766" s="6">
        <v>42162</v>
      </c>
      <c r="F766">
        <v>0</v>
      </c>
      <c r="G766" s="15">
        <v>250</v>
      </c>
      <c r="H766">
        <v>184235</v>
      </c>
      <c r="I766">
        <v>187292</v>
      </c>
      <c r="J766">
        <f t="shared" si="129"/>
        <v>82.150843150843144</v>
      </c>
      <c r="K766" t="s">
        <v>30</v>
      </c>
      <c r="L766">
        <f>((3.14*(0.5^2))/4)*J766</f>
        <v>16.122102968352969</v>
      </c>
      <c r="M766">
        <v>16.641109029999999</v>
      </c>
      <c r="N766" s="9">
        <v>1000</v>
      </c>
      <c r="O766" s="9">
        <v>1</v>
      </c>
      <c r="P766" s="12" t="s">
        <v>240</v>
      </c>
      <c r="Q766" t="s">
        <v>31</v>
      </c>
      <c r="R766" t="s">
        <v>79</v>
      </c>
      <c r="S766" t="s">
        <v>89</v>
      </c>
      <c r="T766" t="s">
        <v>94</v>
      </c>
      <c r="U766" t="s">
        <v>98</v>
      </c>
      <c r="V766" t="s">
        <v>30</v>
      </c>
      <c r="W766" t="str">
        <f>IF(S766="NA",IF(R766="NA",IF(Q766="NA","Digested",Q766),R766),S766)</f>
        <v>Amphipoda</v>
      </c>
      <c r="X766" t="s">
        <v>338</v>
      </c>
      <c r="Y766" t="str">
        <f t="shared" si="134"/>
        <v>Themisto</v>
      </c>
      <c r="Z766" t="s">
        <v>257</v>
      </c>
      <c r="AA766" t="s">
        <v>30</v>
      </c>
      <c r="AB766" t="s">
        <v>30</v>
      </c>
      <c r="AC766">
        <v>5.0999999999999996</v>
      </c>
      <c r="AD766">
        <v>1</v>
      </c>
      <c r="AE766" s="21">
        <f t="shared" si="131"/>
        <v>1</v>
      </c>
      <c r="AF766" s="27">
        <f t="shared" si="123"/>
        <v>6.0092148798330421E-2</v>
      </c>
      <c r="AG766" t="s">
        <v>237</v>
      </c>
      <c r="AH766" t="s">
        <v>98</v>
      </c>
    </row>
    <row r="767" spans="1:34" hidden="1" x14ac:dyDescent="0.25">
      <c r="A767" t="s">
        <v>20</v>
      </c>
      <c r="B767" t="s">
        <v>8</v>
      </c>
      <c r="C767" s="4" t="s">
        <v>277</v>
      </c>
      <c r="D767" s="4" t="s">
        <v>318</v>
      </c>
      <c r="E767" s="6">
        <v>42162</v>
      </c>
      <c r="F767">
        <v>0</v>
      </c>
      <c r="G767" s="15">
        <v>250</v>
      </c>
      <c r="H767">
        <v>184235</v>
      </c>
      <c r="I767">
        <v>187292</v>
      </c>
      <c r="J767">
        <f t="shared" si="129"/>
        <v>82.150843150843144</v>
      </c>
      <c r="K767" t="s">
        <v>30</v>
      </c>
      <c r="L767">
        <f>((3.14*(0.5^2))/4)*J767</f>
        <v>16.122102968352969</v>
      </c>
      <c r="M767">
        <v>16.641109029999999</v>
      </c>
      <c r="N767" s="9">
        <v>250</v>
      </c>
      <c r="O767" s="9">
        <v>0.01</v>
      </c>
      <c r="P767" s="12" t="s">
        <v>239</v>
      </c>
      <c r="Q767" t="s">
        <v>31</v>
      </c>
      <c r="R767" t="s">
        <v>79</v>
      </c>
      <c r="S767" t="s">
        <v>146</v>
      </c>
      <c r="T767" t="s">
        <v>30</v>
      </c>
      <c r="U767" t="s">
        <v>30</v>
      </c>
      <c r="V767" t="s">
        <v>30</v>
      </c>
      <c r="W767" t="s">
        <v>166</v>
      </c>
      <c r="X767" t="s">
        <v>166</v>
      </c>
      <c r="Y767" t="str">
        <f t="shared" si="134"/>
        <v>Isopoda</v>
      </c>
      <c r="Z767" t="s">
        <v>202</v>
      </c>
      <c r="AA767" t="s">
        <v>30</v>
      </c>
      <c r="AB767" t="s">
        <v>30</v>
      </c>
      <c r="AC767" t="s">
        <v>229</v>
      </c>
      <c r="AD767">
        <v>1</v>
      </c>
      <c r="AE767" s="21">
        <f t="shared" si="131"/>
        <v>100</v>
      </c>
      <c r="AF767" s="27">
        <f t="shared" ref="AF767:AF830" si="135">AE767/M767</f>
        <v>6.009214879833042</v>
      </c>
      <c r="AG767" t="s">
        <v>237</v>
      </c>
    </row>
    <row r="768" spans="1:34" hidden="1" x14ac:dyDescent="0.25">
      <c r="A768" t="s">
        <v>20</v>
      </c>
      <c r="B768" t="s">
        <v>8</v>
      </c>
      <c r="C768" s="4" t="s">
        <v>277</v>
      </c>
      <c r="D768" s="4" t="s">
        <v>318</v>
      </c>
      <c r="E768" s="6">
        <v>42162</v>
      </c>
      <c r="F768">
        <v>0</v>
      </c>
      <c r="G768" s="15">
        <v>250</v>
      </c>
      <c r="H768">
        <v>184235</v>
      </c>
      <c r="I768">
        <v>187292</v>
      </c>
      <c r="J768">
        <f t="shared" si="129"/>
        <v>82.150843150843144</v>
      </c>
      <c r="K768" t="s">
        <v>30</v>
      </c>
      <c r="L768">
        <f>((3.14*(0.5^2))/4)*J768</f>
        <v>16.122102968352969</v>
      </c>
      <c r="M768">
        <v>16.641109029999999</v>
      </c>
      <c r="N768" s="9">
        <v>2000</v>
      </c>
      <c r="O768" s="9">
        <v>1</v>
      </c>
      <c r="P768" s="12" t="s">
        <v>240</v>
      </c>
      <c r="Q768" t="s">
        <v>72</v>
      </c>
      <c r="R768" t="s">
        <v>73</v>
      </c>
      <c r="S768" t="s">
        <v>106</v>
      </c>
      <c r="T768" t="s">
        <v>124</v>
      </c>
      <c r="U768" t="s">
        <v>142</v>
      </c>
      <c r="V768" t="s">
        <v>30</v>
      </c>
      <c r="W768" t="s">
        <v>73</v>
      </c>
      <c r="X768" t="s">
        <v>166</v>
      </c>
      <c r="Y768" t="str">
        <f t="shared" si="134"/>
        <v>Leukartiara</v>
      </c>
      <c r="Z768" t="s">
        <v>201</v>
      </c>
      <c r="AA768" t="s">
        <v>30</v>
      </c>
      <c r="AB768" t="s">
        <v>30</v>
      </c>
      <c r="AC768">
        <v>9.1999999999999993</v>
      </c>
      <c r="AD768">
        <v>1</v>
      </c>
      <c r="AE768" s="21">
        <f t="shared" si="131"/>
        <v>1</v>
      </c>
      <c r="AF768" s="27">
        <f t="shared" si="135"/>
        <v>6.0092148798330421E-2</v>
      </c>
      <c r="AG768" t="s">
        <v>237</v>
      </c>
      <c r="AH768" t="s">
        <v>232</v>
      </c>
    </row>
    <row r="769" spans="1:33" hidden="1" x14ac:dyDescent="0.25">
      <c r="A769" t="s">
        <v>20</v>
      </c>
      <c r="B769" t="s">
        <v>8</v>
      </c>
      <c r="C769" s="4" t="s">
        <v>277</v>
      </c>
      <c r="D769" s="4" t="s">
        <v>318</v>
      </c>
      <c r="E769" s="6">
        <v>42162</v>
      </c>
      <c r="F769">
        <v>0</v>
      </c>
      <c r="G769" s="15">
        <v>250</v>
      </c>
      <c r="H769">
        <v>184235</v>
      </c>
      <c r="I769">
        <v>187292</v>
      </c>
      <c r="J769">
        <f t="shared" si="129"/>
        <v>82.150843150843144</v>
      </c>
      <c r="K769" t="s">
        <v>30</v>
      </c>
      <c r="L769">
        <f>((3.14*(0.5^2))/4)*J769</f>
        <v>16.122102968352969</v>
      </c>
      <c r="M769">
        <v>16.641109029999999</v>
      </c>
      <c r="N769" s="9">
        <v>2000</v>
      </c>
      <c r="O769" s="9">
        <v>1</v>
      </c>
      <c r="P769" s="12" t="s">
        <v>238</v>
      </c>
      <c r="Q769" t="s">
        <v>31</v>
      </c>
      <c r="R769" t="s">
        <v>79</v>
      </c>
      <c r="S769" t="s">
        <v>80</v>
      </c>
      <c r="T769" t="s">
        <v>116</v>
      </c>
      <c r="U769" t="s">
        <v>30</v>
      </c>
      <c r="V769" t="s">
        <v>30</v>
      </c>
      <c r="W769" t="str">
        <f>IF(S769="NA",IF(R769="NA",IF(Q769="NA","Digested",Q769),R769),S769)</f>
        <v>Decapoda</v>
      </c>
      <c r="X769" t="s">
        <v>340</v>
      </c>
      <c r="Y769" t="str">
        <f t="shared" si="134"/>
        <v>Majidae</v>
      </c>
      <c r="Z769" t="s">
        <v>116</v>
      </c>
      <c r="AA769" t="s">
        <v>30</v>
      </c>
      <c r="AB769" t="s">
        <v>30</v>
      </c>
      <c r="AC769">
        <v>4.9000000000000004</v>
      </c>
      <c r="AD769">
        <v>1</v>
      </c>
      <c r="AE769" s="21">
        <f t="shared" si="131"/>
        <v>1</v>
      </c>
      <c r="AF769" s="27">
        <f t="shared" si="135"/>
        <v>6.0092148798330421E-2</v>
      </c>
      <c r="AG769" t="s">
        <v>237</v>
      </c>
    </row>
    <row r="770" spans="1:33" hidden="1" x14ac:dyDescent="0.25">
      <c r="A770" t="s">
        <v>20</v>
      </c>
      <c r="B770" t="s">
        <v>8</v>
      </c>
      <c r="C770" s="4" t="s">
        <v>277</v>
      </c>
      <c r="D770" s="4" t="s">
        <v>318</v>
      </c>
      <c r="E770" s="6">
        <v>42162</v>
      </c>
      <c r="F770">
        <v>0</v>
      </c>
      <c r="G770" s="15">
        <v>250</v>
      </c>
      <c r="H770">
        <v>184235</v>
      </c>
      <c r="I770">
        <v>187292</v>
      </c>
      <c r="J770">
        <f t="shared" si="129"/>
        <v>82.150843150843144</v>
      </c>
      <c r="K770" t="s">
        <v>30</v>
      </c>
      <c r="L770">
        <f>((3.14*(0.5^2))/4)*J770</f>
        <v>16.122102968352969</v>
      </c>
      <c r="M770">
        <v>16.641109029999999</v>
      </c>
      <c r="N770" s="9">
        <v>1000</v>
      </c>
      <c r="O770" s="9">
        <v>1</v>
      </c>
      <c r="P770" s="12" t="s">
        <v>238</v>
      </c>
      <c r="Q770" t="s">
        <v>31</v>
      </c>
      <c r="R770" t="s">
        <v>79</v>
      </c>
      <c r="S770" t="s">
        <v>80</v>
      </c>
      <c r="T770" t="s">
        <v>116</v>
      </c>
      <c r="U770" t="s">
        <v>30</v>
      </c>
      <c r="V770" t="s">
        <v>30</v>
      </c>
      <c r="W770" t="str">
        <f>IF(S770="NA",IF(R770="NA",IF(Q770="NA","Digested",Q770),R770),S770)</f>
        <v>Decapoda</v>
      </c>
      <c r="X770" t="s">
        <v>340</v>
      </c>
      <c r="Y770" t="str">
        <f t="shared" si="134"/>
        <v>Majidae</v>
      </c>
      <c r="Z770" t="s">
        <v>116</v>
      </c>
      <c r="AA770" t="s">
        <v>30</v>
      </c>
      <c r="AB770" t="s">
        <v>30</v>
      </c>
      <c r="AC770">
        <v>7.3</v>
      </c>
      <c r="AD770">
        <v>3</v>
      </c>
      <c r="AE770" s="21">
        <f t="shared" si="131"/>
        <v>3</v>
      </c>
      <c r="AF770" s="27">
        <f t="shared" si="135"/>
        <v>0.18027644639499127</v>
      </c>
      <c r="AG770" t="s">
        <v>237</v>
      </c>
    </row>
    <row r="771" spans="1:33" hidden="1" x14ac:dyDescent="0.25">
      <c r="A771" t="s">
        <v>20</v>
      </c>
      <c r="B771" t="s">
        <v>8</v>
      </c>
      <c r="C771" s="4" t="s">
        <v>277</v>
      </c>
      <c r="D771" s="4" t="s">
        <v>318</v>
      </c>
      <c r="E771" s="6">
        <v>42162</v>
      </c>
      <c r="F771">
        <v>0</v>
      </c>
      <c r="G771" s="15">
        <v>250</v>
      </c>
      <c r="H771">
        <v>184235</v>
      </c>
      <c r="I771">
        <v>187292</v>
      </c>
      <c r="J771">
        <f t="shared" si="129"/>
        <v>82.150843150843144</v>
      </c>
      <c r="K771" t="s">
        <v>30</v>
      </c>
      <c r="L771">
        <f>((3.14*(0.5^2))/4)*J771</f>
        <v>16.122102968352969</v>
      </c>
      <c r="M771">
        <v>16.641109029999999</v>
      </c>
      <c r="N771" s="9">
        <v>1000</v>
      </c>
      <c r="O771" s="9">
        <v>1</v>
      </c>
      <c r="P771" s="12" t="s">
        <v>238</v>
      </c>
      <c r="Q771" t="s">
        <v>31</v>
      </c>
      <c r="R771" t="s">
        <v>99</v>
      </c>
      <c r="S771" t="s">
        <v>34</v>
      </c>
      <c r="T771" t="s">
        <v>117</v>
      </c>
      <c r="U771" t="s">
        <v>118</v>
      </c>
      <c r="V771" t="s">
        <v>30</v>
      </c>
      <c r="W771" t="str">
        <f>IF(S771="NA",IF(R771="NA",IF(Q771="NA","Digested",Q771),R771),S771)</f>
        <v>Calanoida</v>
      </c>
      <c r="X771" t="s">
        <v>342</v>
      </c>
      <c r="Y771" t="str">
        <f t="shared" si="134"/>
        <v>Metridia</v>
      </c>
      <c r="Z771" t="s">
        <v>118</v>
      </c>
      <c r="AA771" t="s">
        <v>30</v>
      </c>
      <c r="AB771" t="s">
        <v>30</v>
      </c>
      <c r="AC771">
        <v>2.85</v>
      </c>
      <c r="AD771">
        <v>4</v>
      </c>
      <c r="AE771" s="21">
        <f t="shared" si="131"/>
        <v>4</v>
      </c>
      <c r="AF771" s="27">
        <f t="shared" si="135"/>
        <v>0.24036859519332168</v>
      </c>
      <c r="AG771" t="s">
        <v>237</v>
      </c>
    </row>
    <row r="772" spans="1:33" hidden="1" x14ac:dyDescent="0.25">
      <c r="A772" t="s">
        <v>20</v>
      </c>
      <c r="B772" t="s">
        <v>8</v>
      </c>
      <c r="C772" s="4" t="s">
        <v>277</v>
      </c>
      <c r="D772" s="4" t="s">
        <v>318</v>
      </c>
      <c r="E772" s="6">
        <v>42162</v>
      </c>
      <c r="F772">
        <v>0</v>
      </c>
      <c r="G772" s="15">
        <v>250</v>
      </c>
      <c r="H772">
        <v>184235</v>
      </c>
      <c r="I772">
        <v>187292</v>
      </c>
      <c r="J772">
        <f t="shared" si="129"/>
        <v>82.150843150843144</v>
      </c>
      <c r="K772" t="s">
        <v>30</v>
      </c>
      <c r="L772">
        <f>((3.14*(0.5^2))/4)*J772</f>
        <v>16.122102968352969</v>
      </c>
      <c r="M772">
        <v>16.641109029999999</v>
      </c>
      <c r="N772" s="9">
        <v>250</v>
      </c>
      <c r="O772" s="9">
        <v>0.01</v>
      </c>
      <c r="P772" s="12" t="s">
        <v>239</v>
      </c>
      <c r="Q772" t="s">
        <v>31</v>
      </c>
      <c r="R772" t="s">
        <v>99</v>
      </c>
      <c r="S772" t="s">
        <v>34</v>
      </c>
      <c r="T772" t="s">
        <v>117</v>
      </c>
      <c r="U772" t="s">
        <v>118</v>
      </c>
      <c r="V772" t="s">
        <v>30</v>
      </c>
      <c r="W772" t="str">
        <f>IF(S772="NA",IF(R772="NA",IF(Q772="NA","Digested",Q772),R772),S772)</f>
        <v>Calanoida</v>
      </c>
      <c r="X772" t="s">
        <v>342</v>
      </c>
      <c r="Y772" t="str">
        <f t="shared" si="134"/>
        <v>Metridia</v>
      </c>
      <c r="Z772" t="s">
        <v>118</v>
      </c>
      <c r="AA772" t="s">
        <v>30</v>
      </c>
      <c r="AB772" t="s">
        <v>30</v>
      </c>
      <c r="AC772" t="s">
        <v>229</v>
      </c>
      <c r="AD772">
        <v>1</v>
      </c>
      <c r="AE772" s="21">
        <f t="shared" si="131"/>
        <v>100</v>
      </c>
      <c r="AF772" s="27">
        <f t="shared" si="135"/>
        <v>6.009214879833042</v>
      </c>
      <c r="AG772" t="s">
        <v>237</v>
      </c>
    </row>
    <row r="773" spans="1:33" hidden="1" x14ac:dyDescent="0.25">
      <c r="A773" t="s">
        <v>20</v>
      </c>
      <c r="B773" t="s">
        <v>8</v>
      </c>
      <c r="C773" s="4" t="s">
        <v>277</v>
      </c>
      <c r="D773" s="4" t="s">
        <v>318</v>
      </c>
      <c r="E773" s="6">
        <v>42162</v>
      </c>
      <c r="F773">
        <v>0</v>
      </c>
      <c r="G773" s="15">
        <v>250</v>
      </c>
      <c r="H773">
        <v>184235</v>
      </c>
      <c r="I773">
        <v>187292</v>
      </c>
      <c r="J773">
        <f t="shared" si="129"/>
        <v>82.150843150843144</v>
      </c>
      <c r="K773" t="s">
        <v>30</v>
      </c>
      <c r="L773">
        <f>((3.14*(0.5^2))/4)*J773</f>
        <v>16.122102968352969</v>
      </c>
      <c r="M773">
        <v>16.641109029999999</v>
      </c>
      <c r="N773" s="9">
        <v>1000</v>
      </c>
      <c r="O773" s="9">
        <v>1</v>
      </c>
      <c r="P773" s="12" t="s">
        <v>240</v>
      </c>
      <c r="Q773" t="s">
        <v>31</v>
      </c>
      <c r="R773" t="s">
        <v>79</v>
      </c>
      <c r="S773" t="s">
        <v>80</v>
      </c>
      <c r="T773" t="s">
        <v>145</v>
      </c>
      <c r="U773" t="s">
        <v>30</v>
      </c>
      <c r="V773" t="s">
        <v>30</v>
      </c>
      <c r="W773" t="str">
        <f>IF(S773="NA",IF(R773="NA",IF(Q773="NA","Digested",Q773),R773),S773)</f>
        <v>Decapoda</v>
      </c>
      <c r="X773" t="s">
        <v>340</v>
      </c>
      <c r="Y773" t="str">
        <f t="shared" si="134"/>
        <v>Paguridae</v>
      </c>
      <c r="Z773" t="s">
        <v>145</v>
      </c>
      <c r="AA773" t="s">
        <v>30</v>
      </c>
      <c r="AB773" t="s">
        <v>30</v>
      </c>
      <c r="AC773">
        <v>5.6</v>
      </c>
      <c r="AD773">
        <v>1</v>
      </c>
      <c r="AE773" s="21">
        <f t="shared" si="131"/>
        <v>1</v>
      </c>
      <c r="AF773" s="27">
        <f t="shared" si="135"/>
        <v>6.0092148798330421E-2</v>
      </c>
      <c r="AG773" t="s">
        <v>237</v>
      </c>
    </row>
    <row r="774" spans="1:33" hidden="1" x14ac:dyDescent="0.25">
      <c r="A774" t="s">
        <v>20</v>
      </c>
      <c r="B774" t="s">
        <v>8</v>
      </c>
      <c r="C774" s="4" t="s">
        <v>277</v>
      </c>
      <c r="D774" s="4" t="s">
        <v>318</v>
      </c>
      <c r="E774" s="6">
        <v>42162</v>
      </c>
      <c r="F774">
        <v>0</v>
      </c>
      <c r="G774" s="15">
        <v>250</v>
      </c>
      <c r="H774">
        <v>184235</v>
      </c>
      <c r="I774">
        <v>187292</v>
      </c>
      <c r="J774">
        <f t="shared" si="129"/>
        <v>82.150843150843144</v>
      </c>
      <c r="K774" t="s">
        <v>30</v>
      </c>
      <c r="L774">
        <f>((3.14*(0.5^2))/4)*J774</f>
        <v>16.122102968352969</v>
      </c>
      <c r="M774">
        <v>16.641109029999999</v>
      </c>
      <c r="N774" s="9">
        <v>1000</v>
      </c>
      <c r="O774" s="9">
        <v>1</v>
      </c>
      <c r="P774" s="12" t="s">
        <v>238</v>
      </c>
      <c r="Q774" t="s">
        <v>72</v>
      </c>
      <c r="R774" t="s">
        <v>73</v>
      </c>
      <c r="S774" t="s">
        <v>106</v>
      </c>
      <c r="T774" t="s">
        <v>124</v>
      </c>
      <c r="U774" t="s">
        <v>30</v>
      </c>
      <c r="V774" t="s">
        <v>30</v>
      </c>
      <c r="W774" t="s">
        <v>73</v>
      </c>
      <c r="X774" t="s">
        <v>166</v>
      </c>
      <c r="Y774" t="str">
        <f t="shared" si="134"/>
        <v>Pandeidae</v>
      </c>
      <c r="Z774" t="s">
        <v>124</v>
      </c>
      <c r="AA774" t="s">
        <v>30</v>
      </c>
      <c r="AB774" t="s">
        <v>30</v>
      </c>
      <c r="AC774">
        <v>3.25</v>
      </c>
      <c r="AD774">
        <v>2</v>
      </c>
      <c r="AE774" s="21">
        <f t="shared" si="131"/>
        <v>2</v>
      </c>
      <c r="AF774" s="27">
        <f t="shared" si="135"/>
        <v>0.12018429759666084</v>
      </c>
      <c r="AG774" t="s">
        <v>237</v>
      </c>
    </row>
    <row r="775" spans="1:33" hidden="1" x14ac:dyDescent="0.25">
      <c r="A775" t="s">
        <v>20</v>
      </c>
      <c r="B775" t="s">
        <v>8</v>
      </c>
      <c r="C775" s="4" t="s">
        <v>277</v>
      </c>
      <c r="D775" s="4" t="s">
        <v>318</v>
      </c>
      <c r="E775" s="6">
        <v>42162</v>
      </c>
      <c r="F775">
        <v>0</v>
      </c>
      <c r="G775" s="15">
        <v>250</v>
      </c>
      <c r="H775">
        <v>184235</v>
      </c>
      <c r="I775">
        <v>187292</v>
      </c>
      <c r="J775">
        <f t="shared" si="129"/>
        <v>82.150843150843144</v>
      </c>
      <c r="K775" t="s">
        <v>30</v>
      </c>
      <c r="L775">
        <f>((3.14*(0.5^2))/4)*J775</f>
        <v>16.122102968352969</v>
      </c>
      <c r="M775">
        <v>16.641109029999999</v>
      </c>
      <c r="N775" s="9">
        <v>250</v>
      </c>
      <c r="O775" s="9">
        <v>0.01</v>
      </c>
      <c r="P775" s="17" t="s">
        <v>234</v>
      </c>
      <c r="Q775" t="s">
        <v>31</v>
      </c>
      <c r="R775" t="s">
        <v>33</v>
      </c>
      <c r="S775" t="s">
        <v>34</v>
      </c>
      <c r="T775" t="s">
        <v>53</v>
      </c>
      <c r="U775" t="s">
        <v>54</v>
      </c>
      <c r="V775" t="s">
        <v>30</v>
      </c>
      <c r="W775" t="str">
        <f t="shared" ref="W775:W780" si="136">IF(S775="NA",IF(R775="NA",IF(Q775="NA","Digested",Q775),R775),S775)</f>
        <v>Calanoida</v>
      </c>
      <c r="X775" t="s">
        <v>342</v>
      </c>
      <c r="Y775" t="str">
        <f t="shared" si="134"/>
        <v>Paracalanus</v>
      </c>
      <c r="Z775" t="s">
        <v>54</v>
      </c>
      <c r="AA775" t="s">
        <v>30</v>
      </c>
      <c r="AB775" t="s">
        <v>30</v>
      </c>
      <c r="AC775" t="s">
        <v>229</v>
      </c>
      <c r="AD775">
        <v>6</v>
      </c>
      <c r="AE775" s="21">
        <f t="shared" si="131"/>
        <v>600</v>
      </c>
      <c r="AF775" s="27">
        <f t="shared" si="135"/>
        <v>36.055289278998252</v>
      </c>
      <c r="AG775" t="s">
        <v>237</v>
      </c>
    </row>
    <row r="776" spans="1:33" hidden="1" x14ac:dyDescent="0.25">
      <c r="A776" t="s">
        <v>20</v>
      </c>
      <c r="B776" t="s">
        <v>8</v>
      </c>
      <c r="C776" s="4" t="s">
        <v>277</v>
      </c>
      <c r="D776" s="4" t="s">
        <v>318</v>
      </c>
      <c r="E776" s="6">
        <v>42162</v>
      </c>
      <c r="F776">
        <v>0</v>
      </c>
      <c r="G776" s="15">
        <v>250</v>
      </c>
      <c r="H776">
        <v>184235</v>
      </c>
      <c r="I776">
        <v>187292</v>
      </c>
      <c r="J776">
        <f t="shared" si="129"/>
        <v>82.150843150843144</v>
      </c>
      <c r="K776" t="s">
        <v>30</v>
      </c>
      <c r="L776">
        <f>((3.14*(0.5^2))/4)*J776</f>
        <v>16.122102968352969</v>
      </c>
      <c r="M776">
        <v>16.641109029999999</v>
      </c>
      <c r="N776" s="9">
        <v>250</v>
      </c>
      <c r="O776" s="9">
        <v>0.01</v>
      </c>
      <c r="P776" s="17" t="s">
        <v>234</v>
      </c>
      <c r="Q776" t="s">
        <v>31</v>
      </c>
      <c r="R776" t="s">
        <v>33</v>
      </c>
      <c r="S776" t="s">
        <v>34</v>
      </c>
      <c r="T776" t="s">
        <v>53</v>
      </c>
      <c r="U776" t="s">
        <v>54</v>
      </c>
      <c r="V776" t="s">
        <v>30</v>
      </c>
      <c r="W776" t="str">
        <f t="shared" si="136"/>
        <v>Calanoida</v>
      </c>
      <c r="X776" t="s">
        <v>342</v>
      </c>
      <c r="Y776" t="str">
        <f t="shared" si="134"/>
        <v>Paracalanus</v>
      </c>
      <c r="Z776" t="s">
        <v>54</v>
      </c>
      <c r="AA776" t="s">
        <v>222</v>
      </c>
      <c r="AB776" t="s">
        <v>30</v>
      </c>
      <c r="AC776" t="s">
        <v>229</v>
      </c>
      <c r="AD776">
        <v>7</v>
      </c>
      <c r="AE776" s="21">
        <f t="shared" si="131"/>
        <v>700</v>
      </c>
      <c r="AF776" s="27">
        <f t="shared" si="135"/>
        <v>42.064504158831298</v>
      </c>
      <c r="AG776" t="s">
        <v>237</v>
      </c>
    </row>
    <row r="777" spans="1:33" hidden="1" x14ac:dyDescent="0.25">
      <c r="A777" t="s">
        <v>20</v>
      </c>
      <c r="B777" t="s">
        <v>8</v>
      </c>
      <c r="C777" s="4" t="s">
        <v>277</v>
      </c>
      <c r="D777" s="4" t="s">
        <v>318</v>
      </c>
      <c r="E777" s="6">
        <v>42162</v>
      </c>
      <c r="F777">
        <v>0</v>
      </c>
      <c r="G777" s="15">
        <v>250</v>
      </c>
      <c r="H777">
        <v>184235</v>
      </c>
      <c r="I777">
        <v>187292</v>
      </c>
      <c r="J777">
        <f t="shared" si="129"/>
        <v>82.150843150843144</v>
      </c>
      <c r="K777" t="s">
        <v>30</v>
      </c>
      <c r="L777">
        <f>((3.14*(0.5^2))/4)*J777</f>
        <v>16.122102968352969</v>
      </c>
      <c r="M777">
        <v>16.641109029999999</v>
      </c>
      <c r="N777" s="9">
        <v>2000</v>
      </c>
      <c r="O777" s="9">
        <v>1</v>
      </c>
      <c r="P777" s="12" t="s">
        <v>238</v>
      </c>
      <c r="Q777" t="s">
        <v>31</v>
      </c>
      <c r="R777" t="s">
        <v>79</v>
      </c>
      <c r="S777" t="s">
        <v>80</v>
      </c>
      <c r="T777" t="s">
        <v>139</v>
      </c>
      <c r="U777" t="s">
        <v>30</v>
      </c>
      <c r="V777" t="s">
        <v>30</v>
      </c>
      <c r="W777" t="str">
        <f t="shared" si="136"/>
        <v>Decapoda</v>
      </c>
      <c r="X777" t="s">
        <v>340</v>
      </c>
      <c r="Y777" t="str">
        <f t="shared" si="134"/>
        <v>Pinnotheridae</v>
      </c>
      <c r="Z777" t="s">
        <v>139</v>
      </c>
      <c r="AA777" t="s">
        <v>30</v>
      </c>
      <c r="AB777" t="s">
        <v>30</v>
      </c>
      <c r="AC777">
        <v>5.05</v>
      </c>
      <c r="AD777">
        <v>4</v>
      </c>
      <c r="AE777" s="21">
        <f t="shared" si="131"/>
        <v>4</v>
      </c>
      <c r="AF777" s="27">
        <f t="shared" si="135"/>
        <v>0.24036859519332168</v>
      </c>
      <c r="AG777" t="s">
        <v>237</v>
      </c>
    </row>
    <row r="778" spans="1:33" hidden="1" x14ac:dyDescent="0.25">
      <c r="A778" t="s">
        <v>20</v>
      </c>
      <c r="B778" t="s">
        <v>8</v>
      </c>
      <c r="C778" s="4" t="s">
        <v>277</v>
      </c>
      <c r="D778" s="4" t="s">
        <v>318</v>
      </c>
      <c r="E778" s="6">
        <v>42162</v>
      </c>
      <c r="F778">
        <v>0</v>
      </c>
      <c r="G778" s="15">
        <v>250</v>
      </c>
      <c r="H778">
        <v>184235</v>
      </c>
      <c r="I778">
        <v>187292</v>
      </c>
      <c r="J778">
        <f t="shared" si="129"/>
        <v>82.150843150843144</v>
      </c>
      <c r="K778" t="s">
        <v>30</v>
      </c>
      <c r="L778">
        <f>((3.14*(0.5^2))/4)*J778</f>
        <v>16.122102968352969</v>
      </c>
      <c r="M778">
        <v>16.641109029999999</v>
      </c>
      <c r="N778" s="9">
        <v>1000</v>
      </c>
      <c r="O778" s="9">
        <v>1</v>
      </c>
      <c r="P778" s="12" t="s">
        <v>238</v>
      </c>
      <c r="Q778" t="s">
        <v>31</v>
      </c>
      <c r="R778" t="s">
        <v>79</v>
      </c>
      <c r="S778" t="s">
        <v>80</v>
      </c>
      <c r="T778" t="s">
        <v>139</v>
      </c>
      <c r="U778" t="s">
        <v>30</v>
      </c>
      <c r="V778" t="s">
        <v>30</v>
      </c>
      <c r="W778" t="str">
        <f t="shared" si="136"/>
        <v>Decapoda</v>
      </c>
      <c r="X778" t="s">
        <v>340</v>
      </c>
      <c r="Y778" t="str">
        <f t="shared" si="134"/>
        <v>Pinnotheridae</v>
      </c>
      <c r="Z778" t="s">
        <v>139</v>
      </c>
      <c r="AA778" t="s">
        <v>30</v>
      </c>
      <c r="AB778" t="s">
        <v>30</v>
      </c>
      <c r="AC778">
        <v>3.3</v>
      </c>
      <c r="AD778">
        <v>89</v>
      </c>
      <c r="AE778" s="21">
        <f t="shared" si="131"/>
        <v>89</v>
      </c>
      <c r="AF778" s="27">
        <f t="shared" si="135"/>
        <v>5.3482012430514079</v>
      </c>
      <c r="AG778" t="s">
        <v>237</v>
      </c>
    </row>
    <row r="779" spans="1:33" hidden="1" x14ac:dyDescent="0.25">
      <c r="A779" t="s">
        <v>20</v>
      </c>
      <c r="B779" t="s">
        <v>8</v>
      </c>
      <c r="C779" s="4" t="s">
        <v>277</v>
      </c>
      <c r="D779" s="4" t="s">
        <v>318</v>
      </c>
      <c r="E779" s="6">
        <v>42162</v>
      </c>
      <c r="F779">
        <v>0</v>
      </c>
      <c r="G779" s="15">
        <v>250</v>
      </c>
      <c r="H779">
        <v>184235</v>
      </c>
      <c r="I779">
        <v>187292</v>
      </c>
      <c r="J779">
        <f t="shared" si="129"/>
        <v>82.150843150843144</v>
      </c>
      <c r="K779" t="s">
        <v>30</v>
      </c>
      <c r="L779">
        <f>((3.14*(0.5^2))/4)*J779</f>
        <v>16.122102968352969</v>
      </c>
      <c r="M779">
        <v>16.641109029999999</v>
      </c>
      <c r="N779" s="9">
        <v>250</v>
      </c>
      <c r="O779" s="9">
        <v>0.01</v>
      </c>
      <c r="P779" s="17" t="s">
        <v>234</v>
      </c>
      <c r="Q779" t="s">
        <v>31</v>
      </c>
      <c r="R779" t="s">
        <v>38</v>
      </c>
      <c r="S779" t="s">
        <v>39</v>
      </c>
      <c r="T779" t="s">
        <v>40</v>
      </c>
      <c r="U779" t="s">
        <v>58</v>
      </c>
      <c r="V779" t="s">
        <v>30</v>
      </c>
      <c r="W779" t="str">
        <f t="shared" si="136"/>
        <v>Diplostraca</v>
      </c>
      <c r="X779" t="s">
        <v>336</v>
      </c>
      <c r="Y779" t="str">
        <f t="shared" si="134"/>
        <v>Podon</v>
      </c>
      <c r="Z779" t="s">
        <v>58</v>
      </c>
      <c r="AA779" t="s">
        <v>30</v>
      </c>
      <c r="AB779" t="s">
        <v>30</v>
      </c>
      <c r="AC779" t="s">
        <v>229</v>
      </c>
      <c r="AD779">
        <v>11</v>
      </c>
      <c r="AE779" s="21">
        <f t="shared" si="131"/>
        <v>1100</v>
      </c>
      <c r="AF779" s="27">
        <f t="shared" si="135"/>
        <v>66.101363678163466</v>
      </c>
      <c r="AG779" t="s">
        <v>237</v>
      </c>
    </row>
    <row r="780" spans="1:33" hidden="1" x14ac:dyDescent="0.25">
      <c r="A780" t="s">
        <v>20</v>
      </c>
      <c r="B780" t="s">
        <v>8</v>
      </c>
      <c r="C780" s="4" t="s">
        <v>277</v>
      </c>
      <c r="D780" s="4" t="s">
        <v>318</v>
      </c>
      <c r="E780" s="6">
        <v>42162</v>
      </c>
      <c r="F780">
        <v>0</v>
      </c>
      <c r="G780" s="15">
        <v>250</v>
      </c>
      <c r="H780">
        <v>184235</v>
      </c>
      <c r="I780">
        <v>187292</v>
      </c>
      <c r="J780">
        <f t="shared" si="129"/>
        <v>82.150843150843144</v>
      </c>
      <c r="K780" t="s">
        <v>30</v>
      </c>
      <c r="L780">
        <f>((3.14*(0.5^2))/4)*J780</f>
        <v>16.122102968352969</v>
      </c>
      <c r="M780">
        <v>16.641109029999999</v>
      </c>
      <c r="N780" s="9">
        <v>250</v>
      </c>
      <c r="O780" s="9">
        <v>0.01</v>
      </c>
      <c r="P780" s="17" t="s">
        <v>234</v>
      </c>
      <c r="Q780" t="s">
        <v>31</v>
      </c>
      <c r="R780" t="s">
        <v>33</v>
      </c>
      <c r="S780" t="s">
        <v>34</v>
      </c>
      <c r="T780" t="s">
        <v>65</v>
      </c>
      <c r="U780" t="s">
        <v>66</v>
      </c>
      <c r="V780" t="s">
        <v>30</v>
      </c>
      <c r="W780" t="str">
        <f t="shared" si="136"/>
        <v>Calanoida</v>
      </c>
      <c r="X780" t="s">
        <v>342</v>
      </c>
      <c r="Y780" t="str">
        <f t="shared" si="134"/>
        <v>Pseudocalanus</v>
      </c>
      <c r="Z780" t="s">
        <v>66</v>
      </c>
      <c r="AA780" t="s">
        <v>30</v>
      </c>
      <c r="AB780" t="s">
        <v>30</v>
      </c>
      <c r="AC780" t="s">
        <v>229</v>
      </c>
      <c r="AD780">
        <v>17</v>
      </c>
      <c r="AE780" s="21">
        <f t="shared" si="131"/>
        <v>1700</v>
      </c>
      <c r="AF780" s="27">
        <f t="shared" si="135"/>
        <v>102.15665295716173</v>
      </c>
      <c r="AG780" t="s">
        <v>237</v>
      </c>
    </row>
    <row r="781" spans="1:33" hidden="1" x14ac:dyDescent="0.25">
      <c r="A781" t="s">
        <v>20</v>
      </c>
      <c r="B781" t="s">
        <v>8</v>
      </c>
      <c r="C781" s="4" t="s">
        <v>277</v>
      </c>
      <c r="D781" s="4" t="s">
        <v>318</v>
      </c>
      <c r="E781" s="6">
        <v>42162</v>
      </c>
      <c r="F781">
        <v>0</v>
      </c>
      <c r="G781" s="15">
        <v>250</v>
      </c>
      <c r="H781">
        <v>184235</v>
      </c>
      <c r="I781">
        <v>187292</v>
      </c>
      <c r="J781">
        <f t="shared" si="129"/>
        <v>82.150843150843144</v>
      </c>
      <c r="K781" t="s">
        <v>30</v>
      </c>
      <c r="L781">
        <f>((3.14*(0.5^2))/4)*J781</f>
        <v>16.122102968352969</v>
      </c>
      <c r="M781">
        <v>16.641109029999999</v>
      </c>
      <c r="N781" s="9">
        <v>2000</v>
      </c>
      <c r="O781" s="9">
        <v>1</v>
      </c>
      <c r="P781" s="12" t="s">
        <v>238</v>
      </c>
      <c r="Q781" t="s">
        <v>72</v>
      </c>
      <c r="R781" t="s">
        <v>73</v>
      </c>
      <c r="S781" t="s">
        <v>106</v>
      </c>
      <c r="T781" t="s">
        <v>128</v>
      </c>
      <c r="U781" t="s">
        <v>129</v>
      </c>
      <c r="V781" t="s">
        <v>30</v>
      </c>
      <c r="W781" t="s">
        <v>73</v>
      </c>
      <c r="X781" t="s">
        <v>166</v>
      </c>
      <c r="Y781" t="str">
        <f t="shared" si="134"/>
        <v>Sarsia</v>
      </c>
      <c r="Z781" t="s">
        <v>129</v>
      </c>
      <c r="AA781" t="s">
        <v>30</v>
      </c>
      <c r="AB781" t="s">
        <v>30</v>
      </c>
      <c r="AC781">
        <v>4.0999999999999996</v>
      </c>
      <c r="AD781">
        <v>3</v>
      </c>
      <c r="AE781" s="21">
        <f t="shared" si="131"/>
        <v>3</v>
      </c>
      <c r="AF781" s="27">
        <f t="shared" si="135"/>
        <v>0.18027644639499127</v>
      </c>
      <c r="AG781" t="s">
        <v>237</v>
      </c>
    </row>
    <row r="782" spans="1:33" hidden="1" x14ac:dyDescent="0.25">
      <c r="A782" t="s">
        <v>20</v>
      </c>
      <c r="B782" t="s">
        <v>8</v>
      </c>
      <c r="C782" s="4" t="s">
        <v>277</v>
      </c>
      <c r="D782" s="4" t="s">
        <v>318</v>
      </c>
      <c r="E782" s="6">
        <v>42162</v>
      </c>
      <c r="F782">
        <v>0</v>
      </c>
      <c r="G782" s="15">
        <v>250</v>
      </c>
      <c r="H782">
        <v>184235</v>
      </c>
      <c r="I782">
        <v>187292</v>
      </c>
      <c r="J782">
        <f t="shared" si="129"/>
        <v>82.150843150843144</v>
      </c>
      <c r="K782" t="s">
        <v>30</v>
      </c>
      <c r="L782">
        <f>((3.14*(0.5^2))/4)*J782</f>
        <v>16.122102968352969</v>
      </c>
      <c r="M782">
        <v>16.641109029999999</v>
      </c>
      <c r="N782" s="9">
        <v>250</v>
      </c>
      <c r="O782" s="9">
        <v>0.01</v>
      </c>
      <c r="P782" s="12" t="s">
        <v>238</v>
      </c>
      <c r="Q782" t="s">
        <v>59</v>
      </c>
      <c r="R782" t="s">
        <v>60</v>
      </c>
      <c r="S782" t="s">
        <v>144</v>
      </c>
      <c r="T782" t="s">
        <v>62</v>
      </c>
      <c r="U782" t="s">
        <v>30</v>
      </c>
      <c r="V782" t="s">
        <v>30</v>
      </c>
      <c r="W782" t="s">
        <v>166</v>
      </c>
      <c r="X782" t="s">
        <v>166</v>
      </c>
      <c r="Y782" t="str">
        <f t="shared" si="134"/>
        <v>Spionidae</v>
      </c>
      <c r="Z782" t="s">
        <v>62</v>
      </c>
      <c r="AA782" t="s">
        <v>30</v>
      </c>
      <c r="AB782" t="s">
        <v>30</v>
      </c>
      <c r="AC782" t="s">
        <v>30</v>
      </c>
      <c r="AD782">
        <v>1</v>
      </c>
      <c r="AE782" s="21">
        <f t="shared" si="131"/>
        <v>100</v>
      </c>
      <c r="AF782" s="27">
        <f t="shared" si="135"/>
        <v>6.009214879833042</v>
      </c>
      <c r="AG782" t="s">
        <v>237</v>
      </c>
    </row>
    <row r="783" spans="1:33" hidden="1" x14ac:dyDescent="0.25">
      <c r="A783" t="s">
        <v>20</v>
      </c>
      <c r="B783" t="s">
        <v>8</v>
      </c>
      <c r="C783" s="4" t="s">
        <v>277</v>
      </c>
      <c r="D783" s="4" t="s">
        <v>318</v>
      </c>
      <c r="E783" s="6">
        <v>42162</v>
      </c>
      <c r="F783">
        <v>0</v>
      </c>
      <c r="G783" s="15">
        <v>250</v>
      </c>
      <c r="H783">
        <v>184235</v>
      </c>
      <c r="I783">
        <v>187292</v>
      </c>
      <c r="J783">
        <f t="shared" si="129"/>
        <v>82.150843150843144</v>
      </c>
      <c r="K783" t="s">
        <v>30</v>
      </c>
      <c r="L783">
        <f>((3.14*(0.5^2))/4)*J783</f>
        <v>16.122102968352969</v>
      </c>
      <c r="M783">
        <v>16.641109029999999</v>
      </c>
      <c r="N783" s="9">
        <v>1000</v>
      </c>
      <c r="O783" s="9">
        <v>1</v>
      </c>
      <c r="P783" s="12" t="s">
        <v>239</v>
      </c>
      <c r="Q783" t="s">
        <v>31</v>
      </c>
      <c r="R783" t="s">
        <v>99</v>
      </c>
      <c r="S783" t="s">
        <v>34</v>
      </c>
      <c r="T783" t="s">
        <v>100</v>
      </c>
      <c r="U783" t="s">
        <v>101</v>
      </c>
      <c r="V783" t="s">
        <v>30</v>
      </c>
      <c r="W783" t="str">
        <f t="shared" ref="W783:W789" si="137">IF(S783="NA",IF(R783="NA",IF(Q783="NA","Digested",Q783),R783),S783)</f>
        <v>Calanoida</v>
      </c>
      <c r="X783" t="s">
        <v>342</v>
      </c>
      <c r="Y783" t="str">
        <f t="shared" si="134"/>
        <v>Tortanus</v>
      </c>
      <c r="Z783" t="s">
        <v>101</v>
      </c>
      <c r="AA783" t="s">
        <v>30</v>
      </c>
      <c r="AB783" t="s">
        <v>30</v>
      </c>
      <c r="AC783" t="s">
        <v>229</v>
      </c>
      <c r="AD783">
        <v>7</v>
      </c>
      <c r="AE783" s="21">
        <f t="shared" si="131"/>
        <v>7</v>
      </c>
      <c r="AF783" s="27">
        <f t="shared" si="135"/>
        <v>0.42064504158831295</v>
      </c>
      <c r="AG783" t="s">
        <v>237</v>
      </c>
    </row>
    <row r="784" spans="1:33" hidden="1" x14ac:dyDescent="0.25">
      <c r="A784" t="s">
        <v>20</v>
      </c>
      <c r="B784" t="s">
        <v>8</v>
      </c>
      <c r="C784" s="4" t="s">
        <v>277</v>
      </c>
      <c r="D784" s="4" t="s">
        <v>318</v>
      </c>
      <c r="E784" s="6">
        <v>42162</v>
      </c>
      <c r="F784">
        <v>0</v>
      </c>
      <c r="G784" s="15">
        <v>250</v>
      </c>
      <c r="H784">
        <v>184235</v>
      </c>
      <c r="I784">
        <v>187292</v>
      </c>
      <c r="J784">
        <f t="shared" si="129"/>
        <v>82.150843150843144</v>
      </c>
      <c r="K784" t="s">
        <v>30</v>
      </c>
      <c r="L784">
        <f>((3.14*(0.5^2))/4)*J784</f>
        <v>16.122102968352969</v>
      </c>
      <c r="M784">
        <v>16.641109029999999</v>
      </c>
      <c r="N784" s="9">
        <v>250</v>
      </c>
      <c r="O784" s="9">
        <v>0.01</v>
      </c>
      <c r="P784" s="12" t="s">
        <v>239</v>
      </c>
      <c r="Q784" t="s">
        <v>31</v>
      </c>
      <c r="R784" t="s">
        <v>99</v>
      </c>
      <c r="S784" t="s">
        <v>34</v>
      </c>
      <c r="T784" t="s">
        <v>100</v>
      </c>
      <c r="U784" t="s">
        <v>101</v>
      </c>
      <c r="V784" t="s">
        <v>30</v>
      </c>
      <c r="W784" t="str">
        <f t="shared" si="137"/>
        <v>Calanoida</v>
      </c>
      <c r="X784" t="s">
        <v>342</v>
      </c>
      <c r="Y784" t="str">
        <f t="shared" si="134"/>
        <v>Tortanus</v>
      </c>
      <c r="Z784" t="s">
        <v>101</v>
      </c>
      <c r="AA784" t="s">
        <v>30</v>
      </c>
      <c r="AB784" t="s">
        <v>227</v>
      </c>
      <c r="AC784" t="s">
        <v>229</v>
      </c>
      <c r="AD784">
        <v>4</v>
      </c>
      <c r="AE784" s="21">
        <f t="shared" si="131"/>
        <v>400</v>
      </c>
      <c r="AF784" s="27">
        <f t="shared" si="135"/>
        <v>24.036859519332168</v>
      </c>
      <c r="AG784" t="s">
        <v>237</v>
      </c>
    </row>
    <row r="785" spans="1:33" hidden="1" x14ac:dyDescent="0.25">
      <c r="A785" t="s">
        <v>18</v>
      </c>
      <c r="B785" t="s">
        <v>6</v>
      </c>
      <c r="C785" s="4" t="s">
        <v>277</v>
      </c>
      <c r="D785" s="4" t="s">
        <v>317</v>
      </c>
      <c r="E785" s="6">
        <v>42162</v>
      </c>
      <c r="F785">
        <v>0</v>
      </c>
      <c r="G785" s="15">
        <v>250</v>
      </c>
      <c r="H785">
        <v>174275</v>
      </c>
      <c r="I785">
        <v>179433</v>
      </c>
      <c r="J785">
        <f t="shared" si="129"/>
        <v>138.61107261107261</v>
      </c>
      <c r="K785" t="s">
        <v>30</v>
      </c>
      <c r="L785">
        <f>((3.14*(0.5^2))/4)*J785</f>
        <v>27.202422999923002</v>
      </c>
      <c r="M785">
        <v>28.03642872</v>
      </c>
      <c r="N785" s="9">
        <v>1000</v>
      </c>
      <c r="O785" s="9">
        <v>1</v>
      </c>
      <c r="P785" s="17" t="s">
        <v>234</v>
      </c>
      <c r="Q785" t="s">
        <v>31</v>
      </c>
      <c r="R785" t="s">
        <v>32</v>
      </c>
      <c r="S785" t="s">
        <v>34</v>
      </c>
      <c r="T785" t="s">
        <v>50</v>
      </c>
      <c r="U785" t="s">
        <v>51</v>
      </c>
      <c r="V785" t="s">
        <v>30</v>
      </c>
      <c r="W785" t="str">
        <f t="shared" si="137"/>
        <v>Calanoida</v>
      </c>
      <c r="X785" t="s">
        <v>342</v>
      </c>
      <c r="Y785" t="str">
        <f t="shared" si="134"/>
        <v>Acartia</v>
      </c>
      <c r="Z785" t="s">
        <v>51</v>
      </c>
      <c r="AA785" t="s">
        <v>30</v>
      </c>
      <c r="AB785" t="s">
        <v>30</v>
      </c>
      <c r="AC785" t="s">
        <v>229</v>
      </c>
      <c r="AD785">
        <v>8</v>
      </c>
      <c r="AE785" s="21">
        <f t="shared" si="131"/>
        <v>8</v>
      </c>
      <c r="AF785" s="27">
        <f t="shared" si="135"/>
        <v>0.28534304707265157</v>
      </c>
      <c r="AG785" t="s">
        <v>237</v>
      </c>
    </row>
    <row r="786" spans="1:33" hidden="1" x14ac:dyDescent="0.25">
      <c r="A786" t="s">
        <v>18</v>
      </c>
      <c r="B786" t="s">
        <v>6</v>
      </c>
      <c r="C786" s="4" t="s">
        <v>277</v>
      </c>
      <c r="D786" s="4" t="s">
        <v>317</v>
      </c>
      <c r="E786" s="6">
        <v>42162</v>
      </c>
      <c r="F786">
        <v>0</v>
      </c>
      <c r="G786" s="15">
        <v>250</v>
      </c>
      <c r="H786">
        <v>174275</v>
      </c>
      <c r="I786">
        <v>179433</v>
      </c>
      <c r="J786">
        <f t="shared" si="129"/>
        <v>138.61107261107261</v>
      </c>
      <c r="K786" t="s">
        <v>30</v>
      </c>
      <c r="L786">
        <f>((3.14*(0.5^2))/4)*J786</f>
        <v>27.202422999923002</v>
      </c>
      <c r="M786">
        <v>28.03642872</v>
      </c>
      <c r="N786" s="9">
        <v>250</v>
      </c>
      <c r="O786" s="9">
        <v>0.02</v>
      </c>
      <c r="P786" s="17" t="s">
        <v>234</v>
      </c>
      <c r="Q786" t="s">
        <v>31</v>
      </c>
      <c r="R786" t="s">
        <v>32</v>
      </c>
      <c r="S786" t="s">
        <v>34</v>
      </c>
      <c r="T786" t="s">
        <v>50</v>
      </c>
      <c r="U786" t="s">
        <v>51</v>
      </c>
      <c r="V786" t="s">
        <v>30</v>
      </c>
      <c r="W786" t="str">
        <f t="shared" si="137"/>
        <v>Calanoida</v>
      </c>
      <c r="X786" t="s">
        <v>342</v>
      </c>
      <c r="Y786" t="str">
        <f t="shared" si="134"/>
        <v>Acartia</v>
      </c>
      <c r="Z786" t="s">
        <v>51</v>
      </c>
      <c r="AA786" t="s">
        <v>30</v>
      </c>
      <c r="AB786" t="s">
        <v>30</v>
      </c>
      <c r="AC786" t="s">
        <v>229</v>
      </c>
      <c r="AD786">
        <v>83</v>
      </c>
      <c r="AE786" s="21">
        <f t="shared" si="131"/>
        <v>4150</v>
      </c>
      <c r="AF786" s="27">
        <f t="shared" si="135"/>
        <v>148.02170566893798</v>
      </c>
      <c r="AG786" t="s">
        <v>237</v>
      </c>
    </row>
    <row r="787" spans="1:33" hidden="1" x14ac:dyDescent="0.25">
      <c r="A787" t="s">
        <v>18</v>
      </c>
      <c r="B787" t="s">
        <v>6</v>
      </c>
      <c r="C787" s="4" t="s">
        <v>277</v>
      </c>
      <c r="D787" s="4" t="s">
        <v>317</v>
      </c>
      <c r="E787" s="6">
        <v>42162</v>
      </c>
      <c r="F787">
        <v>0</v>
      </c>
      <c r="G787" s="15">
        <v>250</v>
      </c>
      <c r="H787">
        <v>174275</v>
      </c>
      <c r="I787">
        <v>179433</v>
      </c>
      <c r="J787">
        <f t="shared" si="129"/>
        <v>138.61107261107261</v>
      </c>
      <c r="K787" t="s">
        <v>30</v>
      </c>
      <c r="L787">
        <f>((3.14*(0.5^2))/4)*J787</f>
        <v>27.202422999923002</v>
      </c>
      <c r="M787">
        <v>28.03642872</v>
      </c>
      <c r="N787" s="9">
        <v>1000</v>
      </c>
      <c r="O787" s="9">
        <v>1</v>
      </c>
      <c r="P787" s="12" t="s">
        <v>238</v>
      </c>
      <c r="Q787" t="s">
        <v>31</v>
      </c>
      <c r="R787" t="s">
        <v>99</v>
      </c>
      <c r="S787" t="s">
        <v>34</v>
      </c>
      <c r="T787" t="s">
        <v>130</v>
      </c>
      <c r="U787" t="s">
        <v>131</v>
      </c>
      <c r="V787" t="s">
        <v>132</v>
      </c>
      <c r="W787" t="str">
        <f t="shared" si="137"/>
        <v>Calanoida</v>
      </c>
      <c r="X787" t="s">
        <v>342</v>
      </c>
      <c r="Y787" t="str">
        <f t="shared" si="134"/>
        <v>Aetidius</v>
      </c>
      <c r="Z787" t="s">
        <v>197</v>
      </c>
      <c r="AA787" t="s">
        <v>30</v>
      </c>
      <c r="AB787" t="s">
        <v>30</v>
      </c>
      <c r="AC787">
        <v>2.0499999999999998</v>
      </c>
      <c r="AD787">
        <v>2</v>
      </c>
      <c r="AE787" s="21">
        <f t="shared" si="131"/>
        <v>2</v>
      </c>
      <c r="AF787" s="27">
        <f t="shared" si="135"/>
        <v>7.1335761768162892E-2</v>
      </c>
      <c r="AG787" t="s">
        <v>237</v>
      </c>
    </row>
    <row r="788" spans="1:33" hidden="1" x14ac:dyDescent="0.25">
      <c r="A788" t="s">
        <v>18</v>
      </c>
      <c r="B788" t="s">
        <v>6</v>
      </c>
      <c r="C788" s="4" t="s">
        <v>277</v>
      </c>
      <c r="D788" s="4" t="s">
        <v>317</v>
      </c>
      <c r="E788" s="6">
        <v>42162</v>
      </c>
      <c r="F788">
        <v>0</v>
      </c>
      <c r="G788" s="15">
        <v>250</v>
      </c>
      <c r="H788">
        <v>174275</v>
      </c>
      <c r="I788">
        <v>179433</v>
      </c>
      <c r="J788">
        <f t="shared" si="129"/>
        <v>138.61107261107261</v>
      </c>
      <c r="K788" t="s">
        <v>30</v>
      </c>
      <c r="L788">
        <f>((3.14*(0.5^2))/4)*J788</f>
        <v>27.202422999923002</v>
      </c>
      <c r="M788">
        <v>28.03642872</v>
      </c>
      <c r="N788" s="9">
        <v>250</v>
      </c>
      <c r="O788" s="9">
        <v>0.02</v>
      </c>
      <c r="P788" s="12" t="s">
        <v>239</v>
      </c>
      <c r="Q788" t="s">
        <v>31</v>
      </c>
      <c r="R788" t="s">
        <v>99</v>
      </c>
      <c r="S788" t="s">
        <v>34</v>
      </c>
      <c r="T788" t="s">
        <v>130</v>
      </c>
      <c r="U788" t="s">
        <v>131</v>
      </c>
      <c r="V788" t="s">
        <v>132</v>
      </c>
      <c r="W788" t="str">
        <f t="shared" si="137"/>
        <v>Calanoida</v>
      </c>
      <c r="X788" t="s">
        <v>342</v>
      </c>
      <c r="Y788" t="str">
        <f t="shared" si="134"/>
        <v>Aetidius</v>
      </c>
      <c r="Z788" t="s">
        <v>197</v>
      </c>
      <c r="AA788" t="s">
        <v>222</v>
      </c>
      <c r="AB788" t="s">
        <v>30</v>
      </c>
      <c r="AC788" t="s">
        <v>229</v>
      </c>
      <c r="AD788">
        <v>2</v>
      </c>
      <c r="AE788" s="21">
        <f t="shared" si="131"/>
        <v>100</v>
      </c>
      <c r="AF788" s="27">
        <f t="shared" si="135"/>
        <v>3.5667880884081447</v>
      </c>
      <c r="AG788" t="s">
        <v>237</v>
      </c>
    </row>
    <row r="789" spans="1:33" hidden="1" x14ac:dyDescent="0.25">
      <c r="A789" t="s">
        <v>18</v>
      </c>
      <c r="B789" t="s">
        <v>6</v>
      </c>
      <c r="C789" s="4" t="s">
        <v>277</v>
      </c>
      <c r="D789" s="4" t="s">
        <v>317</v>
      </c>
      <c r="E789" s="6">
        <v>42162</v>
      </c>
      <c r="F789">
        <v>0</v>
      </c>
      <c r="G789" s="15">
        <v>250</v>
      </c>
      <c r="H789">
        <v>174275</v>
      </c>
      <c r="I789">
        <v>179433</v>
      </c>
      <c r="J789">
        <f t="shared" si="129"/>
        <v>138.61107261107261</v>
      </c>
      <c r="K789" t="s">
        <v>30</v>
      </c>
      <c r="L789">
        <f>((3.14*(0.5^2))/4)*J789</f>
        <v>27.202422999923002</v>
      </c>
      <c r="M789">
        <v>28.03642872</v>
      </c>
      <c r="N789" s="9">
        <v>250</v>
      </c>
      <c r="O789" s="9">
        <v>0.02</v>
      </c>
      <c r="P789" s="12" t="s">
        <v>239</v>
      </c>
      <c r="Q789" t="s">
        <v>31</v>
      </c>
      <c r="R789" t="s">
        <v>99</v>
      </c>
      <c r="S789" t="s">
        <v>34</v>
      </c>
      <c r="T789" t="s">
        <v>130</v>
      </c>
      <c r="U789" t="s">
        <v>131</v>
      </c>
      <c r="V789" t="s">
        <v>132</v>
      </c>
      <c r="W789" t="str">
        <f t="shared" si="137"/>
        <v>Calanoida</v>
      </c>
      <c r="X789" t="s">
        <v>342</v>
      </c>
      <c r="Y789" t="str">
        <f t="shared" si="134"/>
        <v>Aetidius</v>
      </c>
      <c r="Z789" t="s">
        <v>197</v>
      </c>
      <c r="AA789" t="s">
        <v>30</v>
      </c>
      <c r="AB789" t="s">
        <v>227</v>
      </c>
      <c r="AC789" t="s">
        <v>229</v>
      </c>
      <c r="AD789">
        <v>2</v>
      </c>
      <c r="AE789" s="21">
        <f t="shared" si="131"/>
        <v>100</v>
      </c>
      <c r="AF789" s="27">
        <f t="shared" si="135"/>
        <v>3.5667880884081447</v>
      </c>
      <c r="AG789" t="s">
        <v>237</v>
      </c>
    </row>
    <row r="790" spans="1:33" hidden="1" x14ac:dyDescent="0.25">
      <c r="A790" t="s">
        <v>18</v>
      </c>
      <c r="B790" t="s">
        <v>6</v>
      </c>
      <c r="C790" s="4" t="s">
        <v>277</v>
      </c>
      <c r="D790" s="4" t="s">
        <v>317</v>
      </c>
      <c r="E790" s="6">
        <v>42162</v>
      </c>
      <c r="F790">
        <v>0</v>
      </c>
      <c r="G790" s="15">
        <v>250</v>
      </c>
      <c r="H790">
        <v>174275</v>
      </c>
      <c r="I790">
        <v>179433</v>
      </c>
      <c r="J790">
        <f t="shared" si="129"/>
        <v>138.61107261107261</v>
      </c>
      <c r="K790" t="s">
        <v>30</v>
      </c>
      <c r="L790">
        <f>((3.14*(0.5^2))/4)*J790</f>
        <v>27.202422999923002</v>
      </c>
      <c r="M790">
        <v>28.03642872</v>
      </c>
      <c r="N790" s="9">
        <v>250</v>
      </c>
      <c r="O790" s="9">
        <v>0.02</v>
      </c>
      <c r="P790" s="12" t="s">
        <v>239</v>
      </c>
      <c r="Q790" t="s">
        <v>72</v>
      </c>
      <c r="R790" t="s">
        <v>73</v>
      </c>
      <c r="S790" t="s">
        <v>123</v>
      </c>
      <c r="T790" t="s">
        <v>30</v>
      </c>
      <c r="U790" s="4" t="s">
        <v>30</v>
      </c>
      <c r="V790" s="4" t="s">
        <v>30</v>
      </c>
      <c r="W790" t="s">
        <v>73</v>
      </c>
      <c r="X790" t="s">
        <v>166</v>
      </c>
      <c r="Y790" t="str">
        <f t="shared" si="134"/>
        <v>Anthomedusae</v>
      </c>
      <c r="Z790" t="s">
        <v>123</v>
      </c>
      <c r="AA790" t="s">
        <v>30</v>
      </c>
      <c r="AB790" t="s">
        <v>30</v>
      </c>
      <c r="AC790" t="s">
        <v>229</v>
      </c>
      <c r="AD790">
        <v>1</v>
      </c>
      <c r="AE790" s="21">
        <f t="shared" si="131"/>
        <v>50</v>
      </c>
      <c r="AF790" s="27">
        <f t="shared" si="135"/>
        <v>1.7833940442040723</v>
      </c>
      <c r="AG790" t="s">
        <v>237</v>
      </c>
    </row>
    <row r="791" spans="1:33" hidden="1" x14ac:dyDescent="0.25">
      <c r="A791" t="s">
        <v>18</v>
      </c>
      <c r="B791" t="s">
        <v>6</v>
      </c>
      <c r="C791" s="4" t="s">
        <v>277</v>
      </c>
      <c r="D791" s="4" t="s">
        <v>317</v>
      </c>
      <c r="E791" s="6">
        <v>42162</v>
      </c>
      <c r="F791">
        <v>0</v>
      </c>
      <c r="G791" s="15">
        <v>250</v>
      </c>
      <c r="H791">
        <v>174275</v>
      </c>
      <c r="I791">
        <v>179433</v>
      </c>
      <c r="J791">
        <f t="shared" si="129"/>
        <v>138.61107261107261</v>
      </c>
      <c r="K791" t="s">
        <v>30</v>
      </c>
      <c r="L791">
        <f>((3.14*(0.5^2))/4)*J791</f>
        <v>27.202422999923002</v>
      </c>
      <c r="M791">
        <v>28.03642872</v>
      </c>
      <c r="N791" s="9">
        <v>1000</v>
      </c>
      <c r="O791" s="9">
        <v>1</v>
      </c>
      <c r="P791" s="17" t="s">
        <v>234</v>
      </c>
      <c r="Q791" t="s">
        <v>31</v>
      </c>
      <c r="R791" t="s">
        <v>32</v>
      </c>
      <c r="S791" t="s">
        <v>30</v>
      </c>
      <c r="T791" t="s">
        <v>30</v>
      </c>
      <c r="U791" t="s">
        <v>30</v>
      </c>
      <c r="V791" t="s">
        <v>30</v>
      </c>
      <c r="W791" t="s">
        <v>274</v>
      </c>
      <c r="X791" t="s">
        <v>274</v>
      </c>
      <c r="Y791" t="s">
        <v>274</v>
      </c>
      <c r="Z791" t="s">
        <v>163</v>
      </c>
      <c r="AA791" t="s">
        <v>215</v>
      </c>
      <c r="AB791" t="s">
        <v>30</v>
      </c>
      <c r="AC791" t="s">
        <v>229</v>
      </c>
      <c r="AD791">
        <v>2</v>
      </c>
      <c r="AE791" s="21">
        <f t="shared" si="131"/>
        <v>2</v>
      </c>
      <c r="AF791" s="27">
        <f t="shared" si="135"/>
        <v>7.1335761768162892E-2</v>
      </c>
      <c r="AG791" t="s">
        <v>237</v>
      </c>
    </row>
    <row r="792" spans="1:33" hidden="1" x14ac:dyDescent="0.25">
      <c r="A792" t="s">
        <v>18</v>
      </c>
      <c r="B792" t="s">
        <v>6</v>
      </c>
      <c r="C792" s="4" t="s">
        <v>277</v>
      </c>
      <c r="D792" s="4" t="s">
        <v>317</v>
      </c>
      <c r="E792" s="6">
        <v>42162</v>
      </c>
      <c r="F792">
        <v>0</v>
      </c>
      <c r="G792" s="15">
        <v>250</v>
      </c>
      <c r="H792">
        <v>174275</v>
      </c>
      <c r="I792">
        <v>179433</v>
      </c>
      <c r="J792">
        <f t="shared" si="129"/>
        <v>138.61107261107261</v>
      </c>
      <c r="K792" t="s">
        <v>30</v>
      </c>
      <c r="L792">
        <f>((3.14*(0.5^2))/4)*J792</f>
        <v>27.202422999923002</v>
      </c>
      <c r="M792">
        <v>28.03642872</v>
      </c>
      <c r="N792" s="9">
        <v>250</v>
      </c>
      <c r="O792" s="9">
        <v>0.02</v>
      </c>
      <c r="P792" s="17" t="s">
        <v>234</v>
      </c>
      <c r="Q792" t="s">
        <v>31</v>
      </c>
      <c r="R792" t="s">
        <v>32</v>
      </c>
      <c r="S792" t="s">
        <v>30</v>
      </c>
      <c r="T792" t="s">
        <v>30</v>
      </c>
      <c r="U792" t="s">
        <v>30</v>
      </c>
      <c r="V792" t="s">
        <v>30</v>
      </c>
      <c r="W792" t="s">
        <v>274</v>
      </c>
      <c r="X792" t="s">
        <v>274</v>
      </c>
      <c r="Y792" t="s">
        <v>274</v>
      </c>
      <c r="Z792" t="s">
        <v>163</v>
      </c>
      <c r="AA792" t="s">
        <v>215</v>
      </c>
      <c r="AB792" t="s">
        <v>30</v>
      </c>
      <c r="AC792" t="s">
        <v>229</v>
      </c>
      <c r="AD792">
        <v>83</v>
      </c>
      <c r="AE792" s="21">
        <f t="shared" si="131"/>
        <v>4150</v>
      </c>
      <c r="AF792" s="27">
        <f t="shared" si="135"/>
        <v>148.02170566893798</v>
      </c>
      <c r="AG792" t="s">
        <v>237</v>
      </c>
    </row>
    <row r="793" spans="1:33" hidden="1" x14ac:dyDescent="0.25">
      <c r="A793" t="s">
        <v>18</v>
      </c>
      <c r="B793" t="s">
        <v>6</v>
      </c>
      <c r="C793" s="4" t="s">
        <v>277</v>
      </c>
      <c r="D793" s="4" t="s">
        <v>317</v>
      </c>
      <c r="E793" s="6">
        <v>42162</v>
      </c>
      <c r="F793">
        <v>0</v>
      </c>
      <c r="G793" s="15">
        <v>250</v>
      </c>
      <c r="H793">
        <v>174275</v>
      </c>
      <c r="I793">
        <v>179433</v>
      </c>
      <c r="J793">
        <f t="shared" si="129"/>
        <v>138.61107261107261</v>
      </c>
      <c r="K793" t="s">
        <v>30</v>
      </c>
      <c r="L793">
        <f>((3.14*(0.5^2))/4)*J793</f>
        <v>27.202422999923002</v>
      </c>
      <c r="M793">
        <v>28.03642872</v>
      </c>
      <c r="N793" s="9">
        <v>1000</v>
      </c>
      <c r="O793" s="9">
        <v>1</v>
      </c>
      <c r="P793" s="12" t="s">
        <v>238</v>
      </c>
      <c r="Q793" t="s">
        <v>31</v>
      </c>
      <c r="R793" t="s">
        <v>32</v>
      </c>
      <c r="S793" t="s">
        <v>34</v>
      </c>
      <c r="T793" t="s">
        <v>82</v>
      </c>
      <c r="U793" t="s">
        <v>83</v>
      </c>
      <c r="V793" t="s">
        <v>84</v>
      </c>
      <c r="W793" t="str">
        <f t="shared" ref="W793:W800" si="138">IF(S793="NA",IF(R793="NA",IF(Q793="NA","Digested",Q793),R793),S793)</f>
        <v>Calanoida</v>
      </c>
      <c r="X793" t="s">
        <v>342</v>
      </c>
      <c r="Y793" t="str">
        <f t="shared" ref="Y793:Y802" si="139">IF(U793="NA",IF(T793="NA",IF(S793="NA",IF(R793="NA",IF(Q793="NA","Other",Q793),R793),S793),T793),U793)</f>
        <v>Calanus</v>
      </c>
      <c r="Z793" t="s">
        <v>187</v>
      </c>
      <c r="AA793" t="s">
        <v>30</v>
      </c>
      <c r="AB793" t="s">
        <v>30</v>
      </c>
      <c r="AC793">
        <v>3.63</v>
      </c>
      <c r="AD793">
        <v>354</v>
      </c>
      <c r="AE793" s="21">
        <f t="shared" si="131"/>
        <v>354</v>
      </c>
      <c r="AF793" s="27">
        <f t="shared" si="135"/>
        <v>12.626429832964831</v>
      </c>
      <c r="AG793" t="s">
        <v>237</v>
      </c>
    </row>
    <row r="794" spans="1:33" hidden="1" x14ac:dyDescent="0.25">
      <c r="A794" t="s">
        <v>18</v>
      </c>
      <c r="B794" t="s">
        <v>6</v>
      </c>
      <c r="C794" s="4" t="s">
        <v>277</v>
      </c>
      <c r="D794" s="4" t="s">
        <v>317</v>
      </c>
      <c r="E794" s="6">
        <v>42162</v>
      </c>
      <c r="F794">
        <v>0</v>
      </c>
      <c r="G794" s="15">
        <v>250</v>
      </c>
      <c r="H794">
        <v>174275</v>
      </c>
      <c r="I794">
        <v>179433</v>
      </c>
      <c r="J794">
        <f t="shared" si="129"/>
        <v>138.61107261107261</v>
      </c>
      <c r="K794" t="s">
        <v>30</v>
      </c>
      <c r="L794">
        <f>((3.14*(0.5^2))/4)*J794</f>
        <v>27.202422999923002</v>
      </c>
      <c r="M794">
        <v>28.03642872</v>
      </c>
      <c r="N794" s="9">
        <v>1000</v>
      </c>
      <c r="O794" s="9">
        <v>1</v>
      </c>
      <c r="P794" s="12" t="s">
        <v>238</v>
      </c>
      <c r="Q794" t="s">
        <v>31</v>
      </c>
      <c r="R794" t="s">
        <v>32</v>
      </c>
      <c r="S794" t="s">
        <v>34</v>
      </c>
      <c r="T794" t="s">
        <v>82</v>
      </c>
      <c r="U794" t="s">
        <v>83</v>
      </c>
      <c r="V794" t="s">
        <v>133</v>
      </c>
      <c r="W794" t="str">
        <f t="shared" si="138"/>
        <v>Calanoida</v>
      </c>
      <c r="X794" t="s">
        <v>342</v>
      </c>
      <c r="Y794" t="str">
        <f t="shared" si="139"/>
        <v>Calanus</v>
      </c>
      <c r="Z794" t="s">
        <v>198</v>
      </c>
      <c r="AA794" t="s">
        <v>30</v>
      </c>
      <c r="AB794" t="s">
        <v>30</v>
      </c>
      <c r="AC794">
        <v>2.8</v>
      </c>
      <c r="AD794">
        <v>81</v>
      </c>
      <c r="AE794" s="21">
        <f t="shared" si="131"/>
        <v>81</v>
      </c>
      <c r="AF794" s="27">
        <f t="shared" si="135"/>
        <v>2.8890983516105968</v>
      </c>
      <c r="AG794" t="s">
        <v>237</v>
      </c>
    </row>
    <row r="795" spans="1:33" hidden="1" x14ac:dyDescent="0.25">
      <c r="A795" t="s">
        <v>18</v>
      </c>
      <c r="B795" t="s">
        <v>6</v>
      </c>
      <c r="C795" s="4" t="s">
        <v>277</v>
      </c>
      <c r="D795" s="4" t="s">
        <v>317</v>
      </c>
      <c r="E795" s="6">
        <v>42162</v>
      </c>
      <c r="F795">
        <v>0</v>
      </c>
      <c r="G795" s="15">
        <v>250</v>
      </c>
      <c r="H795">
        <v>174275</v>
      </c>
      <c r="I795">
        <v>179433</v>
      </c>
      <c r="J795">
        <f t="shared" si="129"/>
        <v>138.61107261107261</v>
      </c>
      <c r="K795" t="s">
        <v>30</v>
      </c>
      <c r="L795">
        <f>((3.14*(0.5^2))/4)*J795</f>
        <v>27.202422999923002</v>
      </c>
      <c r="M795">
        <v>28.03642872</v>
      </c>
      <c r="N795" s="9">
        <v>250</v>
      </c>
      <c r="O795" s="9">
        <v>0.02</v>
      </c>
      <c r="P795" s="12" t="s">
        <v>238</v>
      </c>
      <c r="Q795" t="s">
        <v>31</v>
      </c>
      <c r="R795" t="s">
        <v>32</v>
      </c>
      <c r="S795" t="s">
        <v>34</v>
      </c>
      <c r="T795" t="s">
        <v>82</v>
      </c>
      <c r="U795" t="s">
        <v>83</v>
      </c>
      <c r="V795" t="s">
        <v>133</v>
      </c>
      <c r="W795" t="str">
        <f t="shared" si="138"/>
        <v>Calanoida</v>
      </c>
      <c r="X795" t="s">
        <v>342</v>
      </c>
      <c r="Y795" t="str">
        <f t="shared" si="139"/>
        <v>Calanus</v>
      </c>
      <c r="Z795" t="s">
        <v>198</v>
      </c>
      <c r="AA795" t="s">
        <v>30</v>
      </c>
      <c r="AB795" t="s">
        <v>30</v>
      </c>
      <c r="AC795">
        <v>2.5499999999999998</v>
      </c>
      <c r="AD795">
        <v>2</v>
      </c>
      <c r="AE795" s="21">
        <f t="shared" si="131"/>
        <v>100</v>
      </c>
      <c r="AF795" s="27">
        <f t="shared" si="135"/>
        <v>3.5667880884081447</v>
      </c>
      <c r="AG795" t="s">
        <v>237</v>
      </c>
    </row>
    <row r="796" spans="1:33" hidden="1" x14ac:dyDescent="0.25">
      <c r="A796" t="s">
        <v>18</v>
      </c>
      <c r="B796" t="s">
        <v>6</v>
      </c>
      <c r="C796" s="4" t="s">
        <v>277</v>
      </c>
      <c r="D796" s="4" t="s">
        <v>317</v>
      </c>
      <c r="E796" s="6">
        <v>42162</v>
      </c>
      <c r="F796">
        <v>0</v>
      </c>
      <c r="G796" s="15">
        <v>250</v>
      </c>
      <c r="H796">
        <v>174275</v>
      </c>
      <c r="I796">
        <v>179433</v>
      </c>
      <c r="J796">
        <f t="shared" si="129"/>
        <v>138.61107261107261</v>
      </c>
      <c r="K796" t="s">
        <v>30</v>
      </c>
      <c r="L796">
        <f>((3.14*(0.5^2))/4)*J796</f>
        <v>27.202422999923002</v>
      </c>
      <c r="M796">
        <v>28.03642872</v>
      </c>
      <c r="N796" s="9">
        <v>250</v>
      </c>
      <c r="O796" s="9">
        <v>0.02</v>
      </c>
      <c r="P796" s="12" t="s">
        <v>238</v>
      </c>
      <c r="Q796" t="s">
        <v>31</v>
      </c>
      <c r="R796" t="s">
        <v>32</v>
      </c>
      <c r="S796" t="s">
        <v>34</v>
      </c>
      <c r="T796" t="s">
        <v>82</v>
      </c>
      <c r="U796" t="s">
        <v>83</v>
      </c>
      <c r="V796" t="s">
        <v>133</v>
      </c>
      <c r="W796" t="str">
        <f t="shared" si="138"/>
        <v>Calanoida</v>
      </c>
      <c r="X796" t="s">
        <v>342</v>
      </c>
      <c r="Y796" t="str">
        <f t="shared" si="139"/>
        <v>Calanus</v>
      </c>
      <c r="Z796" t="s">
        <v>198</v>
      </c>
      <c r="AA796" t="s">
        <v>222</v>
      </c>
      <c r="AB796" t="s">
        <v>30</v>
      </c>
      <c r="AC796" t="s">
        <v>229</v>
      </c>
      <c r="AD796">
        <v>1</v>
      </c>
      <c r="AE796" s="21">
        <f t="shared" si="131"/>
        <v>50</v>
      </c>
      <c r="AF796" s="27">
        <f t="shared" si="135"/>
        <v>1.7833940442040723</v>
      </c>
      <c r="AG796" t="s">
        <v>237</v>
      </c>
    </row>
    <row r="797" spans="1:33" hidden="1" x14ac:dyDescent="0.25">
      <c r="A797" t="s">
        <v>18</v>
      </c>
      <c r="B797" t="s">
        <v>6</v>
      </c>
      <c r="C797" s="4" t="s">
        <v>277</v>
      </c>
      <c r="D797" s="4" t="s">
        <v>317</v>
      </c>
      <c r="E797" s="6">
        <v>42162</v>
      </c>
      <c r="F797">
        <v>0</v>
      </c>
      <c r="G797" s="15">
        <v>250</v>
      </c>
      <c r="H797">
        <v>174275</v>
      </c>
      <c r="I797">
        <v>179433</v>
      </c>
      <c r="J797">
        <f t="shared" si="129"/>
        <v>138.61107261107261</v>
      </c>
      <c r="K797" t="s">
        <v>30</v>
      </c>
      <c r="L797">
        <f>((3.14*(0.5^2))/4)*J797</f>
        <v>27.202422999923002</v>
      </c>
      <c r="M797">
        <v>28.03642872</v>
      </c>
      <c r="N797" s="9">
        <v>1000</v>
      </c>
      <c r="O797" s="9">
        <v>1</v>
      </c>
      <c r="P797" s="12" t="s">
        <v>238</v>
      </c>
      <c r="Q797" t="s">
        <v>31</v>
      </c>
      <c r="R797" t="s">
        <v>99</v>
      </c>
      <c r="S797" t="s">
        <v>34</v>
      </c>
      <c r="T797" t="s">
        <v>134</v>
      </c>
      <c r="U797" t="s">
        <v>135</v>
      </c>
      <c r="V797" t="s">
        <v>30</v>
      </c>
      <c r="W797" t="str">
        <f t="shared" si="138"/>
        <v>Calanoida</v>
      </c>
      <c r="X797" t="s">
        <v>342</v>
      </c>
      <c r="Y797" t="str">
        <f t="shared" si="139"/>
        <v>Candacia</v>
      </c>
      <c r="Z797" t="s">
        <v>135</v>
      </c>
      <c r="AA797" t="s">
        <v>30</v>
      </c>
      <c r="AB797" t="s">
        <v>30</v>
      </c>
      <c r="AC797">
        <v>3.2</v>
      </c>
      <c r="AD797">
        <v>1</v>
      </c>
      <c r="AE797" s="21">
        <f t="shared" si="131"/>
        <v>1</v>
      </c>
      <c r="AF797" s="27">
        <f t="shared" si="135"/>
        <v>3.5667880884081446E-2</v>
      </c>
      <c r="AG797" t="s">
        <v>237</v>
      </c>
    </row>
    <row r="798" spans="1:33" hidden="1" x14ac:dyDescent="0.25">
      <c r="A798" t="s">
        <v>18</v>
      </c>
      <c r="B798" t="s">
        <v>6</v>
      </c>
      <c r="C798" s="4" t="s">
        <v>277</v>
      </c>
      <c r="D798" s="4" t="s">
        <v>317</v>
      </c>
      <c r="E798" s="6">
        <v>42162</v>
      </c>
      <c r="F798">
        <v>0</v>
      </c>
      <c r="G798" s="15">
        <v>250</v>
      </c>
      <c r="H798">
        <v>174275</v>
      </c>
      <c r="I798">
        <v>179433</v>
      </c>
      <c r="J798">
        <f t="shared" si="129"/>
        <v>138.61107261107261</v>
      </c>
      <c r="K798" t="s">
        <v>30</v>
      </c>
      <c r="L798">
        <f>((3.14*(0.5^2))/4)*J798</f>
        <v>27.202422999923002</v>
      </c>
      <c r="M798">
        <v>28.03642872</v>
      </c>
      <c r="N798" s="9">
        <v>250</v>
      </c>
      <c r="O798" s="9">
        <v>0.02</v>
      </c>
      <c r="P798" s="12" t="s">
        <v>239</v>
      </c>
      <c r="Q798" t="s">
        <v>31</v>
      </c>
      <c r="R798" t="s">
        <v>33</v>
      </c>
      <c r="S798" t="s">
        <v>34</v>
      </c>
      <c r="T798" t="s">
        <v>35</v>
      </c>
      <c r="U798" t="s">
        <v>36</v>
      </c>
      <c r="V798" t="s">
        <v>37</v>
      </c>
      <c r="W798" t="str">
        <f t="shared" si="138"/>
        <v>Calanoida</v>
      </c>
      <c r="X798" t="s">
        <v>342</v>
      </c>
      <c r="Y798" t="str">
        <f t="shared" si="139"/>
        <v>Centropages</v>
      </c>
      <c r="Z798" t="s">
        <v>247</v>
      </c>
      <c r="AA798" t="s">
        <v>30</v>
      </c>
      <c r="AB798" t="s">
        <v>30</v>
      </c>
      <c r="AC798" t="s">
        <v>229</v>
      </c>
      <c r="AD798">
        <v>1</v>
      </c>
      <c r="AE798" s="21">
        <f t="shared" si="131"/>
        <v>50</v>
      </c>
      <c r="AF798" s="27">
        <f t="shared" si="135"/>
        <v>1.7833940442040723</v>
      </c>
      <c r="AG798" t="s">
        <v>237</v>
      </c>
    </row>
    <row r="799" spans="1:33" hidden="1" x14ac:dyDescent="0.25">
      <c r="A799" t="s">
        <v>18</v>
      </c>
      <c r="B799" t="s">
        <v>6</v>
      </c>
      <c r="C799" s="4" t="s">
        <v>277</v>
      </c>
      <c r="D799" s="4" t="s">
        <v>317</v>
      </c>
      <c r="E799" s="6">
        <v>42162</v>
      </c>
      <c r="F799">
        <v>0</v>
      </c>
      <c r="G799" s="15">
        <v>250</v>
      </c>
      <c r="H799">
        <v>174275</v>
      </c>
      <c r="I799">
        <v>179433</v>
      </c>
      <c r="J799">
        <f t="shared" si="129"/>
        <v>138.61107261107261</v>
      </c>
      <c r="K799" t="s">
        <v>30</v>
      </c>
      <c r="L799">
        <f>((3.14*(0.5^2))/4)*J799</f>
        <v>27.202422999923002</v>
      </c>
      <c r="M799">
        <v>28.03642872</v>
      </c>
      <c r="N799" s="9">
        <v>2000</v>
      </c>
      <c r="O799" s="9">
        <v>1</v>
      </c>
      <c r="P799" s="17" t="s">
        <v>235</v>
      </c>
      <c r="Q799" t="s">
        <v>87</v>
      </c>
      <c r="R799" t="s">
        <v>30</v>
      </c>
      <c r="S799" t="s">
        <v>30</v>
      </c>
      <c r="T799" t="s">
        <v>30</v>
      </c>
      <c r="U799" t="s">
        <v>30</v>
      </c>
      <c r="V799" t="s">
        <v>30</v>
      </c>
      <c r="W799" t="str">
        <f t="shared" si="138"/>
        <v>Chaetognatha</v>
      </c>
      <c r="X799" t="s">
        <v>166</v>
      </c>
      <c r="Y799" t="str">
        <f t="shared" si="139"/>
        <v>Chaetognatha</v>
      </c>
      <c r="Z799" t="s">
        <v>188</v>
      </c>
      <c r="AA799" t="s">
        <v>30</v>
      </c>
      <c r="AB799" t="s">
        <v>30</v>
      </c>
      <c r="AC799">
        <v>18</v>
      </c>
      <c r="AD799">
        <v>3</v>
      </c>
      <c r="AE799" s="21">
        <f t="shared" si="131"/>
        <v>3</v>
      </c>
      <c r="AF799" s="27">
        <f t="shared" si="135"/>
        <v>0.10700364265224434</v>
      </c>
      <c r="AG799" t="s">
        <v>237</v>
      </c>
    </row>
    <row r="800" spans="1:33" hidden="1" x14ac:dyDescent="0.25">
      <c r="A800" t="s">
        <v>18</v>
      </c>
      <c r="B800" t="s">
        <v>6</v>
      </c>
      <c r="C800" s="4" t="s">
        <v>277</v>
      </c>
      <c r="D800" s="4" t="s">
        <v>317</v>
      </c>
      <c r="E800" s="6">
        <v>42162</v>
      </c>
      <c r="F800">
        <v>0</v>
      </c>
      <c r="G800" s="15">
        <v>250</v>
      </c>
      <c r="H800">
        <v>174275</v>
      </c>
      <c r="I800">
        <v>179433</v>
      </c>
      <c r="J800">
        <f t="shared" si="129"/>
        <v>138.61107261107261</v>
      </c>
      <c r="K800" t="s">
        <v>30</v>
      </c>
      <c r="L800">
        <f>((3.14*(0.5^2))/4)*J800</f>
        <v>27.202422999923002</v>
      </c>
      <c r="M800">
        <v>28.03642872</v>
      </c>
      <c r="N800" s="9">
        <v>1000</v>
      </c>
      <c r="O800" s="9">
        <v>1</v>
      </c>
      <c r="P800" s="17" t="s">
        <v>235</v>
      </c>
      <c r="Q800" t="s">
        <v>87</v>
      </c>
      <c r="R800" t="s">
        <v>30</v>
      </c>
      <c r="S800" t="s">
        <v>30</v>
      </c>
      <c r="T800" t="s">
        <v>30</v>
      </c>
      <c r="U800" t="s">
        <v>30</v>
      </c>
      <c r="V800" t="s">
        <v>30</v>
      </c>
      <c r="W800" t="str">
        <f t="shared" si="138"/>
        <v>Chaetognatha</v>
      </c>
      <c r="X800" t="s">
        <v>166</v>
      </c>
      <c r="Y800" t="str">
        <f t="shared" si="139"/>
        <v>Chaetognatha</v>
      </c>
      <c r="Z800" t="s">
        <v>188</v>
      </c>
      <c r="AA800" t="s">
        <v>30</v>
      </c>
      <c r="AB800" t="s">
        <v>30</v>
      </c>
      <c r="AC800">
        <v>11.6</v>
      </c>
      <c r="AD800">
        <v>9</v>
      </c>
      <c r="AE800" s="21">
        <f t="shared" si="131"/>
        <v>9</v>
      </c>
      <c r="AF800" s="27">
        <f t="shared" si="135"/>
        <v>0.32101092795673303</v>
      </c>
      <c r="AG800" t="s">
        <v>237</v>
      </c>
    </row>
    <row r="801" spans="1:33" hidden="1" x14ac:dyDescent="0.25">
      <c r="A801" t="s">
        <v>18</v>
      </c>
      <c r="B801" t="s">
        <v>6</v>
      </c>
      <c r="C801" s="4" t="s">
        <v>277</v>
      </c>
      <c r="D801" s="4" t="s">
        <v>317</v>
      </c>
      <c r="E801" s="6">
        <v>42162</v>
      </c>
      <c r="F801">
        <v>0</v>
      </c>
      <c r="G801" s="15">
        <v>250</v>
      </c>
      <c r="H801">
        <v>174275</v>
      </c>
      <c r="I801">
        <v>179433</v>
      </c>
      <c r="J801">
        <f t="shared" si="129"/>
        <v>138.61107261107261</v>
      </c>
      <c r="K801" t="s">
        <v>30</v>
      </c>
      <c r="L801">
        <f>((3.14*(0.5^2))/4)*J801</f>
        <v>27.202422999923002</v>
      </c>
      <c r="M801">
        <v>28.03642872</v>
      </c>
      <c r="N801" s="9">
        <v>2000</v>
      </c>
      <c r="O801" s="9">
        <v>1</v>
      </c>
      <c r="P801" s="12" t="s">
        <v>240</v>
      </c>
      <c r="Q801" t="s">
        <v>72</v>
      </c>
      <c r="R801" t="s">
        <v>73</v>
      </c>
      <c r="S801" t="s">
        <v>110</v>
      </c>
      <c r="T801" t="s">
        <v>125</v>
      </c>
      <c r="U801" t="s">
        <v>126</v>
      </c>
      <c r="V801" t="s">
        <v>30</v>
      </c>
      <c r="W801" t="s">
        <v>73</v>
      </c>
      <c r="X801" t="s">
        <v>166</v>
      </c>
      <c r="Y801" t="str">
        <f t="shared" si="139"/>
        <v>Clytia</v>
      </c>
      <c r="Z801" t="s">
        <v>126</v>
      </c>
      <c r="AA801" t="s">
        <v>30</v>
      </c>
      <c r="AB801" t="s">
        <v>30</v>
      </c>
      <c r="AC801">
        <v>6.8</v>
      </c>
      <c r="AD801">
        <v>2</v>
      </c>
      <c r="AE801" s="21">
        <f t="shared" si="131"/>
        <v>2</v>
      </c>
      <c r="AF801" s="27">
        <f t="shared" si="135"/>
        <v>7.1335761768162892E-2</v>
      </c>
      <c r="AG801" t="s">
        <v>237</v>
      </c>
    </row>
    <row r="802" spans="1:33" hidden="1" x14ac:dyDescent="0.25">
      <c r="A802" t="s">
        <v>18</v>
      </c>
      <c r="B802" t="s">
        <v>6</v>
      </c>
      <c r="C802" s="4" t="s">
        <v>277</v>
      </c>
      <c r="D802" s="4" t="s">
        <v>317</v>
      </c>
      <c r="E802" s="6">
        <v>42162</v>
      </c>
      <c r="F802">
        <v>0</v>
      </c>
      <c r="G802" s="15">
        <v>250</v>
      </c>
      <c r="H802">
        <v>174275</v>
      </c>
      <c r="I802">
        <v>179433</v>
      </c>
      <c r="J802">
        <f t="shared" si="129"/>
        <v>138.61107261107261</v>
      </c>
      <c r="K802" t="s">
        <v>30</v>
      </c>
      <c r="L802">
        <f>((3.14*(0.5^2))/4)*J802</f>
        <v>27.202422999923002</v>
      </c>
      <c r="M802">
        <v>28.03642872</v>
      </c>
      <c r="N802" s="9">
        <v>1000</v>
      </c>
      <c r="O802" s="9">
        <v>1</v>
      </c>
      <c r="P802" s="12" t="s">
        <v>240</v>
      </c>
      <c r="Q802" t="s">
        <v>72</v>
      </c>
      <c r="R802" t="s">
        <v>73</v>
      </c>
      <c r="S802" t="s">
        <v>110</v>
      </c>
      <c r="T802" t="s">
        <v>125</v>
      </c>
      <c r="U802" t="s">
        <v>126</v>
      </c>
      <c r="V802" t="s">
        <v>30</v>
      </c>
      <c r="W802" t="s">
        <v>73</v>
      </c>
      <c r="X802" t="s">
        <v>166</v>
      </c>
      <c r="Y802" t="str">
        <f t="shared" si="139"/>
        <v>Clytia</v>
      </c>
      <c r="Z802" t="s">
        <v>126</v>
      </c>
      <c r="AA802" t="s">
        <v>30</v>
      </c>
      <c r="AB802" t="s">
        <v>30</v>
      </c>
      <c r="AC802">
        <v>7.5</v>
      </c>
      <c r="AD802">
        <v>3</v>
      </c>
      <c r="AE802" s="21">
        <f t="shared" si="131"/>
        <v>3</v>
      </c>
      <c r="AF802" s="27">
        <f t="shared" si="135"/>
        <v>0.10700364265224434</v>
      </c>
      <c r="AG802" t="s">
        <v>237</v>
      </c>
    </row>
    <row r="803" spans="1:33" hidden="1" x14ac:dyDescent="0.25">
      <c r="A803" t="s">
        <v>18</v>
      </c>
      <c r="B803" t="s">
        <v>6</v>
      </c>
      <c r="C803" s="4" t="s">
        <v>277</v>
      </c>
      <c r="D803" s="4" t="s">
        <v>317</v>
      </c>
      <c r="E803" s="6">
        <v>42162</v>
      </c>
      <c r="F803">
        <v>0</v>
      </c>
      <c r="G803" s="15">
        <v>250</v>
      </c>
      <c r="H803">
        <v>174275</v>
      </c>
      <c r="I803">
        <v>179433</v>
      </c>
      <c r="J803">
        <f t="shared" si="129"/>
        <v>138.61107261107261</v>
      </c>
      <c r="K803" t="s">
        <v>30</v>
      </c>
      <c r="L803">
        <f>((3.14*(0.5^2))/4)*J803</f>
        <v>27.202422999923002</v>
      </c>
      <c r="M803">
        <v>28.03642872</v>
      </c>
      <c r="N803" s="9">
        <v>1000</v>
      </c>
      <c r="O803" s="9">
        <v>1</v>
      </c>
      <c r="P803" s="17" t="s">
        <v>234</v>
      </c>
      <c r="Q803" t="s">
        <v>31</v>
      </c>
      <c r="R803" t="s">
        <v>32</v>
      </c>
      <c r="S803" t="s">
        <v>30</v>
      </c>
      <c r="T803" t="s">
        <v>30</v>
      </c>
      <c r="U803" t="s">
        <v>30</v>
      </c>
      <c r="V803" t="s">
        <v>30</v>
      </c>
      <c r="W803" t="s">
        <v>312</v>
      </c>
      <c r="X803" t="s">
        <v>166</v>
      </c>
      <c r="Y803" t="s">
        <v>168</v>
      </c>
      <c r="Z803" t="s">
        <v>168</v>
      </c>
      <c r="AA803" t="s">
        <v>215</v>
      </c>
      <c r="AB803" t="s">
        <v>30</v>
      </c>
      <c r="AC803" t="s">
        <v>229</v>
      </c>
      <c r="AD803">
        <v>1</v>
      </c>
      <c r="AE803" s="21">
        <f t="shared" si="131"/>
        <v>1</v>
      </c>
      <c r="AF803" s="27">
        <f t="shared" si="135"/>
        <v>3.5667880884081446E-2</v>
      </c>
      <c r="AG803" t="s">
        <v>237</v>
      </c>
    </row>
    <row r="804" spans="1:33" hidden="1" x14ac:dyDescent="0.25">
      <c r="A804" t="s">
        <v>18</v>
      </c>
      <c r="B804" t="s">
        <v>6</v>
      </c>
      <c r="C804" s="4" t="s">
        <v>277</v>
      </c>
      <c r="D804" s="4" t="s">
        <v>317</v>
      </c>
      <c r="E804" s="6">
        <v>42162</v>
      </c>
      <c r="F804">
        <v>0</v>
      </c>
      <c r="G804" s="15">
        <v>250</v>
      </c>
      <c r="H804">
        <v>174275</v>
      </c>
      <c r="I804">
        <v>179433</v>
      </c>
      <c r="J804">
        <f t="shared" si="129"/>
        <v>138.61107261107261</v>
      </c>
      <c r="K804" t="s">
        <v>30</v>
      </c>
      <c r="L804">
        <f>((3.14*(0.5^2))/4)*J804</f>
        <v>27.202422999923002</v>
      </c>
      <c r="M804">
        <v>28.03642872</v>
      </c>
      <c r="N804" s="9">
        <v>1000</v>
      </c>
      <c r="O804" s="9">
        <v>1</v>
      </c>
      <c r="P804" s="12" t="s">
        <v>239</v>
      </c>
      <c r="Q804" t="s">
        <v>31</v>
      </c>
      <c r="R804" t="s">
        <v>33</v>
      </c>
      <c r="S804" t="s">
        <v>34</v>
      </c>
      <c r="T804" t="s">
        <v>30</v>
      </c>
      <c r="U804" t="s">
        <v>30</v>
      </c>
      <c r="V804" t="s">
        <v>30</v>
      </c>
      <c r="W804" t="str">
        <f>IF(S804="NA",IF(R804="NA",IF(Q804="NA","Digested",Q804),R804),S804)</f>
        <v>Calanoida</v>
      </c>
      <c r="X804" t="s">
        <v>342</v>
      </c>
      <c r="Y804" t="s">
        <v>176</v>
      </c>
      <c r="Z804" t="s">
        <v>176</v>
      </c>
      <c r="AA804" t="s">
        <v>222</v>
      </c>
      <c r="AB804" t="s">
        <v>30</v>
      </c>
      <c r="AC804" t="s">
        <v>229</v>
      </c>
      <c r="AD804">
        <v>1</v>
      </c>
      <c r="AE804" s="21">
        <f t="shared" si="131"/>
        <v>1</v>
      </c>
      <c r="AF804" s="27">
        <f t="shared" si="135"/>
        <v>3.5667880884081446E-2</v>
      </c>
      <c r="AG804" t="s">
        <v>237</v>
      </c>
    </row>
    <row r="805" spans="1:33" hidden="1" x14ac:dyDescent="0.25">
      <c r="A805" t="s">
        <v>18</v>
      </c>
      <c r="B805" t="s">
        <v>6</v>
      </c>
      <c r="C805" s="4" t="s">
        <v>277</v>
      </c>
      <c r="D805" s="4" t="s">
        <v>317</v>
      </c>
      <c r="E805" s="6">
        <v>42162</v>
      </c>
      <c r="F805">
        <v>0</v>
      </c>
      <c r="G805" s="15">
        <v>250</v>
      </c>
      <c r="H805">
        <v>174275</v>
      </c>
      <c r="I805">
        <v>179433</v>
      </c>
      <c r="J805">
        <f t="shared" si="129"/>
        <v>138.61107261107261</v>
      </c>
      <c r="K805" t="s">
        <v>30</v>
      </c>
      <c r="L805">
        <f>((3.14*(0.5^2))/4)*J805</f>
        <v>27.202422999923002</v>
      </c>
      <c r="M805">
        <v>28.03642872</v>
      </c>
      <c r="N805" s="9">
        <v>250</v>
      </c>
      <c r="O805" s="9">
        <v>0.02</v>
      </c>
      <c r="P805" s="12" t="s">
        <v>239</v>
      </c>
      <c r="Q805" t="s">
        <v>31</v>
      </c>
      <c r="R805" t="s">
        <v>33</v>
      </c>
      <c r="S805" t="s">
        <v>34</v>
      </c>
      <c r="T805" t="s">
        <v>30</v>
      </c>
      <c r="U805" t="s">
        <v>30</v>
      </c>
      <c r="V805" t="s">
        <v>30</v>
      </c>
      <c r="W805" t="str">
        <f>IF(S805="NA",IF(R805="NA",IF(Q805="NA","Digested",Q805),R805),S805)</f>
        <v>Calanoida</v>
      </c>
      <c r="X805" t="s">
        <v>342</v>
      </c>
      <c r="Y805" t="s">
        <v>176</v>
      </c>
      <c r="Z805" t="s">
        <v>176</v>
      </c>
      <c r="AA805" t="s">
        <v>219</v>
      </c>
      <c r="AB805" t="s">
        <v>30</v>
      </c>
      <c r="AC805" t="s">
        <v>229</v>
      </c>
      <c r="AD805">
        <v>2</v>
      </c>
      <c r="AE805" s="21">
        <f t="shared" si="131"/>
        <v>100</v>
      </c>
      <c r="AF805" s="27">
        <f t="shared" si="135"/>
        <v>3.5667880884081447</v>
      </c>
      <c r="AG805" t="s">
        <v>237</v>
      </c>
    </row>
    <row r="806" spans="1:33" hidden="1" x14ac:dyDescent="0.25">
      <c r="A806" t="s">
        <v>18</v>
      </c>
      <c r="B806" t="s">
        <v>6</v>
      </c>
      <c r="C806" s="4" t="s">
        <v>277</v>
      </c>
      <c r="D806" s="4" t="s">
        <v>317</v>
      </c>
      <c r="E806" s="6">
        <v>42162</v>
      </c>
      <c r="F806">
        <v>0</v>
      </c>
      <c r="G806" s="15">
        <v>250</v>
      </c>
      <c r="H806">
        <v>174275</v>
      </c>
      <c r="I806">
        <v>179433</v>
      </c>
      <c r="J806">
        <f t="shared" ref="J806:J869" si="140">((I806-H806)*26873)/999999</f>
        <v>138.61107261107261</v>
      </c>
      <c r="K806" t="s">
        <v>30</v>
      </c>
      <c r="L806">
        <f>((3.14*(0.5^2))/4)*J806</f>
        <v>27.202422999923002</v>
      </c>
      <c r="M806">
        <v>28.03642872</v>
      </c>
      <c r="N806" s="9">
        <v>250</v>
      </c>
      <c r="O806" s="9">
        <v>0.02</v>
      </c>
      <c r="P806" s="12" t="s">
        <v>239</v>
      </c>
      <c r="Q806" t="s">
        <v>31</v>
      </c>
      <c r="R806" t="s">
        <v>33</v>
      </c>
      <c r="S806" t="s">
        <v>34</v>
      </c>
      <c r="T806" t="s">
        <v>30</v>
      </c>
      <c r="U806" t="s">
        <v>30</v>
      </c>
      <c r="V806" t="s">
        <v>30</v>
      </c>
      <c r="W806" t="str">
        <f>IF(S806="NA",IF(R806="NA",IF(Q806="NA","Digested",Q806),R806),S806)</f>
        <v>Calanoida</v>
      </c>
      <c r="X806" t="s">
        <v>342</v>
      </c>
      <c r="Y806" t="s">
        <v>176</v>
      </c>
      <c r="Z806" t="s">
        <v>176</v>
      </c>
      <c r="AA806" t="s">
        <v>216</v>
      </c>
      <c r="AB806" t="s">
        <v>30</v>
      </c>
      <c r="AC806" t="s">
        <v>229</v>
      </c>
      <c r="AD806">
        <v>7</v>
      </c>
      <c r="AE806" s="21">
        <f t="shared" ref="AE806:AE869" si="141">AD806/O806</f>
        <v>350</v>
      </c>
      <c r="AF806" s="27">
        <f t="shared" si="135"/>
        <v>12.483758309428506</v>
      </c>
      <c r="AG806" t="s">
        <v>237</v>
      </c>
    </row>
    <row r="807" spans="1:33" hidden="1" x14ac:dyDescent="0.25">
      <c r="A807" t="s">
        <v>18</v>
      </c>
      <c r="B807" t="s">
        <v>6</v>
      </c>
      <c r="C807" s="4" t="s">
        <v>277</v>
      </c>
      <c r="D807" s="4" t="s">
        <v>317</v>
      </c>
      <c r="E807" s="6">
        <v>42162</v>
      </c>
      <c r="F807">
        <v>0</v>
      </c>
      <c r="G807" s="15">
        <v>250</v>
      </c>
      <c r="H807">
        <v>174275</v>
      </c>
      <c r="I807">
        <v>179433</v>
      </c>
      <c r="J807">
        <f t="shared" si="140"/>
        <v>138.61107261107261</v>
      </c>
      <c r="K807" t="s">
        <v>30</v>
      </c>
      <c r="L807">
        <f>((3.14*(0.5^2))/4)*J807</f>
        <v>27.202422999923002</v>
      </c>
      <c r="M807">
        <v>28.03642872</v>
      </c>
      <c r="N807" s="9">
        <v>1000</v>
      </c>
      <c r="O807" s="9">
        <v>1</v>
      </c>
      <c r="P807" s="17" t="s">
        <v>234</v>
      </c>
      <c r="Q807" t="s">
        <v>31</v>
      </c>
      <c r="R807" t="s">
        <v>32</v>
      </c>
      <c r="S807" t="s">
        <v>337</v>
      </c>
      <c r="T807" t="s">
        <v>55</v>
      </c>
      <c r="U807" t="s">
        <v>56</v>
      </c>
      <c r="V807" t="s">
        <v>30</v>
      </c>
      <c r="W807" t="str">
        <f t="shared" ref="W807:W808" si="142">IF(S807="NA",IF(R807="NA",IF(Q807="NA","Digested",Q807),R807),S807)</f>
        <v>Poecilostomatoida</v>
      </c>
      <c r="X807" t="s">
        <v>166</v>
      </c>
      <c r="Y807" t="str">
        <f>IF(U807="NA",IF(T807="NA",IF(S807="NA",IF(R807="NA",IF(Q807="NA","Other",Q807),R807),S807),T807),U807)</f>
        <v>Corycaeus</v>
      </c>
      <c r="Z807" t="s">
        <v>56</v>
      </c>
      <c r="AA807" t="s">
        <v>30</v>
      </c>
      <c r="AB807" t="s">
        <v>30</v>
      </c>
      <c r="AC807" t="s">
        <v>229</v>
      </c>
      <c r="AD807">
        <v>3</v>
      </c>
      <c r="AE807" s="21">
        <f t="shared" si="141"/>
        <v>3</v>
      </c>
      <c r="AF807" s="27">
        <f t="shared" si="135"/>
        <v>0.10700364265224434</v>
      </c>
      <c r="AG807" t="s">
        <v>237</v>
      </c>
    </row>
    <row r="808" spans="1:33" hidden="1" x14ac:dyDescent="0.25">
      <c r="A808" t="s">
        <v>18</v>
      </c>
      <c r="B808" t="s">
        <v>6</v>
      </c>
      <c r="C808" s="4" t="s">
        <v>277</v>
      </c>
      <c r="D808" s="4" t="s">
        <v>317</v>
      </c>
      <c r="E808" s="6">
        <v>42162</v>
      </c>
      <c r="F808">
        <v>0</v>
      </c>
      <c r="G808" s="15">
        <v>250</v>
      </c>
      <c r="H808">
        <v>174275</v>
      </c>
      <c r="I808">
        <v>179433</v>
      </c>
      <c r="J808">
        <f t="shared" si="140"/>
        <v>138.61107261107261</v>
      </c>
      <c r="K808" t="s">
        <v>30</v>
      </c>
      <c r="L808">
        <f>((3.14*(0.5^2))/4)*J808</f>
        <v>27.202422999923002</v>
      </c>
      <c r="M808">
        <v>28.03642872</v>
      </c>
      <c r="N808" s="9">
        <v>250</v>
      </c>
      <c r="O808" s="9">
        <v>0.02</v>
      </c>
      <c r="P808" s="17" t="s">
        <v>234</v>
      </c>
      <c r="Q808" t="s">
        <v>31</v>
      </c>
      <c r="R808" t="s">
        <v>32</v>
      </c>
      <c r="S808" t="s">
        <v>337</v>
      </c>
      <c r="T808" t="s">
        <v>55</v>
      </c>
      <c r="U808" t="s">
        <v>56</v>
      </c>
      <c r="V808" t="s">
        <v>30</v>
      </c>
      <c r="W808" t="str">
        <f t="shared" si="142"/>
        <v>Poecilostomatoida</v>
      </c>
      <c r="X808" t="s">
        <v>166</v>
      </c>
      <c r="Y808" t="str">
        <f>IF(U808="NA",IF(T808="NA",IF(S808="NA",IF(R808="NA",IF(Q808="NA","Other",Q808),R808),S808),T808),U808)</f>
        <v>Corycaeus</v>
      </c>
      <c r="Z808" t="s">
        <v>56</v>
      </c>
      <c r="AA808" t="s">
        <v>30</v>
      </c>
      <c r="AB808" t="s">
        <v>30</v>
      </c>
      <c r="AC808" t="s">
        <v>229</v>
      </c>
      <c r="AD808">
        <v>13</v>
      </c>
      <c r="AE808" s="21">
        <f t="shared" si="141"/>
        <v>650</v>
      </c>
      <c r="AF808" s="27">
        <f t="shared" si="135"/>
        <v>23.184122574652939</v>
      </c>
      <c r="AG808" t="s">
        <v>237</v>
      </c>
    </row>
    <row r="809" spans="1:33" hidden="1" x14ac:dyDescent="0.25">
      <c r="A809" t="s">
        <v>18</v>
      </c>
      <c r="B809" t="s">
        <v>6</v>
      </c>
      <c r="C809" s="4" t="s">
        <v>277</v>
      </c>
      <c r="D809" s="4" t="s">
        <v>317</v>
      </c>
      <c r="E809" s="6">
        <v>42162</v>
      </c>
      <c r="F809">
        <v>0</v>
      </c>
      <c r="G809" s="15">
        <v>250</v>
      </c>
      <c r="H809">
        <v>174275</v>
      </c>
      <c r="I809">
        <v>179433</v>
      </c>
      <c r="J809">
        <f t="shared" si="140"/>
        <v>138.61107261107261</v>
      </c>
      <c r="K809" t="s">
        <v>30</v>
      </c>
      <c r="L809">
        <f>((3.14*(0.5^2))/4)*J809</f>
        <v>27.202422999923002</v>
      </c>
      <c r="M809">
        <v>28.03642872</v>
      </c>
      <c r="N809" s="9">
        <v>250</v>
      </c>
      <c r="O809" s="9">
        <v>0.02</v>
      </c>
      <c r="P809" s="17" t="s">
        <v>234</v>
      </c>
      <c r="Q809" t="s">
        <v>31</v>
      </c>
      <c r="R809" t="s">
        <v>32</v>
      </c>
      <c r="S809" t="s">
        <v>30</v>
      </c>
      <c r="T809" t="s">
        <v>30</v>
      </c>
      <c r="U809" t="s">
        <v>30</v>
      </c>
      <c r="V809" t="s">
        <v>30</v>
      </c>
      <c r="W809" t="s">
        <v>274</v>
      </c>
      <c r="X809" t="s">
        <v>274</v>
      </c>
      <c r="Y809" t="s">
        <v>274</v>
      </c>
      <c r="Z809" t="s">
        <v>164</v>
      </c>
      <c r="AA809" t="s">
        <v>30</v>
      </c>
      <c r="AB809" t="s">
        <v>30</v>
      </c>
      <c r="AC809" t="s">
        <v>229</v>
      </c>
      <c r="AD809">
        <v>2</v>
      </c>
      <c r="AE809" s="21">
        <f t="shared" si="141"/>
        <v>100</v>
      </c>
      <c r="AF809" s="27">
        <f t="shared" si="135"/>
        <v>3.5667880884081447</v>
      </c>
      <c r="AG809" t="s">
        <v>237</v>
      </c>
    </row>
    <row r="810" spans="1:33" hidden="1" x14ac:dyDescent="0.25">
      <c r="A810" t="s">
        <v>18</v>
      </c>
      <c r="B810" t="s">
        <v>6</v>
      </c>
      <c r="C810" s="4" t="s">
        <v>277</v>
      </c>
      <c r="D810" s="4" t="s">
        <v>317</v>
      </c>
      <c r="E810" s="6">
        <v>42162</v>
      </c>
      <c r="F810">
        <v>0</v>
      </c>
      <c r="G810" s="15">
        <v>250</v>
      </c>
      <c r="H810">
        <v>174275</v>
      </c>
      <c r="I810">
        <v>179433</v>
      </c>
      <c r="J810">
        <f t="shared" si="140"/>
        <v>138.61107261107261</v>
      </c>
      <c r="K810" t="s">
        <v>30</v>
      </c>
      <c r="L810">
        <f>((3.14*(0.5^2))/4)*J810</f>
        <v>27.202422999923002</v>
      </c>
      <c r="M810">
        <v>28.03642872</v>
      </c>
      <c r="N810" s="9">
        <v>250</v>
      </c>
      <c r="O810" s="9">
        <v>0.02</v>
      </c>
      <c r="P810" s="17" t="s">
        <v>234</v>
      </c>
      <c r="Q810" t="s">
        <v>30</v>
      </c>
      <c r="R810" t="s">
        <v>30</v>
      </c>
      <c r="S810" t="s">
        <v>30</v>
      </c>
      <c r="T810" t="s">
        <v>30</v>
      </c>
      <c r="U810" t="s">
        <v>30</v>
      </c>
      <c r="V810" t="s">
        <v>30</v>
      </c>
      <c r="W810" t="str">
        <f>IF(S810="NA",IF(R810="NA",IF(Q810="NA","Other",Q810),R810),S810)</f>
        <v>Other</v>
      </c>
      <c r="X810" t="s">
        <v>166</v>
      </c>
      <c r="Y810" t="str">
        <f t="shared" ref="Y810:Y852" si="143">IF(U810="NA",IF(T810="NA",IF(S810="NA",IF(R810="NA",IF(Q810="NA","Other",Q810),R810),S810),T810),U810)</f>
        <v>Other</v>
      </c>
      <c r="Z810" t="s">
        <v>162</v>
      </c>
      <c r="AA810" t="s">
        <v>30</v>
      </c>
      <c r="AB810" t="s">
        <v>30</v>
      </c>
      <c r="AC810" t="s">
        <v>229</v>
      </c>
      <c r="AD810">
        <v>15</v>
      </c>
      <c r="AE810" s="21">
        <f t="shared" si="141"/>
        <v>750</v>
      </c>
      <c r="AF810" s="27">
        <f t="shared" si="135"/>
        <v>26.750910663061084</v>
      </c>
      <c r="AG810" t="s">
        <v>237</v>
      </c>
    </row>
    <row r="811" spans="1:33" hidden="1" x14ac:dyDescent="0.25">
      <c r="A811" t="s">
        <v>18</v>
      </c>
      <c r="B811" t="s">
        <v>6</v>
      </c>
      <c r="C811" s="4" t="s">
        <v>277</v>
      </c>
      <c r="D811" s="4" t="s">
        <v>317</v>
      </c>
      <c r="E811" s="6">
        <v>42162</v>
      </c>
      <c r="F811">
        <v>0</v>
      </c>
      <c r="G811" s="15">
        <v>250</v>
      </c>
      <c r="H811">
        <v>174275</v>
      </c>
      <c r="I811">
        <v>179433</v>
      </c>
      <c r="J811">
        <f t="shared" si="140"/>
        <v>138.61107261107261</v>
      </c>
      <c r="K811" t="s">
        <v>30</v>
      </c>
      <c r="L811">
        <f>((3.14*(0.5^2))/4)*J811</f>
        <v>27.202422999923002</v>
      </c>
      <c r="M811">
        <v>28.03642872</v>
      </c>
      <c r="N811" s="9">
        <v>1000</v>
      </c>
      <c r="O811" s="9">
        <v>1</v>
      </c>
      <c r="P811" s="12" t="s">
        <v>238</v>
      </c>
      <c r="Q811" t="s">
        <v>31</v>
      </c>
      <c r="R811" t="s">
        <v>99</v>
      </c>
      <c r="S811" t="s">
        <v>34</v>
      </c>
      <c r="T811" t="s">
        <v>102</v>
      </c>
      <c r="U811" t="s">
        <v>103</v>
      </c>
      <c r="V811" t="s">
        <v>104</v>
      </c>
      <c r="W811" t="str">
        <f t="shared" ref="W811:W817" si="144">IF(S811="NA",IF(R811="NA",IF(Q811="NA","Digested",Q811),R811),S811)</f>
        <v>Calanoida</v>
      </c>
      <c r="X811" t="s">
        <v>342</v>
      </c>
      <c r="Y811" t="str">
        <f t="shared" si="143"/>
        <v>Epilabidocera</v>
      </c>
      <c r="Z811" t="s">
        <v>184</v>
      </c>
      <c r="AA811" t="s">
        <v>30</v>
      </c>
      <c r="AB811" t="s">
        <v>227</v>
      </c>
      <c r="AC811">
        <v>3.2</v>
      </c>
      <c r="AD811">
        <v>1</v>
      </c>
      <c r="AE811" s="21">
        <f t="shared" si="141"/>
        <v>1</v>
      </c>
      <c r="AF811" s="27">
        <f t="shared" si="135"/>
        <v>3.5667880884081446E-2</v>
      </c>
      <c r="AG811" t="s">
        <v>237</v>
      </c>
    </row>
    <row r="812" spans="1:33" hidden="1" x14ac:dyDescent="0.25">
      <c r="A812" t="s">
        <v>18</v>
      </c>
      <c r="B812" t="s">
        <v>6</v>
      </c>
      <c r="C812" s="4" t="s">
        <v>277</v>
      </c>
      <c r="D812" s="4" t="s">
        <v>317</v>
      </c>
      <c r="E812" s="6">
        <v>42162</v>
      </c>
      <c r="F812">
        <v>0</v>
      </c>
      <c r="G812" s="15">
        <v>250</v>
      </c>
      <c r="H812">
        <v>174275</v>
      </c>
      <c r="I812">
        <v>179433</v>
      </c>
      <c r="J812">
        <f t="shared" si="140"/>
        <v>138.61107261107261</v>
      </c>
      <c r="K812" t="s">
        <v>30</v>
      </c>
      <c r="L812">
        <f>((3.14*(0.5^2))/4)*J812</f>
        <v>27.202422999923002</v>
      </c>
      <c r="M812">
        <v>28.03642872</v>
      </c>
      <c r="N812" s="9">
        <v>1000</v>
      </c>
      <c r="O812" s="9">
        <v>1</v>
      </c>
      <c r="P812" s="12" t="s">
        <v>238</v>
      </c>
      <c r="Q812" t="s">
        <v>31</v>
      </c>
      <c r="R812" t="s">
        <v>99</v>
      </c>
      <c r="S812" t="s">
        <v>34</v>
      </c>
      <c r="T812" t="s">
        <v>102</v>
      </c>
      <c r="U812" t="s">
        <v>103</v>
      </c>
      <c r="V812" t="s">
        <v>104</v>
      </c>
      <c r="W812" t="str">
        <f t="shared" si="144"/>
        <v>Calanoida</v>
      </c>
      <c r="X812" t="s">
        <v>342</v>
      </c>
      <c r="Y812" t="str">
        <f t="shared" si="143"/>
        <v>Epilabidocera</v>
      </c>
      <c r="Z812" t="s">
        <v>184</v>
      </c>
      <c r="AA812" t="s">
        <v>222</v>
      </c>
      <c r="AB812" t="s">
        <v>228</v>
      </c>
      <c r="AC812">
        <v>2.8</v>
      </c>
      <c r="AD812">
        <v>4</v>
      </c>
      <c r="AE812" s="21">
        <f t="shared" si="141"/>
        <v>4</v>
      </c>
      <c r="AF812" s="27">
        <f t="shared" si="135"/>
        <v>0.14267152353632578</v>
      </c>
      <c r="AG812" t="s">
        <v>237</v>
      </c>
    </row>
    <row r="813" spans="1:33" hidden="1" x14ac:dyDescent="0.25">
      <c r="A813" t="s">
        <v>18</v>
      </c>
      <c r="B813" t="s">
        <v>6</v>
      </c>
      <c r="C813" s="4" t="s">
        <v>277</v>
      </c>
      <c r="D813" s="4" t="s">
        <v>317</v>
      </c>
      <c r="E813" s="6">
        <v>42162</v>
      </c>
      <c r="F813">
        <v>0</v>
      </c>
      <c r="G813" s="15">
        <v>250</v>
      </c>
      <c r="H813">
        <v>174275</v>
      </c>
      <c r="I813">
        <v>179433</v>
      </c>
      <c r="J813">
        <f t="shared" si="140"/>
        <v>138.61107261107261</v>
      </c>
      <c r="K813" t="s">
        <v>30</v>
      </c>
      <c r="L813">
        <f>((3.14*(0.5^2))/4)*J813</f>
        <v>27.202422999923002</v>
      </c>
      <c r="M813">
        <v>28.03642872</v>
      </c>
      <c r="N813" s="9">
        <v>1000</v>
      </c>
      <c r="O813" s="9">
        <v>1</v>
      </c>
      <c r="P813" s="12" t="s">
        <v>238</v>
      </c>
      <c r="Q813" t="s">
        <v>31</v>
      </c>
      <c r="R813" t="s">
        <v>99</v>
      </c>
      <c r="S813" t="s">
        <v>34</v>
      </c>
      <c r="T813" t="s">
        <v>102</v>
      </c>
      <c r="U813" t="s">
        <v>103</v>
      </c>
      <c r="V813" t="s">
        <v>104</v>
      </c>
      <c r="W813" t="str">
        <f t="shared" si="144"/>
        <v>Calanoida</v>
      </c>
      <c r="X813" t="s">
        <v>342</v>
      </c>
      <c r="Y813" t="str">
        <f t="shared" si="143"/>
        <v>Epilabidocera</v>
      </c>
      <c r="Z813" t="s">
        <v>184</v>
      </c>
      <c r="AA813" t="s">
        <v>223</v>
      </c>
      <c r="AB813" t="s">
        <v>30</v>
      </c>
      <c r="AC813">
        <v>2.2999999999999998</v>
      </c>
      <c r="AD813">
        <v>1</v>
      </c>
      <c r="AE813" s="21">
        <f t="shared" si="141"/>
        <v>1</v>
      </c>
      <c r="AF813" s="27">
        <f t="shared" si="135"/>
        <v>3.5667880884081446E-2</v>
      </c>
      <c r="AG813" t="s">
        <v>237</v>
      </c>
    </row>
    <row r="814" spans="1:33" hidden="1" x14ac:dyDescent="0.25">
      <c r="A814" t="s">
        <v>18</v>
      </c>
      <c r="B814" t="s">
        <v>6</v>
      </c>
      <c r="C814" s="4" t="s">
        <v>277</v>
      </c>
      <c r="D814" s="4" t="s">
        <v>317</v>
      </c>
      <c r="E814" s="6">
        <v>42162</v>
      </c>
      <c r="F814">
        <v>0</v>
      </c>
      <c r="G814" s="15">
        <v>250</v>
      </c>
      <c r="H814">
        <v>174275</v>
      </c>
      <c r="I814">
        <v>179433</v>
      </c>
      <c r="J814">
        <f t="shared" si="140"/>
        <v>138.61107261107261</v>
      </c>
      <c r="K814" t="s">
        <v>30</v>
      </c>
      <c r="L814">
        <f>((3.14*(0.5^2))/4)*J814</f>
        <v>27.202422999923002</v>
      </c>
      <c r="M814">
        <v>28.03642872</v>
      </c>
      <c r="N814" s="9">
        <v>250</v>
      </c>
      <c r="O814" s="9">
        <v>0.02</v>
      </c>
      <c r="P814" s="12" t="s">
        <v>239</v>
      </c>
      <c r="Q814" t="s">
        <v>31</v>
      </c>
      <c r="R814" t="s">
        <v>99</v>
      </c>
      <c r="S814" t="s">
        <v>34</v>
      </c>
      <c r="T814" t="s">
        <v>102</v>
      </c>
      <c r="U814" t="s">
        <v>103</v>
      </c>
      <c r="V814" t="s">
        <v>104</v>
      </c>
      <c r="W814" t="str">
        <f t="shared" si="144"/>
        <v>Calanoida</v>
      </c>
      <c r="X814" t="s">
        <v>342</v>
      </c>
      <c r="Y814" t="str">
        <f t="shared" si="143"/>
        <v>Epilabidocera</v>
      </c>
      <c r="Z814" t="s">
        <v>184</v>
      </c>
      <c r="AA814" t="s">
        <v>222</v>
      </c>
      <c r="AB814" t="s">
        <v>30</v>
      </c>
      <c r="AC814" t="s">
        <v>229</v>
      </c>
      <c r="AD814">
        <v>2</v>
      </c>
      <c r="AE814" s="21">
        <f t="shared" si="141"/>
        <v>100</v>
      </c>
      <c r="AF814" s="27">
        <f t="shared" si="135"/>
        <v>3.5667880884081447</v>
      </c>
      <c r="AG814" t="s">
        <v>237</v>
      </c>
    </row>
    <row r="815" spans="1:33" hidden="1" x14ac:dyDescent="0.25">
      <c r="A815" t="s">
        <v>18</v>
      </c>
      <c r="B815" t="s">
        <v>6</v>
      </c>
      <c r="C815" s="4" t="s">
        <v>277</v>
      </c>
      <c r="D815" s="4" t="s">
        <v>317</v>
      </c>
      <c r="E815" s="6">
        <v>42162</v>
      </c>
      <c r="F815">
        <v>0</v>
      </c>
      <c r="G815" s="15">
        <v>250</v>
      </c>
      <c r="H815">
        <v>174275</v>
      </c>
      <c r="I815">
        <v>179433</v>
      </c>
      <c r="J815">
        <f t="shared" si="140"/>
        <v>138.61107261107261</v>
      </c>
      <c r="K815" t="s">
        <v>30</v>
      </c>
      <c r="L815">
        <f>((3.14*(0.5^2))/4)*J815</f>
        <v>27.202422999923002</v>
      </c>
      <c r="M815">
        <v>28.03642872</v>
      </c>
      <c r="N815" s="9">
        <v>2000</v>
      </c>
      <c r="O815" s="9">
        <v>1</v>
      </c>
      <c r="P815" s="12" t="s">
        <v>238</v>
      </c>
      <c r="Q815" t="s">
        <v>31</v>
      </c>
      <c r="R815" t="s">
        <v>99</v>
      </c>
      <c r="S815" t="s">
        <v>34</v>
      </c>
      <c r="T815" t="s">
        <v>136</v>
      </c>
      <c r="U815" t="s">
        <v>137</v>
      </c>
      <c r="V815" t="s">
        <v>30</v>
      </c>
      <c r="W815" t="str">
        <f t="shared" si="144"/>
        <v>Calanoida</v>
      </c>
      <c r="X815" t="s">
        <v>342</v>
      </c>
      <c r="Y815" t="str">
        <f t="shared" si="143"/>
        <v>Eucalanus</v>
      </c>
      <c r="Z815" t="s">
        <v>137</v>
      </c>
      <c r="AA815" t="s">
        <v>30</v>
      </c>
      <c r="AB815" t="s">
        <v>30</v>
      </c>
      <c r="AC815">
        <v>4.6500000000000004</v>
      </c>
      <c r="AD815">
        <v>2</v>
      </c>
      <c r="AE815" s="21">
        <f t="shared" si="141"/>
        <v>2</v>
      </c>
      <c r="AF815" s="27">
        <f t="shared" si="135"/>
        <v>7.1335761768162892E-2</v>
      </c>
      <c r="AG815" t="s">
        <v>237</v>
      </c>
    </row>
    <row r="816" spans="1:33" hidden="1" x14ac:dyDescent="0.25">
      <c r="A816" t="s">
        <v>18</v>
      </c>
      <c r="B816" t="s">
        <v>6</v>
      </c>
      <c r="C816" s="4" t="s">
        <v>277</v>
      </c>
      <c r="D816" s="4" t="s">
        <v>317</v>
      </c>
      <c r="E816" s="6">
        <v>42162</v>
      </c>
      <c r="F816">
        <v>0</v>
      </c>
      <c r="G816" s="15">
        <v>250</v>
      </c>
      <c r="H816">
        <v>174275</v>
      </c>
      <c r="I816">
        <v>179433</v>
      </c>
      <c r="J816">
        <f t="shared" si="140"/>
        <v>138.61107261107261</v>
      </c>
      <c r="K816" t="s">
        <v>30</v>
      </c>
      <c r="L816">
        <f>((3.14*(0.5^2))/4)*J816</f>
        <v>27.202422999923002</v>
      </c>
      <c r="M816">
        <v>28.03642872</v>
      </c>
      <c r="N816" s="9">
        <v>250</v>
      </c>
      <c r="O816" s="9">
        <v>0.02</v>
      </c>
      <c r="P816" s="17" t="s">
        <v>234</v>
      </c>
      <c r="Q816" t="s">
        <v>31</v>
      </c>
      <c r="R816" t="s">
        <v>79</v>
      </c>
      <c r="S816" t="s">
        <v>92</v>
      </c>
      <c r="T816" t="s">
        <v>105</v>
      </c>
      <c r="U816" t="s">
        <v>30</v>
      </c>
      <c r="V816" t="s">
        <v>30</v>
      </c>
      <c r="W816" t="str">
        <f t="shared" si="144"/>
        <v>Euphausiacea</v>
      </c>
      <c r="X816" t="s">
        <v>205</v>
      </c>
      <c r="Y816" t="str">
        <f t="shared" si="143"/>
        <v>Euphausiidae</v>
      </c>
      <c r="Z816" t="s">
        <v>185</v>
      </c>
      <c r="AA816" t="s">
        <v>30</v>
      </c>
      <c r="AB816" t="s">
        <v>30</v>
      </c>
      <c r="AC816" t="s">
        <v>229</v>
      </c>
      <c r="AD816">
        <v>8</v>
      </c>
      <c r="AE816" s="21">
        <f t="shared" si="141"/>
        <v>400</v>
      </c>
      <c r="AF816" s="27">
        <f t="shared" si="135"/>
        <v>14.267152353632579</v>
      </c>
      <c r="AG816" t="s">
        <v>237</v>
      </c>
    </row>
    <row r="817" spans="1:33" hidden="1" x14ac:dyDescent="0.25">
      <c r="A817" t="s">
        <v>18</v>
      </c>
      <c r="B817" t="s">
        <v>6</v>
      </c>
      <c r="C817" s="4" t="s">
        <v>277</v>
      </c>
      <c r="D817" s="4" t="s">
        <v>317</v>
      </c>
      <c r="E817" s="6">
        <v>42162</v>
      </c>
      <c r="F817">
        <v>0</v>
      </c>
      <c r="G817" s="15">
        <v>250</v>
      </c>
      <c r="H817">
        <v>174275</v>
      </c>
      <c r="I817">
        <v>179433</v>
      </c>
      <c r="J817">
        <f t="shared" si="140"/>
        <v>138.61107261107261</v>
      </c>
      <c r="K817" t="s">
        <v>30</v>
      </c>
      <c r="L817">
        <f>((3.14*(0.5^2))/4)*J817</f>
        <v>27.202422999923002</v>
      </c>
      <c r="M817">
        <v>28.03642872</v>
      </c>
      <c r="N817" s="9">
        <v>250</v>
      </c>
      <c r="O817" s="9">
        <v>0.02</v>
      </c>
      <c r="P817" s="17" t="s">
        <v>234</v>
      </c>
      <c r="Q817" t="s">
        <v>31</v>
      </c>
      <c r="R817" t="s">
        <v>38</v>
      </c>
      <c r="S817" t="s">
        <v>39</v>
      </c>
      <c r="T817" t="s">
        <v>40</v>
      </c>
      <c r="U817" t="s">
        <v>41</v>
      </c>
      <c r="V817" t="s">
        <v>30</v>
      </c>
      <c r="W817" t="str">
        <f t="shared" si="144"/>
        <v>Diplostraca</v>
      </c>
      <c r="X817" t="s">
        <v>336</v>
      </c>
      <c r="Y817" t="str">
        <f t="shared" si="143"/>
        <v>Evadne</v>
      </c>
      <c r="Z817" t="s">
        <v>41</v>
      </c>
      <c r="AA817" t="s">
        <v>30</v>
      </c>
      <c r="AB817" t="s">
        <v>30</v>
      </c>
      <c r="AC817" t="s">
        <v>229</v>
      </c>
      <c r="AD817">
        <v>7</v>
      </c>
      <c r="AE817" s="21">
        <f t="shared" si="141"/>
        <v>350</v>
      </c>
      <c r="AF817" s="27">
        <f t="shared" si="135"/>
        <v>12.483758309428506</v>
      </c>
      <c r="AG817" t="s">
        <v>237</v>
      </c>
    </row>
    <row r="818" spans="1:33" hidden="1" x14ac:dyDescent="0.25">
      <c r="A818" t="s">
        <v>18</v>
      </c>
      <c r="B818" t="s">
        <v>6</v>
      </c>
      <c r="C818" s="4" t="s">
        <v>277</v>
      </c>
      <c r="D818" s="4" t="s">
        <v>317</v>
      </c>
      <c r="E818" s="6">
        <v>42162</v>
      </c>
      <c r="F818">
        <v>0</v>
      </c>
      <c r="G818" s="15">
        <v>250</v>
      </c>
      <c r="H818">
        <v>174275</v>
      </c>
      <c r="I818">
        <v>179433</v>
      </c>
      <c r="J818">
        <f t="shared" si="140"/>
        <v>138.61107261107261</v>
      </c>
      <c r="K818" t="s">
        <v>30</v>
      </c>
      <c r="L818">
        <f>((3.14*(0.5^2))/4)*J818</f>
        <v>27.202422999923002</v>
      </c>
      <c r="M818">
        <v>28.03642872</v>
      </c>
      <c r="N818" s="9">
        <v>250</v>
      </c>
      <c r="O818" s="9">
        <v>0.02</v>
      </c>
      <c r="P818" s="12" t="s">
        <v>234</v>
      </c>
      <c r="Q818" t="s">
        <v>70</v>
      </c>
      <c r="R818" t="s">
        <v>71</v>
      </c>
      <c r="S818" t="s">
        <v>30</v>
      </c>
      <c r="T818" t="s">
        <v>30</v>
      </c>
      <c r="U818" t="s">
        <v>30</v>
      </c>
      <c r="V818" t="s">
        <v>30</v>
      </c>
      <c r="W818" t="s">
        <v>166</v>
      </c>
      <c r="X818" t="s">
        <v>166</v>
      </c>
      <c r="Y818" t="str">
        <f t="shared" si="143"/>
        <v>Gastropoda</v>
      </c>
      <c r="Z818" t="s">
        <v>192</v>
      </c>
      <c r="AA818" t="s">
        <v>30</v>
      </c>
      <c r="AB818" t="s">
        <v>30</v>
      </c>
      <c r="AC818" t="s">
        <v>229</v>
      </c>
      <c r="AD818">
        <v>1</v>
      </c>
      <c r="AE818" s="21">
        <f t="shared" si="141"/>
        <v>50</v>
      </c>
      <c r="AF818" s="27">
        <f t="shared" si="135"/>
        <v>1.7833940442040723</v>
      </c>
      <c r="AG818" t="s">
        <v>237</v>
      </c>
    </row>
    <row r="819" spans="1:33" hidden="1" x14ac:dyDescent="0.25">
      <c r="A819" t="s">
        <v>18</v>
      </c>
      <c r="B819" t="s">
        <v>6</v>
      </c>
      <c r="C819" s="4" t="s">
        <v>277</v>
      </c>
      <c r="D819" s="4" t="s">
        <v>317</v>
      </c>
      <c r="E819" s="6">
        <v>42162</v>
      </c>
      <c r="F819">
        <v>0</v>
      </c>
      <c r="G819" s="15">
        <v>250</v>
      </c>
      <c r="H819">
        <v>174275</v>
      </c>
      <c r="I819">
        <v>179433</v>
      </c>
      <c r="J819">
        <f t="shared" si="140"/>
        <v>138.61107261107261</v>
      </c>
      <c r="K819" t="s">
        <v>30</v>
      </c>
      <c r="L819">
        <f>((3.14*(0.5^2))/4)*J819</f>
        <v>27.202422999923002</v>
      </c>
      <c r="M819">
        <v>28.03642872</v>
      </c>
      <c r="N819" s="9">
        <v>1000</v>
      </c>
      <c r="O819" s="9">
        <v>1</v>
      </c>
      <c r="P819" s="12" t="s">
        <v>238</v>
      </c>
      <c r="Q819" t="s">
        <v>31</v>
      </c>
      <c r="R819" t="s">
        <v>79</v>
      </c>
      <c r="S819" t="s">
        <v>80</v>
      </c>
      <c r="T819" t="s">
        <v>95</v>
      </c>
      <c r="U819" t="s">
        <v>30</v>
      </c>
      <c r="V819" t="s">
        <v>30</v>
      </c>
      <c r="W819" t="str">
        <f>IF(S819="NA",IF(R819="NA",IF(Q819="NA","Digested",Q819),R819),S819)</f>
        <v>Decapoda</v>
      </c>
      <c r="X819" t="s">
        <v>340</v>
      </c>
      <c r="Y819" t="str">
        <f t="shared" si="143"/>
        <v>Grapsidae</v>
      </c>
      <c r="Z819" t="s">
        <v>95</v>
      </c>
      <c r="AA819" t="s">
        <v>30</v>
      </c>
      <c r="AB819" t="s">
        <v>30</v>
      </c>
      <c r="AC819">
        <v>4.0999999999999996</v>
      </c>
      <c r="AD819">
        <v>1</v>
      </c>
      <c r="AE819" s="21">
        <f t="shared" si="141"/>
        <v>1</v>
      </c>
      <c r="AF819" s="27">
        <f t="shared" si="135"/>
        <v>3.5667880884081446E-2</v>
      </c>
      <c r="AG819" t="s">
        <v>237</v>
      </c>
    </row>
    <row r="820" spans="1:33" hidden="1" x14ac:dyDescent="0.25">
      <c r="A820" t="s">
        <v>18</v>
      </c>
      <c r="B820" t="s">
        <v>6</v>
      </c>
      <c r="C820" s="4" t="s">
        <v>277</v>
      </c>
      <c r="D820" s="4" t="s">
        <v>317</v>
      </c>
      <c r="E820" s="6">
        <v>42162</v>
      </c>
      <c r="F820">
        <v>0</v>
      </c>
      <c r="G820" s="15">
        <v>250</v>
      </c>
      <c r="H820">
        <v>174275</v>
      </c>
      <c r="I820">
        <v>179433</v>
      </c>
      <c r="J820">
        <f t="shared" si="140"/>
        <v>138.61107261107261</v>
      </c>
      <c r="K820" t="s">
        <v>30</v>
      </c>
      <c r="L820">
        <f>((3.14*(0.5^2))/4)*J820</f>
        <v>27.202422999923002</v>
      </c>
      <c r="M820">
        <v>28.03642872</v>
      </c>
      <c r="N820" s="9">
        <v>250</v>
      </c>
      <c r="O820" s="9">
        <v>0.02</v>
      </c>
      <c r="P820" s="12" t="s">
        <v>239</v>
      </c>
      <c r="Q820" t="s">
        <v>31</v>
      </c>
      <c r="R820" t="s">
        <v>79</v>
      </c>
      <c r="S820" t="s">
        <v>80</v>
      </c>
      <c r="T820" t="s">
        <v>95</v>
      </c>
      <c r="U820" t="s">
        <v>30</v>
      </c>
      <c r="V820" t="s">
        <v>30</v>
      </c>
      <c r="W820" t="str">
        <f>IF(S820="NA",IF(R820="NA",IF(Q820="NA","Digested",Q820),R820),S820)</f>
        <v>Decapoda</v>
      </c>
      <c r="X820" t="s">
        <v>340</v>
      </c>
      <c r="Y820" t="str">
        <f t="shared" si="143"/>
        <v>Grapsidae</v>
      </c>
      <c r="Z820" t="s">
        <v>95</v>
      </c>
      <c r="AA820" t="s">
        <v>30</v>
      </c>
      <c r="AB820" t="s">
        <v>30</v>
      </c>
      <c r="AC820" t="s">
        <v>229</v>
      </c>
      <c r="AD820">
        <v>1</v>
      </c>
      <c r="AE820" s="21">
        <f t="shared" si="141"/>
        <v>50</v>
      </c>
      <c r="AF820" s="27">
        <f t="shared" si="135"/>
        <v>1.7833940442040723</v>
      </c>
      <c r="AG820" t="s">
        <v>237</v>
      </c>
    </row>
    <row r="821" spans="1:33" hidden="1" x14ac:dyDescent="0.25">
      <c r="A821" t="s">
        <v>18</v>
      </c>
      <c r="B821" t="s">
        <v>6</v>
      </c>
      <c r="C821" s="4" t="s">
        <v>277</v>
      </c>
      <c r="D821" s="4" t="s">
        <v>317</v>
      </c>
      <c r="E821" s="6">
        <v>42162</v>
      </c>
      <c r="F821">
        <v>0</v>
      </c>
      <c r="G821" s="15">
        <v>250</v>
      </c>
      <c r="H821">
        <v>174275</v>
      </c>
      <c r="I821">
        <v>179433</v>
      </c>
      <c r="J821">
        <f t="shared" si="140"/>
        <v>138.61107261107261</v>
      </c>
      <c r="K821" t="s">
        <v>30</v>
      </c>
      <c r="L821">
        <f>((3.14*(0.5^2))/4)*J821</f>
        <v>27.202422999923002</v>
      </c>
      <c r="M821">
        <v>28.03642872</v>
      </c>
      <c r="N821" s="9">
        <v>1000</v>
      </c>
      <c r="O821" s="9">
        <v>1</v>
      </c>
      <c r="P821" s="12" t="s">
        <v>238</v>
      </c>
      <c r="Q821" t="s">
        <v>31</v>
      </c>
      <c r="R821" t="s">
        <v>79</v>
      </c>
      <c r="S821" t="s">
        <v>89</v>
      </c>
      <c r="T821" t="s">
        <v>94</v>
      </c>
      <c r="U821" t="s">
        <v>30</v>
      </c>
      <c r="V821" t="s">
        <v>30</v>
      </c>
      <c r="W821" t="str">
        <f>IF(S821="NA",IF(R821="NA",IF(Q821="NA","Digested",Q821),R821),S821)</f>
        <v>Amphipoda</v>
      </c>
      <c r="X821" t="s">
        <v>338</v>
      </c>
      <c r="Y821" t="str">
        <f t="shared" si="143"/>
        <v>Hyperiidae</v>
      </c>
      <c r="Z821" t="s">
        <v>174</v>
      </c>
      <c r="AA821" t="s">
        <v>30</v>
      </c>
      <c r="AB821" t="s">
        <v>30</v>
      </c>
      <c r="AC821">
        <v>4.2</v>
      </c>
      <c r="AD821">
        <v>1</v>
      </c>
      <c r="AE821" s="21">
        <f t="shared" si="141"/>
        <v>1</v>
      </c>
      <c r="AF821" s="27">
        <f t="shared" si="135"/>
        <v>3.5667880884081446E-2</v>
      </c>
      <c r="AG821" t="s">
        <v>237</v>
      </c>
    </row>
    <row r="822" spans="1:33" hidden="1" x14ac:dyDescent="0.25">
      <c r="A822" t="s">
        <v>18</v>
      </c>
      <c r="B822" t="s">
        <v>6</v>
      </c>
      <c r="C822" s="4" t="s">
        <v>277</v>
      </c>
      <c r="D822" s="4" t="s">
        <v>317</v>
      </c>
      <c r="E822" s="6">
        <v>42162</v>
      </c>
      <c r="F822">
        <v>0</v>
      </c>
      <c r="G822" s="15">
        <v>250</v>
      </c>
      <c r="H822">
        <v>174275</v>
      </c>
      <c r="I822">
        <v>179433</v>
      </c>
      <c r="J822">
        <f t="shared" si="140"/>
        <v>138.61107261107261</v>
      </c>
      <c r="K822" t="s">
        <v>30</v>
      </c>
      <c r="L822">
        <f>((3.14*(0.5^2))/4)*J822</f>
        <v>27.202422999923002</v>
      </c>
      <c r="M822">
        <v>28.03642872</v>
      </c>
      <c r="N822" s="9">
        <v>2000</v>
      </c>
      <c r="O822" s="9">
        <v>1</v>
      </c>
      <c r="P822" s="12" t="s">
        <v>238</v>
      </c>
      <c r="Q822" t="s">
        <v>72</v>
      </c>
      <c r="R822" t="s">
        <v>73</v>
      </c>
      <c r="S822" t="s">
        <v>74</v>
      </c>
      <c r="T822" t="s">
        <v>30</v>
      </c>
      <c r="U822" t="s">
        <v>30</v>
      </c>
      <c r="V822" t="s">
        <v>30</v>
      </c>
      <c r="W822" t="s">
        <v>73</v>
      </c>
      <c r="X822" t="s">
        <v>166</v>
      </c>
      <c r="Y822" t="str">
        <f t="shared" si="143"/>
        <v>Leptomedusae</v>
      </c>
      <c r="Z822" t="s">
        <v>74</v>
      </c>
      <c r="AA822" t="s">
        <v>30</v>
      </c>
      <c r="AB822" t="s">
        <v>30</v>
      </c>
      <c r="AC822">
        <v>2.8</v>
      </c>
      <c r="AD822">
        <v>1</v>
      </c>
      <c r="AE822" s="21">
        <f t="shared" si="141"/>
        <v>1</v>
      </c>
      <c r="AF822" s="27">
        <f t="shared" si="135"/>
        <v>3.5667880884081446E-2</v>
      </c>
      <c r="AG822" t="s">
        <v>237</v>
      </c>
    </row>
    <row r="823" spans="1:33" hidden="1" x14ac:dyDescent="0.25">
      <c r="A823" t="s">
        <v>18</v>
      </c>
      <c r="B823" t="s">
        <v>6</v>
      </c>
      <c r="C823" s="4" t="s">
        <v>277</v>
      </c>
      <c r="D823" s="4" t="s">
        <v>317</v>
      </c>
      <c r="E823" s="6">
        <v>42162</v>
      </c>
      <c r="F823">
        <v>0</v>
      </c>
      <c r="G823" s="15">
        <v>250</v>
      </c>
      <c r="H823">
        <v>174275</v>
      </c>
      <c r="I823">
        <v>179433</v>
      </c>
      <c r="J823">
        <f t="shared" si="140"/>
        <v>138.61107261107261</v>
      </c>
      <c r="K823" t="s">
        <v>30</v>
      </c>
      <c r="L823">
        <f>((3.14*(0.5^2))/4)*J823</f>
        <v>27.202422999923002</v>
      </c>
      <c r="M823">
        <v>28.03642872</v>
      </c>
      <c r="N823" s="9">
        <v>250</v>
      </c>
      <c r="O823" s="9">
        <v>0.02</v>
      </c>
      <c r="P823" s="12" t="s">
        <v>238</v>
      </c>
      <c r="Q823" t="s">
        <v>72</v>
      </c>
      <c r="R823" t="s">
        <v>73</v>
      </c>
      <c r="S823" t="s">
        <v>74</v>
      </c>
      <c r="T823" t="s">
        <v>30</v>
      </c>
      <c r="U823" t="s">
        <v>30</v>
      </c>
      <c r="V823" t="s">
        <v>30</v>
      </c>
      <c r="W823" t="s">
        <v>73</v>
      </c>
      <c r="X823" t="s">
        <v>166</v>
      </c>
      <c r="Y823" t="str">
        <f t="shared" si="143"/>
        <v>Leptomedusae</v>
      </c>
      <c r="Z823" t="s">
        <v>74</v>
      </c>
      <c r="AA823" t="s">
        <v>30</v>
      </c>
      <c r="AB823" t="s">
        <v>30</v>
      </c>
      <c r="AC823" t="s">
        <v>30</v>
      </c>
      <c r="AD823">
        <v>1</v>
      </c>
      <c r="AE823" s="21">
        <f t="shared" si="141"/>
        <v>50</v>
      </c>
      <c r="AF823" s="27">
        <f t="shared" si="135"/>
        <v>1.7833940442040723</v>
      </c>
      <c r="AG823" t="s">
        <v>237</v>
      </c>
    </row>
    <row r="824" spans="1:33" hidden="1" x14ac:dyDescent="0.25">
      <c r="A824" t="s">
        <v>18</v>
      </c>
      <c r="B824" t="s">
        <v>6</v>
      </c>
      <c r="C824" s="4" t="s">
        <v>277</v>
      </c>
      <c r="D824" s="4" t="s">
        <v>317</v>
      </c>
      <c r="E824" s="6">
        <v>42162</v>
      </c>
      <c r="F824">
        <v>0</v>
      </c>
      <c r="G824" s="15">
        <v>250</v>
      </c>
      <c r="H824">
        <v>174275</v>
      </c>
      <c r="I824">
        <v>179433</v>
      </c>
      <c r="J824">
        <f t="shared" si="140"/>
        <v>138.61107261107261</v>
      </c>
      <c r="K824" t="s">
        <v>30</v>
      </c>
      <c r="L824">
        <f>((3.14*(0.5^2))/4)*J824</f>
        <v>27.202422999923002</v>
      </c>
      <c r="M824">
        <v>28.03642872</v>
      </c>
      <c r="N824" s="9">
        <v>2000</v>
      </c>
      <c r="O824" s="9">
        <v>1</v>
      </c>
      <c r="P824" s="12" t="s">
        <v>240</v>
      </c>
      <c r="Q824" t="s">
        <v>72</v>
      </c>
      <c r="R824" t="s">
        <v>73</v>
      </c>
      <c r="S824" t="s">
        <v>106</v>
      </c>
      <c r="T824" t="s">
        <v>124</v>
      </c>
      <c r="U824" t="s">
        <v>142</v>
      </c>
      <c r="V824" t="s">
        <v>30</v>
      </c>
      <c r="W824" t="s">
        <v>73</v>
      </c>
      <c r="X824" t="s">
        <v>166</v>
      </c>
      <c r="Y824" t="str">
        <f t="shared" si="143"/>
        <v>Leukartiara</v>
      </c>
      <c r="Z824" t="s">
        <v>265</v>
      </c>
      <c r="AA824" t="s">
        <v>30</v>
      </c>
      <c r="AB824" t="s">
        <v>30</v>
      </c>
      <c r="AC824">
        <v>8.25</v>
      </c>
      <c r="AD824">
        <v>2</v>
      </c>
      <c r="AE824" s="21">
        <f t="shared" si="141"/>
        <v>2</v>
      </c>
      <c r="AF824" s="27">
        <f t="shared" si="135"/>
        <v>7.1335761768162892E-2</v>
      </c>
      <c r="AG824" t="s">
        <v>237</v>
      </c>
    </row>
    <row r="825" spans="1:33" hidden="1" x14ac:dyDescent="0.25">
      <c r="A825" t="s">
        <v>18</v>
      </c>
      <c r="B825" t="s">
        <v>6</v>
      </c>
      <c r="C825" s="4" t="s">
        <v>277</v>
      </c>
      <c r="D825" s="4" t="s">
        <v>317</v>
      </c>
      <c r="E825" s="6">
        <v>42162</v>
      </c>
      <c r="F825">
        <v>0</v>
      </c>
      <c r="G825" s="15">
        <v>250</v>
      </c>
      <c r="H825">
        <v>174275</v>
      </c>
      <c r="I825">
        <v>179433</v>
      </c>
      <c r="J825">
        <f t="shared" si="140"/>
        <v>138.61107261107261</v>
      </c>
      <c r="K825" t="s">
        <v>30</v>
      </c>
      <c r="L825">
        <f>((3.14*(0.5^2))/4)*J825</f>
        <v>27.202422999923002</v>
      </c>
      <c r="M825">
        <v>28.03642872</v>
      </c>
      <c r="N825" s="9">
        <v>1000</v>
      </c>
      <c r="O825" s="9">
        <v>1</v>
      </c>
      <c r="P825" s="12" t="s">
        <v>238</v>
      </c>
      <c r="Q825" t="s">
        <v>31</v>
      </c>
      <c r="R825" t="s">
        <v>79</v>
      </c>
      <c r="S825" t="s">
        <v>80</v>
      </c>
      <c r="T825" t="s">
        <v>116</v>
      </c>
      <c r="U825" t="s">
        <v>30</v>
      </c>
      <c r="V825" t="s">
        <v>30</v>
      </c>
      <c r="W825" t="str">
        <f t="shared" ref="W825:W830" si="145">IF(S825="NA",IF(R825="NA",IF(Q825="NA","Digested",Q825),R825),S825)</f>
        <v>Decapoda</v>
      </c>
      <c r="X825" t="s">
        <v>340</v>
      </c>
      <c r="Y825" t="str">
        <f t="shared" si="143"/>
        <v>Majidae</v>
      </c>
      <c r="Z825" t="s">
        <v>116</v>
      </c>
      <c r="AA825" t="s">
        <v>30</v>
      </c>
      <c r="AB825" t="s">
        <v>30</v>
      </c>
      <c r="AC825">
        <v>2.9</v>
      </c>
      <c r="AD825">
        <v>2</v>
      </c>
      <c r="AE825" s="21">
        <f t="shared" si="141"/>
        <v>2</v>
      </c>
      <c r="AF825" s="27">
        <f t="shared" si="135"/>
        <v>7.1335761768162892E-2</v>
      </c>
      <c r="AG825" t="s">
        <v>237</v>
      </c>
    </row>
    <row r="826" spans="1:33" hidden="1" x14ac:dyDescent="0.25">
      <c r="A826" t="s">
        <v>18</v>
      </c>
      <c r="B826" t="s">
        <v>6</v>
      </c>
      <c r="C826" s="4" t="s">
        <v>277</v>
      </c>
      <c r="D826" s="4" t="s">
        <v>317</v>
      </c>
      <c r="E826" s="6">
        <v>42162</v>
      </c>
      <c r="F826">
        <v>0</v>
      </c>
      <c r="G826" s="15">
        <v>250</v>
      </c>
      <c r="H826">
        <v>174275</v>
      </c>
      <c r="I826">
        <v>179433</v>
      </c>
      <c r="J826">
        <f t="shared" si="140"/>
        <v>138.61107261107261</v>
      </c>
      <c r="K826" t="s">
        <v>30</v>
      </c>
      <c r="L826">
        <f>((3.14*(0.5^2))/4)*J826</f>
        <v>27.202422999923002</v>
      </c>
      <c r="M826">
        <v>28.03642872</v>
      </c>
      <c r="N826" s="9">
        <v>1000</v>
      </c>
      <c r="O826" s="9">
        <v>1</v>
      </c>
      <c r="P826" s="12" t="s">
        <v>238</v>
      </c>
      <c r="Q826" t="s">
        <v>31</v>
      </c>
      <c r="R826" t="s">
        <v>99</v>
      </c>
      <c r="S826" t="s">
        <v>34</v>
      </c>
      <c r="T826" t="s">
        <v>117</v>
      </c>
      <c r="U826" t="s">
        <v>118</v>
      </c>
      <c r="V826" t="s">
        <v>30</v>
      </c>
      <c r="W826" t="str">
        <f t="shared" si="145"/>
        <v>Calanoida</v>
      </c>
      <c r="X826" t="s">
        <v>342</v>
      </c>
      <c r="Y826" t="str">
        <f t="shared" si="143"/>
        <v>Metridia</v>
      </c>
      <c r="Z826" t="s">
        <v>118</v>
      </c>
      <c r="AA826" t="s">
        <v>30</v>
      </c>
      <c r="AB826" t="s">
        <v>30</v>
      </c>
      <c r="AC826">
        <v>2.87</v>
      </c>
      <c r="AD826">
        <v>80</v>
      </c>
      <c r="AE826" s="21">
        <f t="shared" si="141"/>
        <v>80</v>
      </c>
      <c r="AF826" s="27">
        <f t="shared" si="135"/>
        <v>2.8534304707265155</v>
      </c>
      <c r="AG826" t="s">
        <v>237</v>
      </c>
    </row>
    <row r="827" spans="1:33" hidden="1" x14ac:dyDescent="0.25">
      <c r="A827" t="s">
        <v>18</v>
      </c>
      <c r="B827" t="s">
        <v>6</v>
      </c>
      <c r="C827" s="4" t="s">
        <v>277</v>
      </c>
      <c r="D827" s="4" t="s">
        <v>317</v>
      </c>
      <c r="E827" s="6">
        <v>42162</v>
      </c>
      <c r="F827">
        <v>0</v>
      </c>
      <c r="G827" s="15">
        <v>250</v>
      </c>
      <c r="H827">
        <v>174275</v>
      </c>
      <c r="I827">
        <v>179433</v>
      </c>
      <c r="J827">
        <f t="shared" si="140"/>
        <v>138.61107261107261</v>
      </c>
      <c r="K827" t="s">
        <v>30</v>
      </c>
      <c r="L827">
        <f>((3.14*(0.5^2))/4)*J827</f>
        <v>27.202422999923002</v>
      </c>
      <c r="M827">
        <v>28.03642872</v>
      </c>
      <c r="N827" s="9">
        <v>250</v>
      </c>
      <c r="O827" s="9">
        <v>0.02</v>
      </c>
      <c r="P827" s="12" t="s">
        <v>239</v>
      </c>
      <c r="Q827" t="s">
        <v>31</v>
      </c>
      <c r="R827" t="s">
        <v>99</v>
      </c>
      <c r="S827" t="s">
        <v>34</v>
      </c>
      <c r="T827" t="s">
        <v>117</v>
      </c>
      <c r="U827" t="s">
        <v>118</v>
      </c>
      <c r="V827" t="s">
        <v>30</v>
      </c>
      <c r="W827" t="str">
        <f t="shared" si="145"/>
        <v>Calanoida</v>
      </c>
      <c r="X827" t="s">
        <v>342</v>
      </c>
      <c r="Y827" t="str">
        <f t="shared" si="143"/>
        <v>Metridia</v>
      </c>
      <c r="Z827" t="s">
        <v>118</v>
      </c>
      <c r="AA827" t="s">
        <v>222</v>
      </c>
      <c r="AB827" t="s">
        <v>30</v>
      </c>
      <c r="AC827" t="s">
        <v>229</v>
      </c>
      <c r="AD827">
        <v>1</v>
      </c>
      <c r="AE827" s="21">
        <f t="shared" si="141"/>
        <v>50</v>
      </c>
      <c r="AF827" s="27">
        <f t="shared" si="135"/>
        <v>1.7833940442040723</v>
      </c>
      <c r="AG827" t="s">
        <v>237</v>
      </c>
    </row>
    <row r="828" spans="1:33" hidden="1" x14ac:dyDescent="0.25">
      <c r="A828" t="s">
        <v>18</v>
      </c>
      <c r="B828" t="s">
        <v>6</v>
      </c>
      <c r="C828" s="4" t="s">
        <v>277</v>
      </c>
      <c r="D828" s="4" t="s">
        <v>317</v>
      </c>
      <c r="E828" s="6">
        <v>42162</v>
      </c>
      <c r="F828">
        <v>0</v>
      </c>
      <c r="G828" s="15">
        <v>250</v>
      </c>
      <c r="H828">
        <v>174275</v>
      </c>
      <c r="I828">
        <v>179433</v>
      </c>
      <c r="J828">
        <f t="shared" si="140"/>
        <v>138.61107261107261</v>
      </c>
      <c r="K828" t="s">
        <v>30</v>
      </c>
      <c r="L828">
        <f>((3.14*(0.5^2))/4)*J828</f>
        <v>27.202422999923002</v>
      </c>
      <c r="M828">
        <v>28.03642872</v>
      </c>
      <c r="N828" s="9">
        <v>250</v>
      </c>
      <c r="O828" s="9">
        <v>0.02</v>
      </c>
      <c r="P828" s="12" t="s">
        <v>239</v>
      </c>
      <c r="Q828" t="s">
        <v>31</v>
      </c>
      <c r="R828" t="s">
        <v>99</v>
      </c>
      <c r="S828" t="s">
        <v>34</v>
      </c>
      <c r="T828" t="s">
        <v>117</v>
      </c>
      <c r="U828" t="s">
        <v>118</v>
      </c>
      <c r="V828" t="s">
        <v>30</v>
      </c>
      <c r="W828" t="str">
        <f t="shared" si="145"/>
        <v>Calanoida</v>
      </c>
      <c r="X828" t="s">
        <v>342</v>
      </c>
      <c r="Y828" t="str">
        <f t="shared" si="143"/>
        <v>Metridia</v>
      </c>
      <c r="Z828" t="s">
        <v>118</v>
      </c>
      <c r="AA828" t="s">
        <v>224</v>
      </c>
      <c r="AB828" t="s">
        <v>30</v>
      </c>
      <c r="AC828" t="s">
        <v>229</v>
      </c>
      <c r="AD828">
        <v>2</v>
      </c>
      <c r="AE828" s="21">
        <f t="shared" si="141"/>
        <v>100</v>
      </c>
      <c r="AF828" s="27">
        <f t="shared" si="135"/>
        <v>3.5667880884081447</v>
      </c>
      <c r="AG828" t="s">
        <v>237</v>
      </c>
    </row>
    <row r="829" spans="1:33" hidden="1" x14ac:dyDescent="0.25">
      <c r="A829" t="s">
        <v>18</v>
      </c>
      <c r="B829" t="s">
        <v>6</v>
      </c>
      <c r="C829" s="4" t="s">
        <v>277</v>
      </c>
      <c r="D829" s="4" t="s">
        <v>317</v>
      </c>
      <c r="E829" s="6">
        <v>42162</v>
      </c>
      <c r="F829">
        <v>0</v>
      </c>
      <c r="G829" s="15">
        <v>250</v>
      </c>
      <c r="H829">
        <v>174275</v>
      </c>
      <c r="I829">
        <v>179433</v>
      </c>
      <c r="J829">
        <f t="shared" si="140"/>
        <v>138.61107261107261</v>
      </c>
      <c r="K829" t="s">
        <v>30</v>
      </c>
      <c r="L829">
        <f>((3.14*(0.5^2))/4)*J829</f>
        <v>27.202422999923002</v>
      </c>
      <c r="M829">
        <v>28.03642872</v>
      </c>
      <c r="N829" s="9">
        <v>250</v>
      </c>
      <c r="O829" s="9">
        <v>0.02</v>
      </c>
      <c r="P829" s="12" t="s">
        <v>239</v>
      </c>
      <c r="Q829" t="s">
        <v>31</v>
      </c>
      <c r="R829" t="s">
        <v>99</v>
      </c>
      <c r="S829" t="s">
        <v>34</v>
      </c>
      <c r="T829" t="s">
        <v>117</v>
      </c>
      <c r="U829" t="s">
        <v>118</v>
      </c>
      <c r="V829" t="s">
        <v>30</v>
      </c>
      <c r="W829" t="str">
        <f t="shared" si="145"/>
        <v>Calanoida</v>
      </c>
      <c r="X829" t="s">
        <v>342</v>
      </c>
      <c r="Y829" t="str">
        <f t="shared" si="143"/>
        <v>Metridia</v>
      </c>
      <c r="Z829" t="s">
        <v>118</v>
      </c>
      <c r="AA829" t="s">
        <v>30</v>
      </c>
      <c r="AB829" t="s">
        <v>228</v>
      </c>
      <c r="AC829" t="s">
        <v>229</v>
      </c>
      <c r="AD829">
        <v>4</v>
      </c>
      <c r="AE829" s="21">
        <f t="shared" si="141"/>
        <v>200</v>
      </c>
      <c r="AF829" s="27">
        <f t="shared" si="135"/>
        <v>7.1335761768162893</v>
      </c>
      <c r="AG829" t="s">
        <v>237</v>
      </c>
    </row>
    <row r="830" spans="1:33" hidden="1" x14ac:dyDescent="0.25">
      <c r="A830" t="s">
        <v>18</v>
      </c>
      <c r="B830" t="s">
        <v>6</v>
      </c>
      <c r="C830" s="4" t="s">
        <v>277</v>
      </c>
      <c r="D830" s="4" t="s">
        <v>317</v>
      </c>
      <c r="E830" s="6">
        <v>42162</v>
      </c>
      <c r="F830">
        <v>0</v>
      </c>
      <c r="G830" s="15">
        <v>250</v>
      </c>
      <c r="H830">
        <v>174275</v>
      </c>
      <c r="I830">
        <v>179433</v>
      </c>
      <c r="J830">
        <f t="shared" si="140"/>
        <v>138.61107261107261</v>
      </c>
      <c r="K830" t="s">
        <v>30</v>
      </c>
      <c r="L830">
        <f>((3.14*(0.5^2))/4)*J830</f>
        <v>27.202422999923002</v>
      </c>
      <c r="M830">
        <v>28.03642872</v>
      </c>
      <c r="N830" s="9">
        <v>250</v>
      </c>
      <c r="O830" s="9">
        <v>0.02</v>
      </c>
      <c r="P830" s="12" t="s">
        <v>239</v>
      </c>
      <c r="Q830" t="s">
        <v>31</v>
      </c>
      <c r="R830" t="s">
        <v>99</v>
      </c>
      <c r="S830" t="s">
        <v>34</v>
      </c>
      <c r="T830" t="s">
        <v>117</v>
      </c>
      <c r="U830" t="s">
        <v>118</v>
      </c>
      <c r="V830" t="s">
        <v>30</v>
      </c>
      <c r="W830" t="str">
        <f t="shared" si="145"/>
        <v>Calanoida</v>
      </c>
      <c r="X830" t="s">
        <v>342</v>
      </c>
      <c r="Y830" t="str">
        <f t="shared" si="143"/>
        <v>Metridia</v>
      </c>
      <c r="Z830" t="s">
        <v>118</v>
      </c>
      <c r="AA830" t="s">
        <v>30</v>
      </c>
      <c r="AB830" t="s">
        <v>227</v>
      </c>
      <c r="AC830" t="s">
        <v>229</v>
      </c>
      <c r="AD830">
        <v>3</v>
      </c>
      <c r="AE830" s="21">
        <f t="shared" si="141"/>
        <v>150</v>
      </c>
      <c r="AF830" s="27">
        <f t="shared" si="135"/>
        <v>5.3501821326122165</v>
      </c>
      <c r="AG830" t="s">
        <v>237</v>
      </c>
    </row>
    <row r="831" spans="1:33" hidden="1" x14ac:dyDescent="0.25">
      <c r="A831" t="s">
        <v>18</v>
      </c>
      <c r="B831" t="s">
        <v>6</v>
      </c>
      <c r="C831" s="4" t="s">
        <v>277</v>
      </c>
      <c r="D831" s="4" t="s">
        <v>317</v>
      </c>
      <c r="E831" s="6">
        <v>42162</v>
      </c>
      <c r="F831">
        <v>0</v>
      </c>
      <c r="G831" s="15">
        <v>250</v>
      </c>
      <c r="H831">
        <v>174275</v>
      </c>
      <c r="I831">
        <v>179433</v>
      </c>
      <c r="J831">
        <f t="shared" si="140"/>
        <v>138.61107261107261</v>
      </c>
      <c r="K831" t="s">
        <v>30</v>
      </c>
      <c r="L831">
        <f>((3.14*(0.5^2))/4)*J831</f>
        <v>27.202422999923002</v>
      </c>
      <c r="M831">
        <v>28.03642872</v>
      </c>
      <c r="N831" s="9">
        <v>2000</v>
      </c>
      <c r="O831" s="9">
        <v>1</v>
      </c>
      <c r="P831" s="12" t="s">
        <v>238</v>
      </c>
      <c r="Q831" t="s">
        <v>72</v>
      </c>
      <c r="R831" t="s">
        <v>73</v>
      </c>
      <c r="S831" t="s">
        <v>78</v>
      </c>
      <c r="T831" t="s">
        <v>119</v>
      </c>
      <c r="U831" t="s">
        <v>120</v>
      </c>
      <c r="V831" t="s">
        <v>30</v>
      </c>
      <c r="W831" t="s">
        <v>73</v>
      </c>
      <c r="X831" t="s">
        <v>166</v>
      </c>
      <c r="Y831" t="str">
        <f t="shared" si="143"/>
        <v>Nanomia</v>
      </c>
      <c r="Z831" t="s">
        <v>120</v>
      </c>
      <c r="AA831" t="s">
        <v>30</v>
      </c>
      <c r="AB831" t="s">
        <v>30</v>
      </c>
      <c r="AC831">
        <v>3.85</v>
      </c>
      <c r="AD831">
        <v>9</v>
      </c>
      <c r="AE831" s="21">
        <f t="shared" si="141"/>
        <v>9</v>
      </c>
      <c r="AF831" s="27">
        <f t="shared" ref="AF831:AF894" si="146">AE831/M831</f>
        <v>0.32101092795673303</v>
      </c>
      <c r="AG831" t="s">
        <v>237</v>
      </c>
    </row>
    <row r="832" spans="1:33" hidden="1" x14ac:dyDescent="0.25">
      <c r="A832" t="s">
        <v>18</v>
      </c>
      <c r="B832" t="s">
        <v>6</v>
      </c>
      <c r="C832" s="4" t="s">
        <v>277</v>
      </c>
      <c r="D832" s="4" t="s">
        <v>317</v>
      </c>
      <c r="E832" s="6">
        <v>42162</v>
      </c>
      <c r="F832">
        <v>0</v>
      </c>
      <c r="G832" s="15">
        <v>250</v>
      </c>
      <c r="H832">
        <v>174275</v>
      </c>
      <c r="I832">
        <v>179433</v>
      </c>
      <c r="J832">
        <f t="shared" si="140"/>
        <v>138.61107261107261</v>
      </c>
      <c r="K832" t="s">
        <v>30</v>
      </c>
      <c r="L832">
        <f>((3.14*(0.5^2))/4)*J832</f>
        <v>27.202422999923002</v>
      </c>
      <c r="M832">
        <v>28.03642872</v>
      </c>
      <c r="N832" s="9">
        <v>1000</v>
      </c>
      <c r="O832" s="9">
        <v>1</v>
      </c>
      <c r="P832" s="12" t="s">
        <v>238</v>
      </c>
      <c r="Q832" t="s">
        <v>72</v>
      </c>
      <c r="R832" t="s">
        <v>73</v>
      </c>
      <c r="S832" t="s">
        <v>78</v>
      </c>
      <c r="T832" t="s">
        <v>119</v>
      </c>
      <c r="U832" t="s">
        <v>120</v>
      </c>
      <c r="V832" t="s">
        <v>30</v>
      </c>
      <c r="W832" t="s">
        <v>73</v>
      </c>
      <c r="X832" t="s">
        <v>166</v>
      </c>
      <c r="Y832" t="str">
        <f t="shared" si="143"/>
        <v>Nanomia</v>
      </c>
      <c r="Z832" t="s">
        <v>120</v>
      </c>
      <c r="AA832" t="s">
        <v>30</v>
      </c>
      <c r="AB832" t="s">
        <v>30</v>
      </c>
      <c r="AC832">
        <v>2.8</v>
      </c>
      <c r="AD832">
        <v>7</v>
      </c>
      <c r="AE832" s="21">
        <f t="shared" si="141"/>
        <v>7</v>
      </c>
      <c r="AF832" s="27">
        <f t="shared" si="146"/>
        <v>0.24967516618857011</v>
      </c>
      <c r="AG832" t="s">
        <v>237</v>
      </c>
    </row>
    <row r="833" spans="1:33" hidden="1" x14ac:dyDescent="0.25">
      <c r="A833" t="s">
        <v>18</v>
      </c>
      <c r="B833" t="s">
        <v>6</v>
      </c>
      <c r="C833" s="4" t="s">
        <v>277</v>
      </c>
      <c r="D833" s="4" t="s">
        <v>317</v>
      </c>
      <c r="E833" s="6">
        <v>42162</v>
      </c>
      <c r="F833">
        <v>0</v>
      </c>
      <c r="G833" s="15">
        <v>250</v>
      </c>
      <c r="H833">
        <v>174275</v>
      </c>
      <c r="I833">
        <v>179433</v>
      </c>
      <c r="J833">
        <f t="shared" si="140"/>
        <v>138.61107261107261</v>
      </c>
      <c r="K833" t="s">
        <v>30</v>
      </c>
      <c r="L833">
        <f>((3.14*(0.5^2))/4)*J833</f>
        <v>27.202422999923002</v>
      </c>
      <c r="M833">
        <v>28.03642872</v>
      </c>
      <c r="N833" s="9">
        <v>1000</v>
      </c>
      <c r="O833" s="9">
        <v>1</v>
      </c>
      <c r="P833" s="12" t="s">
        <v>238</v>
      </c>
      <c r="Q833" t="s">
        <v>72</v>
      </c>
      <c r="R833" t="s">
        <v>73</v>
      </c>
      <c r="S833" t="s">
        <v>78</v>
      </c>
      <c r="T833" t="s">
        <v>119</v>
      </c>
      <c r="U833" t="s">
        <v>120</v>
      </c>
      <c r="V833" t="s">
        <v>138</v>
      </c>
      <c r="W833" t="s">
        <v>73</v>
      </c>
      <c r="X833" t="s">
        <v>166</v>
      </c>
      <c r="Y833" t="str">
        <f t="shared" si="143"/>
        <v>Nanomia</v>
      </c>
      <c r="Z833" t="s">
        <v>199</v>
      </c>
      <c r="AA833" t="s">
        <v>30</v>
      </c>
      <c r="AB833" t="s">
        <v>30</v>
      </c>
      <c r="AC833">
        <v>2.2000000000000002</v>
      </c>
      <c r="AD833">
        <v>1</v>
      </c>
      <c r="AE833" s="21">
        <f t="shared" si="141"/>
        <v>1</v>
      </c>
      <c r="AF833" s="27">
        <f t="shared" si="146"/>
        <v>3.5667880884081446E-2</v>
      </c>
      <c r="AG833" t="s">
        <v>237</v>
      </c>
    </row>
    <row r="834" spans="1:33" hidden="1" x14ac:dyDescent="0.25">
      <c r="A834" t="s">
        <v>18</v>
      </c>
      <c r="B834" t="s">
        <v>6</v>
      </c>
      <c r="C834" s="4" t="s">
        <v>277</v>
      </c>
      <c r="D834" s="4" t="s">
        <v>317</v>
      </c>
      <c r="E834" s="6">
        <v>42162</v>
      </c>
      <c r="F834">
        <v>0</v>
      </c>
      <c r="G834" s="15">
        <v>250</v>
      </c>
      <c r="H834">
        <v>174275</v>
      </c>
      <c r="I834">
        <v>179433</v>
      </c>
      <c r="J834">
        <f t="shared" si="140"/>
        <v>138.61107261107261</v>
      </c>
      <c r="K834" t="s">
        <v>30</v>
      </c>
      <c r="L834">
        <f>((3.14*(0.5^2))/4)*J834</f>
        <v>27.202422999923002</v>
      </c>
      <c r="M834">
        <v>28.03642872</v>
      </c>
      <c r="N834" s="9">
        <v>250</v>
      </c>
      <c r="O834" s="9">
        <v>0.02</v>
      </c>
      <c r="P834" s="12" t="s">
        <v>238</v>
      </c>
      <c r="Q834" t="s">
        <v>45</v>
      </c>
      <c r="R834" t="s">
        <v>46</v>
      </c>
      <c r="S834" t="s">
        <v>47</v>
      </c>
      <c r="T834" t="s">
        <v>48</v>
      </c>
      <c r="U834" t="s">
        <v>49</v>
      </c>
      <c r="V834" t="s">
        <v>30</v>
      </c>
      <c r="W834" t="str">
        <f>IF(S834="NA",IF(R834="NA",IF(Q834="NA","Digested",Q834),R834),S834)</f>
        <v>Copelata</v>
      </c>
      <c r="X834" t="s">
        <v>341</v>
      </c>
      <c r="Y834" t="s">
        <v>341</v>
      </c>
      <c r="Z834" t="s">
        <v>49</v>
      </c>
      <c r="AA834" t="s">
        <v>30</v>
      </c>
      <c r="AB834" t="s">
        <v>30</v>
      </c>
      <c r="AC834" t="s">
        <v>229</v>
      </c>
      <c r="AD834">
        <v>2</v>
      </c>
      <c r="AE834" s="21">
        <f t="shared" si="141"/>
        <v>100</v>
      </c>
      <c r="AF834" s="27">
        <f t="shared" si="146"/>
        <v>3.5667880884081447</v>
      </c>
      <c r="AG834" t="s">
        <v>237</v>
      </c>
    </row>
    <row r="835" spans="1:33" hidden="1" x14ac:dyDescent="0.25">
      <c r="A835" t="s">
        <v>18</v>
      </c>
      <c r="B835" t="s">
        <v>6</v>
      </c>
      <c r="C835" s="4" t="s">
        <v>277</v>
      </c>
      <c r="D835" s="4" t="s">
        <v>317</v>
      </c>
      <c r="E835" s="6">
        <v>42162</v>
      </c>
      <c r="F835">
        <v>0</v>
      </c>
      <c r="G835" s="15">
        <v>250</v>
      </c>
      <c r="H835">
        <v>174275</v>
      </c>
      <c r="I835">
        <v>179433</v>
      </c>
      <c r="J835">
        <f t="shared" si="140"/>
        <v>138.61107261107261</v>
      </c>
      <c r="K835" t="s">
        <v>30</v>
      </c>
      <c r="L835">
        <f>((3.14*(0.5^2))/4)*J835</f>
        <v>27.202422999923002</v>
      </c>
      <c r="M835">
        <v>28.03642872</v>
      </c>
      <c r="N835" s="9">
        <v>2000</v>
      </c>
      <c r="O835" s="9">
        <v>1</v>
      </c>
      <c r="P835" s="12" t="s">
        <v>240</v>
      </c>
      <c r="Q835" t="s">
        <v>31</v>
      </c>
      <c r="R835" t="s">
        <v>79</v>
      </c>
      <c r="S835" t="s">
        <v>80</v>
      </c>
      <c r="T835" t="s">
        <v>121</v>
      </c>
      <c r="U835" t="s">
        <v>30</v>
      </c>
      <c r="V835" t="s">
        <v>30</v>
      </c>
      <c r="W835" t="str">
        <f>IF(S835="NA",IF(R835="NA",IF(Q835="NA","Digested",Q835),R835),S835)</f>
        <v>Decapoda</v>
      </c>
      <c r="X835" t="s">
        <v>340</v>
      </c>
      <c r="Y835" t="str">
        <f t="shared" si="143"/>
        <v>Pandalidae</v>
      </c>
      <c r="Z835" t="s">
        <v>121</v>
      </c>
      <c r="AA835" t="s">
        <v>30</v>
      </c>
      <c r="AB835" t="s">
        <v>30</v>
      </c>
      <c r="AC835">
        <v>9.5</v>
      </c>
      <c r="AD835">
        <v>1</v>
      </c>
      <c r="AE835" s="21">
        <f t="shared" si="141"/>
        <v>1</v>
      </c>
      <c r="AF835" s="27">
        <f t="shared" si="146"/>
        <v>3.5667880884081446E-2</v>
      </c>
      <c r="AG835" t="s">
        <v>237</v>
      </c>
    </row>
    <row r="836" spans="1:33" hidden="1" x14ac:dyDescent="0.25">
      <c r="A836" t="s">
        <v>18</v>
      </c>
      <c r="B836" t="s">
        <v>6</v>
      </c>
      <c r="C836" s="4" t="s">
        <v>277</v>
      </c>
      <c r="D836" s="4" t="s">
        <v>317</v>
      </c>
      <c r="E836" s="6">
        <v>42162</v>
      </c>
      <c r="F836">
        <v>0</v>
      </c>
      <c r="G836" s="15">
        <v>250</v>
      </c>
      <c r="H836">
        <v>174275</v>
      </c>
      <c r="I836">
        <v>179433</v>
      </c>
      <c r="J836">
        <f t="shared" si="140"/>
        <v>138.61107261107261</v>
      </c>
      <c r="K836" t="s">
        <v>30</v>
      </c>
      <c r="L836">
        <f>((3.14*(0.5^2))/4)*J836</f>
        <v>27.202422999923002</v>
      </c>
      <c r="M836">
        <v>28.03642872</v>
      </c>
      <c r="N836" s="9">
        <v>1000</v>
      </c>
      <c r="O836" s="9">
        <v>1</v>
      </c>
      <c r="P836" s="12" t="s">
        <v>238</v>
      </c>
      <c r="Q836" t="s">
        <v>31</v>
      </c>
      <c r="R836" t="s">
        <v>79</v>
      </c>
      <c r="S836" t="s">
        <v>80</v>
      </c>
      <c r="T836" t="s">
        <v>121</v>
      </c>
      <c r="U836" t="s">
        <v>30</v>
      </c>
      <c r="V836" t="s">
        <v>30</v>
      </c>
      <c r="W836" t="str">
        <f>IF(S836="NA",IF(R836="NA",IF(Q836="NA","Digested",Q836),R836),S836)</f>
        <v>Decapoda</v>
      </c>
      <c r="X836" t="s">
        <v>340</v>
      </c>
      <c r="Y836" t="str">
        <f t="shared" si="143"/>
        <v>Pandalidae</v>
      </c>
      <c r="Z836" t="s">
        <v>121</v>
      </c>
      <c r="AA836" t="s">
        <v>30</v>
      </c>
      <c r="AB836" t="s">
        <v>30</v>
      </c>
      <c r="AC836">
        <v>3.4</v>
      </c>
      <c r="AD836">
        <v>8</v>
      </c>
      <c r="AE836" s="21">
        <f t="shared" si="141"/>
        <v>8</v>
      </c>
      <c r="AF836" s="27">
        <f t="shared" si="146"/>
        <v>0.28534304707265157</v>
      </c>
      <c r="AG836" t="s">
        <v>237</v>
      </c>
    </row>
    <row r="837" spans="1:33" hidden="1" x14ac:dyDescent="0.25">
      <c r="A837" t="s">
        <v>18</v>
      </c>
      <c r="B837" t="s">
        <v>6</v>
      </c>
      <c r="C837" s="4" t="s">
        <v>277</v>
      </c>
      <c r="D837" s="4" t="s">
        <v>317</v>
      </c>
      <c r="E837" s="6">
        <v>42162</v>
      </c>
      <c r="F837">
        <v>0</v>
      </c>
      <c r="G837" s="15">
        <v>250</v>
      </c>
      <c r="H837">
        <v>174275</v>
      </c>
      <c r="I837">
        <v>179433</v>
      </c>
      <c r="J837">
        <f t="shared" si="140"/>
        <v>138.61107261107261</v>
      </c>
      <c r="K837" t="s">
        <v>30</v>
      </c>
      <c r="L837">
        <f>((3.14*(0.5^2))/4)*J837</f>
        <v>27.202422999923002</v>
      </c>
      <c r="M837">
        <v>28.03642872</v>
      </c>
      <c r="N837" s="9">
        <v>250</v>
      </c>
      <c r="O837" s="9">
        <v>0.02</v>
      </c>
      <c r="P837" s="12" t="s">
        <v>238</v>
      </c>
      <c r="Q837" t="s">
        <v>31</v>
      </c>
      <c r="R837" t="s">
        <v>79</v>
      </c>
      <c r="S837" t="s">
        <v>80</v>
      </c>
      <c r="T837" t="s">
        <v>121</v>
      </c>
      <c r="U837" t="s">
        <v>30</v>
      </c>
      <c r="V837" t="s">
        <v>30</v>
      </c>
      <c r="W837" t="str">
        <f>IF(S837="NA",IF(R837="NA",IF(Q837="NA","Digested",Q837),R837),S837)</f>
        <v>Decapoda</v>
      </c>
      <c r="X837" t="s">
        <v>340</v>
      </c>
      <c r="Y837" t="str">
        <f t="shared" si="143"/>
        <v>Pandalidae</v>
      </c>
      <c r="Z837" t="s">
        <v>121</v>
      </c>
      <c r="AA837" t="s">
        <v>30</v>
      </c>
      <c r="AB837" t="s">
        <v>30</v>
      </c>
      <c r="AC837">
        <v>3</v>
      </c>
      <c r="AD837">
        <v>4</v>
      </c>
      <c r="AE837" s="21">
        <f t="shared" si="141"/>
        <v>200</v>
      </c>
      <c r="AF837" s="27">
        <f t="shared" si="146"/>
        <v>7.1335761768162893</v>
      </c>
      <c r="AG837" t="s">
        <v>237</v>
      </c>
    </row>
    <row r="838" spans="1:33" hidden="1" x14ac:dyDescent="0.25">
      <c r="A838" t="s">
        <v>18</v>
      </c>
      <c r="B838" t="s">
        <v>6</v>
      </c>
      <c r="C838" s="4" t="s">
        <v>277</v>
      </c>
      <c r="D838" s="4" t="s">
        <v>317</v>
      </c>
      <c r="E838" s="6">
        <v>42162</v>
      </c>
      <c r="F838">
        <v>0</v>
      </c>
      <c r="G838" s="15">
        <v>250</v>
      </c>
      <c r="H838">
        <v>174275</v>
      </c>
      <c r="I838">
        <v>179433</v>
      </c>
      <c r="J838">
        <f t="shared" si="140"/>
        <v>138.61107261107261</v>
      </c>
      <c r="K838" t="s">
        <v>30</v>
      </c>
      <c r="L838">
        <f>((3.14*(0.5^2))/4)*J838</f>
        <v>27.202422999923002</v>
      </c>
      <c r="M838">
        <v>28.03642872</v>
      </c>
      <c r="N838" s="9">
        <v>1000</v>
      </c>
      <c r="O838" s="9">
        <v>1</v>
      </c>
      <c r="P838" s="12" t="s">
        <v>240</v>
      </c>
      <c r="Q838" t="s">
        <v>72</v>
      </c>
      <c r="R838" t="s">
        <v>73</v>
      </c>
      <c r="S838" t="s">
        <v>106</v>
      </c>
      <c r="T838" t="s">
        <v>124</v>
      </c>
      <c r="U838" t="s">
        <v>30</v>
      </c>
      <c r="V838" t="s">
        <v>30</v>
      </c>
      <c r="W838" t="s">
        <v>73</v>
      </c>
      <c r="X838" t="s">
        <v>166</v>
      </c>
      <c r="Y838" t="str">
        <f t="shared" si="143"/>
        <v>Pandeidae</v>
      </c>
      <c r="Z838" t="s">
        <v>124</v>
      </c>
      <c r="AA838" t="s">
        <v>30</v>
      </c>
      <c r="AB838" t="s">
        <v>30</v>
      </c>
      <c r="AC838">
        <v>7.05</v>
      </c>
      <c r="AD838">
        <v>2</v>
      </c>
      <c r="AE838" s="21">
        <f t="shared" si="141"/>
        <v>2</v>
      </c>
      <c r="AF838" s="27">
        <f t="shared" si="146"/>
        <v>7.1335761768162892E-2</v>
      </c>
      <c r="AG838" t="s">
        <v>237</v>
      </c>
    </row>
    <row r="839" spans="1:33" hidden="1" x14ac:dyDescent="0.25">
      <c r="A839" t="s">
        <v>18</v>
      </c>
      <c r="B839" t="s">
        <v>6</v>
      </c>
      <c r="C839" s="4" t="s">
        <v>277</v>
      </c>
      <c r="D839" s="4" t="s">
        <v>317</v>
      </c>
      <c r="E839" s="6">
        <v>42162</v>
      </c>
      <c r="F839">
        <v>0</v>
      </c>
      <c r="G839" s="15">
        <v>250</v>
      </c>
      <c r="H839">
        <v>174275</v>
      </c>
      <c r="I839">
        <v>179433</v>
      </c>
      <c r="J839">
        <f t="shared" si="140"/>
        <v>138.61107261107261</v>
      </c>
      <c r="K839" t="s">
        <v>30</v>
      </c>
      <c r="L839">
        <f>((3.14*(0.5^2))/4)*J839</f>
        <v>27.202422999923002</v>
      </c>
      <c r="M839">
        <v>28.03642872</v>
      </c>
      <c r="N839" s="9">
        <v>1000</v>
      </c>
      <c r="O839" s="9">
        <v>1</v>
      </c>
      <c r="P839" s="17" t="s">
        <v>234</v>
      </c>
      <c r="Q839" t="s">
        <v>31</v>
      </c>
      <c r="R839" t="s">
        <v>33</v>
      </c>
      <c r="S839" t="s">
        <v>34</v>
      </c>
      <c r="T839" t="s">
        <v>53</v>
      </c>
      <c r="U839" t="s">
        <v>54</v>
      </c>
      <c r="V839" t="s">
        <v>30</v>
      </c>
      <c r="W839" t="str">
        <f>IF(S839="NA",IF(R839="NA",IF(Q839="NA","Digested",Q839),R839),S839)</f>
        <v>Calanoida</v>
      </c>
      <c r="X839" t="s">
        <v>342</v>
      </c>
      <c r="Y839" t="str">
        <f t="shared" si="143"/>
        <v>Paracalanus</v>
      </c>
      <c r="Z839" t="s">
        <v>54</v>
      </c>
      <c r="AA839" t="s">
        <v>30</v>
      </c>
      <c r="AB839" t="s">
        <v>30</v>
      </c>
      <c r="AC839" t="s">
        <v>229</v>
      </c>
      <c r="AD839">
        <v>3</v>
      </c>
      <c r="AE839" s="21">
        <f t="shared" si="141"/>
        <v>3</v>
      </c>
      <c r="AF839" s="27">
        <f t="shared" si="146"/>
        <v>0.10700364265224434</v>
      </c>
      <c r="AG839" t="s">
        <v>237</v>
      </c>
    </row>
    <row r="840" spans="1:33" hidden="1" x14ac:dyDescent="0.25">
      <c r="A840" t="s">
        <v>18</v>
      </c>
      <c r="B840" t="s">
        <v>6</v>
      </c>
      <c r="C840" s="4" t="s">
        <v>277</v>
      </c>
      <c r="D840" s="4" t="s">
        <v>317</v>
      </c>
      <c r="E840" s="6">
        <v>42162</v>
      </c>
      <c r="F840">
        <v>0</v>
      </c>
      <c r="G840" s="15">
        <v>250</v>
      </c>
      <c r="H840">
        <v>174275</v>
      </c>
      <c r="I840">
        <v>179433</v>
      </c>
      <c r="J840">
        <f t="shared" si="140"/>
        <v>138.61107261107261</v>
      </c>
      <c r="K840" t="s">
        <v>30</v>
      </c>
      <c r="L840">
        <f>((3.14*(0.5^2))/4)*J840</f>
        <v>27.202422999923002</v>
      </c>
      <c r="M840">
        <v>28.03642872</v>
      </c>
      <c r="N840" s="9">
        <v>250</v>
      </c>
      <c r="O840" s="9">
        <v>0.02</v>
      </c>
      <c r="P840" s="17" t="s">
        <v>234</v>
      </c>
      <c r="Q840" t="s">
        <v>31</v>
      </c>
      <c r="R840" t="s">
        <v>33</v>
      </c>
      <c r="S840" t="s">
        <v>34</v>
      </c>
      <c r="T840" t="s">
        <v>53</v>
      </c>
      <c r="U840" t="s">
        <v>54</v>
      </c>
      <c r="V840" t="s">
        <v>30</v>
      </c>
      <c r="W840" t="str">
        <f>IF(S840="NA",IF(R840="NA",IF(Q840="NA","Digested",Q840),R840),S840)</f>
        <v>Calanoida</v>
      </c>
      <c r="X840" t="s">
        <v>342</v>
      </c>
      <c r="Y840" t="str">
        <f t="shared" si="143"/>
        <v>Paracalanus</v>
      </c>
      <c r="Z840" t="s">
        <v>54</v>
      </c>
      <c r="AA840" t="s">
        <v>30</v>
      </c>
      <c r="AB840" t="s">
        <v>30</v>
      </c>
      <c r="AC840" t="s">
        <v>229</v>
      </c>
      <c r="AD840">
        <v>19</v>
      </c>
      <c r="AE840" s="21">
        <f t="shared" si="141"/>
        <v>950</v>
      </c>
      <c r="AF840" s="27">
        <f t="shared" si="146"/>
        <v>33.884486839877376</v>
      </c>
      <c r="AG840" t="s">
        <v>237</v>
      </c>
    </row>
    <row r="841" spans="1:33" hidden="1" x14ac:dyDescent="0.25">
      <c r="A841" t="s">
        <v>18</v>
      </c>
      <c r="B841" t="s">
        <v>6</v>
      </c>
      <c r="C841" s="4" t="s">
        <v>277</v>
      </c>
      <c r="D841" s="4" t="s">
        <v>317</v>
      </c>
      <c r="E841" s="6">
        <v>42162</v>
      </c>
      <c r="F841">
        <v>0</v>
      </c>
      <c r="G841" s="15">
        <v>250</v>
      </c>
      <c r="H841">
        <v>174275</v>
      </c>
      <c r="I841">
        <v>179433</v>
      </c>
      <c r="J841">
        <f t="shared" si="140"/>
        <v>138.61107261107261</v>
      </c>
      <c r="K841" t="s">
        <v>30</v>
      </c>
      <c r="L841">
        <f>((3.14*(0.5^2))/4)*J841</f>
        <v>27.202422999923002</v>
      </c>
      <c r="M841">
        <v>28.03642872</v>
      </c>
      <c r="N841" s="9">
        <v>250</v>
      </c>
      <c r="O841" s="9">
        <v>0.02</v>
      </c>
      <c r="P841" s="12" t="s">
        <v>239</v>
      </c>
      <c r="Q841" t="s">
        <v>140</v>
      </c>
      <c r="R841" t="s">
        <v>30</v>
      </c>
      <c r="S841" t="s">
        <v>30</v>
      </c>
      <c r="T841" t="s">
        <v>30</v>
      </c>
      <c r="U841" t="s">
        <v>30</v>
      </c>
      <c r="V841" t="s">
        <v>30</v>
      </c>
      <c r="W841" t="s">
        <v>166</v>
      </c>
      <c r="X841" t="s">
        <v>166</v>
      </c>
      <c r="Y841" t="str">
        <f t="shared" si="143"/>
        <v>Phoronida</v>
      </c>
      <c r="Z841" t="s">
        <v>140</v>
      </c>
      <c r="AA841" t="s">
        <v>30</v>
      </c>
      <c r="AB841" t="s">
        <v>30</v>
      </c>
      <c r="AC841" t="s">
        <v>229</v>
      </c>
      <c r="AD841">
        <v>1</v>
      </c>
      <c r="AE841" s="21">
        <f t="shared" si="141"/>
        <v>50</v>
      </c>
      <c r="AF841" s="27">
        <f t="shared" si="146"/>
        <v>1.7833940442040723</v>
      </c>
      <c r="AG841" t="s">
        <v>237</v>
      </c>
    </row>
    <row r="842" spans="1:33" hidden="1" x14ac:dyDescent="0.25">
      <c r="A842" t="s">
        <v>18</v>
      </c>
      <c r="B842" t="s">
        <v>6</v>
      </c>
      <c r="C842" s="4" t="s">
        <v>277</v>
      </c>
      <c r="D842" s="4" t="s">
        <v>317</v>
      </c>
      <c r="E842" s="6">
        <v>42162</v>
      </c>
      <c r="F842">
        <v>0</v>
      </c>
      <c r="G842" s="15">
        <v>250</v>
      </c>
      <c r="H842">
        <v>174275</v>
      </c>
      <c r="I842">
        <v>179433</v>
      </c>
      <c r="J842">
        <f t="shared" si="140"/>
        <v>138.61107261107261</v>
      </c>
      <c r="K842" t="s">
        <v>30</v>
      </c>
      <c r="L842">
        <f>((3.14*(0.5^2))/4)*J842</f>
        <v>27.202422999923002</v>
      </c>
      <c r="M842">
        <v>28.03642872</v>
      </c>
      <c r="N842" s="9">
        <v>2000</v>
      </c>
      <c r="O842" s="9">
        <v>1</v>
      </c>
      <c r="P842" s="12" t="s">
        <v>238</v>
      </c>
      <c r="Q842" t="s">
        <v>31</v>
      </c>
      <c r="R842" t="s">
        <v>79</v>
      </c>
      <c r="S842" t="s">
        <v>80</v>
      </c>
      <c r="T842" t="s">
        <v>139</v>
      </c>
      <c r="U842" t="s">
        <v>30</v>
      </c>
      <c r="V842" t="s">
        <v>30</v>
      </c>
      <c r="W842" t="str">
        <f>IF(S842="NA",IF(R842="NA",IF(Q842="NA","Digested",Q842),R842),S842)</f>
        <v>Decapoda</v>
      </c>
      <c r="X842" t="s">
        <v>340</v>
      </c>
      <c r="Y842" t="str">
        <f t="shared" si="143"/>
        <v>Pinnotheridae</v>
      </c>
      <c r="Z842" t="s">
        <v>139</v>
      </c>
      <c r="AA842" t="s">
        <v>30</v>
      </c>
      <c r="AB842" t="s">
        <v>30</v>
      </c>
      <c r="AC842">
        <v>2.9</v>
      </c>
      <c r="AD842">
        <v>2</v>
      </c>
      <c r="AE842" s="21">
        <f t="shared" si="141"/>
        <v>2</v>
      </c>
      <c r="AF842" s="27">
        <f t="shared" si="146"/>
        <v>7.1335761768162892E-2</v>
      </c>
      <c r="AG842" t="s">
        <v>237</v>
      </c>
    </row>
    <row r="843" spans="1:33" hidden="1" x14ac:dyDescent="0.25">
      <c r="A843" t="s">
        <v>18</v>
      </c>
      <c r="B843" t="s">
        <v>6</v>
      </c>
      <c r="C843" s="4" t="s">
        <v>277</v>
      </c>
      <c r="D843" s="4" t="s">
        <v>317</v>
      </c>
      <c r="E843" s="6">
        <v>42162</v>
      </c>
      <c r="F843">
        <v>0</v>
      </c>
      <c r="G843" s="15">
        <v>250</v>
      </c>
      <c r="H843">
        <v>174275</v>
      </c>
      <c r="I843">
        <v>179433</v>
      </c>
      <c r="J843">
        <f t="shared" si="140"/>
        <v>138.61107261107261</v>
      </c>
      <c r="K843" t="s">
        <v>30</v>
      </c>
      <c r="L843">
        <f>((3.14*(0.5^2))/4)*J843</f>
        <v>27.202422999923002</v>
      </c>
      <c r="M843">
        <v>28.03642872</v>
      </c>
      <c r="N843" s="9">
        <v>2000</v>
      </c>
      <c r="O843" s="9">
        <v>1</v>
      </c>
      <c r="P843" s="12" t="s">
        <v>238</v>
      </c>
      <c r="Q843" t="s">
        <v>30</v>
      </c>
      <c r="R843" t="s">
        <v>30</v>
      </c>
      <c r="S843" t="s">
        <v>30</v>
      </c>
      <c r="T843" t="s">
        <v>30</v>
      </c>
      <c r="U843" t="s">
        <v>30</v>
      </c>
      <c r="V843" t="s">
        <v>30</v>
      </c>
      <c r="W843" t="str">
        <f>IF(S843="NA",IF(R843="NA",IF(Q843="NA","Other",Q843),R843),S843)</f>
        <v>Other</v>
      </c>
      <c r="X843" t="s">
        <v>166</v>
      </c>
      <c r="Y843" t="str">
        <f t="shared" si="143"/>
        <v>Other</v>
      </c>
      <c r="Z843" t="s">
        <v>195</v>
      </c>
      <c r="AA843" t="s">
        <v>30</v>
      </c>
      <c r="AB843" t="s">
        <v>30</v>
      </c>
      <c r="AC843">
        <v>3.05</v>
      </c>
      <c r="AD843">
        <v>4</v>
      </c>
      <c r="AE843" s="21">
        <f t="shared" si="141"/>
        <v>4</v>
      </c>
      <c r="AF843" s="27">
        <f t="shared" si="146"/>
        <v>0.14267152353632578</v>
      </c>
      <c r="AG843" t="s">
        <v>237</v>
      </c>
    </row>
    <row r="844" spans="1:33" hidden="1" x14ac:dyDescent="0.25">
      <c r="A844" t="s">
        <v>18</v>
      </c>
      <c r="B844" t="s">
        <v>6</v>
      </c>
      <c r="C844" s="4" t="s">
        <v>277</v>
      </c>
      <c r="D844" s="4" t="s">
        <v>317</v>
      </c>
      <c r="E844" s="6">
        <v>42162</v>
      </c>
      <c r="F844">
        <v>0</v>
      </c>
      <c r="G844" s="15">
        <v>250</v>
      </c>
      <c r="H844">
        <v>174275</v>
      </c>
      <c r="I844">
        <v>179433</v>
      </c>
      <c r="J844">
        <f t="shared" si="140"/>
        <v>138.61107261107261</v>
      </c>
      <c r="K844" t="s">
        <v>30</v>
      </c>
      <c r="L844">
        <f>((3.14*(0.5^2))/4)*J844</f>
        <v>27.202422999923002</v>
      </c>
      <c r="M844">
        <v>28.03642872</v>
      </c>
      <c r="N844" s="9">
        <v>1000</v>
      </c>
      <c r="O844" s="9">
        <v>1</v>
      </c>
      <c r="P844" s="12" t="s">
        <v>240</v>
      </c>
      <c r="Q844" t="s">
        <v>30</v>
      </c>
      <c r="R844" t="s">
        <v>30</v>
      </c>
      <c r="S844" t="s">
        <v>30</v>
      </c>
      <c r="T844" t="s">
        <v>30</v>
      </c>
      <c r="U844" t="s">
        <v>30</v>
      </c>
      <c r="V844" t="s">
        <v>30</v>
      </c>
      <c r="W844" t="str">
        <f>IF(S844="NA",IF(R844="NA",IF(Q844="NA","Other",Q844),R844),S844)</f>
        <v>Other</v>
      </c>
      <c r="X844" t="s">
        <v>166</v>
      </c>
      <c r="Y844" t="str">
        <f t="shared" si="143"/>
        <v>Other</v>
      </c>
      <c r="Z844" t="s">
        <v>195</v>
      </c>
      <c r="AA844" t="s">
        <v>30</v>
      </c>
      <c r="AB844" t="s">
        <v>30</v>
      </c>
      <c r="AC844">
        <v>8</v>
      </c>
      <c r="AD844">
        <v>6</v>
      </c>
      <c r="AE844" s="21">
        <f t="shared" si="141"/>
        <v>6</v>
      </c>
      <c r="AF844" s="27">
        <f t="shared" si="146"/>
        <v>0.21400728530448868</v>
      </c>
      <c r="AG844" t="s">
        <v>237</v>
      </c>
    </row>
    <row r="845" spans="1:33" hidden="1" x14ac:dyDescent="0.25">
      <c r="A845" t="s">
        <v>18</v>
      </c>
      <c r="B845" t="s">
        <v>6</v>
      </c>
      <c r="C845" s="4" t="s">
        <v>277</v>
      </c>
      <c r="D845" s="4" t="s">
        <v>317</v>
      </c>
      <c r="E845" s="6">
        <v>42162</v>
      </c>
      <c r="F845">
        <v>0</v>
      </c>
      <c r="G845" s="15">
        <v>250</v>
      </c>
      <c r="H845">
        <v>174275</v>
      </c>
      <c r="I845">
        <v>179433</v>
      </c>
      <c r="J845">
        <f t="shared" si="140"/>
        <v>138.61107261107261</v>
      </c>
      <c r="K845" t="s">
        <v>30</v>
      </c>
      <c r="L845">
        <f>((3.14*(0.5^2))/4)*J845</f>
        <v>27.202422999923002</v>
      </c>
      <c r="M845">
        <v>28.03642872</v>
      </c>
      <c r="N845" s="9">
        <v>2000</v>
      </c>
      <c r="O845" s="9">
        <v>1</v>
      </c>
      <c r="P845" s="12" t="s">
        <v>238</v>
      </c>
      <c r="Q845" t="s">
        <v>30</v>
      </c>
      <c r="R845" t="s">
        <v>30</v>
      </c>
      <c r="S845" t="s">
        <v>30</v>
      </c>
      <c r="T845" t="s">
        <v>30</v>
      </c>
      <c r="U845" t="s">
        <v>30</v>
      </c>
      <c r="V845" t="s">
        <v>30</v>
      </c>
      <c r="W845" t="str">
        <f>IF(S845="NA",IF(R845="NA",IF(Q845="NA","Other",Q845),R845),S845)</f>
        <v>Other</v>
      </c>
      <c r="X845" t="s">
        <v>166</v>
      </c>
      <c r="Y845" t="str">
        <f t="shared" si="143"/>
        <v>Other</v>
      </c>
      <c r="Z845" t="s">
        <v>196</v>
      </c>
      <c r="AA845" t="s">
        <v>30</v>
      </c>
      <c r="AB845" t="s">
        <v>30</v>
      </c>
      <c r="AC845">
        <v>2.5</v>
      </c>
      <c r="AD845">
        <v>1</v>
      </c>
      <c r="AE845" s="21">
        <f t="shared" si="141"/>
        <v>1</v>
      </c>
      <c r="AF845" s="27">
        <f t="shared" si="146"/>
        <v>3.5667880884081446E-2</v>
      </c>
      <c r="AG845" t="s">
        <v>237</v>
      </c>
    </row>
    <row r="846" spans="1:33" hidden="1" x14ac:dyDescent="0.25">
      <c r="A846" t="s">
        <v>18</v>
      </c>
      <c r="B846" t="s">
        <v>6</v>
      </c>
      <c r="C846" s="4" t="s">
        <v>277</v>
      </c>
      <c r="D846" s="4" t="s">
        <v>317</v>
      </c>
      <c r="E846" s="6">
        <v>42162</v>
      </c>
      <c r="F846">
        <v>0</v>
      </c>
      <c r="G846" s="15">
        <v>250</v>
      </c>
      <c r="H846">
        <v>174275</v>
      </c>
      <c r="I846">
        <v>179433</v>
      </c>
      <c r="J846">
        <f t="shared" si="140"/>
        <v>138.61107261107261</v>
      </c>
      <c r="K846" t="s">
        <v>30</v>
      </c>
      <c r="L846">
        <f>((3.14*(0.5^2))/4)*J846</f>
        <v>27.202422999923002</v>
      </c>
      <c r="M846">
        <v>28.03642872</v>
      </c>
      <c r="N846" s="9">
        <v>1000</v>
      </c>
      <c r="O846" s="9">
        <v>1</v>
      </c>
      <c r="P846" s="12" t="s">
        <v>238</v>
      </c>
      <c r="Q846" t="s">
        <v>31</v>
      </c>
      <c r="R846" t="s">
        <v>79</v>
      </c>
      <c r="S846" t="s">
        <v>80</v>
      </c>
      <c r="T846" t="s">
        <v>114</v>
      </c>
      <c r="U846" t="s">
        <v>30</v>
      </c>
      <c r="V846" t="s">
        <v>30</v>
      </c>
      <c r="W846" t="str">
        <f>IF(S846="NA",IF(R846="NA",IF(Q846="NA","Digested",Q846),R846),S846)</f>
        <v>Decapoda</v>
      </c>
      <c r="X846" t="s">
        <v>340</v>
      </c>
      <c r="Y846" t="str">
        <f t="shared" si="143"/>
        <v>Porcellanidae</v>
      </c>
      <c r="Z846" t="s">
        <v>114</v>
      </c>
      <c r="AA846" t="s">
        <v>30</v>
      </c>
      <c r="AB846" t="s">
        <v>30</v>
      </c>
      <c r="AC846">
        <v>4.5</v>
      </c>
      <c r="AD846">
        <v>1</v>
      </c>
      <c r="AE846" s="21">
        <f t="shared" si="141"/>
        <v>1</v>
      </c>
      <c r="AF846" s="27">
        <f t="shared" si="146"/>
        <v>3.5667880884081446E-2</v>
      </c>
      <c r="AG846" t="s">
        <v>237</v>
      </c>
    </row>
    <row r="847" spans="1:33" hidden="1" x14ac:dyDescent="0.25">
      <c r="A847" t="s">
        <v>18</v>
      </c>
      <c r="B847" t="s">
        <v>6</v>
      </c>
      <c r="C847" s="4" t="s">
        <v>277</v>
      </c>
      <c r="D847" s="4" t="s">
        <v>317</v>
      </c>
      <c r="E847" s="6">
        <v>42162</v>
      </c>
      <c r="F847">
        <v>0</v>
      </c>
      <c r="G847" s="15">
        <v>250</v>
      </c>
      <c r="H847">
        <v>174275</v>
      </c>
      <c r="I847">
        <v>179433</v>
      </c>
      <c r="J847">
        <f t="shared" si="140"/>
        <v>138.61107261107261</v>
      </c>
      <c r="K847" t="s">
        <v>30</v>
      </c>
      <c r="L847">
        <f>((3.14*(0.5^2))/4)*J847</f>
        <v>27.202422999923002</v>
      </c>
      <c r="M847">
        <v>28.03642872</v>
      </c>
      <c r="N847" s="9">
        <v>250</v>
      </c>
      <c r="O847" s="9">
        <v>0.02</v>
      </c>
      <c r="P847" s="12" t="s">
        <v>239</v>
      </c>
      <c r="Q847" t="s">
        <v>31</v>
      </c>
      <c r="R847" t="s">
        <v>33</v>
      </c>
      <c r="S847" t="s">
        <v>34</v>
      </c>
      <c r="T847" t="s">
        <v>65</v>
      </c>
      <c r="U847" t="s">
        <v>66</v>
      </c>
      <c r="V847" t="s">
        <v>30</v>
      </c>
      <c r="W847" t="str">
        <f>IF(S847="NA",IF(R847="NA",IF(Q847="NA","Digested",Q847),R847),S847)</f>
        <v>Calanoida</v>
      </c>
      <c r="X847" t="s">
        <v>342</v>
      </c>
      <c r="Y847" t="str">
        <f t="shared" si="143"/>
        <v>Pseudocalanus</v>
      </c>
      <c r="Z847" t="s">
        <v>66</v>
      </c>
      <c r="AA847" t="s">
        <v>30</v>
      </c>
      <c r="AB847" t="s">
        <v>30</v>
      </c>
      <c r="AC847" t="s">
        <v>229</v>
      </c>
      <c r="AD847">
        <v>120</v>
      </c>
      <c r="AE847" s="21">
        <f t="shared" si="141"/>
        <v>6000</v>
      </c>
      <c r="AF847" s="27">
        <f t="shared" si="146"/>
        <v>214.00728530448868</v>
      </c>
      <c r="AG847" t="s">
        <v>237</v>
      </c>
    </row>
    <row r="848" spans="1:33" hidden="1" x14ac:dyDescent="0.25">
      <c r="A848" t="s">
        <v>18</v>
      </c>
      <c r="B848" t="s">
        <v>6</v>
      </c>
      <c r="C848" s="4" t="s">
        <v>277</v>
      </c>
      <c r="D848" s="4" t="s">
        <v>317</v>
      </c>
      <c r="E848" s="6">
        <v>42162</v>
      </c>
      <c r="F848">
        <v>0</v>
      </c>
      <c r="G848" s="15">
        <v>250</v>
      </c>
      <c r="H848">
        <v>174275</v>
      </c>
      <c r="I848">
        <v>179433</v>
      </c>
      <c r="J848">
        <f t="shared" si="140"/>
        <v>138.61107261107261</v>
      </c>
      <c r="K848" t="s">
        <v>30</v>
      </c>
      <c r="L848">
        <f>((3.14*(0.5^2))/4)*J848</f>
        <v>27.202422999923002</v>
      </c>
      <c r="M848">
        <v>28.03642872</v>
      </c>
      <c r="N848" s="9">
        <v>2000</v>
      </c>
      <c r="O848" s="9">
        <v>1</v>
      </c>
      <c r="P848" s="12" t="s">
        <v>240</v>
      </c>
      <c r="Q848" t="s">
        <v>72</v>
      </c>
      <c r="R848" t="s">
        <v>73</v>
      </c>
      <c r="S848" t="s">
        <v>106</v>
      </c>
      <c r="T848" t="s">
        <v>128</v>
      </c>
      <c r="U848" t="s">
        <v>129</v>
      </c>
      <c r="V848" t="s">
        <v>30</v>
      </c>
      <c r="W848" t="s">
        <v>73</v>
      </c>
      <c r="X848" t="s">
        <v>166</v>
      </c>
      <c r="Y848" t="str">
        <f t="shared" si="143"/>
        <v>Sarsia</v>
      </c>
      <c r="Z848" t="s">
        <v>129</v>
      </c>
      <c r="AA848" t="s">
        <v>30</v>
      </c>
      <c r="AB848" t="s">
        <v>30</v>
      </c>
      <c r="AC848">
        <v>6</v>
      </c>
      <c r="AD848">
        <v>2</v>
      </c>
      <c r="AE848" s="21">
        <f t="shared" si="141"/>
        <v>2</v>
      </c>
      <c r="AF848" s="27">
        <f t="shared" si="146"/>
        <v>7.1335761768162892E-2</v>
      </c>
      <c r="AG848" t="s">
        <v>237</v>
      </c>
    </row>
    <row r="849" spans="1:33" hidden="1" x14ac:dyDescent="0.25">
      <c r="A849" t="s">
        <v>18</v>
      </c>
      <c r="B849" t="s">
        <v>6</v>
      </c>
      <c r="C849" s="4" t="s">
        <v>277</v>
      </c>
      <c r="D849" s="4" t="s">
        <v>317</v>
      </c>
      <c r="E849" s="6">
        <v>42162</v>
      </c>
      <c r="F849">
        <v>0</v>
      </c>
      <c r="G849" s="15">
        <v>250</v>
      </c>
      <c r="H849">
        <v>174275</v>
      </c>
      <c r="I849">
        <v>179433</v>
      </c>
      <c r="J849">
        <f t="shared" si="140"/>
        <v>138.61107261107261</v>
      </c>
      <c r="K849" t="s">
        <v>30</v>
      </c>
      <c r="L849">
        <f>((3.14*(0.5^2))/4)*J849</f>
        <v>27.202422999923002</v>
      </c>
      <c r="M849">
        <v>28.03642872</v>
      </c>
      <c r="N849" s="9">
        <v>1000</v>
      </c>
      <c r="O849" s="9">
        <v>1</v>
      </c>
      <c r="P849" s="12" t="s">
        <v>238</v>
      </c>
      <c r="Q849" t="s">
        <v>31</v>
      </c>
      <c r="R849" t="s">
        <v>99</v>
      </c>
      <c r="S849" t="s">
        <v>34</v>
      </c>
      <c r="T849" t="s">
        <v>100</v>
      </c>
      <c r="U849" t="s">
        <v>101</v>
      </c>
      <c r="V849" t="s">
        <v>30</v>
      </c>
      <c r="W849" t="str">
        <f>IF(S849="NA",IF(R849="NA",IF(Q849="NA","Digested",Q849),R849),S849)</f>
        <v>Calanoida</v>
      </c>
      <c r="X849" t="s">
        <v>342</v>
      </c>
      <c r="Y849" t="str">
        <f t="shared" si="143"/>
        <v>Tortanus</v>
      </c>
      <c r="Z849" t="s">
        <v>101</v>
      </c>
      <c r="AA849" t="s">
        <v>30</v>
      </c>
      <c r="AB849" t="s">
        <v>30</v>
      </c>
      <c r="AC849">
        <v>2.1</v>
      </c>
      <c r="AD849">
        <v>1</v>
      </c>
      <c r="AE849" s="21">
        <f t="shared" si="141"/>
        <v>1</v>
      </c>
      <c r="AF849" s="27">
        <f t="shared" si="146"/>
        <v>3.5667880884081446E-2</v>
      </c>
      <c r="AG849" t="s">
        <v>237</v>
      </c>
    </row>
    <row r="850" spans="1:33" hidden="1" x14ac:dyDescent="0.25">
      <c r="A850" t="s">
        <v>18</v>
      </c>
      <c r="B850" t="s">
        <v>6</v>
      </c>
      <c r="C850" s="4" t="s">
        <v>277</v>
      </c>
      <c r="D850" s="4" t="s">
        <v>317</v>
      </c>
      <c r="E850" s="6">
        <v>42162</v>
      </c>
      <c r="F850">
        <v>0</v>
      </c>
      <c r="G850" s="15">
        <v>250</v>
      </c>
      <c r="H850">
        <v>174275</v>
      </c>
      <c r="I850">
        <v>179433</v>
      </c>
      <c r="J850">
        <f t="shared" si="140"/>
        <v>138.61107261107261</v>
      </c>
      <c r="K850" t="s">
        <v>30</v>
      </c>
      <c r="L850">
        <f>((3.14*(0.5^2))/4)*J850</f>
        <v>27.202422999923002</v>
      </c>
      <c r="M850">
        <v>28.03642872</v>
      </c>
      <c r="N850" s="9">
        <v>250</v>
      </c>
      <c r="O850" s="9">
        <v>0.02</v>
      </c>
      <c r="P850" s="12" t="s">
        <v>239</v>
      </c>
      <c r="Q850" t="s">
        <v>31</v>
      </c>
      <c r="R850" t="s">
        <v>99</v>
      </c>
      <c r="S850" t="s">
        <v>34</v>
      </c>
      <c r="T850" t="s">
        <v>100</v>
      </c>
      <c r="U850" t="s">
        <v>101</v>
      </c>
      <c r="V850" t="s">
        <v>30</v>
      </c>
      <c r="W850" t="str">
        <f>IF(S850="NA",IF(R850="NA",IF(Q850="NA","Digested",Q850),R850),S850)</f>
        <v>Calanoida</v>
      </c>
      <c r="X850" t="s">
        <v>342</v>
      </c>
      <c r="Y850" t="str">
        <f t="shared" si="143"/>
        <v>Tortanus</v>
      </c>
      <c r="Z850" t="s">
        <v>101</v>
      </c>
      <c r="AA850" t="s">
        <v>30</v>
      </c>
      <c r="AB850" t="s">
        <v>227</v>
      </c>
      <c r="AC850" t="s">
        <v>229</v>
      </c>
      <c r="AD850">
        <v>1</v>
      </c>
      <c r="AE850" s="21">
        <f t="shared" si="141"/>
        <v>50</v>
      </c>
      <c r="AF850" s="27">
        <f t="shared" si="146"/>
        <v>1.7833940442040723</v>
      </c>
      <c r="AG850" t="s">
        <v>237</v>
      </c>
    </row>
    <row r="851" spans="1:33" hidden="1" x14ac:dyDescent="0.25">
      <c r="A851" t="s">
        <v>18</v>
      </c>
      <c r="B851" t="s">
        <v>6</v>
      </c>
      <c r="C851" s="4" t="s">
        <v>277</v>
      </c>
      <c r="D851" s="4" t="s">
        <v>317</v>
      </c>
      <c r="E851" s="6">
        <v>42162</v>
      </c>
      <c r="F851">
        <v>0</v>
      </c>
      <c r="G851" s="15">
        <v>250</v>
      </c>
      <c r="H851">
        <v>174275</v>
      </c>
      <c r="I851">
        <v>179433</v>
      </c>
      <c r="J851">
        <f t="shared" si="140"/>
        <v>138.61107261107261</v>
      </c>
      <c r="K851" t="s">
        <v>30</v>
      </c>
      <c r="L851">
        <f>((3.14*(0.5^2))/4)*J851</f>
        <v>27.202422999923002</v>
      </c>
      <c r="M851">
        <v>28.03642872</v>
      </c>
      <c r="N851" s="9">
        <v>250</v>
      </c>
      <c r="O851" s="9">
        <v>0.02</v>
      </c>
      <c r="P851" s="12" t="s">
        <v>239</v>
      </c>
      <c r="Q851" t="s">
        <v>31</v>
      </c>
      <c r="R851" t="s">
        <v>79</v>
      </c>
      <c r="S851" t="s">
        <v>80</v>
      </c>
      <c r="T851" t="s">
        <v>141</v>
      </c>
      <c r="U851" t="s">
        <v>30</v>
      </c>
      <c r="V851" t="s">
        <v>30</v>
      </c>
      <c r="W851" t="str">
        <f>IF(S851="NA",IF(R851="NA",IF(Q851="NA","Digested",Q851),R851),S851)</f>
        <v>Decapoda</v>
      </c>
      <c r="X851" t="s">
        <v>340</v>
      </c>
      <c r="Y851" t="str">
        <f t="shared" si="143"/>
        <v>Xanthidae</v>
      </c>
      <c r="Z851" t="s">
        <v>141</v>
      </c>
      <c r="AA851" t="s">
        <v>30</v>
      </c>
      <c r="AB851" t="s">
        <v>30</v>
      </c>
      <c r="AC851" t="s">
        <v>229</v>
      </c>
      <c r="AD851">
        <v>1</v>
      </c>
      <c r="AE851" s="21">
        <f t="shared" si="141"/>
        <v>50</v>
      </c>
      <c r="AF851" s="27">
        <f t="shared" si="146"/>
        <v>1.7833940442040723</v>
      </c>
      <c r="AG851" t="s">
        <v>237</v>
      </c>
    </row>
    <row r="852" spans="1:33" hidden="1" x14ac:dyDescent="0.25">
      <c r="A852" t="s">
        <v>18</v>
      </c>
      <c r="B852" t="s">
        <v>6</v>
      </c>
      <c r="C852" s="4" t="s">
        <v>277</v>
      </c>
      <c r="D852" s="4" t="s">
        <v>317</v>
      </c>
      <c r="E852" s="6">
        <v>42162</v>
      </c>
      <c r="F852">
        <v>0</v>
      </c>
      <c r="G852" s="15">
        <v>250</v>
      </c>
      <c r="H852">
        <v>174275</v>
      </c>
      <c r="I852">
        <v>179433</v>
      </c>
      <c r="J852">
        <f t="shared" si="140"/>
        <v>138.61107261107261</v>
      </c>
      <c r="K852" t="s">
        <v>30</v>
      </c>
      <c r="L852">
        <f>((3.14*(0.5^2))/4)*J852</f>
        <v>27.202422999923002</v>
      </c>
      <c r="M852">
        <v>28.03642872</v>
      </c>
      <c r="N852" s="9">
        <v>1000</v>
      </c>
      <c r="O852" s="9">
        <v>1</v>
      </c>
      <c r="P852" s="12" t="s">
        <v>238</v>
      </c>
      <c r="Q852" t="s">
        <v>30</v>
      </c>
      <c r="R852" t="s">
        <v>30</v>
      </c>
      <c r="S852" t="s">
        <v>30</v>
      </c>
      <c r="T852" t="s">
        <v>30</v>
      </c>
      <c r="U852" t="s">
        <v>30</v>
      </c>
      <c r="V852" t="s">
        <v>30</v>
      </c>
      <c r="W852" t="str">
        <f>IF(S852="NA",IF(R852="NA",IF(Q852="NA","Other",Q852),R852),S852)</f>
        <v>Other</v>
      </c>
      <c r="X852" t="s">
        <v>166</v>
      </c>
      <c r="Y852" t="str">
        <f t="shared" si="143"/>
        <v>Other</v>
      </c>
      <c r="Z852" t="s">
        <v>200</v>
      </c>
      <c r="AA852" t="s">
        <v>30</v>
      </c>
      <c r="AB852" t="s">
        <v>30</v>
      </c>
      <c r="AC852">
        <v>2.1</v>
      </c>
      <c r="AD852">
        <v>4</v>
      </c>
      <c r="AE852" s="21">
        <f t="shared" si="141"/>
        <v>4</v>
      </c>
      <c r="AF852" s="27">
        <f t="shared" si="146"/>
        <v>0.14267152353632578</v>
      </c>
      <c r="AG852" t="s">
        <v>237</v>
      </c>
    </row>
    <row r="853" spans="1:33" hidden="1" x14ac:dyDescent="0.25">
      <c r="A853" s="4" t="s">
        <v>245</v>
      </c>
      <c r="B853" s="4" t="s">
        <v>2</v>
      </c>
      <c r="C853" s="4" t="s">
        <v>276</v>
      </c>
      <c r="D853" s="4" t="s">
        <v>316</v>
      </c>
      <c r="E853" s="6">
        <v>42524</v>
      </c>
      <c r="F853">
        <v>0</v>
      </c>
      <c r="G853" s="15">
        <v>250</v>
      </c>
      <c r="H853">
        <v>340226</v>
      </c>
      <c r="I853">
        <v>341210</v>
      </c>
      <c r="J853">
        <f t="shared" si="140"/>
        <v>26.443058443058444</v>
      </c>
      <c r="K853" s="18">
        <v>8.9120370370370362E-4</v>
      </c>
      <c r="L853">
        <f>((3.14*(0.5^2))/4)*J853</f>
        <v>5.1894502194502197</v>
      </c>
      <c r="M853">
        <v>5.2853559570000002</v>
      </c>
      <c r="N853" s="9">
        <v>250</v>
      </c>
      <c r="O853" s="9">
        <v>0.01</v>
      </c>
      <c r="P853" s="17" t="s">
        <v>234</v>
      </c>
      <c r="Q853" t="s">
        <v>31</v>
      </c>
      <c r="R853" t="s">
        <v>32</v>
      </c>
      <c r="S853" t="s">
        <v>30</v>
      </c>
      <c r="T853" t="s">
        <v>30</v>
      </c>
      <c r="U853" t="s">
        <v>30</v>
      </c>
      <c r="V853" t="s">
        <v>30</v>
      </c>
      <c r="W853" t="s">
        <v>274</v>
      </c>
      <c r="X853" t="s">
        <v>274</v>
      </c>
      <c r="Y853" t="s">
        <v>274</v>
      </c>
      <c r="Z853" t="s">
        <v>163</v>
      </c>
      <c r="AA853" s="4" t="s">
        <v>215</v>
      </c>
      <c r="AB853" s="4" t="s">
        <v>30</v>
      </c>
      <c r="AC853" t="s">
        <v>229</v>
      </c>
      <c r="AD853">
        <v>44</v>
      </c>
      <c r="AE853" s="21">
        <f t="shared" si="141"/>
        <v>4400</v>
      </c>
      <c r="AF853" s="27">
        <f t="shared" si="146"/>
        <v>832.48886845030324</v>
      </c>
      <c r="AG853" t="s">
        <v>237</v>
      </c>
    </row>
    <row r="854" spans="1:33" hidden="1" x14ac:dyDescent="0.25">
      <c r="A854" s="4" t="s">
        <v>245</v>
      </c>
      <c r="B854" s="4" t="s">
        <v>2</v>
      </c>
      <c r="C854" s="4" t="s">
        <v>276</v>
      </c>
      <c r="D854" s="4" t="s">
        <v>316</v>
      </c>
      <c r="E854" s="6">
        <v>42524</v>
      </c>
      <c r="F854">
        <v>0</v>
      </c>
      <c r="G854" s="15">
        <v>250</v>
      </c>
      <c r="H854">
        <v>340226</v>
      </c>
      <c r="I854">
        <v>341210</v>
      </c>
      <c r="J854">
        <f t="shared" si="140"/>
        <v>26.443058443058444</v>
      </c>
      <c r="K854" s="18">
        <v>8.9120370370370362E-4</v>
      </c>
      <c r="L854">
        <f>((3.14*(0.5^2))/4)*J854</f>
        <v>5.1894502194502197</v>
      </c>
      <c r="M854">
        <v>5.2853559570000002</v>
      </c>
      <c r="N854" s="9">
        <v>250</v>
      </c>
      <c r="O854" s="9">
        <v>0.01</v>
      </c>
      <c r="P854" s="17" t="s">
        <v>234</v>
      </c>
      <c r="Q854" t="s">
        <v>70</v>
      </c>
      <c r="R854" t="s">
        <v>86</v>
      </c>
      <c r="S854" t="s">
        <v>30</v>
      </c>
      <c r="T854" t="s">
        <v>30</v>
      </c>
      <c r="U854" t="s">
        <v>30</v>
      </c>
      <c r="V854" t="s">
        <v>30</v>
      </c>
      <c r="W854" t="s">
        <v>166</v>
      </c>
      <c r="X854" t="s">
        <v>166</v>
      </c>
      <c r="Y854" t="str">
        <f>IF(U854="NA",IF(T854="NA",IF(S854="NA",IF(R854="NA",IF(Q854="NA","Other",Q854),R854),S854),T854),U854)</f>
        <v>Bivalvia</v>
      </c>
      <c r="Z854" t="s">
        <v>175</v>
      </c>
      <c r="AA854" s="4" t="s">
        <v>221</v>
      </c>
      <c r="AB854" s="4" t="s">
        <v>30</v>
      </c>
      <c r="AC854" t="s">
        <v>229</v>
      </c>
      <c r="AD854">
        <v>3</v>
      </c>
      <c r="AE854" s="21">
        <f t="shared" si="141"/>
        <v>300</v>
      </c>
      <c r="AF854" s="27">
        <f t="shared" si="146"/>
        <v>56.760604667066133</v>
      </c>
      <c r="AG854" t="s">
        <v>237</v>
      </c>
    </row>
    <row r="855" spans="1:33" hidden="1" x14ac:dyDescent="0.25">
      <c r="A855" s="4" t="s">
        <v>245</v>
      </c>
      <c r="B855" s="4" t="s">
        <v>2</v>
      </c>
      <c r="C855" s="4" t="s">
        <v>276</v>
      </c>
      <c r="D855" s="4" t="s">
        <v>316</v>
      </c>
      <c r="E855" s="6">
        <v>42524</v>
      </c>
      <c r="F855">
        <v>0</v>
      </c>
      <c r="G855" s="15">
        <v>250</v>
      </c>
      <c r="H855">
        <v>340226</v>
      </c>
      <c r="I855">
        <v>341210</v>
      </c>
      <c r="J855">
        <f t="shared" si="140"/>
        <v>26.443058443058444</v>
      </c>
      <c r="K855" s="18">
        <v>8.9120370370370362E-4</v>
      </c>
      <c r="L855">
        <f>((3.14*(0.5^2))/4)*J855</f>
        <v>5.1894502194502197</v>
      </c>
      <c r="M855">
        <v>5.2853559570000002</v>
      </c>
      <c r="N855" s="9">
        <v>1000</v>
      </c>
      <c r="O855" s="9">
        <v>1</v>
      </c>
      <c r="P855" s="12" t="s">
        <v>238</v>
      </c>
      <c r="Q855" t="s">
        <v>31</v>
      </c>
      <c r="R855" t="s">
        <v>32</v>
      </c>
      <c r="S855" t="s">
        <v>34</v>
      </c>
      <c r="T855" t="s">
        <v>82</v>
      </c>
      <c r="U855" t="s">
        <v>83</v>
      </c>
      <c r="V855" t="s">
        <v>84</v>
      </c>
      <c r="W855" t="str">
        <f>IF(S855="NA",IF(R855="NA",IF(Q855="NA","Digested",Q855),R855),S855)</f>
        <v>Calanoida</v>
      </c>
      <c r="X855" t="s">
        <v>342</v>
      </c>
      <c r="Y855" t="str">
        <f>IF(U855="NA",IF(T855="NA",IF(S855="NA",IF(R855="NA",IF(Q855="NA","Other",Q855),R855),S855),T855),U855)</f>
        <v>Calanus</v>
      </c>
      <c r="Z855" t="s">
        <v>187</v>
      </c>
      <c r="AA855" s="4" t="s">
        <v>30</v>
      </c>
      <c r="AB855" s="4" t="s">
        <v>30</v>
      </c>
      <c r="AC855">
        <v>3.3</v>
      </c>
      <c r="AD855">
        <v>1</v>
      </c>
      <c r="AE855" s="21">
        <f t="shared" si="141"/>
        <v>1</v>
      </c>
      <c r="AF855" s="27">
        <f t="shared" si="146"/>
        <v>0.18920201555688712</v>
      </c>
      <c r="AG855" t="s">
        <v>237</v>
      </c>
    </row>
    <row r="856" spans="1:33" hidden="1" x14ac:dyDescent="0.25">
      <c r="A856" s="4" t="s">
        <v>245</v>
      </c>
      <c r="B856" s="4" t="s">
        <v>2</v>
      </c>
      <c r="C856" s="4" t="s">
        <v>276</v>
      </c>
      <c r="D856" s="4" t="s">
        <v>316</v>
      </c>
      <c r="E856" s="6">
        <v>42524</v>
      </c>
      <c r="F856">
        <v>0</v>
      </c>
      <c r="G856" s="15">
        <v>250</v>
      </c>
      <c r="H856">
        <v>340226</v>
      </c>
      <c r="I856">
        <v>341210</v>
      </c>
      <c r="J856">
        <f t="shared" si="140"/>
        <v>26.443058443058444</v>
      </c>
      <c r="K856" s="18">
        <v>8.9120370370370362E-4</v>
      </c>
      <c r="L856">
        <f>((3.14*(0.5^2))/4)*J856</f>
        <v>5.1894502194502197</v>
      </c>
      <c r="M856">
        <v>5.2853559570000002</v>
      </c>
      <c r="N856" s="9">
        <v>1000</v>
      </c>
      <c r="O856" s="9">
        <v>1</v>
      </c>
      <c r="P856" s="12" t="s">
        <v>238</v>
      </c>
      <c r="Q856" t="s">
        <v>31</v>
      </c>
      <c r="R856" t="s">
        <v>32</v>
      </c>
      <c r="S856" t="s">
        <v>34</v>
      </c>
      <c r="T856" t="s">
        <v>82</v>
      </c>
      <c r="U856" t="s">
        <v>83</v>
      </c>
      <c r="V856" t="s">
        <v>133</v>
      </c>
      <c r="W856" t="str">
        <f>IF(S856="NA",IF(R856="NA",IF(Q856="NA","Digested",Q856),R856),S856)</f>
        <v>Calanoida</v>
      </c>
      <c r="X856" t="s">
        <v>342</v>
      </c>
      <c r="Y856" t="str">
        <f>IF(U856="NA",IF(T856="NA",IF(S856="NA",IF(R856="NA",IF(Q856="NA","Other",Q856),R856),S856),T856),U856)</f>
        <v>Calanus</v>
      </c>
      <c r="Z856" t="s">
        <v>198</v>
      </c>
      <c r="AA856" s="4" t="s">
        <v>30</v>
      </c>
      <c r="AB856" s="4" t="s">
        <v>30</v>
      </c>
      <c r="AC856">
        <v>2.5</v>
      </c>
      <c r="AD856">
        <v>2</v>
      </c>
      <c r="AE856" s="21">
        <f t="shared" si="141"/>
        <v>2</v>
      </c>
      <c r="AF856" s="27">
        <f t="shared" si="146"/>
        <v>0.37840403111377424</v>
      </c>
      <c r="AG856" t="s">
        <v>237</v>
      </c>
    </row>
    <row r="857" spans="1:33" hidden="1" x14ac:dyDescent="0.25">
      <c r="A857" s="4" t="s">
        <v>245</v>
      </c>
      <c r="B857" s="4" t="s">
        <v>2</v>
      </c>
      <c r="C857" s="4" t="s">
        <v>276</v>
      </c>
      <c r="D857" s="4" t="s">
        <v>316</v>
      </c>
      <c r="E857" s="6">
        <v>42524</v>
      </c>
      <c r="F857">
        <v>0</v>
      </c>
      <c r="G857" s="15">
        <v>250</v>
      </c>
      <c r="H857">
        <v>340226</v>
      </c>
      <c r="I857">
        <v>341210</v>
      </c>
      <c r="J857">
        <f t="shared" si="140"/>
        <v>26.443058443058444</v>
      </c>
      <c r="K857" s="18">
        <v>8.9120370370370362E-4</v>
      </c>
      <c r="L857">
        <f>((3.14*(0.5^2))/4)*J857</f>
        <v>5.1894502194502197</v>
      </c>
      <c r="M857">
        <v>5.2853559570000002</v>
      </c>
      <c r="N857" s="9">
        <v>250</v>
      </c>
      <c r="O857" s="9">
        <v>0.01</v>
      </c>
      <c r="P857" s="12" t="s">
        <v>239</v>
      </c>
      <c r="Q857" t="s">
        <v>31</v>
      </c>
      <c r="R857" t="s">
        <v>33</v>
      </c>
      <c r="S857" t="s">
        <v>34</v>
      </c>
      <c r="T857" t="s">
        <v>35</v>
      </c>
      <c r="U857" t="s">
        <v>36</v>
      </c>
      <c r="V857" t="s">
        <v>37</v>
      </c>
      <c r="W857" t="str">
        <f>IF(S857="NA",IF(R857="NA",IF(Q857="NA","Digested",Q857),R857),S857)</f>
        <v>Calanoida</v>
      </c>
      <c r="X857" t="s">
        <v>342</v>
      </c>
      <c r="Y857" t="str">
        <f>IF(U857="NA",IF(T857="NA",IF(S857="NA",IF(R857="NA",IF(Q857="NA","Other",Q857),R857),S857),T857),U857)</f>
        <v>Centropages</v>
      </c>
      <c r="Z857" t="s">
        <v>247</v>
      </c>
      <c r="AA857" s="4" t="s">
        <v>30</v>
      </c>
      <c r="AB857" s="4" t="s">
        <v>228</v>
      </c>
      <c r="AC857" t="s">
        <v>229</v>
      </c>
      <c r="AD857">
        <v>3</v>
      </c>
      <c r="AE857" s="21">
        <f t="shared" si="141"/>
        <v>300</v>
      </c>
      <c r="AF857" s="27">
        <f t="shared" si="146"/>
        <v>56.760604667066133</v>
      </c>
      <c r="AG857" t="s">
        <v>237</v>
      </c>
    </row>
    <row r="858" spans="1:33" hidden="1" x14ac:dyDescent="0.25">
      <c r="A858" s="4" t="s">
        <v>245</v>
      </c>
      <c r="B858" s="4" t="s">
        <v>2</v>
      </c>
      <c r="C858" s="4" t="s">
        <v>276</v>
      </c>
      <c r="D858" s="4" t="s">
        <v>316</v>
      </c>
      <c r="E858" s="6">
        <v>42524</v>
      </c>
      <c r="F858">
        <v>0</v>
      </c>
      <c r="G858" s="15">
        <v>250</v>
      </c>
      <c r="H858">
        <v>340226</v>
      </c>
      <c r="I858">
        <v>341210</v>
      </c>
      <c r="J858">
        <f t="shared" si="140"/>
        <v>26.443058443058444</v>
      </c>
      <c r="K858" s="18">
        <v>8.9120370370370362E-4</v>
      </c>
      <c r="L858">
        <f>((3.14*(0.5^2))/4)*J858</f>
        <v>5.1894502194502197</v>
      </c>
      <c r="M858">
        <v>5.2853559570000002</v>
      </c>
      <c r="N858" s="9">
        <v>1000</v>
      </c>
      <c r="O858" s="9">
        <v>1</v>
      </c>
      <c r="P858" s="12" t="s">
        <v>240</v>
      </c>
      <c r="Q858" t="s">
        <v>72</v>
      </c>
      <c r="R858" t="s">
        <v>73</v>
      </c>
      <c r="S858" t="s">
        <v>110</v>
      </c>
      <c r="T858" t="s">
        <v>125</v>
      </c>
      <c r="U858" t="s">
        <v>126</v>
      </c>
      <c r="V858" t="s">
        <v>30</v>
      </c>
      <c r="W858" t="s">
        <v>73</v>
      </c>
      <c r="X858" t="s">
        <v>166</v>
      </c>
      <c r="Y858" t="str">
        <f>IF(U858="NA",IF(T858="NA",IF(S858="NA",IF(R858="NA",IF(Q858="NA","Other",Q858),R858),S858),T858),U858)</f>
        <v>Clytia</v>
      </c>
      <c r="Z858" t="s">
        <v>126</v>
      </c>
      <c r="AA858" s="4" t="s">
        <v>30</v>
      </c>
      <c r="AB858" s="4" t="s">
        <v>30</v>
      </c>
      <c r="AC858">
        <v>8</v>
      </c>
      <c r="AD858">
        <v>1</v>
      </c>
      <c r="AE858" s="21">
        <f t="shared" si="141"/>
        <v>1</v>
      </c>
      <c r="AF858" s="27">
        <f t="shared" si="146"/>
        <v>0.18920201555688712</v>
      </c>
      <c r="AG858" t="s">
        <v>237</v>
      </c>
    </row>
    <row r="859" spans="1:33" hidden="1" x14ac:dyDescent="0.25">
      <c r="A859" s="4" t="s">
        <v>245</v>
      </c>
      <c r="B859" s="4" t="s">
        <v>2</v>
      </c>
      <c r="C859" s="4" t="s">
        <v>276</v>
      </c>
      <c r="D859" s="4" t="s">
        <v>316</v>
      </c>
      <c r="E859" s="6">
        <v>42524</v>
      </c>
      <c r="F859">
        <v>0</v>
      </c>
      <c r="G859" s="15">
        <v>250</v>
      </c>
      <c r="H859">
        <v>340226</v>
      </c>
      <c r="I859">
        <v>341210</v>
      </c>
      <c r="J859">
        <f t="shared" si="140"/>
        <v>26.443058443058444</v>
      </c>
      <c r="K859" s="18">
        <v>8.9120370370370362E-4</v>
      </c>
      <c r="L859">
        <f>((3.14*(0.5^2))/4)*J859</f>
        <v>5.1894502194502197</v>
      </c>
      <c r="M859">
        <v>5.2853559570000002</v>
      </c>
      <c r="N859" s="9">
        <v>250</v>
      </c>
      <c r="O859" s="9">
        <v>0.01</v>
      </c>
      <c r="P859" s="17" t="s">
        <v>234</v>
      </c>
      <c r="Q859" t="s">
        <v>31</v>
      </c>
      <c r="R859" t="s">
        <v>33</v>
      </c>
      <c r="S859" t="s">
        <v>30</v>
      </c>
      <c r="T859" t="s">
        <v>30</v>
      </c>
      <c r="U859" t="s">
        <v>30</v>
      </c>
      <c r="V859" t="s">
        <v>30</v>
      </c>
      <c r="W859" t="s">
        <v>312</v>
      </c>
      <c r="X859" t="s">
        <v>166</v>
      </c>
      <c r="Y859" t="s">
        <v>168</v>
      </c>
      <c r="Z859" t="s">
        <v>168</v>
      </c>
      <c r="AA859" t="s">
        <v>215</v>
      </c>
      <c r="AB859" s="4" t="s">
        <v>30</v>
      </c>
      <c r="AC859" t="s">
        <v>229</v>
      </c>
      <c r="AD859">
        <v>8</v>
      </c>
      <c r="AE859" s="21">
        <f t="shared" si="141"/>
        <v>800</v>
      </c>
      <c r="AF859" s="27">
        <f t="shared" si="146"/>
        <v>151.36161244550968</v>
      </c>
      <c r="AG859" t="s">
        <v>237</v>
      </c>
    </row>
    <row r="860" spans="1:33" hidden="1" x14ac:dyDescent="0.25">
      <c r="A860" s="4" t="s">
        <v>245</v>
      </c>
      <c r="B860" s="4" t="s">
        <v>2</v>
      </c>
      <c r="C860" s="4" t="s">
        <v>276</v>
      </c>
      <c r="D860" s="4" t="s">
        <v>316</v>
      </c>
      <c r="E860" s="6">
        <v>42524</v>
      </c>
      <c r="F860">
        <v>0</v>
      </c>
      <c r="G860" s="15">
        <v>250</v>
      </c>
      <c r="H860">
        <v>340226</v>
      </c>
      <c r="I860">
        <v>341210</v>
      </c>
      <c r="J860">
        <f t="shared" si="140"/>
        <v>26.443058443058444</v>
      </c>
      <c r="K860" s="18">
        <v>8.9120370370370362E-4</v>
      </c>
      <c r="L860">
        <f>((3.14*(0.5^2))/4)*J860</f>
        <v>5.1894502194502197</v>
      </c>
      <c r="M860">
        <v>5.2853559570000002</v>
      </c>
      <c r="N860" s="9">
        <v>250</v>
      </c>
      <c r="O860" s="9">
        <v>0.01</v>
      </c>
      <c r="P860" s="17" t="s">
        <v>234</v>
      </c>
      <c r="Q860" t="s">
        <v>31</v>
      </c>
      <c r="R860" t="s">
        <v>32</v>
      </c>
      <c r="S860" t="s">
        <v>337</v>
      </c>
      <c r="T860" t="s">
        <v>55</v>
      </c>
      <c r="U860" t="s">
        <v>56</v>
      </c>
      <c r="V860" t="s">
        <v>30</v>
      </c>
      <c r="W860" t="str">
        <f t="shared" ref="W860" si="147">IF(S860="NA",IF(R860="NA",IF(Q860="NA","Digested",Q860),R860),S860)</f>
        <v>Poecilostomatoida</v>
      </c>
      <c r="X860" t="s">
        <v>166</v>
      </c>
      <c r="Y860" t="str">
        <f>IF(U860="NA",IF(T860="NA",IF(S860="NA",IF(R860="NA",IF(Q860="NA","Other",Q860),R860),S860),T860),U860)</f>
        <v>Corycaeus</v>
      </c>
      <c r="Z860" t="s">
        <v>56</v>
      </c>
      <c r="AA860" s="4" t="s">
        <v>30</v>
      </c>
      <c r="AB860" s="4" t="s">
        <v>30</v>
      </c>
      <c r="AC860" t="s">
        <v>229</v>
      </c>
      <c r="AD860">
        <v>15</v>
      </c>
      <c r="AE860" s="21">
        <f t="shared" si="141"/>
        <v>1500</v>
      </c>
      <c r="AF860" s="27">
        <f t="shared" si="146"/>
        <v>283.80302333533069</v>
      </c>
      <c r="AG860" t="s">
        <v>237</v>
      </c>
    </row>
    <row r="861" spans="1:33" hidden="1" x14ac:dyDescent="0.25">
      <c r="A861" s="4" t="s">
        <v>245</v>
      </c>
      <c r="B861" s="4" t="s">
        <v>2</v>
      </c>
      <c r="C861" s="4" t="s">
        <v>276</v>
      </c>
      <c r="D861" s="4" t="s">
        <v>316</v>
      </c>
      <c r="E861" s="6">
        <v>42524</v>
      </c>
      <c r="F861">
        <v>0</v>
      </c>
      <c r="G861" s="15">
        <v>250</v>
      </c>
      <c r="H861">
        <v>340226</v>
      </c>
      <c r="I861">
        <v>341210</v>
      </c>
      <c r="J861">
        <f t="shared" si="140"/>
        <v>26.443058443058444</v>
      </c>
      <c r="K861" s="18">
        <v>8.9120370370370362E-4</v>
      </c>
      <c r="L861">
        <f>((3.14*(0.5^2))/4)*J861</f>
        <v>5.1894502194502197</v>
      </c>
      <c r="M861">
        <v>5.2853559570000002</v>
      </c>
      <c r="N861" s="9">
        <v>250</v>
      </c>
      <c r="O861" s="9">
        <v>0.01</v>
      </c>
      <c r="P861" s="17" t="s">
        <v>234</v>
      </c>
      <c r="Q861" t="s">
        <v>31</v>
      </c>
      <c r="R861" t="s">
        <v>32</v>
      </c>
      <c r="S861" t="s">
        <v>30</v>
      </c>
      <c r="T861" t="s">
        <v>30</v>
      </c>
      <c r="U861" t="s">
        <v>30</v>
      </c>
      <c r="V861" t="s">
        <v>30</v>
      </c>
      <c r="W861" t="s">
        <v>274</v>
      </c>
      <c r="X861" t="s">
        <v>274</v>
      </c>
      <c r="Y861" t="s">
        <v>274</v>
      </c>
      <c r="Z861" t="s">
        <v>164</v>
      </c>
      <c r="AA861" s="4" t="s">
        <v>30</v>
      </c>
      <c r="AB861" s="4" t="s">
        <v>30</v>
      </c>
      <c r="AC861" t="s">
        <v>229</v>
      </c>
      <c r="AD861">
        <v>6</v>
      </c>
      <c r="AE861" s="21">
        <f t="shared" si="141"/>
        <v>600</v>
      </c>
      <c r="AF861" s="27">
        <f t="shared" si="146"/>
        <v>113.52120933413227</v>
      </c>
      <c r="AG861" t="s">
        <v>237</v>
      </c>
    </row>
    <row r="862" spans="1:33" hidden="1" x14ac:dyDescent="0.25">
      <c r="A862" s="4" t="s">
        <v>245</v>
      </c>
      <c r="B862" s="4" t="s">
        <v>2</v>
      </c>
      <c r="C862" s="4" t="s">
        <v>276</v>
      </c>
      <c r="D862" s="4" t="s">
        <v>316</v>
      </c>
      <c r="E862" s="6">
        <v>42524</v>
      </c>
      <c r="F862">
        <v>0</v>
      </c>
      <c r="G862" s="15">
        <v>250</v>
      </c>
      <c r="H862">
        <v>340226</v>
      </c>
      <c r="I862">
        <v>341210</v>
      </c>
      <c r="J862">
        <f t="shared" si="140"/>
        <v>26.443058443058444</v>
      </c>
      <c r="K862" s="18">
        <v>8.9120370370370362E-4</v>
      </c>
      <c r="L862">
        <f>((3.14*(0.5^2))/4)*J862</f>
        <v>5.1894502194502197</v>
      </c>
      <c r="M862">
        <v>5.2853559570000002</v>
      </c>
      <c r="N862" s="9">
        <v>250</v>
      </c>
      <c r="O862" s="9">
        <v>0.01</v>
      </c>
      <c r="P862" s="17" t="s">
        <v>234</v>
      </c>
      <c r="Q862" t="s">
        <v>143</v>
      </c>
      <c r="R862" t="s">
        <v>30</v>
      </c>
      <c r="S862" t="s">
        <v>30</v>
      </c>
      <c r="T862" t="s">
        <v>30</v>
      </c>
      <c r="U862" t="s">
        <v>30</v>
      </c>
      <c r="V862" t="s">
        <v>30</v>
      </c>
      <c r="W862" t="s">
        <v>166</v>
      </c>
      <c r="X862" t="s">
        <v>166</v>
      </c>
      <c r="Y862" t="str">
        <f t="shared" ref="Y862:Y877" si="148">IF(U862="NA",IF(T862="NA",IF(S862="NA",IF(R862="NA",IF(Q862="NA","Other",Q862),R862),S862),T862),U862)</f>
        <v>Echinodermata</v>
      </c>
      <c r="Z862" t="s">
        <v>143</v>
      </c>
      <c r="AA862" s="4" t="s">
        <v>30</v>
      </c>
      <c r="AB862" s="4" t="s">
        <v>30</v>
      </c>
      <c r="AC862" t="s">
        <v>229</v>
      </c>
      <c r="AD862">
        <v>84</v>
      </c>
      <c r="AE862" s="21">
        <f t="shared" si="141"/>
        <v>8400</v>
      </c>
      <c r="AF862" s="27">
        <f t="shared" si="146"/>
        <v>1589.2969306778518</v>
      </c>
      <c r="AG862" t="s">
        <v>237</v>
      </c>
    </row>
    <row r="863" spans="1:33" hidden="1" x14ac:dyDescent="0.25">
      <c r="A863" s="4" t="s">
        <v>245</v>
      </c>
      <c r="B863" s="4" t="s">
        <v>2</v>
      </c>
      <c r="C863" s="4" t="s">
        <v>276</v>
      </c>
      <c r="D863" s="4" t="s">
        <v>316</v>
      </c>
      <c r="E863" s="6">
        <v>42524</v>
      </c>
      <c r="F863">
        <v>0</v>
      </c>
      <c r="G863" s="15">
        <v>250</v>
      </c>
      <c r="H863">
        <v>340226</v>
      </c>
      <c r="I863">
        <v>341210</v>
      </c>
      <c r="J863">
        <f t="shared" si="140"/>
        <v>26.443058443058444</v>
      </c>
      <c r="K863" s="18">
        <v>8.9120370370370362E-4</v>
      </c>
      <c r="L863">
        <f>((3.14*(0.5^2))/4)*J863</f>
        <v>5.1894502194502197</v>
      </c>
      <c r="M863">
        <v>5.2853559570000002</v>
      </c>
      <c r="N863" s="9">
        <v>250</v>
      </c>
      <c r="O863" s="9">
        <v>0.01</v>
      </c>
      <c r="P863" s="17" t="s">
        <v>234</v>
      </c>
      <c r="Q863" t="s">
        <v>30</v>
      </c>
      <c r="R863" t="s">
        <v>30</v>
      </c>
      <c r="S863" t="s">
        <v>30</v>
      </c>
      <c r="T863" t="s">
        <v>30</v>
      </c>
      <c r="U863" t="s">
        <v>30</v>
      </c>
      <c r="V863" t="s">
        <v>30</v>
      </c>
      <c r="W863" t="str">
        <f>IF(S863="NA",IF(R863="NA",IF(Q863="NA","Other",Q863),R863),S863)</f>
        <v>Other</v>
      </c>
      <c r="X863" t="s">
        <v>166</v>
      </c>
      <c r="Y863" t="str">
        <f t="shared" si="148"/>
        <v>Other</v>
      </c>
      <c r="Z863" t="s">
        <v>162</v>
      </c>
      <c r="AA863" s="4" t="s">
        <v>30</v>
      </c>
      <c r="AB863" s="4" t="s">
        <v>30</v>
      </c>
      <c r="AC863" t="s">
        <v>229</v>
      </c>
      <c r="AD863">
        <v>1</v>
      </c>
      <c r="AE863" s="21">
        <f t="shared" si="141"/>
        <v>100</v>
      </c>
      <c r="AF863" s="27">
        <f t="shared" si="146"/>
        <v>18.92020155568871</v>
      </c>
      <c r="AG863" t="s">
        <v>237</v>
      </c>
    </row>
    <row r="864" spans="1:33" hidden="1" x14ac:dyDescent="0.25">
      <c r="A864" s="4" t="s">
        <v>245</v>
      </c>
      <c r="B864" s="4" t="s">
        <v>2</v>
      </c>
      <c r="C864" s="4" t="s">
        <v>276</v>
      </c>
      <c r="D864" s="4" t="s">
        <v>316</v>
      </c>
      <c r="E864" s="6">
        <v>42524</v>
      </c>
      <c r="F864">
        <v>0</v>
      </c>
      <c r="G864" s="15">
        <v>250</v>
      </c>
      <c r="H864">
        <v>340226</v>
      </c>
      <c r="I864">
        <v>341210</v>
      </c>
      <c r="J864">
        <f t="shared" si="140"/>
        <v>26.443058443058444</v>
      </c>
      <c r="K864" s="18">
        <v>8.9120370370370362E-4</v>
      </c>
      <c r="L864">
        <f>((3.14*(0.5^2))/4)*J864</f>
        <v>5.1894502194502197</v>
      </c>
      <c r="M864">
        <v>5.2853559570000002</v>
      </c>
      <c r="N864" s="9">
        <v>250</v>
      </c>
      <c r="O864" s="9">
        <v>0.01</v>
      </c>
      <c r="P864" s="17" t="s">
        <v>234</v>
      </c>
      <c r="Q864" t="s">
        <v>31</v>
      </c>
      <c r="R864" t="s">
        <v>38</v>
      </c>
      <c r="S864" t="s">
        <v>39</v>
      </c>
      <c r="T864" t="s">
        <v>40</v>
      </c>
      <c r="U864" t="s">
        <v>41</v>
      </c>
      <c r="V864" t="s">
        <v>30</v>
      </c>
      <c r="W864" t="str">
        <f>IF(S864="NA",IF(R864="NA",IF(Q864="NA","Digested",Q864),R864),S864)</f>
        <v>Diplostraca</v>
      </c>
      <c r="X864" t="s">
        <v>336</v>
      </c>
      <c r="Y864" t="str">
        <f t="shared" si="148"/>
        <v>Evadne</v>
      </c>
      <c r="Z864" t="s">
        <v>41</v>
      </c>
      <c r="AA864" s="4" t="s">
        <v>30</v>
      </c>
      <c r="AB864" s="4" t="s">
        <v>30</v>
      </c>
      <c r="AC864" t="s">
        <v>229</v>
      </c>
      <c r="AD864">
        <v>135</v>
      </c>
      <c r="AE864" s="21">
        <f t="shared" si="141"/>
        <v>13500</v>
      </c>
      <c r="AF864" s="27">
        <f t="shared" si="146"/>
        <v>2554.2272100179762</v>
      </c>
      <c r="AG864" t="s">
        <v>237</v>
      </c>
    </row>
    <row r="865" spans="1:33" hidden="1" x14ac:dyDescent="0.25">
      <c r="A865" s="4" t="s">
        <v>245</v>
      </c>
      <c r="B865" s="4" t="s">
        <v>2</v>
      </c>
      <c r="C865" s="4" t="s">
        <v>276</v>
      </c>
      <c r="D865" s="4" t="s">
        <v>316</v>
      </c>
      <c r="E865" s="6">
        <v>42524</v>
      </c>
      <c r="F865">
        <v>0</v>
      </c>
      <c r="G865" s="15">
        <v>250</v>
      </c>
      <c r="H865">
        <v>340226</v>
      </c>
      <c r="I865">
        <v>341210</v>
      </c>
      <c r="J865">
        <f t="shared" si="140"/>
        <v>26.443058443058444</v>
      </c>
      <c r="K865" s="18">
        <v>8.9120370370370362E-4</v>
      </c>
      <c r="L865">
        <f>((3.14*(0.5^2))/4)*J865</f>
        <v>5.1894502194502197</v>
      </c>
      <c r="M865">
        <v>5.2853559570000002</v>
      </c>
      <c r="N865" s="9">
        <v>1000</v>
      </c>
      <c r="O865" s="9">
        <v>1</v>
      </c>
      <c r="P865" s="12" t="s">
        <v>238</v>
      </c>
      <c r="Q865" t="s">
        <v>31</v>
      </c>
      <c r="R865" t="s">
        <v>79</v>
      </c>
      <c r="S865" t="s">
        <v>89</v>
      </c>
      <c r="T865" t="s">
        <v>30</v>
      </c>
      <c r="U865" t="s">
        <v>30</v>
      </c>
      <c r="V865" t="s">
        <v>30</v>
      </c>
      <c r="W865" t="str">
        <f>IF(S865="NA",IF(R865="NA",IF(Q865="NA","Digested",Q865),R865),S865)</f>
        <v>Amphipoda</v>
      </c>
      <c r="X865" t="s">
        <v>338</v>
      </c>
      <c r="Y865" t="str">
        <f t="shared" si="148"/>
        <v>Amphipoda</v>
      </c>
      <c r="Z865" t="s">
        <v>190</v>
      </c>
      <c r="AA865" s="4" t="s">
        <v>30</v>
      </c>
      <c r="AB865" s="4" t="s">
        <v>30</v>
      </c>
      <c r="AC865">
        <v>2.8</v>
      </c>
      <c r="AD865">
        <v>2</v>
      </c>
      <c r="AE865" s="21">
        <f t="shared" si="141"/>
        <v>2</v>
      </c>
      <c r="AF865" s="27">
        <f t="shared" si="146"/>
        <v>0.37840403111377424</v>
      </c>
      <c r="AG865" t="s">
        <v>237</v>
      </c>
    </row>
    <row r="866" spans="1:33" hidden="1" x14ac:dyDescent="0.25">
      <c r="A866" s="4" t="s">
        <v>245</v>
      </c>
      <c r="B866" s="4" t="s">
        <v>2</v>
      </c>
      <c r="C866" s="4" t="s">
        <v>276</v>
      </c>
      <c r="D866" s="4" t="s">
        <v>316</v>
      </c>
      <c r="E866" s="6">
        <v>42524</v>
      </c>
      <c r="F866">
        <v>0</v>
      </c>
      <c r="G866" s="15">
        <v>250</v>
      </c>
      <c r="H866">
        <v>340226</v>
      </c>
      <c r="I866">
        <v>341210</v>
      </c>
      <c r="J866">
        <f t="shared" si="140"/>
        <v>26.443058443058444</v>
      </c>
      <c r="K866" s="18">
        <v>8.9120370370370362E-4</v>
      </c>
      <c r="L866">
        <f>((3.14*(0.5^2))/4)*J866</f>
        <v>5.1894502194502197</v>
      </c>
      <c r="M866">
        <v>5.2853559570000002</v>
      </c>
      <c r="N866" s="9">
        <v>250</v>
      </c>
      <c r="O866" s="9">
        <v>0.01</v>
      </c>
      <c r="P866" s="17" t="s">
        <v>234</v>
      </c>
      <c r="Q866" t="s">
        <v>70</v>
      </c>
      <c r="R866" t="s">
        <v>71</v>
      </c>
      <c r="S866" t="s">
        <v>30</v>
      </c>
      <c r="T866" t="s">
        <v>30</v>
      </c>
      <c r="U866" t="s">
        <v>30</v>
      </c>
      <c r="V866" t="s">
        <v>30</v>
      </c>
      <c r="W866" t="s">
        <v>166</v>
      </c>
      <c r="X866" t="s">
        <v>166</v>
      </c>
      <c r="Y866" t="str">
        <f t="shared" si="148"/>
        <v>Gastropoda</v>
      </c>
      <c r="Z866" t="s">
        <v>192</v>
      </c>
      <c r="AA866" s="4" t="s">
        <v>30</v>
      </c>
      <c r="AB866" s="4" t="s">
        <v>30</v>
      </c>
      <c r="AC866" t="s">
        <v>229</v>
      </c>
      <c r="AD866">
        <v>2</v>
      </c>
      <c r="AE866" s="21">
        <f t="shared" si="141"/>
        <v>200</v>
      </c>
      <c r="AF866" s="27">
        <f t="shared" si="146"/>
        <v>37.84040311137742</v>
      </c>
      <c r="AG866" t="s">
        <v>237</v>
      </c>
    </row>
    <row r="867" spans="1:33" hidden="1" x14ac:dyDescent="0.25">
      <c r="A867" s="4" t="s">
        <v>245</v>
      </c>
      <c r="B867" s="4" t="s">
        <v>2</v>
      </c>
      <c r="C867" s="4" t="s">
        <v>276</v>
      </c>
      <c r="D867" s="4" t="s">
        <v>316</v>
      </c>
      <c r="E867" s="6">
        <v>42524</v>
      </c>
      <c r="F867">
        <v>0</v>
      </c>
      <c r="G867" s="15">
        <v>250</v>
      </c>
      <c r="H867">
        <v>340226</v>
      </c>
      <c r="I867">
        <v>341210</v>
      </c>
      <c r="J867">
        <f t="shared" si="140"/>
        <v>26.443058443058444</v>
      </c>
      <c r="K867" s="18">
        <v>8.9120370370370362E-4</v>
      </c>
      <c r="L867">
        <f>((3.14*(0.5^2))/4)*J867</f>
        <v>5.1894502194502197</v>
      </c>
      <c r="M867">
        <v>5.2853559570000002</v>
      </c>
      <c r="N867" s="9">
        <v>250</v>
      </c>
      <c r="O867" s="9">
        <v>0.01</v>
      </c>
      <c r="P867" s="17" t="s">
        <v>234</v>
      </c>
      <c r="Q867" t="s">
        <v>72</v>
      </c>
      <c r="R867" t="s">
        <v>73</v>
      </c>
      <c r="S867" t="s">
        <v>30</v>
      </c>
      <c r="T867" t="s">
        <v>30</v>
      </c>
      <c r="U867" t="s">
        <v>30</v>
      </c>
      <c r="V867" t="s">
        <v>30</v>
      </c>
      <c r="W867" t="str">
        <f>IF(S867="NA",IF(R867="NA",IF(Q867="NA","Digested",Q867),R867),S867)</f>
        <v>Hydrozoa</v>
      </c>
      <c r="X867" t="s">
        <v>166</v>
      </c>
      <c r="Y867" t="str">
        <f t="shared" si="148"/>
        <v>Hydrozoa</v>
      </c>
      <c r="Z867" t="s">
        <v>210</v>
      </c>
      <c r="AA867" s="4" t="s">
        <v>30</v>
      </c>
      <c r="AB867" s="4" t="s">
        <v>30</v>
      </c>
      <c r="AC867" t="s">
        <v>229</v>
      </c>
      <c r="AD867">
        <v>4</v>
      </c>
      <c r="AE867" s="21">
        <f t="shared" si="141"/>
        <v>400</v>
      </c>
      <c r="AF867" s="27">
        <f t="shared" si="146"/>
        <v>75.680806222754839</v>
      </c>
      <c r="AG867" t="s">
        <v>237</v>
      </c>
    </row>
    <row r="868" spans="1:33" hidden="1" x14ac:dyDescent="0.25">
      <c r="A868" s="4" t="s">
        <v>245</v>
      </c>
      <c r="B868" s="4" t="s">
        <v>2</v>
      </c>
      <c r="C868" s="4" t="s">
        <v>276</v>
      </c>
      <c r="D868" s="4" t="s">
        <v>316</v>
      </c>
      <c r="E868" s="6">
        <v>42524</v>
      </c>
      <c r="F868">
        <v>0</v>
      </c>
      <c r="G868" s="15">
        <v>250</v>
      </c>
      <c r="H868">
        <v>340226</v>
      </c>
      <c r="I868">
        <v>341210</v>
      </c>
      <c r="J868">
        <f t="shared" si="140"/>
        <v>26.443058443058444</v>
      </c>
      <c r="K868" s="18">
        <v>8.9120370370370362E-4</v>
      </c>
      <c r="L868">
        <f>((3.14*(0.5^2))/4)*J868</f>
        <v>5.1894502194502197</v>
      </c>
      <c r="M868">
        <v>5.2853559570000002</v>
      </c>
      <c r="N868" s="9">
        <v>1000</v>
      </c>
      <c r="O868" s="9">
        <v>1</v>
      </c>
      <c r="P868" s="12" t="s">
        <v>238</v>
      </c>
      <c r="Q868" t="s">
        <v>31</v>
      </c>
      <c r="R868" t="s">
        <v>99</v>
      </c>
      <c r="S868" t="s">
        <v>34</v>
      </c>
      <c r="T868" t="s">
        <v>117</v>
      </c>
      <c r="U868" t="s">
        <v>118</v>
      </c>
      <c r="V868" t="s">
        <v>30</v>
      </c>
      <c r="W868" t="str">
        <f>IF(S868="NA",IF(R868="NA",IF(Q868="NA","Digested",Q868),R868),S868)</f>
        <v>Calanoida</v>
      </c>
      <c r="X868" t="s">
        <v>342</v>
      </c>
      <c r="Y868" t="str">
        <f t="shared" si="148"/>
        <v>Metridia</v>
      </c>
      <c r="Z868" t="s">
        <v>118</v>
      </c>
      <c r="AA868" s="4" t="s">
        <v>30</v>
      </c>
      <c r="AB868" s="4" t="s">
        <v>30</v>
      </c>
      <c r="AC868">
        <v>2.9</v>
      </c>
      <c r="AD868">
        <v>1</v>
      </c>
      <c r="AE868" s="21">
        <f t="shared" si="141"/>
        <v>1</v>
      </c>
      <c r="AF868" s="27">
        <f t="shared" si="146"/>
        <v>0.18920201555688712</v>
      </c>
      <c r="AG868" t="s">
        <v>237</v>
      </c>
    </row>
    <row r="869" spans="1:33" hidden="1" x14ac:dyDescent="0.25">
      <c r="A869" s="4" t="s">
        <v>245</v>
      </c>
      <c r="B869" s="4" t="s">
        <v>2</v>
      </c>
      <c r="C869" s="4" t="s">
        <v>276</v>
      </c>
      <c r="D869" s="4" t="s">
        <v>316</v>
      </c>
      <c r="E869" s="6">
        <v>42524</v>
      </c>
      <c r="F869">
        <v>0</v>
      </c>
      <c r="G869" s="15">
        <v>250</v>
      </c>
      <c r="H869">
        <v>340226</v>
      </c>
      <c r="I869">
        <v>341210</v>
      </c>
      <c r="J869">
        <f t="shared" si="140"/>
        <v>26.443058443058444</v>
      </c>
      <c r="K869" s="18">
        <v>8.9120370370370362E-4</v>
      </c>
      <c r="L869">
        <f>((3.14*(0.5^2))/4)*J869</f>
        <v>5.1894502194502197</v>
      </c>
      <c r="M869">
        <v>5.2853559570000002</v>
      </c>
      <c r="N869" s="9">
        <v>250</v>
      </c>
      <c r="O869" s="9">
        <v>0.01</v>
      </c>
      <c r="P869" s="12" t="s">
        <v>238</v>
      </c>
      <c r="Q869" t="s">
        <v>45</v>
      </c>
      <c r="R869" t="s">
        <v>46</v>
      </c>
      <c r="S869" t="s">
        <v>47</v>
      </c>
      <c r="T869" t="s">
        <v>48</v>
      </c>
      <c r="U869" t="s">
        <v>49</v>
      </c>
      <c r="V869" t="s">
        <v>30</v>
      </c>
      <c r="W869" t="str">
        <f>IF(S869="NA",IF(R869="NA",IF(Q869="NA","Digested",Q869),R869),S869)</f>
        <v>Copelata</v>
      </c>
      <c r="X869" t="s">
        <v>341</v>
      </c>
      <c r="Y869" t="s">
        <v>341</v>
      </c>
      <c r="Z869" t="s">
        <v>49</v>
      </c>
      <c r="AA869" s="4" t="s">
        <v>30</v>
      </c>
      <c r="AB869" s="4" t="s">
        <v>30</v>
      </c>
      <c r="AC869" t="s">
        <v>229</v>
      </c>
      <c r="AD869">
        <v>62</v>
      </c>
      <c r="AE869" s="21">
        <f t="shared" si="141"/>
        <v>6200</v>
      </c>
      <c r="AF869" s="27">
        <f t="shared" si="146"/>
        <v>1173.0524964527001</v>
      </c>
      <c r="AG869" t="s">
        <v>237</v>
      </c>
    </row>
    <row r="870" spans="1:33" hidden="1" x14ac:dyDescent="0.25">
      <c r="A870" s="4" t="s">
        <v>245</v>
      </c>
      <c r="B870" s="4" t="s">
        <v>2</v>
      </c>
      <c r="C870" s="4" t="s">
        <v>276</v>
      </c>
      <c r="D870" s="4" t="s">
        <v>316</v>
      </c>
      <c r="E870" s="6">
        <v>42524</v>
      </c>
      <c r="F870">
        <v>0</v>
      </c>
      <c r="G870" s="15">
        <v>250</v>
      </c>
      <c r="H870">
        <v>340226</v>
      </c>
      <c r="I870">
        <v>341210</v>
      </c>
      <c r="J870">
        <f t="shared" ref="J870:J933" si="149">((I870-H870)*26873)/999999</f>
        <v>26.443058443058444</v>
      </c>
      <c r="K870" s="18">
        <v>8.9120370370370362E-4</v>
      </c>
      <c r="L870">
        <f>((3.14*(0.5^2))/4)*J870</f>
        <v>5.1894502194502197</v>
      </c>
      <c r="M870">
        <v>5.2853559570000002</v>
      </c>
      <c r="N870" s="9">
        <v>250</v>
      </c>
      <c r="O870" s="9">
        <v>0.01</v>
      </c>
      <c r="P870" s="17" t="s">
        <v>234</v>
      </c>
      <c r="Q870" t="s">
        <v>31</v>
      </c>
      <c r="R870" t="s">
        <v>33</v>
      </c>
      <c r="S870" t="s">
        <v>34</v>
      </c>
      <c r="T870" t="s">
        <v>53</v>
      </c>
      <c r="U870" t="s">
        <v>54</v>
      </c>
      <c r="V870" t="s">
        <v>30</v>
      </c>
      <c r="W870" t="str">
        <f>IF(S870="NA",IF(R870="NA",IF(Q870="NA","Digested",Q870),R870),S870)</f>
        <v>Calanoida</v>
      </c>
      <c r="X870" t="s">
        <v>342</v>
      </c>
      <c r="Y870" t="str">
        <f t="shared" si="148"/>
        <v>Paracalanus</v>
      </c>
      <c r="Z870" t="s">
        <v>54</v>
      </c>
      <c r="AA870" s="4" t="s">
        <v>30</v>
      </c>
      <c r="AB870" s="4" t="s">
        <v>30</v>
      </c>
      <c r="AC870" t="s">
        <v>229</v>
      </c>
      <c r="AD870">
        <v>109</v>
      </c>
      <c r="AE870" s="21">
        <f t="shared" ref="AE870:AE923" si="150">AD870/O870</f>
        <v>10900</v>
      </c>
      <c r="AF870" s="27">
        <f t="shared" si="146"/>
        <v>2062.3019695700696</v>
      </c>
      <c r="AG870" t="s">
        <v>237</v>
      </c>
    </row>
    <row r="871" spans="1:33" hidden="1" x14ac:dyDescent="0.25">
      <c r="A871" s="4" t="s">
        <v>245</v>
      </c>
      <c r="B871" s="4" t="s">
        <v>2</v>
      </c>
      <c r="C871" s="4" t="s">
        <v>276</v>
      </c>
      <c r="D871" s="4" t="s">
        <v>316</v>
      </c>
      <c r="E871" s="6">
        <v>42524</v>
      </c>
      <c r="F871">
        <v>0</v>
      </c>
      <c r="G871" s="15">
        <v>250</v>
      </c>
      <c r="H871">
        <v>340226</v>
      </c>
      <c r="I871">
        <v>341210</v>
      </c>
      <c r="J871">
        <f t="shared" si="149"/>
        <v>26.443058443058444</v>
      </c>
      <c r="K871" s="18">
        <v>8.9120370370370362E-4</v>
      </c>
      <c r="L871">
        <f>((3.14*(0.5^2))/4)*J871</f>
        <v>5.1894502194502197</v>
      </c>
      <c r="M871">
        <v>5.2853559570000002</v>
      </c>
      <c r="N871" s="9">
        <v>2000</v>
      </c>
      <c r="O871" s="9">
        <v>1</v>
      </c>
      <c r="P871" s="12" t="s">
        <v>235</v>
      </c>
      <c r="Q871" t="s">
        <v>93</v>
      </c>
      <c r="R871" t="s">
        <v>154</v>
      </c>
      <c r="S871" t="s">
        <v>155</v>
      </c>
      <c r="T871" t="s">
        <v>156</v>
      </c>
      <c r="U871" t="s">
        <v>30</v>
      </c>
      <c r="V871" t="s">
        <v>30</v>
      </c>
      <c r="W871" t="s">
        <v>93</v>
      </c>
      <c r="X871" t="s">
        <v>166</v>
      </c>
      <c r="Y871" t="str">
        <f t="shared" si="148"/>
        <v>Pleurobrachiidae</v>
      </c>
      <c r="Z871" t="s">
        <v>156</v>
      </c>
      <c r="AA871" s="4" t="s">
        <v>30</v>
      </c>
      <c r="AB871" s="4" t="s">
        <v>30</v>
      </c>
      <c r="AC871">
        <v>13</v>
      </c>
      <c r="AD871">
        <v>1</v>
      </c>
      <c r="AE871" s="21">
        <f t="shared" si="150"/>
        <v>1</v>
      </c>
      <c r="AF871" s="27">
        <f t="shared" si="146"/>
        <v>0.18920201555688712</v>
      </c>
      <c r="AG871" t="s">
        <v>237</v>
      </c>
    </row>
    <row r="872" spans="1:33" hidden="1" x14ac:dyDescent="0.25">
      <c r="A872" s="4" t="s">
        <v>245</v>
      </c>
      <c r="B872" s="4" t="s">
        <v>2</v>
      </c>
      <c r="C872" s="4" t="s">
        <v>276</v>
      </c>
      <c r="D872" s="4" t="s">
        <v>316</v>
      </c>
      <c r="E872" s="6">
        <v>42524</v>
      </c>
      <c r="F872">
        <v>0</v>
      </c>
      <c r="G872" s="15">
        <v>250</v>
      </c>
      <c r="H872">
        <v>340226</v>
      </c>
      <c r="I872">
        <v>341210</v>
      </c>
      <c r="J872">
        <f t="shared" si="149"/>
        <v>26.443058443058444</v>
      </c>
      <c r="K872" s="18">
        <v>8.9120370370370362E-4</v>
      </c>
      <c r="L872">
        <f>((3.14*(0.5^2))/4)*J872</f>
        <v>5.1894502194502197</v>
      </c>
      <c r="M872">
        <v>5.2853559570000002</v>
      </c>
      <c r="N872" s="9">
        <v>1000</v>
      </c>
      <c r="O872" s="9">
        <v>1</v>
      </c>
      <c r="P872" s="12" t="s">
        <v>240</v>
      </c>
      <c r="Q872" t="s">
        <v>93</v>
      </c>
      <c r="R872" t="s">
        <v>154</v>
      </c>
      <c r="S872" t="s">
        <v>155</v>
      </c>
      <c r="T872" t="s">
        <v>156</v>
      </c>
      <c r="U872" t="s">
        <v>30</v>
      </c>
      <c r="V872" t="s">
        <v>30</v>
      </c>
      <c r="W872" t="s">
        <v>93</v>
      </c>
      <c r="X872" t="s">
        <v>166</v>
      </c>
      <c r="Y872" t="str">
        <f t="shared" si="148"/>
        <v>Pleurobrachiidae</v>
      </c>
      <c r="Z872" t="s">
        <v>156</v>
      </c>
      <c r="AA872" s="4" t="s">
        <v>30</v>
      </c>
      <c r="AB872" s="4" t="s">
        <v>30</v>
      </c>
      <c r="AC872">
        <v>8.5</v>
      </c>
      <c r="AD872">
        <v>8</v>
      </c>
      <c r="AE872" s="21">
        <f t="shared" si="150"/>
        <v>8</v>
      </c>
      <c r="AF872" s="27">
        <f t="shared" si="146"/>
        <v>1.513616124455097</v>
      </c>
      <c r="AG872" t="s">
        <v>237</v>
      </c>
    </row>
    <row r="873" spans="1:33" hidden="1" x14ac:dyDescent="0.25">
      <c r="A873" s="4" t="s">
        <v>245</v>
      </c>
      <c r="B873" s="4" t="s">
        <v>2</v>
      </c>
      <c r="C873" s="4" t="s">
        <v>276</v>
      </c>
      <c r="D873" s="4" t="s">
        <v>316</v>
      </c>
      <c r="E873" s="6">
        <v>42524</v>
      </c>
      <c r="F873">
        <v>0</v>
      </c>
      <c r="G873" s="15">
        <v>250</v>
      </c>
      <c r="H873">
        <v>340226</v>
      </c>
      <c r="I873">
        <v>341210</v>
      </c>
      <c r="J873">
        <f t="shared" si="149"/>
        <v>26.443058443058444</v>
      </c>
      <c r="K873" s="18">
        <v>8.9120370370370362E-4</v>
      </c>
      <c r="L873">
        <f>((3.14*(0.5^2))/4)*J873</f>
        <v>5.1894502194502197</v>
      </c>
      <c r="M873">
        <v>5.2853559570000002</v>
      </c>
      <c r="N873" s="9">
        <v>250</v>
      </c>
      <c r="O873" s="9">
        <v>0.01</v>
      </c>
      <c r="P873" s="17" t="s">
        <v>234</v>
      </c>
      <c r="Q873" t="s">
        <v>31</v>
      </c>
      <c r="R873" t="s">
        <v>38</v>
      </c>
      <c r="S873" t="s">
        <v>39</v>
      </c>
      <c r="T873" t="s">
        <v>40</v>
      </c>
      <c r="U873" t="s">
        <v>58</v>
      </c>
      <c r="V873" t="s">
        <v>30</v>
      </c>
      <c r="W873" t="str">
        <f>IF(S873="NA",IF(R873="NA",IF(Q873="NA","Digested",Q873),R873),S873)</f>
        <v>Diplostraca</v>
      </c>
      <c r="X873" t="s">
        <v>336</v>
      </c>
      <c r="Y873" t="str">
        <f t="shared" si="148"/>
        <v>Podon</v>
      </c>
      <c r="Z873" t="s">
        <v>58</v>
      </c>
      <c r="AA873" s="4" t="s">
        <v>30</v>
      </c>
      <c r="AB873" s="4" t="s">
        <v>30</v>
      </c>
      <c r="AC873" t="s">
        <v>229</v>
      </c>
      <c r="AD873">
        <v>29</v>
      </c>
      <c r="AE873" s="21">
        <f t="shared" si="150"/>
        <v>2900</v>
      </c>
      <c r="AF873" s="27">
        <f t="shared" si="146"/>
        <v>548.68584511497261</v>
      </c>
      <c r="AG873" t="s">
        <v>237</v>
      </c>
    </row>
    <row r="874" spans="1:33" hidden="1" x14ac:dyDescent="0.25">
      <c r="A874" s="4" t="s">
        <v>245</v>
      </c>
      <c r="B874" s="4" t="s">
        <v>2</v>
      </c>
      <c r="C874" s="4" t="s">
        <v>276</v>
      </c>
      <c r="D874" s="4" t="s">
        <v>316</v>
      </c>
      <c r="E874" s="6">
        <v>42524</v>
      </c>
      <c r="F874">
        <v>0</v>
      </c>
      <c r="G874" s="15">
        <v>250</v>
      </c>
      <c r="H874">
        <v>340226</v>
      </c>
      <c r="I874">
        <v>341210</v>
      </c>
      <c r="J874">
        <f t="shared" si="149"/>
        <v>26.443058443058444</v>
      </c>
      <c r="K874" s="18">
        <v>8.9120370370370362E-4</v>
      </c>
      <c r="L874">
        <f>((3.14*(0.5^2))/4)*J874</f>
        <v>5.1894502194502197</v>
      </c>
      <c r="M874">
        <v>5.2853559570000002</v>
      </c>
      <c r="N874" s="9">
        <v>250</v>
      </c>
      <c r="O874" s="9">
        <v>0.01</v>
      </c>
      <c r="P874" s="12" t="s">
        <v>239</v>
      </c>
      <c r="Q874" t="s">
        <v>59</v>
      </c>
      <c r="R874" t="s">
        <v>60</v>
      </c>
      <c r="S874" t="s">
        <v>30</v>
      </c>
      <c r="T874" t="s">
        <v>30</v>
      </c>
      <c r="U874" t="s">
        <v>30</v>
      </c>
      <c r="V874" t="s">
        <v>30</v>
      </c>
      <c r="W874" t="s">
        <v>166</v>
      </c>
      <c r="X874" t="s">
        <v>166</v>
      </c>
      <c r="Y874" t="str">
        <f t="shared" si="148"/>
        <v>Polychaeta</v>
      </c>
      <c r="Z874" t="s">
        <v>209</v>
      </c>
      <c r="AA874" s="4" t="s">
        <v>30</v>
      </c>
      <c r="AB874" s="4" t="s">
        <v>30</v>
      </c>
      <c r="AC874" t="s">
        <v>229</v>
      </c>
      <c r="AD874">
        <v>1</v>
      </c>
      <c r="AE874" s="21">
        <f t="shared" si="150"/>
        <v>100</v>
      </c>
      <c r="AF874" s="27">
        <f t="shared" si="146"/>
        <v>18.92020155568871</v>
      </c>
      <c r="AG874" t="s">
        <v>237</v>
      </c>
    </row>
    <row r="875" spans="1:33" hidden="1" x14ac:dyDescent="0.25">
      <c r="A875" s="4" t="s">
        <v>245</v>
      </c>
      <c r="B875" s="4" t="s">
        <v>2</v>
      </c>
      <c r="C875" s="4" t="s">
        <v>276</v>
      </c>
      <c r="D875" s="4" t="s">
        <v>316</v>
      </c>
      <c r="E875" s="6">
        <v>42524</v>
      </c>
      <c r="F875">
        <v>0</v>
      </c>
      <c r="G875" s="15">
        <v>250</v>
      </c>
      <c r="H875">
        <v>340226</v>
      </c>
      <c r="I875">
        <v>341210</v>
      </c>
      <c r="J875">
        <f t="shared" si="149"/>
        <v>26.443058443058444</v>
      </c>
      <c r="K875" s="18">
        <v>8.9120370370370362E-4</v>
      </c>
      <c r="L875">
        <f>((3.14*(0.5^2))/4)*J875</f>
        <v>5.1894502194502197</v>
      </c>
      <c r="M875">
        <v>5.2853559570000002</v>
      </c>
      <c r="N875" s="9">
        <v>1000</v>
      </c>
      <c r="O875" s="9">
        <v>1</v>
      </c>
      <c r="P875" s="12" t="s">
        <v>238</v>
      </c>
      <c r="Q875" s="28" t="s">
        <v>72</v>
      </c>
      <c r="R875" s="28" t="s">
        <v>73</v>
      </c>
      <c r="S875" s="28" t="s">
        <v>78</v>
      </c>
      <c r="T875" s="29" t="s">
        <v>30</v>
      </c>
      <c r="U875" s="29" t="s">
        <v>30</v>
      </c>
      <c r="V875" s="29" t="s">
        <v>30</v>
      </c>
      <c r="W875" t="s">
        <v>166</v>
      </c>
      <c r="X875" t="s">
        <v>166</v>
      </c>
      <c r="Y875" t="str">
        <f t="shared" si="148"/>
        <v>Siphonophorae</v>
      </c>
      <c r="Z875" t="s">
        <v>191</v>
      </c>
      <c r="AA875" s="4" t="s">
        <v>30</v>
      </c>
      <c r="AB875" s="4" t="s">
        <v>30</v>
      </c>
      <c r="AC875">
        <v>2.8</v>
      </c>
      <c r="AD875">
        <v>1</v>
      </c>
      <c r="AE875" s="21">
        <f t="shared" si="150"/>
        <v>1</v>
      </c>
      <c r="AF875" s="27">
        <f t="shared" si="146"/>
        <v>0.18920201555688712</v>
      </c>
      <c r="AG875" t="s">
        <v>237</v>
      </c>
    </row>
    <row r="876" spans="1:33" hidden="1" x14ac:dyDescent="0.25">
      <c r="A876" s="4" t="s">
        <v>245</v>
      </c>
      <c r="B876" s="4" t="s">
        <v>2</v>
      </c>
      <c r="C876" s="4" t="s">
        <v>276</v>
      </c>
      <c r="D876" s="4" t="s">
        <v>316</v>
      </c>
      <c r="E876" s="6">
        <v>42524</v>
      </c>
      <c r="F876">
        <v>0</v>
      </c>
      <c r="G876" s="15">
        <v>250</v>
      </c>
      <c r="H876">
        <v>340226</v>
      </c>
      <c r="I876">
        <v>341210</v>
      </c>
      <c r="J876">
        <f t="shared" si="149"/>
        <v>26.443058443058444</v>
      </c>
      <c r="K876" s="18">
        <v>8.9120370370370362E-4</v>
      </c>
      <c r="L876">
        <f>((3.14*(0.5^2))/4)*J876</f>
        <v>5.1894502194502197</v>
      </c>
      <c r="M876">
        <v>5.2853559570000002</v>
      </c>
      <c r="N876" s="9">
        <v>250</v>
      </c>
      <c r="O876" s="9">
        <v>0.01</v>
      </c>
      <c r="P876" s="12" t="s">
        <v>239</v>
      </c>
      <c r="Q876" t="s">
        <v>59</v>
      </c>
      <c r="R876" t="s">
        <v>60</v>
      </c>
      <c r="S876" t="s">
        <v>144</v>
      </c>
      <c r="T876" t="s">
        <v>62</v>
      </c>
      <c r="U876" t="s">
        <v>30</v>
      </c>
      <c r="V876" t="s">
        <v>30</v>
      </c>
      <c r="W876" t="s">
        <v>166</v>
      </c>
      <c r="X876" t="s">
        <v>166</v>
      </c>
      <c r="Y876" t="str">
        <f t="shared" si="148"/>
        <v>Spionidae</v>
      </c>
      <c r="Z876" t="s">
        <v>62</v>
      </c>
      <c r="AA876" s="4" t="s">
        <v>30</v>
      </c>
      <c r="AB876" s="4" t="s">
        <v>30</v>
      </c>
      <c r="AC876" t="s">
        <v>229</v>
      </c>
      <c r="AD876">
        <v>1</v>
      </c>
      <c r="AE876" s="21">
        <f t="shared" si="150"/>
        <v>100</v>
      </c>
      <c r="AF876" s="27">
        <f t="shared" si="146"/>
        <v>18.92020155568871</v>
      </c>
      <c r="AG876" t="s">
        <v>237</v>
      </c>
    </row>
    <row r="877" spans="1:33" hidden="1" x14ac:dyDescent="0.25">
      <c r="A877" s="4" t="s">
        <v>25</v>
      </c>
      <c r="B877" s="4" t="s">
        <v>2</v>
      </c>
      <c r="C877" s="4" t="s">
        <v>276</v>
      </c>
      <c r="D877" s="4" t="s">
        <v>316</v>
      </c>
      <c r="E877" s="7">
        <v>42530</v>
      </c>
      <c r="F877">
        <v>0</v>
      </c>
      <c r="G877" s="15">
        <v>250</v>
      </c>
      <c r="H877">
        <v>360615</v>
      </c>
      <c r="I877">
        <v>361040</v>
      </c>
      <c r="J877">
        <f t="shared" si="149"/>
        <v>11.421036421036421</v>
      </c>
      <c r="K877" s="18">
        <v>5.9027777777777778E-4</v>
      </c>
      <c r="L877">
        <f>((3.14*(0.5^2))/4)*J877</f>
        <v>2.2413783976283979</v>
      </c>
      <c r="M877">
        <v>2.2880782810000002</v>
      </c>
      <c r="N877" s="9">
        <v>250</v>
      </c>
      <c r="O877" s="9">
        <v>0.04</v>
      </c>
      <c r="P877" s="17" t="s">
        <v>234</v>
      </c>
      <c r="Q877" t="s">
        <v>31</v>
      </c>
      <c r="R877" t="s">
        <v>32</v>
      </c>
      <c r="S877" t="s">
        <v>34</v>
      </c>
      <c r="T877" t="s">
        <v>50</v>
      </c>
      <c r="U877" t="s">
        <v>51</v>
      </c>
      <c r="V877" t="s">
        <v>30</v>
      </c>
      <c r="W877" t="str">
        <f>IF(S877="NA",IF(R877="NA",IF(Q877="NA","Digested",Q877),R877),S877)</f>
        <v>Calanoida</v>
      </c>
      <c r="X877" t="s">
        <v>342</v>
      </c>
      <c r="Y877" t="str">
        <f t="shared" si="148"/>
        <v>Acartia</v>
      </c>
      <c r="Z877" t="s">
        <v>51</v>
      </c>
      <c r="AA877" s="4" t="s">
        <v>30</v>
      </c>
      <c r="AB877" s="4" t="s">
        <v>30</v>
      </c>
      <c r="AC877" t="s">
        <v>229</v>
      </c>
      <c r="AD877">
        <v>2</v>
      </c>
      <c r="AE877" s="21">
        <f t="shared" si="150"/>
        <v>50</v>
      </c>
      <c r="AF877" s="27">
        <f t="shared" si="146"/>
        <v>21.852399201196732</v>
      </c>
      <c r="AG877" t="s">
        <v>237</v>
      </c>
    </row>
    <row r="878" spans="1:33" hidden="1" x14ac:dyDescent="0.25">
      <c r="A878" s="4" t="s">
        <v>25</v>
      </c>
      <c r="B878" s="4" t="s">
        <v>2</v>
      </c>
      <c r="C878" s="4" t="s">
        <v>276</v>
      </c>
      <c r="D878" s="4" t="s">
        <v>316</v>
      </c>
      <c r="E878" s="7">
        <v>42530</v>
      </c>
      <c r="F878">
        <v>0</v>
      </c>
      <c r="G878" s="15">
        <v>250</v>
      </c>
      <c r="H878">
        <v>360615</v>
      </c>
      <c r="I878">
        <v>361040</v>
      </c>
      <c r="J878">
        <f t="shared" si="149"/>
        <v>11.421036421036421</v>
      </c>
      <c r="K878" s="18">
        <v>5.9027777777777778E-4</v>
      </c>
      <c r="L878">
        <f>((3.14*(0.5^2))/4)*J878</f>
        <v>2.2413783976283979</v>
      </c>
      <c r="M878">
        <v>2.2880782810000002</v>
      </c>
      <c r="N878" s="9">
        <v>250</v>
      </c>
      <c r="O878" s="9">
        <v>0.04</v>
      </c>
      <c r="P878" s="17" t="s">
        <v>234</v>
      </c>
      <c r="Q878" t="s">
        <v>31</v>
      </c>
      <c r="R878" t="s">
        <v>32</v>
      </c>
      <c r="S878" t="s">
        <v>30</v>
      </c>
      <c r="T878" t="s">
        <v>30</v>
      </c>
      <c r="U878" t="s">
        <v>30</v>
      </c>
      <c r="V878" t="s">
        <v>30</v>
      </c>
      <c r="W878" t="s">
        <v>274</v>
      </c>
      <c r="X878" t="s">
        <v>274</v>
      </c>
      <c r="Y878" t="s">
        <v>274</v>
      </c>
      <c r="Z878" t="s">
        <v>163</v>
      </c>
      <c r="AA878" t="s">
        <v>215</v>
      </c>
      <c r="AB878" t="s">
        <v>30</v>
      </c>
      <c r="AC878" t="s">
        <v>229</v>
      </c>
      <c r="AD878">
        <v>56</v>
      </c>
      <c r="AE878" s="21">
        <f t="shared" si="150"/>
        <v>1400</v>
      </c>
      <c r="AF878" s="27">
        <f t="shared" si="146"/>
        <v>611.8671776335085</v>
      </c>
      <c r="AG878" t="s">
        <v>237</v>
      </c>
    </row>
    <row r="879" spans="1:33" hidden="1" x14ac:dyDescent="0.25">
      <c r="A879" s="4" t="s">
        <v>25</v>
      </c>
      <c r="B879" s="4" t="s">
        <v>2</v>
      </c>
      <c r="C879" s="4" t="s">
        <v>276</v>
      </c>
      <c r="D879" s="4" t="s">
        <v>316</v>
      </c>
      <c r="E879" s="7">
        <v>42530</v>
      </c>
      <c r="F879">
        <v>0</v>
      </c>
      <c r="G879" s="15">
        <v>250</v>
      </c>
      <c r="H879">
        <v>360615</v>
      </c>
      <c r="I879">
        <v>361040</v>
      </c>
      <c r="J879">
        <f t="shared" si="149"/>
        <v>11.421036421036421</v>
      </c>
      <c r="K879" s="18">
        <v>5.9027777777777778E-4</v>
      </c>
      <c r="L879">
        <f>((3.14*(0.5^2))/4)*J879</f>
        <v>2.2413783976283979</v>
      </c>
      <c r="M879">
        <v>2.2880782810000002</v>
      </c>
      <c r="N879" s="9">
        <v>250</v>
      </c>
      <c r="O879" s="9">
        <v>0.04</v>
      </c>
      <c r="P879" s="17" t="s">
        <v>234</v>
      </c>
      <c r="Q879" t="s">
        <v>70</v>
      </c>
      <c r="R879" t="s">
        <v>86</v>
      </c>
      <c r="S879" t="s">
        <v>30</v>
      </c>
      <c r="T879" t="s">
        <v>30</v>
      </c>
      <c r="U879" t="s">
        <v>30</v>
      </c>
      <c r="V879" t="s">
        <v>30</v>
      </c>
      <c r="W879" t="s">
        <v>166</v>
      </c>
      <c r="X879" t="s">
        <v>166</v>
      </c>
      <c r="Y879" t="str">
        <f>IF(U879="NA",IF(T879="NA",IF(S879="NA",IF(R879="NA",IF(Q879="NA","Other",Q879),R879),S879),T879),U879)</f>
        <v>Bivalvia</v>
      </c>
      <c r="Z879" t="s">
        <v>175</v>
      </c>
      <c r="AA879" t="s">
        <v>221</v>
      </c>
      <c r="AB879" s="4" t="s">
        <v>30</v>
      </c>
      <c r="AC879" t="s">
        <v>229</v>
      </c>
      <c r="AD879">
        <v>3</v>
      </c>
      <c r="AE879" s="21">
        <f t="shared" si="150"/>
        <v>75</v>
      </c>
      <c r="AF879" s="27">
        <f t="shared" si="146"/>
        <v>32.778598801795098</v>
      </c>
      <c r="AG879" t="s">
        <v>237</v>
      </c>
    </row>
    <row r="880" spans="1:33" hidden="1" x14ac:dyDescent="0.25">
      <c r="A880" s="4" t="s">
        <v>25</v>
      </c>
      <c r="B880" s="4" t="s">
        <v>2</v>
      </c>
      <c r="C880" s="4" t="s">
        <v>276</v>
      </c>
      <c r="D880" s="4" t="s">
        <v>316</v>
      </c>
      <c r="E880" s="7">
        <v>42530</v>
      </c>
      <c r="F880">
        <v>0</v>
      </c>
      <c r="G880" s="15">
        <v>250</v>
      </c>
      <c r="H880">
        <v>360615</v>
      </c>
      <c r="I880">
        <v>361040</v>
      </c>
      <c r="J880">
        <f t="shared" si="149"/>
        <v>11.421036421036421</v>
      </c>
      <c r="K880" s="18">
        <v>5.9027777777777778E-4</v>
      </c>
      <c r="L880">
        <f>((3.14*(0.5^2))/4)*J880</f>
        <v>2.2413783976283979</v>
      </c>
      <c r="M880">
        <v>2.2880782810000002</v>
      </c>
      <c r="N880" s="9">
        <v>250</v>
      </c>
      <c r="O880" s="9">
        <v>0.04</v>
      </c>
      <c r="P880" s="17" t="s">
        <v>234</v>
      </c>
      <c r="Q880" t="s">
        <v>57</v>
      </c>
      <c r="R880" t="s">
        <v>30</v>
      </c>
      <c r="S880" t="s">
        <v>30</v>
      </c>
      <c r="T880" t="s">
        <v>30</v>
      </c>
      <c r="U880" t="s">
        <v>30</v>
      </c>
      <c r="V880" t="s">
        <v>30</v>
      </c>
      <c r="W880" t="s">
        <v>166</v>
      </c>
      <c r="X880" t="s">
        <v>166</v>
      </c>
      <c r="Y880" t="str">
        <f>IF(U880="NA",IF(T880="NA",IF(S880="NA",IF(R880="NA",IF(Q880="NA","Other",Q880),R880),S880),T880),U880)</f>
        <v>Bryozoa</v>
      </c>
      <c r="Z880" t="s">
        <v>57</v>
      </c>
      <c r="AA880" s="4" t="s">
        <v>30</v>
      </c>
      <c r="AB880" s="4" t="s">
        <v>30</v>
      </c>
      <c r="AC880" t="s">
        <v>229</v>
      </c>
      <c r="AD880">
        <v>2</v>
      </c>
      <c r="AE880" s="21">
        <f t="shared" si="150"/>
        <v>50</v>
      </c>
      <c r="AF880" s="27">
        <f t="shared" si="146"/>
        <v>21.852399201196732</v>
      </c>
      <c r="AG880" t="s">
        <v>237</v>
      </c>
    </row>
    <row r="881" spans="1:33" hidden="1" x14ac:dyDescent="0.25">
      <c r="A881" s="4" t="s">
        <v>25</v>
      </c>
      <c r="B881" s="4" t="s">
        <v>2</v>
      </c>
      <c r="C881" s="4" t="s">
        <v>276</v>
      </c>
      <c r="D881" s="4" t="s">
        <v>316</v>
      </c>
      <c r="E881" s="7">
        <v>42530</v>
      </c>
      <c r="F881">
        <v>0</v>
      </c>
      <c r="G881" s="15">
        <v>250</v>
      </c>
      <c r="H881">
        <v>360615</v>
      </c>
      <c r="I881">
        <v>361040</v>
      </c>
      <c r="J881">
        <f t="shared" si="149"/>
        <v>11.421036421036421</v>
      </c>
      <c r="K881" s="18">
        <v>5.9027777777777778E-4</v>
      </c>
      <c r="L881">
        <f>((3.14*(0.5^2))/4)*J881</f>
        <v>2.2413783976283979</v>
      </c>
      <c r="M881">
        <v>2.2880782810000002</v>
      </c>
      <c r="N881" s="9">
        <v>250</v>
      </c>
      <c r="O881" s="9">
        <v>0.04</v>
      </c>
      <c r="P881" s="12" t="s">
        <v>239</v>
      </c>
      <c r="Q881" t="s">
        <v>31</v>
      </c>
      <c r="R881" t="s">
        <v>33</v>
      </c>
      <c r="S881" t="s">
        <v>34</v>
      </c>
      <c r="T881" t="s">
        <v>35</v>
      </c>
      <c r="U881" t="s">
        <v>36</v>
      </c>
      <c r="V881" t="s">
        <v>37</v>
      </c>
      <c r="W881" t="str">
        <f>IF(S881="NA",IF(R881="NA",IF(Q881="NA","Digested",Q881),R881),S881)</f>
        <v>Calanoida</v>
      </c>
      <c r="X881" t="s">
        <v>342</v>
      </c>
      <c r="Y881" t="str">
        <f>IF(U881="NA",IF(T881="NA",IF(S881="NA",IF(R881="NA",IF(Q881="NA","Other",Q881),R881),S881),T881),U881)</f>
        <v>Centropages</v>
      </c>
      <c r="Z881" t="s">
        <v>247</v>
      </c>
      <c r="AA881" s="4" t="s">
        <v>30</v>
      </c>
      <c r="AB881" s="4" t="s">
        <v>30</v>
      </c>
      <c r="AC881" t="s">
        <v>229</v>
      </c>
      <c r="AD881">
        <v>1</v>
      </c>
      <c r="AE881" s="21">
        <f t="shared" si="150"/>
        <v>25</v>
      </c>
      <c r="AF881" s="27">
        <f t="shared" si="146"/>
        <v>10.926199600598366</v>
      </c>
      <c r="AG881" t="s">
        <v>237</v>
      </c>
    </row>
    <row r="882" spans="1:33" hidden="1" x14ac:dyDescent="0.25">
      <c r="A882" t="s">
        <v>25</v>
      </c>
      <c r="B882" t="s">
        <v>2</v>
      </c>
      <c r="C882" s="4" t="s">
        <v>276</v>
      </c>
      <c r="D882" s="4" t="s">
        <v>316</v>
      </c>
      <c r="E882" s="6">
        <v>42530</v>
      </c>
      <c r="F882">
        <v>0</v>
      </c>
      <c r="G882" s="15">
        <v>250</v>
      </c>
      <c r="H882">
        <v>360615</v>
      </c>
      <c r="I882">
        <v>361040</v>
      </c>
      <c r="J882">
        <f t="shared" si="149"/>
        <v>11.421036421036421</v>
      </c>
      <c r="K882" s="18">
        <v>5.9027777777777778E-4</v>
      </c>
      <c r="L882">
        <f>((3.14*(0.5^2))/4)*J882</f>
        <v>2.2413783976283979</v>
      </c>
      <c r="M882">
        <v>2.2880782810000002</v>
      </c>
      <c r="N882" s="9">
        <v>1000</v>
      </c>
      <c r="O882" s="9">
        <v>1</v>
      </c>
      <c r="P882" s="17" t="s">
        <v>235</v>
      </c>
      <c r="Q882" t="s">
        <v>72</v>
      </c>
      <c r="R882" t="s">
        <v>73</v>
      </c>
      <c r="S882" t="s">
        <v>110</v>
      </c>
      <c r="T882" t="s">
        <v>125</v>
      </c>
      <c r="U882" t="s">
        <v>126</v>
      </c>
      <c r="V882" t="s">
        <v>30</v>
      </c>
      <c r="W882" t="s">
        <v>73</v>
      </c>
      <c r="X882" t="s">
        <v>166</v>
      </c>
      <c r="Y882" t="str">
        <f>IF(U882="NA",IF(T882="NA",IF(S882="NA",IF(R882="NA",IF(Q882="NA","Other",Q882),R882),S882),T882),U882)</f>
        <v>Clytia</v>
      </c>
      <c r="Z882" t="s">
        <v>126</v>
      </c>
      <c r="AA882" t="s">
        <v>30</v>
      </c>
      <c r="AB882" t="s">
        <v>30</v>
      </c>
      <c r="AC882">
        <v>12</v>
      </c>
      <c r="AD882">
        <v>1</v>
      </c>
      <c r="AE882" s="21">
        <f t="shared" si="150"/>
        <v>1</v>
      </c>
      <c r="AF882" s="27">
        <f t="shared" si="146"/>
        <v>0.43704798402393469</v>
      </c>
      <c r="AG882" t="s">
        <v>237</v>
      </c>
    </row>
    <row r="883" spans="1:33" hidden="1" x14ac:dyDescent="0.25">
      <c r="A883" s="4" t="s">
        <v>25</v>
      </c>
      <c r="B883" s="4" t="s">
        <v>2</v>
      </c>
      <c r="C883" s="4" t="s">
        <v>276</v>
      </c>
      <c r="D883" s="4" t="s">
        <v>316</v>
      </c>
      <c r="E883" s="7">
        <v>42530</v>
      </c>
      <c r="F883">
        <v>0</v>
      </c>
      <c r="G883" s="15">
        <v>250</v>
      </c>
      <c r="H883">
        <v>360615</v>
      </c>
      <c r="I883">
        <v>361040</v>
      </c>
      <c r="J883">
        <f t="shared" si="149"/>
        <v>11.421036421036421</v>
      </c>
      <c r="K883" s="18">
        <v>5.9027777777777778E-4</v>
      </c>
      <c r="L883">
        <f>((3.14*(0.5^2))/4)*J883</f>
        <v>2.2413783976283979</v>
      </c>
      <c r="M883">
        <v>2.2880782810000002</v>
      </c>
      <c r="N883" s="9">
        <v>250</v>
      </c>
      <c r="O883" s="9">
        <v>0.04</v>
      </c>
      <c r="P883" s="17" t="s">
        <v>234</v>
      </c>
      <c r="Q883" t="s">
        <v>72</v>
      </c>
      <c r="R883" t="s">
        <v>73</v>
      </c>
      <c r="S883" t="s">
        <v>110</v>
      </c>
      <c r="T883" t="s">
        <v>125</v>
      </c>
      <c r="U883" t="s">
        <v>126</v>
      </c>
      <c r="V883" t="s">
        <v>30</v>
      </c>
      <c r="W883" t="s">
        <v>73</v>
      </c>
      <c r="X883" t="s">
        <v>166</v>
      </c>
      <c r="Y883" t="str">
        <f>IF(U883="NA",IF(T883="NA",IF(S883="NA",IF(R883="NA",IF(Q883="NA","Other",Q883),R883),S883),T883),U883)</f>
        <v>Clytia</v>
      </c>
      <c r="Z883" t="s">
        <v>126</v>
      </c>
      <c r="AA883" s="4" t="s">
        <v>30</v>
      </c>
      <c r="AB883" s="4" t="s">
        <v>30</v>
      </c>
      <c r="AC883" t="s">
        <v>229</v>
      </c>
      <c r="AD883">
        <v>1</v>
      </c>
      <c r="AE883" s="21">
        <f t="shared" si="150"/>
        <v>25</v>
      </c>
      <c r="AF883" s="27">
        <f t="shared" si="146"/>
        <v>10.926199600598366</v>
      </c>
      <c r="AG883" t="s">
        <v>237</v>
      </c>
    </row>
    <row r="884" spans="1:33" hidden="1" x14ac:dyDescent="0.25">
      <c r="A884" s="4" t="s">
        <v>25</v>
      </c>
      <c r="B884" s="4" t="s">
        <v>2</v>
      </c>
      <c r="C884" s="4" t="s">
        <v>276</v>
      </c>
      <c r="D884" s="4" t="s">
        <v>316</v>
      </c>
      <c r="E884" s="7">
        <v>42530</v>
      </c>
      <c r="F884">
        <v>0</v>
      </c>
      <c r="G884" s="15">
        <v>250</v>
      </c>
      <c r="H884">
        <v>360615</v>
      </c>
      <c r="I884">
        <v>361040</v>
      </c>
      <c r="J884">
        <f t="shared" si="149"/>
        <v>11.421036421036421</v>
      </c>
      <c r="K884" s="18">
        <v>5.9027777777777778E-4</v>
      </c>
      <c r="L884">
        <f>((3.14*(0.5^2))/4)*J884</f>
        <v>2.2413783976283979</v>
      </c>
      <c r="M884">
        <v>2.2880782810000002</v>
      </c>
      <c r="N884" s="9">
        <v>250</v>
      </c>
      <c r="O884" s="9">
        <v>0.04</v>
      </c>
      <c r="P884" s="17" t="s">
        <v>234</v>
      </c>
      <c r="Q884" t="s">
        <v>31</v>
      </c>
      <c r="R884" t="s">
        <v>33</v>
      </c>
      <c r="S884" t="s">
        <v>30</v>
      </c>
      <c r="T884" t="s">
        <v>30</v>
      </c>
      <c r="U884" t="s">
        <v>30</v>
      </c>
      <c r="V884" t="s">
        <v>30</v>
      </c>
      <c r="W884" t="s">
        <v>312</v>
      </c>
      <c r="X884" t="s">
        <v>166</v>
      </c>
      <c r="Y884" t="s">
        <v>168</v>
      </c>
      <c r="Z884" t="s">
        <v>168</v>
      </c>
      <c r="AA884" t="s">
        <v>215</v>
      </c>
      <c r="AB884" s="4" t="s">
        <v>30</v>
      </c>
      <c r="AC884" t="s">
        <v>229</v>
      </c>
      <c r="AD884">
        <v>11</v>
      </c>
      <c r="AE884" s="21">
        <f t="shared" si="150"/>
        <v>275</v>
      </c>
      <c r="AF884" s="27">
        <f t="shared" si="146"/>
        <v>120.18819560658204</v>
      </c>
      <c r="AG884" t="s">
        <v>237</v>
      </c>
    </row>
    <row r="885" spans="1:33" hidden="1" x14ac:dyDescent="0.25">
      <c r="A885" s="4" t="s">
        <v>25</v>
      </c>
      <c r="B885" s="4" t="s">
        <v>2</v>
      </c>
      <c r="C885" s="4" t="s">
        <v>276</v>
      </c>
      <c r="D885" s="4" t="s">
        <v>316</v>
      </c>
      <c r="E885" s="7">
        <v>42530</v>
      </c>
      <c r="F885">
        <v>0</v>
      </c>
      <c r="G885" s="15">
        <v>250</v>
      </c>
      <c r="H885">
        <v>360615</v>
      </c>
      <c r="I885">
        <v>361040</v>
      </c>
      <c r="J885">
        <f t="shared" si="149"/>
        <v>11.421036421036421</v>
      </c>
      <c r="K885" s="18">
        <v>5.9027777777777778E-4</v>
      </c>
      <c r="L885">
        <f>((3.14*(0.5^2))/4)*J885</f>
        <v>2.2413783976283979</v>
      </c>
      <c r="M885">
        <v>2.2880782810000002</v>
      </c>
      <c r="N885" s="9">
        <v>250</v>
      </c>
      <c r="O885" s="9">
        <v>0.04</v>
      </c>
      <c r="P885" s="17" t="s">
        <v>234</v>
      </c>
      <c r="Q885" t="s">
        <v>31</v>
      </c>
      <c r="R885" t="s">
        <v>32</v>
      </c>
      <c r="S885" t="s">
        <v>337</v>
      </c>
      <c r="T885" t="s">
        <v>55</v>
      </c>
      <c r="U885" t="s">
        <v>56</v>
      </c>
      <c r="V885" t="s">
        <v>30</v>
      </c>
      <c r="W885" t="str">
        <f t="shared" ref="W885" si="151">IF(S885="NA",IF(R885="NA",IF(Q885="NA","Digested",Q885),R885),S885)</f>
        <v>Poecilostomatoida</v>
      </c>
      <c r="X885" t="s">
        <v>166</v>
      </c>
      <c r="Y885" t="str">
        <f>IF(U885="NA",IF(T885="NA",IF(S885="NA",IF(R885="NA",IF(Q885="NA","Other",Q885),R885),S885),T885),U885)</f>
        <v>Corycaeus</v>
      </c>
      <c r="Z885" t="s">
        <v>56</v>
      </c>
      <c r="AA885" t="s">
        <v>30</v>
      </c>
      <c r="AB885" t="s">
        <v>30</v>
      </c>
      <c r="AC885" t="s">
        <v>229</v>
      </c>
      <c r="AD885">
        <v>29</v>
      </c>
      <c r="AE885" s="21">
        <f t="shared" si="150"/>
        <v>725</v>
      </c>
      <c r="AF885" s="27">
        <f t="shared" si="146"/>
        <v>316.85978841735266</v>
      </c>
      <c r="AG885" t="s">
        <v>237</v>
      </c>
    </row>
    <row r="886" spans="1:33" hidden="1" x14ac:dyDescent="0.25">
      <c r="A886" s="4" t="s">
        <v>25</v>
      </c>
      <c r="B886" s="4" t="s">
        <v>2</v>
      </c>
      <c r="C886" s="4" t="s">
        <v>276</v>
      </c>
      <c r="D886" s="4" t="s">
        <v>316</v>
      </c>
      <c r="E886" s="7">
        <v>42530</v>
      </c>
      <c r="F886">
        <v>0</v>
      </c>
      <c r="G886" s="15">
        <v>250</v>
      </c>
      <c r="H886">
        <v>360615</v>
      </c>
      <c r="I886">
        <v>361040</v>
      </c>
      <c r="J886">
        <f t="shared" si="149"/>
        <v>11.421036421036421</v>
      </c>
      <c r="K886" s="18">
        <v>5.9027777777777778E-4</v>
      </c>
      <c r="L886">
        <f>((3.14*(0.5^2))/4)*J886</f>
        <v>2.2413783976283979</v>
      </c>
      <c r="M886">
        <v>2.2880782810000002</v>
      </c>
      <c r="N886" s="9">
        <v>250</v>
      </c>
      <c r="O886" s="9">
        <v>0.04</v>
      </c>
      <c r="P886" s="17" t="s">
        <v>234</v>
      </c>
      <c r="Q886" t="s">
        <v>31</v>
      </c>
      <c r="R886" t="s">
        <v>32</v>
      </c>
      <c r="S886" t="s">
        <v>30</v>
      </c>
      <c r="T886" t="s">
        <v>30</v>
      </c>
      <c r="U886" t="s">
        <v>30</v>
      </c>
      <c r="V886" t="s">
        <v>30</v>
      </c>
      <c r="W886" t="s">
        <v>274</v>
      </c>
      <c r="X886" t="s">
        <v>274</v>
      </c>
      <c r="Y886" t="s">
        <v>274</v>
      </c>
      <c r="Z886" t="s">
        <v>164</v>
      </c>
      <c r="AA886" s="4" t="s">
        <v>30</v>
      </c>
      <c r="AB886" s="4" t="s">
        <v>30</v>
      </c>
      <c r="AC886" t="s">
        <v>229</v>
      </c>
      <c r="AD886">
        <v>1</v>
      </c>
      <c r="AE886" s="21">
        <f t="shared" si="150"/>
        <v>25</v>
      </c>
      <c r="AF886" s="27">
        <f t="shared" si="146"/>
        <v>10.926199600598366</v>
      </c>
      <c r="AG886" t="s">
        <v>237</v>
      </c>
    </row>
    <row r="887" spans="1:33" hidden="1" x14ac:dyDescent="0.25">
      <c r="A887" s="4" t="s">
        <v>25</v>
      </c>
      <c r="B887" s="4" t="s">
        <v>2</v>
      </c>
      <c r="C887" s="4" t="s">
        <v>276</v>
      </c>
      <c r="D887" s="4" t="s">
        <v>316</v>
      </c>
      <c r="E887" s="7">
        <v>42530</v>
      </c>
      <c r="F887">
        <v>0</v>
      </c>
      <c r="G887" s="15">
        <v>250</v>
      </c>
      <c r="H887">
        <v>360615</v>
      </c>
      <c r="I887">
        <v>361040</v>
      </c>
      <c r="J887">
        <f t="shared" si="149"/>
        <v>11.421036421036421</v>
      </c>
      <c r="K887" s="18">
        <v>5.9027777777777778E-4</v>
      </c>
      <c r="L887">
        <f>((3.14*(0.5^2))/4)*J887</f>
        <v>2.2413783976283979</v>
      </c>
      <c r="M887">
        <v>2.2880782810000002</v>
      </c>
      <c r="N887" s="9">
        <v>250</v>
      </c>
      <c r="O887" s="9">
        <v>0.04</v>
      </c>
      <c r="P887" s="17" t="s">
        <v>234</v>
      </c>
      <c r="Q887" t="s">
        <v>30</v>
      </c>
      <c r="R887" t="s">
        <v>30</v>
      </c>
      <c r="S887" t="s">
        <v>30</v>
      </c>
      <c r="T887" t="s">
        <v>30</v>
      </c>
      <c r="U887" t="s">
        <v>30</v>
      </c>
      <c r="V887" t="s">
        <v>30</v>
      </c>
      <c r="W887" t="str">
        <f>IF(S887="NA",IF(R887="NA",IF(Q887="NA","Other",Q887),R887),S887)</f>
        <v>Other</v>
      </c>
      <c r="X887" t="s">
        <v>166</v>
      </c>
      <c r="Y887" t="str">
        <f t="shared" ref="Y887:Y904" si="152">IF(U887="NA",IF(T887="NA",IF(S887="NA",IF(R887="NA",IF(Q887="NA","Other",Q887),R887),S887),T887),U887)</f>
        <v>Other</v>
      </c>
      <c r="Z887" t="s">
        <v>162</v>
      </c>
      <c r="AA887" s="4" t="s">
        <v>30</v>
      </c>
      <c r="AB887" s="4" t="s">
        <v>30</v>
      </c>
      <c r="AC887" t="s">
        <v>229</v>
      </c>
      <c r="AD887">
        <v>2</v>
      </c>
      <c r="AE887" s="21">
        <f t="shared" si="150"/>
        <v>50</v>
      </c>
      <c r="AF887" s="27">
        <f t="shared" si="146"/>
        <v>21.852399201196732</v>
      </c>
      <c r="AG887" t="s">
        <v>237</v>
      </c>
    </row>
    <row r="888" spans="1:33" hidden="1" x14ac:dyDescent="0.25">
      <c r="A888" s="4" t="s">
        <v>25</v>
      </c>
      <c r="B888" s="4" t="s">
        <v>2</v>
      </c>
      <c r="C888" s="4" t="s">
        <v>276</v>
      </c>
      <c r="D888" s="4" t="s">
        <v>316</v>
      </c>
      <c r="E888" s="7">
        <v>42530</v>
      </c>
      <c r="F888">
        <v>0</v>
      </c>
      <c r="G888" s="15">
        <v>250</v>
      </c>
      <c r="H888">
        <v>360615</v>
      </c>
      <c r="I888">
        <v>361040</v>
      </c>
      <c r="J888">
        <f t="shared" si="149"/>
        <v>11.421036421036421</v>
      </c>
      <c r="K888" s="18">
        <v>5.9027777777777778E-4</v>
      </c>
      <c r="L888">
        <f>((3.14*(0.5^2))/4)*J888</f>
        <v>2.2413783976283979</v>
      </c>
      <c r="M888">
        <v>2.2880782810000002</v>
      </c>
      <c r="N888" s="9">
        <v>250</v>
      </c>
      <c r="O888" s="9">
        <v>0.04</v>
      </c>
      <c r="P888" s="17" t="s">
        <v>234</v>
      </c>
      <c r="Q888" t="s">
        <v>31</v>
      </c>
      <c r="R888" t="s">
        <v>79</v>
      </c>
      <c r="S888" t="s">
        <v>92</v>
      </c>
      <c r="T888" t="s">
        <v>105</v>
      </c>
      <c r="U888" t="s">
        <v>30</v>
      </c>
      <c r="V888" t="s">
        <v>30</v>
      </c>
      <c r="W888" t="str">
        <f>IF(S888="NA",IF(R888="NA",IF(Q888="NA","Digested",Q888),R888),S888)</f>
        <v>Euphausiacea</v>
      </c>
      <c r="X888" t="s">
        <v>205</v>
      </c>
      <c r="Y888" t="str">
        <f t="shared" si="152"/>
        <v>Euphausiidae</v>
      </c>
      <c r="Z888" t="s">
        <v>185</v>
      </c>
      <c r="AA888" s="4" t="s">
        <v>30</v>
      </c>
      <c r="AB888" s="4" t="s">
        <v>30</v>
      </c>
      <c r="AC888" t="s">
        <v>229</v>
      </c>
      <c r="AD888">
        <v>2</v>
      </c>
      <c r="AE888" s="21">
        <f t="shared" si="150"/>
        <v>50</v>
      </c>
      <c r="AF888" s="27">
        <f t="shared" si="146"/>
        <v>21.852399201196732</v>
      </c>
      <c r="AG888" t="s">
        <v>237</v>
      </c>
    </row>
    <row r="889" spans="1:33" hidden="1" x14ac:dyDescent="0.25">
      <c r="A889" s="4" t="s">
        <v>25</v>
      </c>
      <c r="B889" s="4" t="s">
        <v>2</v>
      </c>
      <c r="C889" s="4" t="s">
        <v>276</v>
      </c>
      <c r="D889" s="4" t="s">
        <v>316</v>
      </c>
      <c r="E889" s="7">
        <v>42530</v>
      </c>
      <c r="F889">
        <v>0</v>
      </c>
      <c r="G889" s="15">
        <v>250</v>
      </c>
      <c r="H889">
        <v>360615</v>
      </c>
      <c r="I889">
        <v>361040</v>
      </c>
      <c r="J889">
        <f t="shared" si="149"/>
        <v>11.421036421036421</v>
      </c>
      <c r="K889" s="18">
        <v>5.9027777777777778E-4</v>
      </c>
      <c r="L889">
        <f>((3.14*(0.5^2))/4)*J889</f>
        <v>2.2413783976283979</v>
      </c>
      <c r="M889">
        <v>2.2880782810000002</v>
      </c>
      <c r="N889" s="9">
        <v>250</v>
      </c>
      <c r="O889" s="9">
        <v>0.04</v>
      </c>
      <c r="P889" s="17" t="s">
        <v>234</v>
      </c>
      <c r="Q889" t="s">
        <v>31</v>
      </c>
      <c r="R889" t="s">
        <v>38</v>
      </c>
      <c r="S889" t="s">
        <v>39</v>
      </c>
      <c r="T889" t="s">
        <v>40</v>
      </c>
      <c r="U889" t="s">
        <v>41</v>
      </c>
      <c r="V889" t="s">
        <v>30</v>
      </c>
      <c r="W889" t="str">
        <f>IF(S889="NA",IF(R889="NA",IF(Q889="NA","Digested",Q889),R889),S889)</f>
        <v>Diplostraca</v>
      </c>
      <c r="X889" t="s">
        <v>336</v>
      </c>
      <c r="Y889" t="str">
        <f t="shared" si="152"/>
        <v>Evadne</v>
      </c>
      <c r="Z889" t="s">
        <v>41</v>
      </c>
      <c r="AA889" t="s">
        <v>30</v>
      </c>
      <c r="AB889" t="s">
        <v>30</v>
      </c>
      <c r="AC889" t="s">
        <v>229</v>
      </c>
      <c r="AD889">
        <v>15</v>
      </c>
      <c r="AE889" s="21">
        <f t="shared" si="150"/>
        <v>375</v>
      </c>
      <c r="AF889" s="27">
        <f t="shared" si="146"/>
        <v>163.89299400897551</v>
      </c>
      <c r="AG889" t="s">
        <v>237</v>
      </c>
    </row>
    <row r="890" spans="1:33" hidden="1" x14ac:dyDescent="0.25">
      <c r="A890" s="4" t="s">
        <v>25</v>
      </c>
      <c r="B890" s="4" t="s">
        <v>2</v>
      </c>
      <c r="C890" s="4" t="s">
        <v>276</v>
      </c>
      <c r="D890" s="4" t="s">
        <v>316</v>
      </c>
      <c r="E890" s="7">
        <v>42530</v>
      </c>
      <c r="F890">
        <v>0</v>
      </c>
      <c r="G890" s="15">
        <v>250</v>
      </c>
      <c r="H890">
        <v>360615</v>
      </c>
      <c r="I890">
        <v>361040</v>
      </c>
      <c r="J890">
        <f t="shared" si="149"/>
        <v>11.421036421036421</v>
      </c>
      <c r="K890" s="18">
        <v>5.9027777777777778E-4</v>
      </c>
      <c r="L890">
        <f>((3.14*(0.5^2))/4)*J890</f>
        <v>2.2413783976283979</v>
      </c>
      <c r="M890">
        <v>2.2880782810000002</v>
      </c>
      <c r="N890" s="9">
        <v>250</v>
      </c>
      <c r="O890" s="9">
        <v>0.04</v>
      </c>
      <c r="P890" s="17" t="s">
        <v>234</v>
      </c>
      <c r="Q890" t="s">
        <v>70</v>
      </c>
      <c r="R890" t="s">
        <v>71</v>
      </c>
      <c r="S890" t="s">
        <v>30</v>
      </c>
      <c r="T890" t="s">
        <v>30</v>
      </c>
      <c r="U890" t="s">
        <v>30</v>
      </c>
      <c r="V890" t="s">
        <v>30</v>
      </c>
      <c r="W890" t="s">
        <v>166</v>
      </c>
      <c r="X890" t="s">
        <v>166</v>
      </c>
      <c r="Y890" t="str">
        <f t="shared" si="152"/>
        <v>Gastropoda</v>
      </c>
      <c r="Z890" t="s">
        <v>192</v>
      </c>
      <c r="AA890" s="4" t="s">
        <v>30</v>
      </c>
      <c r="AB890" s="4" t="s">
        <v>30</v>
      </c>
      <c r="AC890" t="s">
        <v>229</v>
      </c>
      <c r="AD890">
        <v>3</v>
      </c>
      <c r="AE890" s="21">
        <f t="shared" si="150"/>
        <v>75</v>
      </c>
      <c r="AF890" s="27">
        <f t="shared" si="146"/>
        <v>32.778598801795098</v>
      </c>
      <c r="AG890" t="s">
        <v>237</v>
      </c>
    </row>
    <row r="891" spans="1:33" hidden="1" x14ac:dyDescent="0.25">
      <c r="A891" s="4" t="s">
        <v>25</v>
      </c>
      <c r="B891" s="4" t="s">
        <v>2</v>
      </c>
      <c r="C891" s="4" t="s">
        <v>276</v>
      </c>
      <c r="D891" s="4" t="s">
        <v>316</v>
      </c>
      <c r="E891" s="7">
        <v>42530</v>
      </c>
      <c r="F891">
        <v>0</v>
      </c>
      <c r="G891" s="15">
        <v>250</v>
      </c>
      <c r="H891">
        <v>360615</v>
      </c>
      <c r="I891">
        <v>361040</v>
      </c>
      <c r="J891">
        <f t="shared" si="149"/>
        <v>11.421036421036421</v>
      </c>
      <c r="K891" s="18">
        <v>5.9027777777777778E-4</v>
      </c>
      <c r="L891">
        <f>((3.14*(0.5^2))/4)*J891</f>
        <v>2.2413783976283979</v>
      </c>
      <c r="M891">
        <v>2.2880782810000002</v>
      </c>
      <c r="N891" s="9">
        <v>250</v>
      </c>
      <c r="O891" s="9">
        <v>0.04</v>
      </c>
      <c r="P891" s="17" t="s">
        <v>234</v>
      </c>
      <c r="Q891" t="s">
        <v>70</v>
      </c>
      <c r="R891" t="s">
        <v>71</v>
      </c>
      <c r="S891" t="s">
        <v>30</v>
      </c>
      <c r="T891" t="s">
        <v>30</v>
      </c>
      <c r="U891" t="s">
        <v>30</v>
      </c>
      <c r="V891" t="s">
        <v>30</v>
      </c>
      <c r="W891" t="s">
        <v>166</v>
      </c>
      <c r="X891" t="s">
        <v>166</v>
      </c>
      <c r="Y891" t="str">
        <f t="shared" si="152"/>
        <v>Gastropoda</v>
      </c>
      <c r="Z891" t="s">
        <v>193</v>
      </c>
      <c r="AA891" s="4" t="s">
        <v>30</v>
      </c>
      <c r="AB891" s="4" t="s">
        <v>30</v>
      </c>
      <c r="AC891" t="s">
        <v>229</v>
      </c>
      <c r="AD891">
        <v>1</v>
      </c>
      <c r="AE891" s="21">
        <f t="shared" si="150"/>
        <v>25</v>
      </c>
      <c r="AF891" s="27">
        <f t="shared" si="146"/>
        <v>10.926199600598366</v>
      </c>
      <c r="AG891" t="s">
        <v>237</v>
      </c>
    </row>
    <row r="892" spans="1:33" hidden="1" x14ac:dyDescent="0.25">
      <c r="A892" s="4" t="s">
        <v>25</v>
      </c>
      <c r="B892" s="4" t="s">
        <v>2</v>
      </c>
      <c r="C892" s="4" t="s">
        <v>276</v>
      </c>
      <c r="D892" s="4" t="s">
        <v>316</v>
      </c>
      <c r="E892" s="7">
        <v>42530</v>
      </c>
      <c r="F892">
        <v>0</v>
      </c>
      <c r="G892" s="15">
        <v>250</v>
      </c>
      <c r="H892">
        <v>360615</v>
      </c>
      <c r="I892">
        <v>361040</v>
      </c>
      <c r="J892">
        <f t="shared" si="149"/>
        <v>11.421036421036421</v>
      </c>
      <c r="K892" s="18">
        <v>5.9027777777777778E-4</v>
      </c>
      <c r="L892">
        <f>((3.14*(0.5^2))/4)*J892</f>
        <v>2.2413783976283979</v>
      </c>
      <c r="M892">
        <v>2.2880782810000002</v>
      </c>
      <c r="N892" s="9">
        <v>250</v>
      </c>
      <c r="O892" s="9">
        <v>0.04</v>
      </c>
      <c r="P892" s="17" t="s">
        <v>234</v>
      </c>
      <c r="Q892" t="s">
        <v>72</v>
      </c>
      <c r="R892" t="s">
        <v>73</v>
      </c>
      <c r="S892" t="s">
        <v>30</v>
      </c>
      <c r="T892" t="s">
        <v>30</v>
      </c>
      <c r="U892" t="s">
        <v>30</v>
      </c>
      <c r="V892" t="s">
        <v>30</v>
      </c>
      <c r="W892" t="str">
        <f>IF(S892="NA",IF(R892="NA",IF(Q892="NA","Digested",Q892),R892),S892)</f>
        <v>Hydrozoa</v>
      </c>
      <c r="X892" t="s">
        <v>166</v>
      </c>
      <c r="Y892" t="str">
        <f t="shared" si="152"/>
        <v>Hydrozoa</v>
      </c>
      <c r="Z892" t="s">
        <v>210</v>
      </c>
      <c r="AA892" s="4" t="s">
        <v>30</v>
      </c>
      <c r="AB892" s="4" t="s">
        <v>30</v>
      </c>
      <c r="AC892" t="s">
        <v>229</v>
      </c>
      <c r="AD892">
        <v>11</v>
      </c>
      <c r="AE892" s="21">
        <f t="shared" si="150"/>
        <v>275</v>
      </c>
      <c r="AF892" s="27">
        <f t="shared" si="146"/>
        <v>120.18819560658204</v>
      </c>
      <c r="AG892" t="s">
        <v>237</v>
      </c>
    </row>
    <row r="893" spans="1:33" hidden="1" x14ac:dyDescent="0.25">
      <c r="A893" s="4" t="s">
        <v>25</v>
      </c>
      <c r="B893" s="4" t="s">
        <v>2</v>
      </c>
      <c r="C893" s="4" t="s">
        <v>276</v>
      </c>
      <c r="D893" s="4" t="s">
        <v>316</v>
      </c>
      <c r="E893" s="7">
        <v>42530</v>
      </c>
      <c r="F893">
        <v>0</v>
      </c>
      <c r="G893" s="15">
        <v>250</v>
      </c>
      <c r="H893">
        <v>360615</v>
      </c>
      <c r="I893">
        <v>361040</v>
      </c>
      <c r="J893">
        <f t="shared" si="149"/>
        <v>11.421036421036421</v>
      </c>
      <c r="K893" s="18">
        <v>5.9027777777777778E-4</v>
      </c>
      <c r="L893">
        <f>((3.14*(0.5^2))/4)*J893</f>
        <v>2.2413783976283979</v>
      </c>
      <c r="M893">
        <v>2.2880782810000002</v>
      </c>
      <c r="N893" s="9">
        <v>1000</v>
      </c>
      <c r="O893" s="4">
        <v>1</v>
      </c>
      <c r="P893" s="12" t="s">
        <v>238</v>
      </c>
      <c r="Q893" t="s">
        <v>31</v>
      </c>
      <c r="R893" t="s">
        <v>79</v>
      </c>
      <c r="S893" t="s">
        <v>89</v>
      </c>
      <c r="T893" t="s">
        <v>94</v>
      </c>
      <c r="U893" t="s">
        <v>30</v>
      </c>
      <c r="V893" t="s">
        <v>30</v>
      </c>
      <c r="W893" t="str">
        <f>IF(S893="NA",IF(R893="NA",IF(Q893="NA","Digested",Q893),R893),S893)</f>
        <v>Amphipoda</v>
      </c>
      <c r="X893" t="s">
        <v>338</v>
      </c>
      <c r="Y893" t="str">
        <f t="shared" si="152"/>
        <v>Hyperiidae</v>
      </c>
      <c r="Z893" t="s">
        <v>174</v>
      </c>
      <c r="AA893" t="s">
        <v>30</v>
      </c>
      <c r="AB893" t="s">
        <v>30</v>
      </c>
      <c r="AC893">
        <v>3.1</v>
      </c>
      <c r="AD893">
        <v>1</v>
      </c>
      <c r="AE893" s="21">
        <f t="shared" si="150"/>
        <v>1</v>
      </c>
      <c r="AF893" s="27">
        <f t="shared" si="146"/>
        <v>0.43704798402393469</v>
      </c>
      <c r="AG893" t="s">
        <v>237</v>
      </c>
    </row>
    <row r="894" spans="1:33" hidden="1" x14ac:dyDescent="0.25">
      <c r="A894" s="4" t="s">
        <v>25</v>
      </c>
      <c r="B894" s="4" t="s">
        <v>2</v>
      </c>
      <c r="C894" s="4" t="s">
        <v>276</v>
      </c>
      <c r="D894" s="4" t="s">
        <v>316</v>
      </c>
      <c r="E894" s="7">
        <v>42530</v>
      </c>
      <c r="F894">
        <v>0</v>
      </c>
      <c r="G894" s="15">
        <v>250</v>
      </c>
      <c r="H894">
        <v>360615</v>
      </c>
      <c r="I894">
        <v>361040</v>
      </c>
      <c r="J894">
        <f t="shared" si="149"/>
        <v>11.421036421036421</v>
      </c>
      <c r="K894" s="18">
        <v>5.9027777777777778E-4</v>
      </c>
      <c r="L894">
        <f>((3.14*(0.5^2))/4)*J894</f>
        <v>2.2413783976283979</v>
      </c>
      <c r="M894">
        <v>2.2880782810000002</v>
      </c>
      <c r="N894" s="9">
        <v>250</v>
      </c>
      <c r="O894" s="9">
        <v>0.04</v>
      </c>
      <c r="P894" s="12" t="s">
        <v>238</v>
      </c>
      <c r="Q894" t="s">
        <v>45</v>
      </c>
      <c r="R894" t="s">
        <v>46</v>
      </c>
      <c r="S894" t="s">
        <v>47</v>
      </c>
      <c r="T894" t="s">
        <v>48</v>
      </c>
      <c r="U894" t="s">
        <v>49</v>
      </c>
      <c r="V894" t="s">
        <v>30</v>
      </c>
      <c r="W894" t="str">
        <f>IF(S894="NA",IF(R894="NA",IF(Q894="NA","Digested",Q894),R894),S894)</f>
        <v>Copelata</v>
      </c>
      <c r="X894" t="s">
        <v>341</v>
      </c>
      <c r="Y894" t="s">
        <v>341</v>
      </c>
      <c r="Z894" t="s">
        <v>49</v>
      </c>
      <c r="AA894" t="s">
        <v>30</v>
      </c>
      <c r="AB894" t="s">
        <v>30</v>
      </c>
      <c r="AC894" t="s">
        <v>229</v>
      </c>
      <c r="AD894">
        <v>50</v>
      </c>
      <c r="AE894" s="21">
        <f t="shared" si="150"/>
        <v>1250</v>
      </c>
      <c r="AF894" s="27">
        <f t="shared" si="146"/>
        <v>546.30998002991839</v>
      </c>
      <c r="AG894" t="s">
        <v>237</v>
      </c>
    </row>
    <row r="895" spans="1:33" hidden="1" x14ac:dyDescent="0.25">
      <c r="A895" t="s">
        <v>25</v>
      </c>
      <c r="B895" t="s">
        <v>2</v>
      </c>
      <c r="C895" s="4" t="s">
        <v>276</v>
      </c>
      <c r="D895" s="4" t="s">
        <v>316</v>
      </c>
      <c r="E895" s="6">
        <v>42530</v>
      </c>
      <c r="F895">
        <v>0</v>
      </c>
      <c r="G895" s="15">
        <v>250</v>
      </c>
      <c r="H895">
        <v>360615</v>
      </c>
      <c r="I895">
        <v>361040</v>
      </c>
      <c r="J895">
        <f t="shared" si="149"/>
        <v>11.421036421036421</v>
      </c>
      <c r="K895" s="18">
        <v>5.9027777777777778E-4</v>
      </c>
      <c r="L895">
        <f>((3.14*(0.5^2))/4)*J895</f>
        <v>2.2413783976283979</v>
      </c>
      <c r="M895">
        <v>2.2880782810000002</v>
      </c>
      <c r="N895" s="9">
        <v>2000</v>
      </c>
      <c r="O895" s="9">
        <v>1</v>
      </c>
      <c r="P895" s="12" t="s">
        <v>240</v>
      </c>
      <c r="Q895" t="s">
        <v>72</v>
      </c>
      <c r="R895" t="s">
        <v>73</v>
      </c>
      <c r="S895" t="s">
        <v>106</v>
      </c>
      <c r="T895" t="s">
        <v>124</v>
      </c>
      <c r="U895" t="s">
        <v>30</v>
      </c>
      <c r="V895" t="s">
        <v>30</v>
      </c>
      <c r="W895" t="s">
        <v>73</v>
      </c>
      <c r="X895" t="s">
        <v>166</v>
      </c>
      <c r="Y895" t="str">
        <f t="shared" si="152"/>
        <v>Pandeidae</v>
      </c>
      <c r="Z895" t="s">
        <v>124</v>
      </c>
      <c r="AA895" t="s">
        <v>30</v>
      </c>
      <c r="AB895" t="s">
        <v>30</v>
      </c>
      <c r="AC895">
        <v>6.3</v>
      </c>
      <c r="AD895">
        <v>1</v>
      </c>
      <c r="AE895" s="21">
        <f t="shared" si="150"/>
        <v>1</v>
      </c>
      <c r="AF895" s="27">
        <f t="shared" ref="AF895:AF958" si="153">AE895/M895</f>
        <v>0.43704798402393469</v>
      </c>
      <c r="AG895" t="s">
        <v>237</v>
      </c>
    </row>
    <row r="896" spans="1:33" hidden="1" x14ac:dyDescent="0.25">
      <c r="A896" s="4" t="s">
        <v>25</v>
      </c>
      <c r="B896" s="4" t="s">
        <v>2</v>
      </c>
      <c r="C896" s="4" t="s">
        <v>276</v>
      </c>
      <c r="D896" s="4" t="s">
        <v>316</v>
      </c>
      <c r="E896" s="7">
        <v>42530</v>
      </c>
      <c r="F896">
        <v>0</v>
      </c>
      <c r="G896" s="15">
        <v>250</v>
      </c>
      <c r="H896">
        <v>360615</v>
      </c>
      <c r="I896">
        <v>361040</v>
      </c>
      <c r="J896">
        <f t="shared" si="149"/>
        <v>11.421036421036421</v>
      </c>
      <c r="K896" s="18">
        <v>5.9027777777777778E-4</v>
      </c>
      <c r="L896">
        <f>((3.14*(0.5^2))/4)*J896</f>
        <v>2.2413783976283979</v>
      </c>
      <c r="M896">
        <v>2.2880782810000002</v>
      </c>
      <c r="N896" s="9">
        <v>250</v>
      </c>
      <c r="O896" s="9">
        <v>0.04</v>
      </c>
      <c r="P896" s="17" t="s">
        <v>234</v>
      </c>
      <c r="Q896" t="s">
        <v>31</v>
      </c>
      <c r="R896" t="s">
        <v>33</v>
      </c>
      <c r="S896" t="s">
        <v>34</v>
      </c>
      <c r="T896" t="s">
        <v>53</v>
      </c>
      <c r="U896" t="s">
        <v>54</v>
      </c>
      <c r="V896" t="s">
        <v>30</v>
      </c>
      <c r="W896" t="str">
        <f>IF(S896="NA",IF(R896="NA",IF(Q896="NA","Digested",Q896),R896),S896)</f>
        <v>Calanoida</v>
      </c>
      <c r="X896" t="s">
        <v>342</v>
      </c>
      <c r="Y896" t="str">
        <f t="shared" si="152"/>
        <v>Paracalanus</v>
      </c>
      <c r="Z896" t="s">
        <v>54</v>
      </c>
      <c r="AA896" t="s">
        <v>30</v>
      </c>
      <c r="AB896" t="s">
        <v>30</v>
      </c>
      <c r="AC896" t="s">
        <v>229</v>
      </c>
      <c r="AD896">
        <v>92</v>
      </c>
      <c r="AE896" s="21">
        <f t="shared" si="150"/>
        <v>2300</v>
      </c>
      <c r="AF896" s="27">
        <f t="shared" si="153"/>
        <v>1005.2103632550497</v>
      </c>
      <c r="AG896" t="s">
        <v>237</v>
      </c>
    </row>
    <row r="897" spans="1:33" hidden="1" x14ac:dyDescent="0.25">
      <c r="A897" t="s">
        <v>25</v>
      </c>
      <c r="B897" t="s">
        <v>2</v>
      </c>
      <c r="C897" s="4" t="s">
        <v>276</v>
      </c>
      <c r="D897" s="4" t="s">
        <v>316</v>
      </c>
      <c r="E897" s="6">
        <v>42530</v>
      </c>
      <c r="F897">
        <v>0</v>
      </c>
      <c r="G897" s="15">
        <v>250</v>
      </c>
      <c r="H897">
        <v>360615</v>
      </c>
      <c r="I897">
        <v>361040</v>
      </c>
      <c r="J897">
        <f t="shared" si="149"/>
        <v>11.421036421036421</v>
      </c>
      <c r="K897" s="18">
        <v>5.9027777777777778E-4</v>
      </c>
      <c r="L897">
        <f>((3.14*(0.5^2))/4)*J897</f>
        <v>2.2413783976283979</v>
      </c>
      <c r="M897">
        <v>2.2880782810000002</v>
      </c>
      <c r="N897" s="9">
        <v>2000</v>
      </c>
      <c r="O897" s="9">
        <v>1</v>
      </c>
      <c r="P897" s="17" t="s">
        <v>235</v>
      </c>
      <c r="Q897" t="s">
        <v>93</v>
      </c>
      <c r="R897" t="s">
        <v>154</v>
      </c>
      <c r="S897" t="s">
        <v>155</v>
      </c>
      <c r="T897" t="s">
        <v>156</v>
      </c>
      <c r="U897" t="s">
        <v>30</v>
      </c>
      <c r="V897" t="s">
        <v>30</v>
      </c>
      <c r="W897" t="s">
        <v>93</v>
      </c>
      <c r="X897" t="s">
        <v>166</v>
      </c>
      <c r="Y897" t="str">
        <f t="shared" si="152"/>
        <v>Pleurobrachiidae</v>
      </c>
      <c r="Z897" t="s">
        <v>156</v>
      </c>
      <c r="AA897" t="s">
        <v>30</v>
      </c>
      <c r="AB897" t="s">
        <v>30</v>
      </c>
      <c r="AC897">
        <v>10.199999999999999</v>
      </c>
      <c r="AD897">
        <v>1</v>
      </c>
      <c r="AE897" s="21">
        <f t="shared" si="150"/>
        <v>1</v>
      </c>
      <c r="AF897" s="27">
        <f t="shared" si="153"/>
        <v>0.43704798402393469</v>
      </c>
      <c r="AG897" t="s">
        <v>237</v>
      </c>
    </row>
    <row r="898" spans="1:33" hidden="1" x14ac:dyDescent="0.25">
      <c r="A898" s="4" t="s">
        <v>25</v>
      </c>
      <c r="B898" s="4" t="s">
        <v>2</v>
      </c>
      <c r="C898" s="4" t="s">
        <v>276</v>
      </c>
      <c r="D898" s="4" t="s">
        <v>316</v>
      </c>
      <c r="E898" s="7">
        <v>42530</v>
      </c>
      <c r="F898">
        <v>0</v>
      </c>
      <c r="G898" s="15">
        <v>250</v>
      </c>
      <c r="H898">
        <v>360615</v>
      </c>
      <c r="I898">
        <v>361040</v>
      </c>
      <c r="J898">
        <f t="shared" si="149"/>
        <v>11.421036421036421</v>
      </c>
      <c r="K898" s="18">
        <v>5.9027777777777778E-4</v>
      </c>
      <c r="L898">
        <f>((3.14*(0.5^2))/4)*J898</f>
        <v>2.2413783976283979</v>
      </c>
      <c r="M898">
        <v>2.2880782810000002</v>
      </c>
      <c r="N898" s="9">
        <v>250</v>
      </c>
      <c r="O898" s="9">
        <v>0.04</v>
      </c>
      <c r="P898" s="17" t="s">
        <v>234</v>
      </c>
      <c r="Q898" t="s">
        <v>31</v>
      </c>
      <c r="R898" t="s">
        <v>38</v>
      </c>
      <c r="S898" t="s">
        <v>39</v>
      </c>
      <c r="T898" t="s">
        <v>40</v>
      </c>
      <c r="U898" t="s">
        <v>58</v>
      </c>
      <c r="V898" t="s">
        <v>30</v>
      </c>
      <c r="W898" t="str">
        <f>IF(S898="NA",IF(R898="NA",IF(Q898="NA","Digested",Q898),R898),S898)</f>
        <v>Diplostraca</v>
      </c>
      <c r="X898" t="s">
        <v>336</v>
      </c>
      <c r="Y898" t="str">
        <f t="shared" si="152"/>
        <v>Podon</v>
      </c>
      <c r="Z898" t="s">
        <v>58</v>
      </c>
      <c r="AA898" s="4" t="s">
        <v>30</v>
      </c>
      <c r="AB898" s="4" t="s">
        <v>30</v>
      </c>
      <c r="AC898" t="s">
        <v>229</v>
      </c>
      <c r="AD898">
        <v>7</v>
      </c>
      <c r="AE898" s="21">
        <f t="shared" si="150"/>
        <v>175</v>
      </c>
      <c r="AF898" s="27">
        <f t="shared" si="153"/>
        <v>76.483397204188563</v>
      </c>
      <c r="AG898" t="s">
        <v>237</v>
      </c>
    </row>
    <row r="899" spans="1:33" hidden="1" x14ac:dyDescent="0.25">
      <c r="A899" s="4" t="s">
        <v>25</v>
      </c>
      <c r="B899" s="4" t="s">
        <v>2</v>
      </c>
      <c r="C899" s="4" t="s">
        <v>276</v>
      </c>
      <c r="D899" s="4" t="s">
        <v>316</v>
      </c>
      <c r="E899" s="7">
        <v>42530</v>
      </c>
      <c r="F899">
        <v>0</v>
      </c>
      <c r="G899" s="15">
        <v>250</v>
      </c>
      <c r="H899">
        <v>360615</v>
      </c>
      <c r="I899">
        <v>361040</v>
      </c>
      <c r="J899">
        <f t="shared" si="149"/>
        <v>11.421036421036421</v>
      </c>
      <c r="K899" s="18">
        <v>5.9027777777777778E-4</v>
      </c>
      <c r="L899">
        <f>((3.14*(0.5^2))/4)*J899</f>
        <v>2.2413783976283979</v>
      </c>
      <c r="M899">
        <v>2.2880782810000002</v>
      </c>
      <c r="N899" s="9">
        <v>250</v>
      </c>
      <c r="O899" s="9">
        <v>0.04</v>
      </c>
      <c r="P899" s="12" t="s">
        <v>239</v>
      </c>
      <c r="Q899" t="s">
        <v>59</v>
      </c>
      <c r="R899" t="s">
        <v>60</v>
      </c>
      <c r="S899" t="s">
        <v>30</v>
      </c>
      <c r="T899" t="s">
        <v>30</v>
      </c>
      <c r="U899" t="s">
        <v>30</v>
      </c>
      <c r="V899" t="s">
        <v>30</v>
      </c>
      <c r="W899" t="s">
        <v>166</v>
      </c>
      <c r="X899" t="s">
        <v>166</v>
      </c>
      <c r="Y899" t="str">
        <f t="shared" si="152"/>
        <v>Polychaeta</v>
      </c>
      <c r="Z899" t="s">
        <v>209</v>
      </c>
      <c r="AA899" s="4" t="s">
        <v>30</v>
      </c>
      <c r="AB899" s="4" t="s">
        <v>30</v>
      </c>
      <c r="AC899" t="s">
        <v>229</v>
      </c>
      <c r="AD899">
        <v>2</v>
      </c>
      <c r="AE899" s="21">
        <f t="shared" si="150"/>
        <v>50</v>
      </c>
      <c r="AF899" s="27">
        <f t="shared" si="153"/>
        <v>21.852399201196732</v>
      </c>
      <c r="AG899" t="s">
        <v>237</v>
      </c>
    </row>
    <row r="900" spans="1:33" hidden="1" x14ac:dyDescent="0.25">
      <c r="A900" s="4" t="s">
        <v>25</v>
      </c>
      <c r="B900" s="4" t="s">
        <v>2</v>
      </c>
      <c r="C900" s="4" t="s">
        <v>276</v>
      </c>
      <c r="D900" s="4" t="s">
        <v>316</v>
      </c>
      <c r="E900" s="7">
        <v>42530</v>
      </c>
      <c r="F900">
        <v>0</v>
      </c>
      <c r="G900" s="15">
        <v>250</v>
      </c>
      <c r="H900">
        <v>360615</v>
      </c>
      <c r="I900">
        <v>361040</v>
      </c>
      <c r="J900">
        <f t="shared" si="149"/>
        <v>11.421036421036421</v>
      </c>
      <c r="K900" s="18">
        <v>5.9027777777777778E-4</v>
      </c>
      <c r="L900">
        <f>((3.14*(0.5^2))/4)*J900</f>
        <v>2.2413783976283979</v>
      </c>
      <c r="M900">
        <v>2.2880782810000002</v>
      </c>
      <c r="N900" s="9">
        <v>250</v>
      </c>
      <c r="O900" s="9">
        <v>0.04</v>
      </c>
      <c r="P900" s="17" t="s">
        <v>234</v>
      </c>
      <c r="Q900" t="s">
        <v>72</v>
      </c>
      <c r="R900" t="s">
        <v>73</v>
      </c>
      <c r="S900" t="s">
        <v>106</v>
      </c>
      <c r="T900" t="s">
        <v>128</v>
      </c>
      <c r="U900" t="s">
        <v>129</v>
      </c>
      <c r="V900" t="s">
        <v>30</v>
      </c>
      <c r="W900" t="s">
        <v>73</v>
      </c>
      <c r="X900" t="s">
        <v>166</v>
      </c>
      <c r="Y900" t="str">
        <f t="shared" si="152"/>
        <v>Sarsia</v>
      </c>
      <c r="Z900" t="s">
        <v>129</v>
      </c>
      <c r="AA900" s="4" t="s">
        <v>30</v>
      </c>
      <c r="AB900" s="4" t="s">
        <v>30</v>
      </c>
      <c r="AC900" t="s">
        <v>229</v>
      </c>
      <c r="AD900">
        <v>1</v>
      </c>
      <c r="AE900" s="21">
        <f t="shared" si="150"/>
        <v>25</v>
      </c>
      <c r="AF900" s="27">
        <f t="shared" si="153"/>
        <v>10.926199600598366</v>
      </c>
      <c r="AG900" t="s">
        <v>237</v>
      </c>
    </row>
    <row r="901" spans="1:33" hidden="1" x14ac:dyDescent="0.25">
      <c r="A901" s="4" t="s">
        <v>28</v>
      </c>
      <c r="B901" s="4" t="s">
        <v>2</v>
      </c>
      <c r="C901" s="4" t="s">
        <v>276</v>
      </c>
      <c r="D901" s="4" t="s">
        <v>316</v>
      </c>
      <c r="E901" s="6">
        <v>42537</v>
      </c>
      <c r="F901">
        <v>0</v>
      </c>
      <c r="G901" s="15">
        <v>250</v>
      </c>
      <c r="H901">
        <v>384430</v>
      </c>
      <c r="I901">
        <v>385776</v>
      </c>
      <c r="J901">
        <f t="shared" si="149"/>
        <v>36.171094171094168</v>
      </c>
      <c r="K901" s="18">
        <v>1.2152777777777778E-3</v>
      </c>
      <c r="L901">
        <f>((3.14*(0.5^2))/4)*J901</f>
        <v>7.0985772310772308</v>
      </c>
      <c r="M901">
        <v>7.2775172059999997</v>
      </c>
      <c r="N901" s="9">
        <v>250</v>
      </c>
      <c r="O901" s="9">
        <v>0.03</v>
      </c>
      <c r="P901" s="17" t="s">
        <v>234</v>
      </c>
      <c r="Q901" t="s">
        <v>31</v>
      </c>
      <c r="R901" t="s">
        <v>32</v>
      </c>
      <c r="S901" t="s">
        <v>34</v>
      </c>
      <c r="T901" t="s">
        <v>50</v>
      </c>
      <c r="U901" t="s">
        <v>51</v>
      </c>
      <c r="V901" t="s">
        <v>30</v>
      </c>
      <c r="W901" t="str">
        <f>IF(S901="NA",IF(R901="NA",IF(Q901="NA","Digested",Q901),R901),S901)</f>
        <v>Calanoida</v>
      </c>
      <c r="X901" t="s">
        <v>342</v>
      </c>
      <c r="Y901" t="str">
        <f t="shared" si="152"/>
        <v>Acartia</v>
      </c>
      <c r="Z901" t="s">
        <v>51</v>
      </c>
      <c r="AA901" s="4" t="s">
        <v>30</v>
      </c>
      <c r="AB901" s="4" t="s">
        <v>30</v>
      </c>
      <c r="AC901" t="s">
        <v>229</v>
      </c>
      <c r="AD901">
        <v>1</v>
      </c>
      <c r="AE901" s="21">
        <f t="shared" si="150"/>
        <v>33.333333333333336</v>
      </c>
      <c r="AF901" s="27">
        <f t="shared" si="153"/>
        <v>4.5803166642947177</v>
      </c>
      <c r="AG901" t="s">
        <v>237</v>
      </c>
    </row>
    <row r="902" spans="1:33" hidden="1" x14ac:dyDescent="0.25">
      <c r="A902" s="4" t="s">
        <v>28</v>
      </c>
      <c r="B902" s="4" t="s">
        <v>2</v>
      </c>
      <c r="C902" s="4" t="s">
        <v>276</v>
      </c>
      <c r="D902" s="4" t="s">
        <v>316</v>
      </c>
      <c r="E902" s="6">
        <v>42537</v>
      </c>
      <c r="F902">
        <v>0</v>
      </c>
      <c r="G902" s="15">
        <v>250</v>
      </c>
      <c r="H902">
        <v>384430</v>
      </c>
      <c r="I902">
        <v>385776</v>
      </c>
      <c r="J902">
        <f t="shared" si="149"/>
        <v>36.171094171094168</v>
      </c>
      <c r="K902" s="18">
        <v>1.2152777777777778E-3</v>
      </c>
      <c r="L902">
        <f>((3.14*(0.5^2))/4)*J902</f>
        <v>7.0985772310772308</v>
      </c>
      <c r="M902">
        <v>7.2775172059999997</v>
      </c>
      <c r="N902" s="9">
        <v>2000</v>
      </c>
      <c r="O902" s="9">
        <v>1</v>
      </c>
      <c r="P902" s="17" t="s">
        <v>235</v>
      </c>
      <c r="Q902" t="s">
        <v>72</v>
      </c>
      <c r="R902" t="s">
        <v>73</v>
      </c>
      <c r="S902" t="s">
        <v>74</v>
      </c>
      <c r="T902" t="s">
        <v>75</v>
      </c>
      <c r="U902" t="s">
        <v>76</v>
      </c>
      <c r="V902" t="s">
        <v>77</v>
      </c>
      <c r="W902" t="s">
        <v>73</v>
      </c>
      <c r="X902" t="s">
        <v>166</v>
      </c>
      <c r="Y902" t="str">
        <f t="shared" si="152"/>
        <v>Aequorea</v>
      </c>
      <c r="Z902" t="s">
        <v>171</v>
      </c>
      <c r="AA902" s="4" t="s">
        <v>30</v>
      </c>
      <c r="AB902" s="4" t="s">
        <v>30</v>
      </c>
      <c r="AC902">
        <v>20</v>
      </c>
      <c r="AD902">
        <v>1</v>
      </c>
      <c r="AE902" s="21">
        <f t="shared" si="150"/>
        <v>1</v>
      </c>
      <c r="AF902" s="27">
        <f t="shared" si="153"/>
        <v>0.13740949992884152</v>
      </c>
      <c r="AG902" t="s">
        <v>237</v>
      </c>
    </row>
    <row r="903" spans="1:33" hidden="1" x14ac:dyDescent="0.25">
      <c r="A903" s="4" t="s">
        <v>28</v>
      </c>
      <c r="B903" s="4" t="s">
        <v>2</v>
      </c>
      <c r="C903" s="4" t="s">
        <v>276</v>
      </c>
      <c r="D903" s="4" t="s">
        <v>316</v>
      </c>
      <c r="E903" s="6">
        <v>42537</v>
      </c>
      <c r="F903">
        <v>0</v>
      </c>
      <c r="G903" s="15">
        <v>250</v>
      </c>
      <c r="H903">
        <v>384430</v>
      </c>
      <c r="I903">
        <v>385776</v>
      </c>
      <c r="J903">
        <f t="shared" si="149"/>
        <v>36.171094171094168</v>
      </c>
      <c r="K903" s="18">
        <v>1.2152777777777778E-3</v>
      </c>
      <c r="L903">
        <f>((3.14*(0.5^2))/4)*J903</f>
        <v>7.0985772310772308</v>
      </c>
      <c r="M903">
        <v>7.2775172059999997</v>
      </c>
      <c r="N903" s="9">
        <v>2000</v>
      </c>
      <c r="O903" s="9">
        <v>1</v>
      </c>
      <c r="P903" s="12" t="s">
        <v>240</v>
      </c>
      <c r="Q903" t="s">
        <v>72</v>
      </c>
      <c r="R903" t="s">
        <v>73</v>
      </c>
      <c r="S903" t="s">
        <v>106</v>
      </c>
      <c r="T903" t="s">
        <v>124</v>
      </c>
      <c r="U903" t="s">
        <v>160</v>
      </c>
      <c r="V903" t="s">
        <v>161</v>
      </c>
      <c r="W903" t="s">
        <v>73</v>
      </c>
      <c r="X903" t="s">
        <v>166</v>
      </c>
      <c r="Y903" t="str">
        <f t="shared" si="152"/>
        <v>Amphinema</v>
      </c>
      <c r="Z903" t="s">
        <v>213</v>
      </c>
      <c r="AA903" s="4" t="s">
        <v>30</v>
      </c>
      <c r="AB903" s="4" t="s">
        <v>30</v>
      </c>
      <c r="AC903">
        <v>5.4</v>
      </c>
      <c r="AD903">
        <v>2</v>
      </c>
      <c r="AE903" s="21">
        <f t="shared" si="150"/>
        <v>2</v>
      </c>
      <c r="AF903" s="27">
        <f t="shared" si="153"/>
        <v>0.27481899985768304</v>
      </c>
      <c r="AG903" t="s">
        <v>237</v>
      </c>
    </row>
    <row r="904" spans="1:33" hidden="1" x14ac:dyDescent="0.25">
      <c r="A904" s="4" t="s">
        <v>28</v>
      </c>
      <c r="B904" s="4" t="s">
        <v>2</v>
      </c>
      <c r="C904" s="4" t="s">
        <v>276</v>
      </c>
      <c r="D904" s="4" t="s">
        <v>316</v>
      </c>
      <c r="E904" s="6">
        <v>42537</v>
      </c>
      <c r="F904">
        <v>0</v>
      </c>
      <c r="G904" s="15">
        <v>250</v>
      </c>
      <c r="H904">
        <v>384430</v>
      </c>
      <c r="I904">
        <v>385776</v>
      </c>
      <c r="J904">
        <f t="shared" si="149"/>
        <v>36.171094171094168</v>
      </c>
      <c r="K904" s="18">
        <v>1.2152777777777778E-3</v>
      </c>
      <c r="L904">
        <f>((3.14*(0.5^2))/4)*J904</f>
        <v>7.0985772310772308</v>
      </c>
      <c r="M904">
        <v>7.2775172059999997</v>
      </c>
      <c r="N904" s="9">
        <v>2000</v>
      </c>
      <c r="O904" s="9">
        <v>1</v>
      </c>
      <c r="P904" s="12" t="s">
        <v>238</v>
      </c>
      <c r="Q904" t="s">
        <v>72</v>
      </c>
      <c r="R904" t="s">
        <v>73</v>
      </c>
      <c r="S904" t="s">
        <v>106</v>
      </c>
      <c r="T904" t="s">
        <v>124</v>
      </c>
      <c r="U904" t="s">
        <v>158</v>
      </c>
      <c r="V904" t="s">
        <v>159</v>
      </c>
      <c r="W904" t="s">
        <v>73</v>
      </c>
      <c r="X904" t="s">
        <v>166</v>
      </c>
      <c r="Y904" t="str">
        <f t="shared" si="152"/>
        <v>Annatiara</v>
      </c>
      <c r="Z904" t="s">
        <v>211</v>
      </c>
      <c r="AA904" s="4" t="s">
        <v>30</v>
      </c>
      <c r="AB904" s="4" t="s">
        <v>30</v>
      </c>
      <c r="AC904">
        <v>3.5</v>
      </c>
      <c r="AD904">
        <v>1</v>
      </c>
      <c r="AE904" s="21">
        <f t="shared" si="150"/>
        <v>1</v>
      </c>
      <c r="AF904" s="27">
        <f t="shared" si="153"/>
        <v>0.13740949992884152</v>
      </c>
      <c r="AG904" t="s">
        <v>237</v>
      </c>
    </row>
    <row r="905" spans="1:33" hidden="1" x14ac:dyDescent="0.25">
      <c r="A905" s="4" t="s">
        <v>28</v>
      </c>
      <c r="B905" s="4" t="s">
        <v>2</v>
      </c>
      <c r="C905" s="4" t="s">
        <v>276</v>
      </c>
      <c r="D905" s="4" t="s">
        <v>316</v>
      </c>
      <c r="E905" s="6">
        <v>42537</v>
      </c>
      <c r="F905">
        <v>0</v>
      </c>
      <c r="G905" s="15">
        <v>250</v>
      </c>
      <c r="H905">
        <v>384430</v>
      </c>
      <c r="I905">
        <v>385776</v>
      </c>
      <c r="J905">
        <f t="shared" si="149"/>
        <v>36.171094171094168</v>
      </c>
      <c r="K905" s="18">
        <v>1.2152777777777778E-3</v>
      </c>
      <c r="L905">
        <f>((3.14*(0.5^2))/4)*J905</f>
        <v>7.0985772310772308</v>
      </c>
      <c r="M905">
        <v>7.2775172059999997</v>
      </c>
      <c r="N905" s="9">
        <v>250</v>
      </c>
      <c r="O905" s="9">
        <v>0.03</v>
      </c>
      <c r="P905" s="17" t="s">
        <v>234</v>
      </c>
      <c r="Q905" t="s">
        <v>31</v>
      </c>
      <c r="R905" t="s">
        <v>32</v>
      </c>
      <c r="S905" t="s">
        <v>30</v>
      </c>
      <c r="T905" t="s">
        <v>30</v>
      </c>
      <c r="U905" t="s">
        <v>30</v>
      </c>
      <c r="V905" t="s">
        <v>30</v>
      </c>
      <c r="W905" t="s">
        <v>274</v>
      </c>
      <c r="X905" t="s">
        <v>274</v>
      </c>
      <c r="Y905" t="s">
        <v>274</v>
      </c>
      <c r="Z905" t="s">
        <v>163</v>
      </c>
      <c r="AA905" s="4" t="s">
        <v>215</v>
      </c>
      <c r="AB905" s="4" t="s">
        <v>30</v>
      </c>
      <c r="AC905" t="s">
        <v>229</v>
      </c>
      <c r="AD905">
        <v>94</v>
      </c>
      <c r="AE905" s="21">
        <f t="shared" si="150"/>
        <v>3133.3333333333335</v>
      </c>
      <c r="AF905" s="27">
        <f t="shared" si="153"/>
        <v>430.5497664437035</v>
      </c>
      <c r="AG905" t="s">
        <v>237</v>
      </c>
    </row>
    <row r="906" spans="1:33" hidden="1" x14ac:dyDescent="0.25">
      <c r="A906" s="4" t="s">
        <v>28</v>
      </c>
      <c r="B906" s="4" t="s">
        <v>2</v>
      </c>
      <c r="C906" s="4" t="s">
        <v>276</v>
      </c>
      <c r="D906" s="4" t="s">
        <v>316</v>
      </c>
      <c r="E906" s="6">
        <v>42537</v>
      </c>
      <c r="F906">
        <v>0</v>
      </c>
      <c r="G906" s="15">
        <v>250</v>
      </c>
      <c r="H906">
        <v>384430</v>
      </c>
      <c r="I906">
        <v>385776</v>
      </c>
      <c r="J906">
        <f t="shared" si="149"/>
        <v>36.171094171094168</v>
      </c>
      <c r="K906" s="18">
        <v>1.2152777777777778E-3</v>
      </c>
      <c r="L906">
        <f>((3.14*(0.5^2))/4)*J906</f>
        <v>7.0985772310772308</v>
      </c>
      <c r="M906">
        <v>7.2775172059999997</v>
      </c>
      <c r="N906" s="9">
        <v>250</v>
      </c>
      <c r="O906" s="9">
        <v>0.03</v>
      </c>
      <c r="P906" s="17" t="s">
        <v>234</v>
      </c>
      <c r="Q906" t="s">
        <v>70</v>
      </c>
      <c r="R906" t="s">
        <v>86</v>
      </c>
      <c r="S906" t="s">
        <v>30</v>
      </c>
      <c r="T906" t="s">
        <v>30</v>
      </c>
      <c r="U906" t="s">
        <v>30</v>
      </c>
      <c r="V906" t="s">
        <v>30</v>
      </c>
      <c r="W906" t="s">
        <v>166</v>
      </c>
      <c r="X906" t="s">
        <v>166</v>
      </c>
      <c r="Y906" t="str">
        <f>IF(U906="NA",IF(T906="NA",IF(S906="NA",IF(R906="NA",IF(Q906="NA","Other",Q906),R906),S906),T906),U906)</f>
        <v>Bivalvia</v>
      </c>
      <c r="Z906" t="s">
        <v>175</v>
      </c>
      <c r="AA906" s="4" t="s">
        <v>221</v>
      </c>
      <c r="AB906" s="4" t="s">
        <v>30</v>
      </c>
      <c r="AC906" t="s">
        <v>229</v>
      </c>
      <c r="AD906">
        <v>10</v>
      </c>
      <c r="AE906" s="21">
        <f t="shared" si="150"/>
        <v>333.33333333333337</v>
      </c>
      <c r="AF906" s="27">
        <f t="shared" si="153"/>
        <v>45.803166642947183</v>
      </c>
      <c r="AG906" t="s">
        <v>237</v>
      </c>
    </row>
    <row r="907" spans="1:33" hidden="1" x14ac:dyDescent="0.25">
      <c r="A907" s="4" t="s">
        <v>28</v>
      </c>
      <c r="B907" s="4" t="s">
        <v>2</v>
      </c>
      <c r="C907" s="4" t="s">
        <v>276</v>
      </c>
      <c r="D907" s="4" t="s">
        <v>316</v>
      </c>
      <c r="E907" s="6">
        <v>42537</v>
      </c>
      <c r="F907">
        <v>0</v>
      </c>
      <c r="G907" s="15">
        <v>250</v>
      </c>
      <c r="H907">
        <v>384430</v>
      </c>
      <c r="I907">
        <v>385776</v>
      </c>
      <c r="J907">
        <f t="shared" si="149"/>
        <v>36.171094171094168</v>
      </c>
      <c r="K907" s="18">
        <v>1.2152777777777778E-3</v>
      </c>
      <c r="L907">
        <f>((3.14*(0.5^2))/4)*J907</f>
        <v>7.0985772310772308</v>
      </c>
      <c r="M907">
        <v>7.2775172059999997</v>
      </c>
      <c r="N907" s="9">
        <v>250</v>
      </c>
      <c r="O907" s="9">
        <v>0.03</v>
      </c>
      <c r="P907" s="17" t="s">
        <v>234</v>
      </c>
      <c r="Q907" t="s">
        <v>57</v>
      </c>
      <c r="R907" t="s">
        <v>30</v>
      </c>
      <c r="S907" t="s">
        <v>30</v>
      </c>
      <c r="T907" t="s">
        <v>30</v>
      </c>
      <c r="U907" t="s">
        <v>30</v>
      </c>
      <c r="V907" t="s">
        <v>30</v>
      </c>
      <c r="W907" t="s">
        <v>166</v>
      </c>
      <c r="X907" t="s">
        <v>166</v>
      </c>
      <c r="Y907" t="str">
        <f>IF(U907="NA",IF(T907="NA",IF(S907="NA",IF(R907="NA",IF(Q907="NA","Other",Q907),R907),S907),T907),U907)</f>
        <v>Bryozoa</v>
      </c>
      <c r="Z907" t="s">
        <v>57</v>
      </c>
      <c r="AA907" s="4" t="s">
        <v>30</v>
      </c>
      <c r="AB907" s="4" t="s">
        <v>30</v>
      </c>
      <c r="AC907" t="s">
        <v>229</v>
      </c>
      <c r="AD907">
        <v>2</v>
      </c>
      <c r="AE907" s="21">
        <f t="shared" si="150"/>
        <v>66.666666666666671</v>
      </c>
      <c r="AF907" s="27">
        <f t="shared" si="153"/>
        <v>9.1606333285894355</v>
      </c>
      <c r="AG907" t="s">
        <v>237</v>
      </c>
    </row>
    <row r="908" spans="1:33" hidden="1" x14ac:dyDescent="0.25">
      <c r="A908" s="4" t="s">
        <v>28</v>
      </c>
      <c r="B908" s="4" t="s">
        <v>2</v>
      </c>
      <c r="C908" s="4" t="s">
        <v>276</v>
      </c>
      <c r="D908" s="4" t="s">
        <v>316</v>
      </c>
      <c r="E908" s="6">
        <v>42537</v>
      </c>
      <c r="F908">
        <v>0</v>
      </c>
      <c r="G908" s="15">
        <v>250</v>
      </c>
      <c r="H908">
        <v>384430</v>
      </c>
      <c r="I908">
        <v>385776</v>
      </c>
      <c r="J908">
        <f t="shared" si="149"/>
        <v>36.171094171094168</v>
      </c>
      <c r="K908" s="18">
        <v>1.2152777777777778E-3</v>
      </c>
      <c r="L908">
        <f>((3.14*(0.5^2))/4)*J908</f>
        <v>7.0985772310772308</v>
      </c>
      <c r="M908">
        <v>7.2775172059999997</v>
      </c>
      <c r="N908" s="9">
        <v>250</v>
      </c>
      <c r="O908" s="9">
        <v>0.03</v>
      </c>
      <c r="P908" s="12" t="s">
        <v>239</v>
      </c>
      <c r="Q908" t="s">
        <v>31</v>
      </c>
      <c r="R908" t="s">
        <v>33</v>
      </c>
      <c r="S908" t="s">
        <v>34</v>
      </c>
      <c r="T908" t="s">
        <v>35</v>
      </c>
      <c r="U908" t="s">
        <v>36</v>
      </c>
      <c r="V908" t="s">
        <v>37</v>
      </c>
      <c r="W908" t="str">
        <f>IF(S908="NA",IF(R908="NA",IF(Q908="NA","Digested",Q908),R908),S908)</f>
        <v>Calanoida</v>
      </c>
      <c r="X908" t="s">
        <v>342</v>
      </c>
      <c r="Y908" t="str">
        <f>IF(U908="NA",IF(T908="NA",IF(S908="NA",IF(R908="NA",IF(Q908="NA","Other",Q908),R908),S908),T908),U908)</f>
        <v>Centropages</v>
      </c>
      <c r="Z908" t="s">
        <v>247</v>
      </c>
      <c r="AA908" s="4" t="s">
        <v>30</v>
      </c>
      <c r="AB908" s="4" t="s">
        <v>228</v>
      </c>
      <c r="AC908" t="s">
        <v>229</v>
      </c>
      <c r="AD908">
        <v>2</v>
      </c>
      <c r="AE908" s="21">
        <f t="shared" si="150"/>
        <v>66.666666666666671</v>
      </c>
      <c r="AF908" s="27">
        <f t="shared" si="153"/>
        <v>9.1606333285894355</v>
      </c>
      <c r="AG908" t="s">
        <v>237</v>
      </c>
    </row>
    <row r="909" spans="1:33" hidden="1" x14ac:dyDescent="0.25">
      <c r="A909" s="4" t="s">
        <v>28</v>
      </c>
      <c r="B909" s="4" t="s">
        <v>2</v>
      </c>
      <c r="C909" s="4" t="s">
        <v>276</v>
      </c>
      <c r="D909" s="4" t="s">
        <v>316</v>
      </c>
      <c r="E909" s="6">
        <v>42537</v>
      </c>
      <c r="F909">
        <v>0</v>
      </c>
      <c r="G909" s="15">
        <v>250</v>
      </c>
      <c r="H909">
        <v>384430</v>
      </c>
      <c r="I909">
        <v>385776</v>
      </c>
      <c r="J909">
        <f t="shared" si="149"/>
        <v>36.171094171094168</v>
      </c>
      <c r="K909" s="18">
        <v>1.2152777777777778E-3</v>
      </c>
      <c r="L909">
        <f>((3.14*(0.5^2))/4)*J909</f>
        <v>7.0985772310772308</v>
      </c>
      <c r="M909">
        <v>7.2775172059999997</v>
      </c>
      <c r="N909" s="9">
        <v>250</v>
      </c>
      <c r="O909" s="9">
        <v>0.03</v>
      </c>
      <c r="P909" s="17" t="s">
        <v>234</v>
      </c>
      <c r="Q909" t="s">
        <v>31</v>
      </c>
      <c r="R909" t="s">
        <v>33</v>
      </c>
      <c r="S909" t="s">
        <v>30</v>
      </c>
      <c r="T909" t="s">
        <v>30</v>
      </c>
      <c r="U909" t="s">
        <v>30</v>
      </c>
      <c r="V909" t="s">
        <v>30</v>
      </c>
      <c r="W909" t="s">
        <v>312</v>
      </c>
      <c r="X909" t="s">
        <v>166</v>
      </c>
      <c r="Y909" t="s">
        <v>168</v>
      </c>
      <c r="Z909" t="s">
        <v>168</v>
      </c>
      <c r="AA909" t="s">
        <v>215</v>
      </c>
      <c r="AB909" s="4" t="s">
        <v>30</v>
      </c>
      <c r="AC909" t="s">
        <v>229</v>
      </c>
      <c r="AD909">
        <v>82</v>
      </c>
      <c r="AE909" s="21">
        <f t="shared" si="150"/>
        <v>2733.3333333333335</v>
      </c>
      <c r="AF909" s="27">
        <f t="shared" si="153"/>
        <v>375.58596647216689</v>
      </c>
      <c r="AG909" t="s">
        <v>237</v>
      </c>
    </row>
    <row r="910" spans="1:33" hidden="1" x14ac:dyDescent="0.25">
      <c r="A910" s="4" t="s">
        <v>28</v>
      </c>
      <c r="B910" s="4" t="s">
        <v>2</v>
      </c>
      <c r="C910" s="4" t="s">
        <v>276</v>
      </c>
      <c r="D910" s="4" t="s">
        <v>316</v>
      </c>
      <c r="E910" s="6">
        <v>42537</v>
      </c>
      <c r="F910">
        <v>0</v>
      </c>
      <c r="G910" s="15">
        <v>250</v>
      </c>
      <c r="H910">
        <v>384430</v>
      </c>
      <c r="I910">
        <v>385776</v>
      </c>
      <c r="J910">
        <f t="shared" si="149"/>
        <v>36.171094171094168</v>
      </c>
      <c r="K910" s="18">
        <v>1.2152777777777778E-3</v>
      </c>
      <c r="L910">
        <f>((3.14*(0.5^2))/4)*J910</f>
        <v>7.0985772310772308</v>
      </c>
      <c r="M910">
        <v>7.2775172059999997</v>
      </c>
      <c r="N910" s="9">
        <v>250</v>
      </c>
      <c r="O910" s="9">
        <v>0.03</v>
      </c>
      <c r="P910" s="12" t="s">
        <v>239</v>
      </c>
      <c r="Q910" t="s">
        <v>31</v>
      </c>
      <c r="R910" t="s">
        <v>33</v>
      </c>
      <c r="S910" t="s">
        <v>34</v>
      </c>
      <c r="T910" t="s">
        <v>30</v>
      </c>
      <c r="U910" t="s">
        <v>30</v>
      </c>
      <c r="V910" t="s">
        <v>30</v>
      </c>
      <c r="W910" t="str">
        <f>IF(S910="NA",IF(R910="NA",IF(Q910="NA","Digested",Q910),R910),S910)</f>
        <v>Calanoida</v>
      </c>
      <c r="X910" t="s">
        <v>342</v>
      </c>
      <c r="Y910" t="s">
        <v>176</v>
      </c>
      <c r="Z910" t="s">
        <v>176</v>
      </c>
      <c r="AA910" s="4" t="s">
        <v>219</v>
      </c>
      <c r="AB910" s="4" t="s">
        <v>30</v>
      </c>
      <c r="AC910" t="s">
        <v>229</v>
      </c>
      <c r="AD910">
        <v>18</v>
      </c>
      <c r="AE910" s="21">
        <f t="shared" si="150"/>
        <v>600</v>
      </c>
      <c r="AF910" s="27">
        <f t="shared" si="153"/>
        <v>82.445699957304925</v>
      </c>
      <c r="AG910" t="s">
        <v>237</v>
      </c>
    </row>
    <row r="911" spans="1:33" hidden="1" x14ac:dyDescent="0.25">
      <c r="A911" s="4" t="s">
        <v>28</v>
      </c>
      <c r="B911" s="4" t="s">
        <v>2</v>
      </c>
      <c r="C911" s="4" t="s">
        <v>276</v>
      </c>
      <c r="D911" s="4" t="s">
        <v>316</v>
      </c>
      <c r="E911" s="6">
        <v>42537</v>
      </c>
      <c r="F911">
        <v>0</v>
      </c>
      <c r="G911" s="15">
        <v>250</v>
      </c>
      <c r="H911">
        <v>384430</v>
      </c>
      <c r="I911">
        <v>385776</v>
      </c>
      <c r="J911">
        <f t="shared" si="149"/>
        <v>36.171094171094168</v>
      </c>
      <c r="K911" s="18">
        <v>1.2152777777777778E-3</v>
      </c>
      <c r="L911">
        <f>((3.14*(0.5^2))/4)*J911</f>
        <v>7.0985772310772308</v>
      </c>
      <c r="M911">
        <v>7.2775172059999997</v>
      </c>
      <c r="N911" s="9">
        <v>250</v>
      </c>
      <c r="O911" s="9">
        <v>0.03</v>
      </c>
      <c r="P911" s="12" t="s">
        <v>239</v>
      </c>
      <c r="Q911" t="s">
        <v>31</v>
      </c>
      <c r="R911" t="s">
        <v>33</v>
      </c>
      <c r="S911" t="s">
        <v>34</v>
      </c>
      <c r="T911" t="s">
        <v>30</v>
      </c>
      <c r="U911" t="s">
        <v>30</v>
      </c>
      <c r="V911" t="s">
        <v>30</v>
      </c>
      <c r="W911" t="str">
        <f>IF(S911="NA",IF(R911="NA",IF(Q911="NA","Digested",Q911),R911),S911)</f>
        <v>Calanoida</v>
      </c>
      <c r="X911" t="s">
        <v>342</v>
      </c>
      <c r="Y911" t="s">
        <v>176</v>
      </c>
      <c r="Z911" t="s">
        <v>176</v>
      </c>
      <c r="AA911" s="4" t="s">
        <v>216</v>
      </c>
      <c r="AB911" s="4" t="s">
        <v>30</v>
      </c>
      <c r="AC911" t="s">
        <v>229</v>
      </c>
      <c r="AD911">
        <v>1</v>
      </c>
      <c r="AE911" s="21">
        <f t="shared" si="150"/>
        <v>33.333333333333336</v>
      </c>
      <c r="AF911" s="27">
        <f t="shared" si="153"/>
        <v>4.5803166642947177</v>
      </c>
      <c r="AG911" t="s">
        <v>237</v>
      </c>
    </row>
    <row r="912" spans="1:33" hidden="1" x14ac:dyDescent="0.25">
      <c r="A912" s="4" t="s">
        <v>28</v>
      </c>
      <c r="B912" s="4" t="s">
        <v>2</v>
      </c>
      <c r="C912" s="4" t="s">
        <v>276</v>
      </c>
      <c r="D912" s="4" t="s">
        <v>316</v>
      </c>
      <c r="E912" s="6">
        <v>42537</v>
      </c>
      <c r="F912">
        <v>0</v>
      </c>
      <c r="G912" s="15">
        <v>250</v>
      </c>
      <c r="H912">
        <v>384430</v>
      </c>
      <c r="I912">
        <v>385776</v>
      </c>
      <c r="J912">
        <f t="shared" si="149"/>
        <v>36.171094171094168</v>
      </c>
      <c r="K912" s="18">
        <v>1.2152777777777778E-3</v>
      </c>
      <c r="L912">
        <f>((3.14*(0.5^2))/4)*J912</f>
        <v>7.0985772310772308</v>
      </c>
      <c r="M912">
        <v>7.2775172059999997</v>
      </c>
      <c r="N912" s="9">
        <v>250</v>
      </c>
      <c r="O912" s="9">
        <v>0.03</v>
      </c>
      <c r="P912" s="17" t="s">
        <v>234</v>
      </c>
      <c r="Q912" t="s">
        <v>31</v>
      </c>
      <c r="R912" t="s">
        <v>32</v>
      </c>
      <c r="S912" t="s">
        <v>337</v>
      </c>
      <c r="T912" t="s">
        <v>55</v>
      </c>
      <c r="U912" t="s">
        <v>56</v>
      </c>
      <c r="V912" t="s">
        <v>30</v>
      </c>
      <c r="W912" t="str">
        <f t="shared" ref="W912" si="154">IF(S912="NA",IF(R912="NA",IF(Q912="NA","Digested",Q912),R912),S912)</f>
        <v>Poecilostomatoida</v>
      </c>
      <c r="X912" t="s">
        <v>166</v>
      </c>
      <c r="Y912" t="str">
        <f>IF(U912="NA",IF(T912="NA",IF(S912="NA",IF(R912="NA",IF(Q912="NA","Other",Q912),R912),S912),T912),U912)</f>
        <v>Corycaeus</v>
      </c>
      <c r="Z912" t="s">
        <v>56</v>
      </c>
      <c r="AA912" s="4" t="s">
        <v>30</v>
      </c>
      <c r="AB912" s="4" t="s">
        <v>30</v>
      </c>
      <c r="AC912" t="s">
        <v>229</v>
      </c>
      <c r="AD912">
        <v>33</v>
      </c>
      <c r="AE912" s="21">
        <f t="shared" si="150"/>
        <v>1100</v>
      </c>
      <c r="AF912" s="27">
        <f t="shared" si="153"/>
        <v>151.15044992172568</v>
      </c>
      <c r="AG912" t="s">
        <v>237</v>
      </c>
    </row>
    <row r="913" spans="1:33" hidden="1" x14ac:dyDescent="0.25">
      <c r="A913" s="4" t="s">
        <v>28</v>
      </c>
      <c r="B913" s="4" t="s">
        <v>2</v>
      </c>
      <c r="C913" s="4" t="s">
        <v>276</v>
      </c>
      <c r="D913" s="4" t="s">
        <v>316</v>
      </c>
      <c r="E913" s="6">
        <v>42537</v>
      </c>
      <c r="F913">
        <v>0</v>
      </c>
      <c r="G913" s="15">
        <v>250</v>
      </c>
      <c r="H913">
        <v>384430</v>
      </c>
      <c r="I913">
        <v>385776</v>
      </c>
      <c r="J913">
        <f t="shared" si="149"/>
        <v>36.171094171094168</v>
      </c>
      <c r="K913" s="18">
        <v>1.2152777777777778E-3</v>
      </c>
      <c r="L913">
        <f>((3.14*(0.5^2))/4)*J913</f>
        <v>7.0985772310772308</v>
      </c>
      <c r="M913">
        <v>7.2775172059999997</v>
      </c>
      <c r="N913" s="9">
        <v>2000</v>
      </c>
      <c r="O913" s="9">
        <v>1</v>
      </c>
      <c r="P913" s="12" t="s">
        <v>240</v>
      </c>
      <c r="Q913" t="s">
        <v>93</v>
      </c>
      <c r="R913" t="s">
        <v>30</v>
      </c>
      <c r="S913" t="s">
        <v>30</v>
      </c>
      <c r="T913" t="s">
        <v>30</v>
      </c>
      <c r="U913" t="s">
        <v>30</v>
      </c>
      <c r="V913" t="s">
        <v>30</v>
      </c>
      <c r="W913" t="str">
        <f>IF(S913="NA",IF(R913="NA",IF(Q913="NA","Digested",Q913),R913),S913)</f>
        <v>Ctenophora</v>
      </c>
      <c r="X913" t="s">
        <v>166</v>
      </c>
      <c r="Y913" t="str">
        <f>IF(U913="NA",IF(T913="NA",IF(S913="NA",IF(R913="NA",IF(Q913="NA","Other",Q913),R913),S913),T913),U913)</f>
        <v>Ctenophora</v>
      </c>
      <c r="Z913" t="s">
        <v>172</v>
      </c>
      <c r="AA913" s="4" t="s">
        <v>30</v>
      </c>
      <c r="AB913" s="4" t="s">
        <v>30</v>
      </c>
      <c r="AC913">
        <v>8</v>
      </c>
      <c r="AD913">
        <v>1</v>
      </c>
      <c r="AE913" s="21">
        <f t="shared" si="150"/>
        <v>1</v>
      </c>
      <c r="AF913" s="27">
        <f t="shared" si="153"/>
        <v>0.13740949992884152</v>
      </c>
      <c r="AG913" t="s">
        <v>237</v>
      </c>
    </row>
    <row r="914" spans="1:33" hidden="1" x14ac:dyDescent="0.25">
      <c r="A914" s="4" t="s">
        <v>28</v>
      </c>
      <c r="B914" s="4" t="s">
        <v>2</v>
      </c>
      <c r="C914" s="4" t="s">
        <v>276</v>
      </c>
      <c r="D914" s="4" t="s">
        <v>316</v>
      </c>
      <c r="E914" s="6">
        <v>42537</v>
      </c>
      <c r="F914">
        <v>0</v>
      </c>
      <c r="G914" s="15">
        <v>250</v>
      </c>
      <c r="H914">
        <v>384430</v>
      </c>
      <c r="I914">
        <v>385776</v>
      </c>
      <c r="J914">
        <f t="shared" si="149"/>
        <v>36.171094171094168</v>
      </c>
      <c r="K914" s="18">
        <v>1.2152777777777778E-3</v>
      </c>
      <c r="L914">
        <f>((3.14*(0.5^2))/4)*J914</f>
        <v>7.0985772310772308</v>
      </c>
      <c r="M914">
        <v>7.2775172059999997</v>
      </c>
      <c r="N914" s="9">
        <v>1000</v>
      </c>
      <c r="O914" s="9">
        <v>1</v>
      </c>
      <c r="P914" s="12" t="s">
        <v>238</v>
      </c>
      <c r="Q914" t="s">
        <v>93</v>
      </c>
      <c r="R914" t="s">
        <v>30</v>
      </c>
      <c r="S914" t="s">
        <v>30</v>
      </c>
      <c r="T914" t="s">
        <v>30</v>
      </c>
      <c r="U914" t="s">
        <v>30</v>
      </c>
      <c r="V914" t="s">
        <v>30</v>
      </c>
      <c r="W914" t="str">
        <f>IF(S914="NA",IF(R914="NA",IF(Q914="NA","Digested",Q914),R914),S914)</f>
        <v>Ctenophora</v>
      </c>
      <c r="X914" t="s">
        <v>166</v>
      </c>
      <c r="Y914" t="str">
        <f>IF(U914="NA",IF(T914="NA",IF(S914="NA",IF(R914="NA",IF(Q914="NA","Other",Q914),R914),S914),T914),U914)</f>
        <v>Ctenophora</v>
      </c>
      <c r="Z914" t="s">
        <v>172</v>
      </c>
      <c r="AA914" s="4" t="s">
        <v>30</v>
      </c>
      <c r="AB914" s="4" t="s">
        <v>30</v>
      </c>
      <c r="AC914">
        <v>4.2</v>
      </c>
      <c r="AD914">
        <v>1</v>
      </c>
      <c r="AE914" s="21">
        <f t="shared" si="150"/>
        <v>1</v>
      </c>
      <c r="AF914" s="27">
        <f t="shared" si="153"/>
        <v>0.13740949992884152</v>
      </c>
      <c r="AG914" t="s">
        <v>237</v>
      </c>
    </row>
    <row r="915" spans="1:33" hidden="1" x14ac:dyDescent="0.25">
      <c r="A915" s="4" t="s">
        <v>28</v>
      </c>
      <c r="B915" s="4" t="s">
        <v>2</v>
      </c>
      <c r="C915" s="4" t="s">
        <v>276</v>
      </c>
      <c r="D915" s="4" t="s">
        <v>316</v>
      </c>
      <c r="E915" s="6">
        <v>42537</v>
      </c>
      <c r="F915">
        <v>0</v>
      </c>
      <c r="G915" s="15">
        <v>250</v>
      </c>
      <c r="H915">
        <v>384430</v>
      </c>
      <c r="I915">
        <v>385776</v>
      </c>
      <c r="J915">
        <f t="shared" si="149"/>
        <v>36.171094171094168</v>
      </c>
      <c r="K915" s="18">
        <v>1.2152777777777778E-3</v>
      </c>
      <c r="L915">
        <f>((3.14*(0.5^2))/4)*J915</f>
        <v>7.0985772310772308</v>
      </c>
      <c r="M915">
        <v>7.2775172059999997</v>
      </c>
      <c r="N915" s="9">
        <v>250</v>
      </c>
      <c r="O915" s="9">
        <v>0.03</v>
      </c>
      <c r="P915" s="17" t="s">
        <v>234</v>
      </c>
      <c r="Q915" t="s">
        <v>31</v>
      </c>
      <c r="R915" t="s">
        <v>32</v>
      </c>
      <c r="S915" t="s">
        <v>30</v>
      </c>
      <c r="T915" t="s">
        <v>30</v>
      </c>
      <c r="U915" t="s">
        <v>30</v>
      </c>
      <c r="V915" t="s">
        <v>30</v>
      </c>
      <c r="W915" t="s">
        <v>274</v>
      </c>
      <c r="X915" t="s">
        <v>274</v>
      </c>
      <c r="Y915" t="s">
        <v>274</v>
      </c>
      <c r="Z915" t="s">
        <v>164</v>
      </c>
      <c r="AA915" s="4" t="s">
        <v>30</v>
      </c>
      <c r="AB915" s="4" t="s">
        <v>30</v>
      </c>
      <c r="AC915" t="s">
        <v>229</v>
      </c>
      <c r="AD915">
        <v>4</v>
      </c>
      <c r="AE915" s="21">
        <f t="shared" si="150"/>
        <v>133.33333333333334</v>
      </c>
      <c r="AF915" s="27">
        <f t="shared" si="153"/>
        <v>18.321266657178871</v>
      </c>
      <c r="AG915" t="s">
        <v>237</v>
      </c>
    </row>
    <row r="916" spans="1:33" hidden="1" x14ac:dyDescent="0.25">
      <c r="A916" s="4" t="s">
        <v>28</v>
      </c>
      <c r="B916" s="4" t="s">
        <v>2</v>
      </c>
      <c r="C916" s="4" t="s">
        <v>276</v>
      </c>
      <c r="D916" s="4" t="s">
        <v>316</v>
      </c>
      <c r="E916" s="6">
        <v>42537</v>
      </c>
      <c r="F916">
        <v>0</v>
      </c>
      <c r="G916" s="15">
        <v>250</v>
      </c>
      <c r="H916">
        <v>384430</v>
      </c>
      <c r="I916">
        <v>385776</v>
      </c>
      <c r="J916">
        <f t="shared" si="149"/>
        <v>36.171094171094168</v>
      </c>
      <c r="K916" s="18">
        <v>1.2152777777777778E-3</v>
      </c>
      <c r="L916">
        <f>((3.14*(0.5^2))/4)*J916</f>
        <v>7.0985772310772308</v>
      </c>
      <c r="M916">
        <v>7.2775172059999997</v>
      </c>
      <c r="N916" s="9">
        <v>1000</v>
      </c>
      <c r="O916" s="9">
        <v>1</v>
      </c>
      <c r="P916" s="12" t="s">
        <v>239</v>
      </c>
      <c r="Q916" t="s">
        <v>30</v>
      </c>
      <c r="R916" t="s">
        <v>30</v>
      </c>
      <c r="S916" t="s">
        <v>30</v>
      </c>
      <c r="T916" t="s">
        <v>30</v>
      </c>
      <c r="U916" t="s">
        <v>30</v>
      </c>
      <c r="V916" t="s">
        <v>30</v>
      </c>
      <c r="W916" t="str">
        <f>IF(S916="NA",IF(R916="NA",IF(Q916="NA","Other",Q916),R916),S916)</f>
        <v>Other</v>
      </c>
      <c r="X916" t="s">
        <v>166</v>
      </c>
      <c r="Y916" t="str">
        <f t="shared" ref="Y916:Y923" si="155">IF(U916="NA",IF(T916="NA",IF(S916="NA",IF(R916="NA",IF(Q916="NA","Other",Q916),R916),S916),T916),U916)</f>
        <v>Other</v>
      </c>
      <c r="Z916" t="s">
        <v>182</v>
      </c>
      <c r="AA916" s="4" t="s">
        <v>30</v>
      </c>
      <c r="AB916" s="4" t="s">
        <v>30</v>
      </c>
      <c r="AC916" t="s">
        <v>229</v>
      </c>
      <c r="AD916">
        <v>1</v>
      </c>
      <c r="AE916" s="21">
        <f t="shared" si="150"/>
        <v>1</v>
      </c>
      <c r="AF916" s="27">
        <f t="shared" si="153"/>
        <v>0.13740949992884152</v>
      </c>
      <c r="AG916" t="s">
        <v>237</v>
      </c>
    </row>
    <row r="917" spans="1:33" hidden="1" x14ac:dyDescent="0.25">
      <c r="A917" s="4" t="s">
        <v>28</v>
      </c>
      <c r="B917" s="4" t="s">
        <v>2</v>
      </c>
      <c r="C917" s="4" t="s">
        <v>276</v>
      </c>
      <c r="D917" s="4" t="s">
        <v>316</v>
      </c>
      <c r="E917" s="6">
        <v>42537</v>
      </c>
      <c r="F917">
        <v>0</v>
      </c>
      <c r="G917" s="15">
        <v>250</v>
      </c>
      <c r="H917">
        <v>384430</v>
      </c>
      <c r="I917">
        <v>385776</v>
      </c>
      <c r="J917">
        <f t="shared" si="149"/>
        <v>36.171094171094168</v>
      </c>
      <c r="K917" s="18">
        <v>1.2152777777777778E-3</v>
      </c>
      <c r="L917">
        <f>((3.14*(0.5^2))/4)*J917</f>
        <v>7.0985772310772308</v>
      </c>
      <c r="M917">
        <v>7.2775172059999997</v>
      </c>
      <c r="N917" s="9">
        <v>250</v>
      </c>
      <c r="O917" s="9">
        <v>0.03</v>
      </c>
      <c r="P917" s="17" t="s">
        <v>234</v>
      </c>
      <c r="Q917" t="s">
        <v>30</v>
      </c>
      <c r="R917" t="s">
        <v>30</v>
      </c>
      <c r="S917" t="s">
        <v>30</v>
      </c>
      <c r="T917" t="s">
        <v>30</v>
      </c>
      <c r="U917" t="s">
        <v>30</v>
      </c>
      <c r="V917" t="s">
        <v>30</v>
      </c>
      <c r="W917" t="str">
        <f>IF(S917="NA",IF(R917="NA",IF(Q917="NA","Other",Q917),R917),S917)</f>
        <v>Other</v>
      </c>
      <c r="X917" t="s">
        <v>166</v>
      </c>
      <c r="Y917" t="str">
        <f t="shared" si="155"/>
        <v>Other</v>
      </c>
      <c r="Z917" t="s">
        <v>162</v>
      </c>
      <c r="AA917" s="4" t="s">
        <v>30</v>
      </c>
      <c r="AB917" s="4" t="s">
        <v>30</v>
      </c>
      <c r="AC917" t="s">
        <v>229</v>
      </c>
      <c r="AD917">
        <v>4</v>
      </c>
      <c r="AE917" s="21">
        <f t="shared" si="150"/>
        <v>133.33333333333334</v>
      </c>
      <c r="AF917" s="27">
        <f t="shared" si="153"/>
        <v>18.321266657178871</v>
      </c>
      <c r="AG917" t="s">
        <v>237</v>
      </c>
    </row>
    <row r="918" spans="1:33" hidden="1" x14ac:dyDescent="0.25">
      <c r="A918" s="4" t="s">
        <v>28</v>
      </c>
      <c r="B918" s="4" t="s">
        <v>2</v>
      </c>
      <c r="C918" s="4" t="s">
        <v>276</v>
      </c>
      <c r="D918" s="4" t="s">
        <v>316</v>
      </c>
      <c r="E918" s="6">
        <v>42537</v>
      </c>
      <c r="F918">
        <v>0</v>
      </c>
      <c r="G918" s="15">
        <v>250</v>
      </c>
      <c r="H918">
        <v>384430</v>
      </c>
      <c r="I918">
        <v>385776</v>
      </c>
      <c r="J918">
        <f t="shared" si="149"/>
        <v>36.171094171094168</v>
      </c>
      <c r="K918" s="18">
        <v>1.2152777777777778E-3</v>
      </c>
      <c r="L918">
        <f>((3.14*(0.5^2))/4)*J918</f>
        <v>7.0985772310772308</v>
      </c>
      <c r="M918">
        <v>7.2775172059999997</v>
      </c>
      <c r="N918" s="9">
        <v>250</v>
      </c>
      <c r="O918" s="9">
        <v>0.03</v>
      </c>
      <c r="P918" s="17" t="s">
        <v>234</v>
      </c>
      <c r="Q918" t="s">
        <v>31</v>
      </c>
      <c r="R918" t="s">
        <v>38</v>
      </c>
      <c r="S918" t="s">
        <v>39</v>
      </c>
      <c r="T918" t="s">
        <v>40</v>
      </c>
      <c r="U918" t="s">
        <v>41</v>
      </c>
      <c r="V918" t="s">
        <v>30</v>
      </c>
      <c r="W918" t="str">
        <f>IF(S918="NA",IF(R918="NA",IF(Q918="NA","Digested",Q918),R918),S918)</f>
        <v>Diplostraca</v>
      </c>
      <c r="X918" t="s">
        <v>336</v>
      </c>
      <c r="Y918" t="str">
        <f t="shared" si="155"/>
        <v>Evadne</v>
      </c>
      <c r="Z918" t="s">
        <v>41</v>
      </c>
      <c r="AA918" s="4" t="s">
        <v>30</v>
      </c>
      <c r="AB918" s="4" t="s">
        <v>30</v>
      </c>
      <c r="AC918" t="s">
        <v>229</v>
      </c>
      <c r="AD918">
        <v>10</v>
      </c>
      <c r="AE918" s="21">
        <f t="shared" si="150"/>
        <v>333.33333333333337</v>
      </c>
      <c r="AF918" s="27">
        <f t="shared" si="153"/>
        <v>45.803166642947183</v>
      </c>
      <c r="AG918" t="s">
        <v>237</v>
      </c>
    </row>
    <row r="919" spans="1:33" hidden="1" x14ac:dyDescent="0.25">
      <c r="A919" s="4" t="s">
        <v>28</v>
      </c>
      <c r="B919" s="4" t="s">
        <v>2</v>
      </c>
      <c r="C919" s="4" t="s">
        <v>276</v>
      </c>
      <c r="D919" s="4" t="s">
        <v>316</v>
      </c>
      <c r="E919" s="6">
        <v>42537</v>
      </c>
      <c r="F919">
        <v>0</v>
      </c>
      <c r="G919" s="15">
        <v>250</v>
      </c>
      <c r="H919">
        <v>384430</v>
      </c>
      <c r="I919">
        <v>385776</v>
      </c>
      <c r="J919">
        <f t="shared" si="149"/>
        <v>36.171094171094168</v>
      </c>
      <c r="K919" s="18">
        <v>1.2152777777777778E-3</v>
      </c>
      <c r="L919">
        <f>((3.14*(0.5^2))/4)*J919</f>
        <v>7.0985772310772308</v>
      </c>
      <c r="M919">
        <v>7.2775172059999997</v>
      </c>
      <c r="N919" s="9">
        <v>250</v>
      </c>
      <c r="O919" s="9">
        <v>0.03</v>
      </c>
      <c r="P919" s="17" t="s">
        <v>234</v>
      </c>
      <c r="Q919" t="s">
        <v>70</v>
      </c>
      <c r="R919" t="s">
        <v>71</v>
      </c>
      <c r="S919" t="s">
        <v>30</v>
      </c>
      <c r="T919" t="s">
        <v>30</v>
      </c>
      <c r="U919" t="s">
        <v>30</v>
      </c>
      <c r="V919" t="s">
        <v>30</v>
      </c>
      <c r="W919" t="s">
        <v>166</v>
      </c>
      <c r="X919" t="s">
        <v>166</v>
      </c>
      <c r="Y919" t="str">
        <f t="shared" si="155"/>
        <v>Gastropoda</v>
      </c>
      <c r="Z919" t="s">
        <v>192</v>
      </c>
      <c r="AA919" s="4" t="s">
        <v>30</v>
      </c>
      <c r="AB919" s="4" t="s">
        <v>30</v>
      </c>
      <c r="AC919" t="s">
        <v>229</v>
      </c>
      <c r="AD919">
        <v>4</v>
      </c>
      <c r="AE919" s="21">
        <f t="shared" si="150"/>
        <v>133.33333333333334</v>
      </c>
      <c r="AF919" s="27">
        <f t="shared" si="153"/>
        <v>18.321266657178871</v>
      </c>
      <c r="AG919" t="s">
        <v>237</v>
      </c>
    </row>
    <row r="920" spans="1:33" hidden="1" x14ac:dyDescent="0.25">
      <c r="A920" s="4" t="s">
        <v>28</v>
      </c>
      <c r="B920" s="4" t="s">
        <v>2</v>
      </c>
      <c r="C920" s="4" t="s">
        <v>276</v>
      </c>
      <c r="D920" s="4" t="s">
        <v>316</v>
      </c>
      <c r="E920" s="6">
        <v>42537</v>
      </c>
      <c r="F920">
        <v>0</v>
      </c>
      <c r="G920" s="15">
        <v>250</v>
      </c>
      <c r="H920">
        <v>384430</v>
      </c>
      <c r="I920">
        <v>385776</v>
      </c>
      <c r="J920">
        <f t="shared" si="149"/>
        <v>36.171094171094168</v>
      </c>
      <c r="K920" s="18">
        <v>1.2152777777777778E-3</v>
      </c>
      <c r="L920">
        <f>((3.14*(0.5^2))/4)*J920</f>
        <v>7.0985772310772308</v>
      </c>
      <c r="M920">
        <v>7.2775172059999997</v>
      </c>
      <c r="N920" s="9">
        <v>250</v>
      </c>
      <c r="O920" s="9">
        <v>0.03</v>
      </c>
      <c r="P920" s="17" t="s">
        <v>234</v>
      </c>
      <c r="Q920" t="s">
        <v>72</v>
      </c>
      <c r="R920" t="s">
        <v>73</v>
      </c>
      <c r="S920" t="s">
        <v>30</v>
      </c>
      <c r="T920" t="s">
        <v>30</v>
      </c>
      <c r="U920" t="s">
        <v>30</v>
      </c>
      <c r="V920" t="s">
        <v>30</v>
      </c>
      <c r="W920" t="str">
        <f>IF(S920="NA",IF(R920="NA",IF(Q920="NA","Digested",Q920),R920),S920)</f>
        <v>Hydrozoa</v>
      </c>
      <c r="X920" t="s">
        <v>166</v>
      </c>
      <c r="Y920" t="str">
        <f t="shared" si="155"/>
        <v>Hydrozoa</v>
      </c>
      <c r="Z920" t="s">
        <v>210</v>
      </c>
      <c r="AA920" s="4" t="s">
        <v>30</v>
      </c>
      <c r="AB920" s="4" t="s">
        <v>30</v>
      </c>
      <c r="AC920" t="s">
        <v>229</v>
      </c>
      <c r="AD920">
        <v>6</v>
      </c>
      <c r="AE920" s="21">
        <f t="shared" si="150"/>
        <v>200</v>
      </c>
      <c r="AF920" s="27">
        <f t="shared" si="153"/>
        <v>27.481899985768308</v>
      </c>
      <c r="AG920" t="s">
        <v>237</v>
      </c>
    </row>
    <row r="921" spans="1:33" hidden="1" x14ac:dyDescent="0.25">
      <c r="A921" s="4" t="s">
        <v>28</v>
      </c>
      <c r="B921" s="4" t="s">
        <v>2</v>
      </c>
      <c r="C921" s="4" t="s">
        <v>276</v>
      </c>
      <c r="D921" s="4" t="s">
        <v>316</v>
      </c>
      <c r="E921" s="6">
        <v>42537</v>
      </c>
      <c r="F921">
        <v>0</v>
      </c>
      <c r="G921" s="15">
        <v>250</v>
      </c>
      <c r="H921">
        <v>384430</v>
      </c>
      <c r="I921">
        <v>385776</v>
      </c>
      <c r="J921">
        <f t="shared" si="149"/>
        <v>36.171094171094168</v>
      </c>
      <c r="K921" s="18">
        <v>1.2152777777777778E-3</v>
      </c>
      <c r="L921">
        <f>((3.14*(0.5^2))/4)*J921</f>
        <v>7.0985772310772308</v>
      </c>
      <c r="M921">
        <v>7.2775172059999997</v>
      </c>
      <c r="N921" s="9">
        <v>250</v>
      </c>
      <c r="O921" s="9">
        <v>0.03</v>
      </c>
      <c r="P921" s="12" t="s">
        <v>238</v>
      </c>
      <c r="Q921" t="s">
        <v>45</v>
      </c>
      <c r="R921" t="s">
        <v>46</v>
      </c>
      <c r="S921" t="s">
        <v>47</v>
      </c>
      <c r="T921" t="s">
        <v>48</v>
      </c>
      <c r="U921" t="s">
        <v>49</v>
      </c>
      <c r="V921" t="s">
        <v>30</v>
      </c>
      <c r="W921" t="str">
        <f>IF(S921="NA",IF(R921="NA",IF(Q921="NA","Digested",Q921),R921),S921)</f>
        <v>Copelata</v>
      </c>
      <c r="X921" t="s">
        <v>341</v>
      </c>
      <c r="Y921" t="s">
        <v>341</v>
      </c>
      <c r="Z921" t="s">
        <v>49</v>
      </c>
      <c r="AA921" s="4" t="s">
        <v>30</v>
      </c>
      <c r="AB921" s="4" t="s">
        <v>30</v>
      </c>
      <c r="AC921" t="s">
        <v>229</v>
      </c>
      <c r="AD921">
        <v>51</v>
      </c>
      <c r="AE921" s="21">
        <f t="shared" si="150"/>
        <v>1700</v>
      </c>
      <c r="AF921" s="27">
        <f t="shared" si="153"/>
        <v>233.59614987903061</v>
      </c>
      <c r="AG921" t="s">
        <v>237</v>
      </c>
    </row>
    <row r="922" spans="1:33" hidden="1" x14ac:dyDescent="0.25">
      <c r="A922" s="4" t="s">
        <v>28</v>
      </c>
      <c r="B922" s="4" t="s">
        <v>2</v>
      </c>
      <c r="C922" s="4" t="s">
        <v>276</v>
      </c>
      <c r="D922" s="4" t="s">
        <v>316</v>
      </c>
      <c r="E922" s="6">
        <v>42537</v>
      </c>
      <c r="F922">
        <v>0</v>
      </c>
      <c r="G922" s="15">
        <v>250</v>
      </c>
      <c r="H922">
        <v>384430</v>
      </c>
      <c r="I922">
        <v>385776</v>
      </c>
      <c r="J922">
        <f t="shared" si="149"/>
        <v>36.171094171094168</v>
      </c>
      <c r="K922" s="18">
        <v>1.2152777777777778E-3</v>
      </c>
      <c r="L922">
        <f>((3.14*(0.5^2))/4)*J922</f>
        <v>7.0985772310772308</v>
      </c>
      <c r="M922">
        <v>7.2775172059999997</v>
      </c>
      <c r="N922" s="9">
        <v>250</v>
      </c>
      <c r="O922" s="9">
        <v>0.03</v>
      </c>
      <c r="P922" s="17" t="s">
        <v>234</v>
      </c>
      <c r="Q922" t="s">
        <v>31</v>
      </c>
      <c r="R922" t="s">
        <v>33</v>
      </c>
      <c r="S922" t="s">
        <v>34</v>
      </c>
      <c r="T922" t="s">
        <v>53</v>
      </c>
      <c r="U922" t="s">
        <v>54</v>
      </c>
      <c r="V922" t="s">
        <v>30</v>
      </c>
      <c r="W922" t="str">
        <f>IF(S922="NA",IF(R922="NA",IF(Q922="NA","Digested",Q922),R922),S922)</f>
        <v>Calanoida</v>
      </c>
      <c r="X922" t="s">
        <v>342</v>
      </c>
      <c r="Y922" t="str">
        <f t="shared" si="155"/>
        <v>Paracalanus</v>
      </c>
      <c r="Z922" t="s">
        <v>54</v>
      </c>
      <c r="AA922" s="4" t="s">
        <v>30</v>
      </c>
      <c r="AB922" s="4" t="s">
        <v>30</v>
      </c>
      <c r="AC922" t="s">
        <v>229</v>
      </c>
      <c r="AD922">
        <v>144</v>
      </c>
      <c r="AE922" s="21">
        <f t="shared" si="150"/>
        <v>4800</v>
      </c>
      <c r="AF922" s="27">
        <f t="shared" si="153"/>
        <v>659.5655996584394</v>
      </c>
      <c r="AG922" t="s">
        <v>237</v>
      </c>
    </row>
    <row r="923" spans="1:33" hidden="1" x14ac:dyDescent="0.25">
      <c r="A923" s="4" t="s">
        <v>28</v>
      </c>
      <c r="B923" s="4" t="s">
        <v>2</v>
      </c>
      <c r="C923" s="4" t="s">
        <v>276</v>
      </c>
      <c r="D923" s="4" t="s">
        <v>316</v>
      </c>
      <c r="E923" s="6">
        <v>42537</v>
      </c>
      <c r="F923">
        <v>0</v>
      </c>
      <c r="G923" s="15">
        <v>250</v>
      </c>
      <c r="H923">
        <v>384430</v>
      </c>
      <c r="I923">
        <v>385776</v>
      </c>
      <c r="J923">
        <f t="shared" si="149"/>
        <v>36.171094171094168</v>
      </c>
      <c r="K923" s="18">
        <v>1.2152777777777778E-3</v>
      </c>
      <c r="L923">
        <f>((3.14*(0.5^2))/4)*J923</f>
        <v>7.0985772310772308</v>
      </c>
      <c r="M923">
        <v>7.2775172059999997</v>
      </c>
      <c r="N923" s="9">
        <v>250</v>
      </c>
      <c r="O923" s="9">
        <v>0.03</v>
      </c>
      <c r="P923" s="17" t="s">
        <v>234</v>
      </c>
      <c r="Q923" t="s">
        <v>31</v>
      </c>
      <c r="R923" t="s">
        <v>38</v>
      </c>
      <c r="S923" t="s">
        <v>39</v>
      </c>
      <c r="T923" t="s">
        <v>40</v>
      </c>
      <c r="U923" t="s">
        <v>58</v>
      </c>
      <c r="V923" t="s">
        <v>30</v>
      </c>
      <c r="W923" t="str">
        <f>IF(S923="NA",IF(R923="NA",IF(Q923="NA","Digested",Q923),R923),S923)</f>
        <v>Diplostraca</v>
      </c>
      <c r="X923" t="s">
        <v>336</v>
      </c>
      <c r="Y923" t="str">
        <f t="shared" si="155"/>
        <v>Podon</v>
      </c>
      <c r="Z923" t="s">
        <v>58</v>
      </c>
      <c r="AA923" s="4" t="s">
        <v>30</v>
      </c>
      <c r="AB923" s="4" t="s">
        <v>30</v>
      </c>
      <c r="AC923" t="s">
        <v>229</v>
      </c>
      <c r="AD923">
        <v>3</v>
      </c>
      <c r="AE923" s="21">
        <f t="shared" si="150"/>
        <v>100</v>
      </c>
      <c r="AF923" s="27">
        <f t="shared" si="153"/>
        <v>13.740949992884154</v>
      </c>
      <c r="AG923" t="s">
        <v>237</v>
      </c>
    </row>
    <row r="924" spans="1:33" hidden="1" x14ac:dyDescent="0.25">
      <c r="A924" t="s">
        <v>320</v>
      </c>
      <c r="B924" t="s">
        <v>7</v>
      </c>
      <c r="C924" s="4" t="s">
        <v>277</v>
      </c>
      <c r="D924" s="4" t="s">
        <v>318</v>
      </c>
      <c r="E924" s="30">
        <v>42184</v>
      </c>
      <c r="F924">
        <v>0</v>
      </c>
      <c r="G924" s="15">
        <v>250</v>
      </c>
      <c r="H924">
        <v>371340</v>
      </c>
      <c r="I924">
        <v>374247</v>
      </c>
      <c r="J924">
        <f t="shared" si="149"/>
        <v>78.119889119889123</v>
      </c>
      <c r="K924" t="s">
        <v>30</v>
      </c>
      <c r="L924">
        <f>((3.14*(0.5^2))/4)*J924</f>
        <v>15.331028239778242</v>
      </c>
      <c r="M924">
        <v>16.412115020000002</v>
      </c>
      <c r="N924">
        <v>2000</v>
      </c>
      <c r="O924">
        <v>1</v>
      </c>
      <c r="P924" s="31" t="s">
        <v>234</v>
      </c>
      <c r="Q924" t="s">
        <v>31</v>
      </c>
      <c r="R924" t="s">
        <v>32</v>
      </c>
      <c r="S924" t="s">
        <v>34</v>
      </c>
      <c r="T924" t="s">
        <v>50</v>
      </c>
      <c r="U924" t="s">
        <v>51</v>
      </c>
      <c r="V924" t="s">
        <v>30</v>
      </c>
      <c r="W924" t="str">
        <f t="shared" ref="W924:W974" si="156">IF(S924="NA",IF(R924="NA",IF(Q924="NA","Digested",Q924),R924),S924)</f>
        <v>Calanoida</v>
      </c>
      <c r="X924" t="s">
        <v>342</v>
      </c>
      <c r="Y924" t="str">
        <f t="shared" ref="Y924:Y974" si="157">IF(U924="NA",IF(T924="NA",IF(S924="NA",IF(R924="NA",IF(Q924="NA","Other",Q924),R924),S924),T924),U924)</f>
        <v>Acartia</v>
      </c>
      <c r="Z924" t="s">
        <v>51</v>
      </c>
      <c r="AA924" t="s">
        <v>30</v>
      </c>
      <c r="AB924" t="s">
        <v>30</v>
      </c>
      <c r="AC924" t="s">
        <v>229</v>
      </c>
      <c r="AD924">
        <v>8</v>
      </c>
      <c r="AE924">
        <v>8</v>
      </c>
      <c r="AF924" s="27">
        <f t="shared" si="153"/>
        <v>0.48744479247501638</v>
      </c>
      <c r="AG924" t="s">
        <v>330</v>
      </c>
    </row>
    <row r="925" spans="1:33" hidden="1" x14ac:dyDescent="0.25">
      <c r="A925" t="s">
        <v>320</v>
      </c>
      <c r="B925" t="s">
        <v>7</v>
      </c>
      <c r="C925" s="4" t="s">
        <v>277</v>
      </c>
      <c r="D925" s="4" t="s">
        <v>318</v>
      </c>
      <c r="E925" s="30">
        <v>42184</v>
      </c>
      <c r="F925">
        <v>0</v>
      </c>
      <c r="G925" s="15">
        <v>250</v>
      </c>
      <c r="H925">
        <v>371340</v>
      </c>
      <c r="I925">
        <v>374247</v>
      </c>
      <c r="J925">
        <f t="shared" si="149"/>
        <v>78.119889119889123</v>
      </c>
      <c r="K925" t="s">
        <v>30</v>
      </c>
      <c r="L925">
        <f>((3.14*(0.5^2))/4)*J925</f>
        <v>15.331028239778242</v>
      </c>
      <c r="M925">
        <v>16.412115020000002</v>
      </c>
      <c r="N925">
        <v>2000</v>
      </c>
      <c r="O925">
        <v>1</v>
      </c>
      <c r="P925" s="31" t="s">
        <v>234</v>
      </c>
      <c r="Q925" t="s">
        <v>31</v>
      </c>
      <c r="R925" t="s">
        <v>32</v>
      </c>
      <c r="S925" t="s">
        <v>30</v>
      </c>
      <c r="T925" t="s">
        <v>30</v>
      </c>
      <c r="U925" t="s">
        <v>30</v>
      </c>
      <c r="V925" t="s">
        <v>30</v>
      </c>
      <c r="W925" t="s">
        <v>274</v>
      </c>
      <c r="X925" t="s">
        <v>274</v>
      </c>
      <c r="Y925" t="s">
        <v>274</v>
      </c>
      <c r="Z925" t="s">
        <v>321</v>
      </c>
      <c r="AA925" t="s">
        <v>215</v>
      </c>
      <c r="AB925" t="s">
        <v>30</v>
      </c>
      <c r="AC925" t="s">
        <v>229</v>
      </c>
      <c r="AD925">
        <v>3</v>
      </c>
      <c r="AE925">
        <v>3</v>
      </c>
      <c r="AF925" s="27">
        <f t="shared" si="153"/>
        <v>0.18279179717813113</v>
      </c>
      <c r="AG925" t="s">
        <v>330</v>
      </c>
    </row>
    <row r="926" spans="1:33" hidden="1" x14ac:dyDescent="0.25">
      <c r="A926" t="s">
        <v>320</v>
      </c>
      <c r="B926" t="s">
        <v>7</v>
      </c>
      <c r="C926" s="4" t="s">
        <v>277</v>
      </c>
      <c r="D926" s="4" t="s">
        <v>318</v>
      </c>
      <c r="E926" s="30">
        <v>42184</v>
      </c>
      <c r="F926">
        <v>0</v>
      </c>
      <c r="G926" s="15">
        <v>250</v>
      </c>
      <c r="H926">
        <v>371340</v>
      </c>
      <c r="I926">
        <v>374247</v>
      </c>
      <c r="J926">
        <f t="shared" si="149"/>
        <v>78.119889119889123</v>
      </c>
      <c r="K926" t="s">
        <v>30</v>
      </c>
      <c r="L926">
        <f>((3.14*(0.5^2))/4)*J926</f>
        <v>15.331028239778242</v>
      </c>
      <c r="M926">
        <v>16.412115020000002</v>
      </c>
      <c r="N926">
        <v>2000</v>
      </c>
      <c r="O926">
        <v>1</v>
      </c>
      <c r="P926" s="31" t="s">
        <v>239</v>
      </c>
      <c r="Q926" t="s">
        <v>31</v>
      </c>
      <c r="R926" t="s">
        <v>79</v>
      </c>
      <c r="S926" t="s">
        <v>80</v>
      </c>
      <c r="T926" t="s">
        <v>81</v>
      </c>
      <c r="U926" t="s">
        <v>30</v>
      </c>
      <c r="V926" t="s">
        <v>30</v>
      </c>
      <c r="W926" t="str">
        <f t="shared" si="156"/>
        <v>Decapoda</v>
      </c>
      <c r="X926" t="s">
        <v>340</v>
      </c>
      <c r="Y926" t="str">
        <f t="shared" si="157"/>
        <v>Cancridae</v>
      </c>
      <c r="Z926" t="s">
        <v>81</v>
      </c>
      <c r="AA926" t="s">
        <v>322</v>
      </c>
      <c r="AB926" t="s">
        <v>30</v>
      </c>
      <c r="AC926" t="s">
        <v>229</v>
      </c>
      <c r="AD926">
        <v>1</v>
      </c>
      <c r="AE926">
        <v>1</v>
      </c>
      <c r="AF926" s="27">
        <f t="shared" si="153"/>
        <v>6.0930599059377047E-2</v>
      </c>
      <c r="AG926" t="s">
        <v>330</v>
      </c>
    </row>
    <row r="927" spans="1:33" hidden="1" x14ac:dyDescent="0.25">
      <c r="A927" t="s">
        <v>320</v>
      </c>
      <c r="B927" t="s">
        <v>7</v>
      </c>
      <c r="C927" s="4" t="s">
        <v>277</v>
      </c>
      <c r="D927" s="4" t="s">
        <v>318</v>
      </c>
      <c r="E927" s="30">
        <v>42184</v>
      </c>
      <c r="F927">
        <v>0</v>
      </c>
      <c r="G927" s="15">
        <v>250</v>
      </c>
      <c r="H927">
        <v>371340</v>
      </c>
      <c r="I927">
        <v>374247</v>
      </c>
      <c r="J927">
        <f t="shared" si="149"/>
        <v>78.119889119889123</v>
      </c>
      <c r="K927" t="s">
        <v>30</v>
      </c>
      <c r="L927">
        <f>((3.14*(0.5^2))/4)*J927</f>
        <v>15.331028239778242</v>
      </c>
      <c r="M927">
        <v>16.412115020000002</v>
      </c>
      <c r="N927">
        <v>2000</v>
      </c>
      <c r="O927">
        <v>1</v>
      </c>
      <c r="P927" s="31" t="s">
        <v>239</v>
      </c>
      <c r="Q927" t="s">
        <v>31</v>
      </c>
      <c r="R927" t="s">
        <v>33</v>
      </c>
      <c r="S927" t="s">
        <v>34</v>
      </c>
      <c r="T927" t="s">
        <v>35</v>
      </c>
      <c r="U927" t="s">
        <v>36</v>
      </c>
      <c r="V927" t="s">
        <v>37</v>
      </c>
      <c r="W927" t="str">
        <f t="shared" si="156"/>
        <v>Calanoida</v>
      </c>
      <c r="X927" t="s">
        <v>342</v>
      </c>
      <c r="Y927" t="str">
        <f t="shared" si="157"/>
        <v>Centropages</v>
      </c>
      <c r="Z927" t="s">
        <v>247</v>
      </c>
      <c r="AA927" t="s">
        <v>30</v>
      </c>
      <c r="AB927" t="s">
        <v>30</v>
      </c>
      <c r="AC927" t="s">
        <v>229</v>
      </c>
      <c r="AD927">
        <v>1</v>
      </c>
      <c r="AE927">
        <v>1</v>
      </c>
      <c r="AF927" s="27">
        <f t="shared" si="153"/>
        <v>6.0930599059377047E-2</v>
      </c>
      <c r="AG927" t="s">
        <v>330</v>
      </c>
    </row>
    <row r="928" spans="1:33" hidden="1" x14ac:dyDescent="0.25">
      <c r="A928" t="s">
        <v>320</v>
      </c>
      <c r="B928" t="s">
        <v>7</v>
      </c>
      <c r="C928" s="4" t="s">
        <v>277</v>
      </c>
      <c r="D928" s="4" t="s">
        <v>318</v>
      </c>
      <c r="E928" s="30">
        <v>42184</v>
      </c>
      <c r="F928">
        <v>0</v>
      </c>
      <c r="G928" s="15">
        <v>250</v>
      </c>
      <c r="H928">
        <v>371340</v>
      </c>
      <c r="I928">
        <v>374247</v>
      </c>
      <c r="J928">
        <f t="shared" si="149"/>
        <v>78.119889119889123</v>
      </c>
      <c r="K928" t="s">
        <v>30</v>
      </c>
      <c r="L928">
        <f>((3.14*(0.5^2))/4)*J928</f>
        <v>15.331028239778242</v>
      </c>
      <c r="M928">
        <v>16.412115020000002</v>
      </c>
      <c r="N928">
        <v>2000</v>
      </c>
      <c r="O928">
        <v>1</v>
      </c>
      <c r="P928" s="31" t="s">
        <v>234</v>
      </c>
      <c r="Q928" t="s">
        <v>31</v>
      </c>
      <c r="R928" t="s">
        <v>33</v>
      </c>
      <c r="S928" t="s">
        <v>30</v>
      </c>
      <c r="T928" t="s">
        <v>30</v>
      </c>
      <c r="U928" t="s">
        <v>30</v>
      </c>
      <c r="V928" t="s">
        <v>30</v>
      </c>
      <c r="W928" t="s">
        <v>312</v>
      </c>
      <c r="X928" t="s">
        <v>166</v>
      </c>
      <c r="Y928" t="s">
        <v>168</v>
      </c>
      <c r="Z928" t="s">
        <v>168</v>
      </c>
      <c r="AA928" t="s">
        <v>215</v>
      </c>
      <c r="AB928" t="s">
        <v>30</v>
      </c>
      <c r="AC928" t="s">
        <v>229</v>
      </c>
      <c r="AD928">
        <v>3</v>
      </c>
      <c r="AE928">
        <v>3</v>
      </c>
      <c r="AF928" s="27">
        <f t="shared" si="153"/>
        <v>0.18279179717813113</v>
      </c>
      <c r="AG928" t="s">
        <v>330</v>
      </c>
    </row>
    <row r="929" spans="1:33" hidden="1" x14ac:dyDescent="0.25">
      <c r="A929" t="s">
        <v>320</v>
      </c>
      <c r="B929" t="s">
        <v>7</v>
      </c>
      <c r="C929" s="4" t="s">
        <v>277</v>
      </c>
      <c r="D929" s="4" t="s">
        <v>318</v>
      </c>
      <c r="E929" s="30">
        <v>42184</v>
      </c>
      <c r="F929">
        <v>0</v>
      </c>
      <c r="G929" s="15">
        <v>250</v>
      </c>
      <c r="H929">
        <v>371340</v>
      </c>
      <c r="I929">
        <v>374247</v>
      </c>
      <c r="J929">
        <f t="shared" si="149"/>
        <v>78.119889119889123</v>
      </c>
      <c r="K929" t="s">
        <v>30</v>
      </c>
      <c r="L929">
        <f>((3.14*(0.5^2))/4)*J929</f>
        <v>15.331028239778242</v>
      </c>
      <c r="M929">
        <v>16.412115020000002</v>
      </c>
      <c r="N929">
        <v>2000</v>
      </c>
      <c r="O929">
        <v>1</v>
      </c>
      <c r="P929" s="31" t="s">
        <v>234</v>
      </c>
      <c r="Q929" t="s">
        <v>31</v>
      </c>
      <c r="R929" t="s">
        <v>33</v>
      </c>
      <c r="S929" t="s">
        <v>34</v>
      </c>
      <c r="T929" t="s">
        <v>30</v>
      </c>
      <c r="U929" t="s">
        <v>30</v>
      </c>
      <c r="V929" t="s">
        <v>30</v>
      </c>
      <c r="W929" t="str">
        <f t="shared" si="156"/>
        <v>Calanoida</v>
      </c>
      <c r="X929" t="s">
        <v>342</v>
      </c>
      <c r="Y929" t="str">
        <f t="shared" si="157"/>
        <v>Calanoida</v>
      </c>
      <c r="Z929" t="s">
        <v>176</v>
      </c>
      <c r="AA929" t="s">
        <v>216</v>
      </c>
      <c r="AB929" t="s">
        <v>30</v>
      </c>
      <c r="AC929" t="s">
        <v>229</v>
      </c>
      <c r="AD929">
        <v>1</v>
      </c>
      <c r="AE929">
        <v>1</v>
      </c>
      <c r="AF929" s="27">
        <f t="shared" si="153"/>
        <v>6.0930599059377047E-2</v>
      </c>
      <c r="AG929" t="s">
        <v>330</v>
      </c>
    </row>
    <row r="930" spans="1:33" hidden="1" x14ac:dyDescent="0.25">
      <c r="A930" t="s">
        <v>320</v>
      </c>
      <c r="B930" t="s">
        <v>7</v>
      </c>
      <c r="C930" s="4" t="s">
        <v>277</v>
      </c>
      <c r="D930" s="4" t="s">
        <v>318</v>
      </c>
      <c r="E930" s="30">
        <v>42184</v>
      </c>
      <c r="F930">
        <v>0</v>
      </c>
      <c r="G930" s="15">
        <v>250</v>
      </c>
      <c r="H930">
        <v>371340</v>
      </c>
      <c r="I930">
        <v>374247</v>
      </c>
      <c r="J930">
        <f t="shared" si="149"/>
        <v>78.119889119889123</v>
      </c>
      <c r="K930" t="s">
        <v>30</v>
      </c>
      <c r="L930">
        <f>((3.14*(0.5^2))/4)*J930</f>
        <v>15.331028239778242</v>
      </c>
      <c r="M930">
        <v>16.412115020000002</v>
      </c>
      <c r="N930">
        <v>2000</v>
      </c>
      <c r="O930">
        <v>1</v>
      </c>
      <c r="P930" s="31" t="s">
        <v>234</v>
      </c>
      <c r="Q930" t="s">
        <v>31</v>
      </c>
      <c r="R930" t="s">
        <v>32</v>
      </c>
      <c r="S930" t="s">
        <v>337</v>
      </c>
      <c r="T930" t="s">
        <v>55</v>
      </c>
      <c r="U930" t="s">
        <v>56</v>
      </c>
      <c r="V930" t="s">
        <v>30</v>
      </c>
      <c r="W930" t="str">
        <f t="shared" si="156"/>
        <v>Poecilostomatoida</v>
      </c>
      <c r="X930" t="s">
        <v>166</v>
      </c>
      <c r="Y930" t="str">
        <f t="shared" si="157"/>
        <v>Corycaeus</v>
      </c>
      <c r="Z930" t="s">
        <v>56</v>
      </c>
      <c r="AA930" t="s">
        <v>30</v>
      </c>
      <c r="AB930" t="s">
        <v>30</v>
      </c>
      <c r="AC930" t="s">
        <v>229</v>
      </c>
      <c r="AD930">
        <v>1</v>
      </c>
      <c r="AE930">
        <v>1</v>
      </c>
      <c r="AF930" s="27">
        <f t="shared" si="153"/>
        <v>6.0930599059377047E-2</v>
      </c>
      <c r="AG930" t="s">
        <v>330</v>
      </c>
    </row>
    <row r="931" spans="1:33" hidden="1" x14ac:dyDescent="0.25">
      <c r="A931" t="s">
        <v>320</v>
      </c>
      <c r="B931" t="s">
        <v>7</v>
      </c>
      <c r="C931" s="4" t="s">
        <v>277</v>
      </c>
      <c r="D931" s="4" t="s">
        <v>318</v>
      </c>
      <c r="E931" s="30">
        <v>42184</v>
      </c>
      <c r="F931">
        <v>0</v>
      </c>
      <c r="G931" s="15">
        <v>250</v>
      </c>
      <c r="H931">
        <v>371340</v>
      </c>
      <c r="I931">
        <v>374247</v>
      </c>
      <c r="J931">
        <f t="shared" si="149"/>
        <v>78.119889119889123</v>
      </c>
      <c r="K931" t="s">
        <v>30</v>
      </c>
      <c r="L931">
        <f>((3.14*(0.5^2))/4)*J931</f>
        <v>15.331028239778242</v>
      </c>
      <c r="M931">
        <v>16.412115020000002</v>
      </c>
      <c r="N931">
        <v>2000</v>
      </c>
      <c r="O931">
        <v>1</v>
      </c>
      <c r="P931" s="31" t="s">
        <v>234</v>
      </c>
      <c r="Q931" t="s">
        <v>31</v>
      </c>
      <c r="R931" t="s">
        <v>32</v>
      </c>
      <c r="S931" t="s">
        <v>30</v>
      </c>
      <c r="T931" t="s">
        <v>30</v>
      </c>
      <c r="U931" t="s">
        <v>30</v>
      </c>
      <c r="V931" t="s">
        <v>30</v>
      </c>
      <c r="W931" t="s">
        <v>274</v>
      </c>
      <c r="X931" t="s">
        <v>274</v>
      </c>
      <c r="Y931" t="s">
        <v>274</v>
      </c>
      <c r="Z931" t="s">
        <v>164</v>
      </c>
      <c r="AA931" t="s">
        <v>30</v>
      </c>
      <c r="AB931" t="s">
        <v>30</v>
      </c>
      <c r="AC931" t="s">
        <v>229</v>
      </c>
      <c r="AD931">
        <v>2</v>
      </c>
      <c r="AE931">
        <v>2</v>
      </c>
      <c r="AF931" s="27">
        <f t="shared" si="153"/>
        <v>0.12186119811875409</v>
      </c>
      <c r="AG931" t="s">
        <v>330</v>
      </c>
    </row>
    <row r="932" spans="1:33" hidden="1" x14ac:dyDescent="0.25">
      <c r="A932" t="s">
        <v>320</v>
      </c>
      <c r="B932" t="s">
        <v>7</v>
      </c>
      <c r="C932" s="4" t="s">
        <v>277</v>
      </c>
      <c r="D932" s="4" t="s">
        <v>318</v>
      </c>
      <c r="E932" s="30">
        <v>42184</v>
      </c>
      <c r="F932">
        <v>0</v>
      </c>
      <c r="G932" s="15">
        <v>250</v>
      </c>
      <c r="H932">
        <v>371340</v>
      </c>
      <c r="I932">
        <v>374247</v>
      </c>
      <c r="J932">
        <f t="shared" si="149"/>
        <v>78.119889119889123</v>
      </c>
      <c r="K932" t="s">
        <v>30</v>
      </c>
      <c r="L932">
        <f>((3.14*(0.5^2))/4)*J932</f>
        <v>15.331028239778242</v>
      </c>
      <c r="M932">
        <v>16.412115020000002</v>
      </c>
      <c r="N932">
        <v>2000</v>
      </c>
      <c r="O932">
        <v>1</v>
      </c>
      <c r="P932" s="31" t="s">
        <v>234</v>
      </c>
      <c r="Q932" t="s">
        <v>31</v>
      </c>
      <c r="R932" t="s">
        <v>79</v>
      </c>
      <c r="S932" t="s">
        <v>92</v>
      </c>
      <c r="T932" t="s">
        <v>105</v>
      </c>
      <c r="U932" t="s">
        <v>30</v>
      </c>
      <c r="V932" t="s">
        <v>30</v>
      </c>
      <c r="W932" t="str">
        <f t="shared" si="156"/>
        <v>Euphausiacea</v>
      </c>
      <c r="X932" t="s">
        <v>205</v>
      </c>
      <c r="Y932" t="str">
        <f t="shared" si="157"/>
        <v>Euphausiidae</v>
      </c>
      <c r="Z932" t="s">
        <v>323</v>
      </c>
      <c r="AA932" t="s">
        <v>30</v>
      </c>
      <c r="AB932" t="s">
        <v>30</v>
      </c>
      <c r="AC932" t="s">
        <v>229</v>
      </c>
      <c r="AD932">
        <v>215</v>
      </c>
      <c r="AE932">
        <v>215</v>
      </c>
      <c r="AF932" s="27">
        <f t="shared" si="153"/>
        <v>13.100078797766065</v>
      </c>
      <c r="AG932" t="s">
        <v>330</v>
      </c>
    </row>
    <row r="933" spans="1:33" hidden="1" x14ac:dyDescent="0.25">
      <c r="A933" t="s">
        <v>320</v>
      </c>
      <c r="B933" t="s">
        <v>7</v>
      </c>
      <c r="C933" s="4" t="s">
        <v>277</v>
      </c>
      <c r="D933" s="4" t="s">
        <v>318</v>
      </c>
      <c r="E933" s="30">
        <v>42184</v>
      </c>
      <c r="F933">
        <v>0</v>
      </c>
      <c r="G933" s="15">
        <v>250</v>
      </c>
      <c r="H933">
        <v>371340</v>
      </c>
      <c r="I933">
        <v>374247</v>
      </c>
      <c r="J933">
        <f t="shared" si="149"/>
        <v>78.119889119889123</v>
      </c>
      <c r="K933" t="s">
        <v>30</v>
      </c>
      <c r="L933">
        <f>((3.14*(0.5^2))/4)*J933</f>
        <v>15.331028239778242</v>
      </c>
      <c r="M933">
        <v>16.412115020000002</v>
      </c>
      <c r="N933">
        <v>2000</v>
      </c>
      <c r="O933">
        <v>1</v>
      </c>
      <c r="P933" s="31" t="s">
        <v>234</v>
      </c>
      <c r="Q933" t="s">
        <v>31</v>
      </c>
      <c r="R933" t="s">
        <v>79</v>
      </c>
      <c r="S933" t="s">
        <v>92</v>
      </c>
      <c r="T933" t="s">
        <v>105</v>
      </c>
      <c r="U933" t="s">
        <v>30</v>
      </c>
      <c r="V933" t="s">
        <v>30</v>
      </c>
      <c r="W933" t="str">
        <f t="shared" si="156"/>
        <v>Euphausiacea</v>
      </c>
      <c r="X933" t="s">
        <v>205</v>
      </c>
      <c r="Y933" t="str">
        <f t="shared" si="157"/>
        <v>Euphausiidae</v>
      </c>
      <c r="Z933" t="s">
        <v>324</v>
      </c>
      <c r="AA933" t="s">
        <v>215</v>
      </c>
      <c r="AB933" t="s">
        <v>30</v>
      </c>
      <c r="AC933" t="s">
        <v>229</v>
      </c>
      <c r="AD933">
        <v>1</v>
      </c>
      <c r="AE933">
        <v>1</v>
      </c>
      <c r="AF933" s="27">
        <f t="shared" si="153"/>
        <v>6.0930599059377047E-2</v>
      </c>
      <c r="AG933" t="s">
        <v>330</v>
      </c>
    </row>
    <row r="934" spans="1:33" hidden="1" x14ac:dyDescent="0.25">
      <c r="A934" t="s">
        <v>320</v>
      </c>
      <c r="B934" t="s">
        <v>7</v>
      </c>
      <c r="C934" s="4" t="s">
        <v>277</v>
      </c>
      <c r="D934" s="4" t="s">
        <v>318</v>
      </c>
      <c r="E934" s="30">
        <v>42184</v>
      </c>
      <c r="F934">
        <v>0</v>
      </c>
      <c r="G934" s="15">
        <v>250</v>
      </c>
      <c r="H934">
        <v>371340</v>
      </c>
      <c r="I934">
        <v>374247</v>
      </c>
      <c r="J934">
        <f t="shared" ref="J934:J974" si="158">((I934-H934)*26873)/999999</f>
        <v>78.119889119889123</v>
      </c>
      <c r="K934" t="s">
        <v>30</v>
      </c>
      <c r="L934">
        <f>((3.14*(0.5^2))/4)*J934</f>
        <v>15.331028239778242</v>
      </c>
      <c r="M934">
        <v>16.412115020000002</v>
      </c>
      <c r="N934">
        <v>2000</v>
      </c>
      <c r="O934">
        <v>1</v>
      </c>
      <c r="P934" s="31" t="s">
        <v>234</v>
      </c>
      <c r="Q934" t="s">
        <v>70</v>
      </c>
      <c r="R934" t="s">
        <v>71</v>
      </c>
      <c r="S934" t="s">
        <v>30</v>
      </c>
      <c r="T934" t="s">
        <v>30</v>
      </c>
      <c r="U934" t="s">
        <v>30</v>
      </c>
      <c r="V934" t="s">
        <v>30</v>
      </c>
      <c r="W934" t="s">
        <v>166</v>
      </c>
      <c r="X934" t="s">
        <v>166</v>
      </c>
      <c r="Y934" t="str">
        <f t="shared" si="157"/>
        <v>Gastropoda</v>
      </c>
      <c r="Z934" t="s">
        <v>193</v>
      </c>
      <c r="AA934" t="s">
        <v>221</v>
      </c>
      <c r="AB934" t="s">
        <v>30</v>
      </c>
      <c r="AC934" t="s">
        <v>229</v>
      </c>
      <c r="AD934">
        <v>1</v>
      </c>
      <c r="AE934">
        <v>1</v>
      </c>
      <c r="AF934" s="27">
        <f t="shared" si="153"/>
        <v>6.0930599059377047E-2</v>
      </c>
      <c r="AG934" t="s">
        <v>330</v>
      </c>
    </row>
    <row r="935" spans="1:33" hidden="1" x14ac:dyDescent="0.25">
      <c r="A935" t="s">
        <v>320</v>
      </c>
      <c r="B935" t="s">
        <v>7</v>
      </c>
      <c r="C935" s="4" t="s">
        <v>277</v>
      </c>
      <c r="D935" s="4" t="s">
        <v>318</v>
      </c>
      <c r="E935" s="30">
        <v>42184</v>
      </c>
      <c r="F935">
        <v>0</v>
      </c>
      <c r="G935" s="15">
        <v>250</v>
      </c>
      <c r="H935">
        <v>371340</v>
      </c>
      <c r="I935">
        <v>374247</v>
      </c>
      <c r="J935">
        <f t="shared" si="158"/>
        <v>78.119889119889123</v>
      </c>
      <c r="K935" t="s">
        <v>30</v>
      </c>
      <c r="L935">
        <f>((3.14*(0.5^2))/4)*J935</f>
        <v>15.331028239778242</v>
      </c>
      <c r="M935">
        <v>16.412115020000002</v>
      </c>
      <c r="N935">
        <v>2000</v>
      </c>
      <c r="O935">
        <v>1</v>
      </c>
      <c r="P935" s="31" t="s">
        <v>238</v>
      </c>
      <c r="Q935" t="s">
        <v>72</v>
      </c>
      <c r="R935" t="s">
        <v>73</v>
      </c>
      <c r="S935" t="s">
        <v>106</v>
      </c>
      <c r="T935" t="s">
        <v>124</v>
      </c>
      <c r="U935" t="s">
        <v>127</v>
      </c>
      <c r="V935" t="s">
        <v>30</v>
      </c>
      <c r="W935" t="s">
        <v>73</v>
      </c>
      <c r="X935" t="s">
        <v>166</v>
      </c>
      <c r="Y935" t="s">
        <v>127</v>
      </c>
      <c r="Z935" t="s">
        <v>127</v>
      </c>
      <c r="AA935" t="s">
        <v>30</v>
      </c>
      <c r="AB935" t="s">
        <v>30</v>
      </c>
      <c r="AC935">
        <v>3.3</v>
      </c>
      <c r="AD935">
        <v>2</v>
      </c>
      <c r="AE935">
        <v>2</v>
      </c>
      <c r="AF935" s="27">
        <f t="shared" si="153"/>
        <v>0.12186119811875409</v>
      </c>
      <c r="AG935" t="s">
        <v>330</v>
      </c>
    </row>
    <row r="936" spans="1:33" hidden="1" x14ac:dyDescent="0.25">
      <c r="A936" t="s">
        <v>320</v>
      </c>
      <c r="B936" t="s">
        <v>7</v>
      </c>
      <c r="C936" s="4" t="s">
        <v>277</v>
      </c>
      <c r="D936" s="4" t="s">
        <v>318</v>
      </c>
      <c r="E936" s="30">
        <v>42184</v>
      </c>
      <c r="F936">
        <v>0</v>
      </c>
      <c r="G936" s="15">
        <v>250</v>
      </c>
      <c r="H936">
        <v>371340</v>
      </c>
      <c r="I936">
        <v>374247</v>
      </c>
      <c r="J936">
        <f t="shared" si="158"/>
        <v>78.119889119889123</v>
      </c>
      <c r="K936" t="s">
        <v>30</v>
      </c>
      <c r="L936">
        <f>((3.14*(0.5^2))/4)*J936</f>
        <v>15.331028239778242</v>
      </c>
      <c r="M936">
        <v>16.412115020000002</v>
      </c>
      <c r="N936">
        <v>2000</v>
      </c>
      <c r="O936">
        <v>1</v>
      </c>
      <c r="P936" s="31" t="s">
        <v>238</v>
      </c>
      <c r="Q936" t="s">
        <v>72</v>
      </c>
      <c r="R936" t="s">
        <v>73</v>
      </c>
      <c r="S936" t="s">
        <v>74</v>
      </c>
      <c r="T936" t="s">
        <v>30</v>
      </c>
      <c r="U936" t="s">
        <v>30</v>
      </c>
      <c r="V936" t="s">
        <v>30</v>
      </c>
      <c r="W936" t="s">
        <v>73</v>
      </c>
      <c r="X936" t="s">
        <v>166</v>
      </c>
      <c r="Y936" t="str">
        <f t="shared" si="157"/>
        <v>Leptomedusae</v>
      </c>
      <c r="Z936" t="s">
        <v>74</v>
      </c>
      <c r="AA936" t="s">
        <v>30</v>
      </c>
      <c r="AB936" t="s">
        <v>30</v>
      </c>
      <c r="AC936">
        <v>2.9</v>
      </c>
      <c r="AD936">
        <v>1</v>
      </c>
      <c r="AE936">
        <v>1</v>
      </c>
      <c r="AF936" s="27">
        <f t="shared" si="153"/>
        <v>6.0930599059377047E-2</v>
      </c>
      <c r="AG936" t="s">
        <v>330</v>
      </c>
    </row>
    <row r="937" spans="1:33" hidden="1" x14ac:dyDescent="0.25">
      <c r="A937" t="s">
        <v>320</v>
      </c>
      <c r="B937" t="s">
        <v>7</v>
      </c>
      <c r="C937" s="4" t="s">
        <v>277</v>
      </c>
      <c r="D937" s="4" t="s">
        <v>318</v>
      </c>
      <c r="E937" s="30">
        <v>42184</v>
      </c>
      <c r="F937">
        <v>0</v>
      </c>
      <c r="G937" s="15">
        <v>250</v>
      </c>
      <c r="H937">
        <v>371340</v>
      </c>
      <c r="I937">
        <v>374247</v>
      </c>
      <c r="J937">
        <f t="shared" si="158"/>
        <v>78.119889119889123</v>
      </c>
      <c r="K937" t="s">
        <v>30</v>
      </c>
      <c r="L937">
        <f>((3.14*(0.5^2))/4)*J937</f>
        <v>15.331028239778242</v>
      </c>
      <c r="M937">
        <v>16.412115020000002</v>
      </c>
      <c r="N937">
        <v>2000</v>
      </c>
      <c r="O937">
        <v>1</v>
      </c>
      <c r="P937" s="31" t="s">
        <v>239</v>
      </c>
      <c r="Q937" t="s">
        <v>31</v>
      </c>
      <c r="R937" t="s">
        <v>33</v>
      </c>
      <c r="S937" t="s">
        <v>34</v>
      </c>
      <c r="T937" t="s">
        <v>65</v>
      </c>
      <c r="U937" t="s">
        <v>66</v>
      </c>
      <c r="V937" t="s">
        <v>30</v>
      </c>
      <c r="W937" t="str">
        <f t="shared" si="156"/>
        <v>Calanoida</v>
      </c>
      <c r="X937" t="s">
        <v>342</v>
      </c>
      <c r="Y937" t="str">
        <f t="shared" si="157"/>
        <v>Pseudocalanus</v>
      </c>
      <c r="Z937" t="s">
        <v>66</v>
      </c>
      <c r="AA937" t="s">
        <v>30</v>
      </c>
      <c r="AB937" t="s">
        <v>30</v>
      </c>
      <c r="AC937" t="s">
        <v>229</v>
      </c>
      <c r="AD937">
        <v>7</v>
      </c>
      <c r="AE937">
        <v>7</v>
      </c>
      <c r="AF937" s="27">
        <f t="shared" si="153"/>
        <v>0.42651419341563934</v>
      </c>
      <c r="AG937" t="s">
        <v>330</v>
      </c>
    </row>
    <row r="938" spans="1:33" hidden="1" x14ac:dyDescent="0.25">
      <c r="A938" t="s">
        <v>320</v>
      </c>
      <c r="B938" t="s">
        <v>7</v>
      </c>
      <c r="C938" s="4" t="s">
        <v>277</v>
      </c>
      <c r="D938" s="4" t="s">
        <v>318</v>
      </c>
      <c r="E938" s="30">
        <v>42184</v>
      </c>
      <c r="F938">
        <v>0</v>
      </c>
      <c r="G938" s="15">
        <v>250</v>
      </c>
      <c r="H938">
        <v>371340</v>
      </c>
      <c r="I938">
        <v>374247</v>
      </c>
      <c r="J938">
        <f t="shared" si="158"/>
        <v>78.119889119889123</v>
      </c>
      <c r="K938" t="s">
        <v>30</v>
      </c>
      <c r="L938">
        <f>((3.14*(0.5^2))/4)*J938</f>
        <v>15.331028239778242</v>
      </c>
      <c r="M938">
        <v>16.412115020000002</v>
      </c>
      <c r="N938">
        <v>2000</v>
      </c>
      <c r="O938">
        <v>1</v>
      </c>
      <c r="P938" s="31" t="s">
        <v>239</v>
      </c>
      <c r="Q938" t="s">
        <v>31</v>
      </c>
      <c r="R938" t="s">
        <v>99</v>
      </c>
      <c r="S938" t="s">
        <v>34</v>
      </c>
      <c r="T938" t="s">
        <v>100</v>
      </c>
      <c r="U938" t="s">
        <v>101</v>
      </c>
      <c r="V938" t="s">
        <v>30</v>
      </c>
      <c r="W938" t="str">
        <f t="shared" si="156"/>
        <v>Calanoida</v>
      </c>
      <c r="X938" t="s">
        <v>342</v>
      </c>
      <c r="Y938" t="str">
        <f t="shared" si="157"/>
        <v>Tortanus</v>
      </c>
      <c r="Z938" t="s">
        <v>101</v>
      </c>
      <c r="AA938" t="s">
        <v>30</v>
      </c>
      <c r="AB938" t="s">
        <v>30</v>
      </c>
      <c r="AC938" t="s">
        <v>229</v>
      </c>
      <c r="AD938">
        <v>2</v>
      </c>
      <c r="AE938">
        <v>2</v>
      </c>
      <c r="AF938" s="27">
        <f t="shared" si="153"/>
        <v>0.12186119811875409</v>
      </c>
      <c r="AG938" t="s">
        <v>330</v>
      </c>
    </row>
    <row r="939" spans="1:33" hidden="1" x14ac:dyDescent="0.25">
      <c r="A939" t="s">
        <v>320</v>
      </c>
      <c r="B939" t="s">
        <v>7</v>
      </c>
      <c r="C939" s="4" t="s">
        <v>277</v>
      </c>
      <c r="D939" s="4" t="s">
        <v>318</v>
      </c>
      <c r="E939" s="30">
        <v>42184</v>
      </c>
      <c r="F939">
        <v>0</v>
      </c>
      <c r="G939" s="15">
        <v>250</v>
      </c>
      <c r="H939">
        <v>371340</v>
      </c>
      <c r="I939">
        <v>374247</v>
      </c>
      <c r="J939">
        <f t="shared" si="158"/>
        <v>78.119889119889123</v>
      </c>
      <c r="K939" t="s">
        <v>30</v>
      </c>
      <c r="L939">
        <f>((3.14*(0.5^2))/4)*J939</f>
        <v>15.331028239778242</v>
      </c>
      <c r="M939">
        <v>16.412115020000002</v>
      </c>
      <c r="N939">
        <v>2000</v>
      </c>
      <c r="O939">
        <v>1</v>
      </c>
      <c r="P939" s="31" t="s">
        <v>234</v>
      </c>
      <c r="Q939" t="s">
        <v>30</v>
      </c>
      <c r="R939" t="s">
        <v>30</v>
      </c>
      <c r="S939" t="s">
        <v>30</v>
      </c>
      <c r="T939" t="s">
        <v>30</v>
      </c>
      <c r="U939" t="s">
        <v>30</v>
      </c>
      <c r="V939" t="s">
        <v>30</v>
      </c>
      <c r="W939" t="s">
        <v>166</v>
      </c>
      <c r="X939" t="s">
        <v>166</v>
      </c>
      <c r="Y939" t="str">
        <f t="shared" si="157"/>
        <v>Other</v>
      </c>
      <c r="Z939" t="s">
        <v>273</v>
      </c>
      <c r="AA939" t="s">
        <v>30</v>
      </c>
      <c r="AB939" t="s">
        <v>30</v>
      </c>
      <c r="AC939" t="s">
        <v>229</v>
      </c>
      <c r="AD939">
        <v>2</v>
      </c>
      <c r="AE939">
        <v>2</v>
      </c>
      <c r="AF939" s="27">
        <f t="shared" si="153"/>
        <v>0.12186119811875409</v>
      </c>
      <c r="AG939" t="s">
        <v>330</v>
      </c>
    </row>
    <row r="940" spans="1:33" hidden="1" x14ac:dyDescent="0.25">
      <c r="A940" t="s">
        <v>320</v>
      </c>
      <c r="B940" t="s">
        <v>7</v>
      </c>
      <c r="C940" s="4" t="s">
        <v>277</v>
      </c>
      <c r="D940" s="4" t="s">
        <v>318</v>
      </c>
      <c r="E940" s="30">
        <v>42184</v>
      </c>
      <c r="F940">
        <v>0</v>
      </c>
      <c r="G940" s="15">
        <v>250</v>
      </c>
      <c r="H940">
        <v>371340</v>
      </c>
      <c r="I940">
        <v>374247</v>
      </c>
      <c r="J940">
        <f t="shared" si="158"/>
        <v>78.119889119889123</v>
      </c>
      <c r="K940" t="s">
        <v>30</v>
      </c>
      <c r="L940">
        <f>((3.14*(0.5^2))/4)*J940</f>
        <v>15.331028239778242</v>
      </c>
      <c r="M940">
        <v>16.412115020000002</v>
      </c>
      <c r="N940">
        <v>1000</v>
      </c>
      <c r="O940">
        <v>1</v>
      </c>
      <c r="P940" s="31" t="s">
        <v>234</v>
      </c>
      <c r="Q940" t="s">
        <v>31</v>
      </c>
      <c r="R940" t="s">
        <v>32</v>
      </c>
      <c r="S940" t="s">
        <v>34</v>
      </c>
      <c r="T940" t="s">
        <v>50</v>
      </c>
      <c r="U940" t="s">
        <v>51</v>
      </c>
      <c r="V940" t="s">
        <v>30</v>
      </c>
      <c r="W940" t="str">
        <f t="shared" si="156"/>
        <v>Calanoida</v>
      </c>
      <c r="X940" t="s">
        <v>342</v>
      </c>
      <c r="Y940" t="str">
        <f t="shared" si="157"/>
        <v>Acartia</v>
      </c>
      <c r="Z940" t="s">
        <v>51</v>
      </c>
      <c r="AA940" t="s">
        <v>30</v>
      </c>
      <c r="AB940" t="s">
        <v>30</v>
      </c>
      <c r="AC940" t="s">
        <v>229</v>
      </c>
      <c r="AD940">
        <v>8</v>
      </c>
      <c r="AE940">
        <v>8</v>
      </c>
      <c r="AF940" s="27">
        <f t="shared" si="153"/>
        <v>0.48744479247501638</v>
      </c>
      <c r="AG940" t="s">
        <v>330</v>
      </c>
    </row>
    <row r="941" spans="1:33" hidden="1" x14ac:dyDescent="0.25">
      <c r="A941" t="s">
        <v>320</v>
      </c>
      <c r="B941" t="s">
        <v>7</v>
      </c>
      <c r="C941" s="4" t="s">
        <v>277</v>
      </c>
      <c r="D941" s="4" t="s">
        <v>318</v>
      </c>
      <c r="E941" s="30">
        <v>42184</v>
      </c>
      <c r="F941">
        <v>0</v>
      </c>
      <c r="G941" s="15">
        <v>250</v>
      </c>
      <c r="H941">
        <v>371340</v>
      </c>
      <c r="I941">
        <v>374247</v>
      </c>
      <c r="J941">
        <f t="shared" si="158"/>
        <v>78.119889119889123</v>
      </c>
      <c r="K941" t="s">
        <v>30</v>
      </c>
      <c r="L941">
        <f>((3.14*(0.5^2))/4)*J941</f>
        <v>15.331028239778242</v>
      </c>
      <c r="M941">
        <v>16.412115020000002</v>
      </c>
      <c r="N941">
        <v>1000</v>
      </c>
      <c r="O941">
        <v>1</v>
      </c>
      <c r="P941" s="31" t="s">
        <v>238</v>
      </c>
      <c r="Q941" t="s">
        <v>31</v>
      </c>
      <c r="R941" t="s">
        <v>32</v>
      </c>
      <c r="S941" t="s">
        <v>34</v>
      </c>
      <c r="T941" t="s">
        <v>82</v>
      </c>
      <c r="U941" t="s">
        <v>83</v>
      </c>
      <c r="V941" t="s">
        <v>84</v>
      </c>
      <c r="W941" t="str">
        <f t="shared" si="156"/>
        <v>Calanoida</v>
      </c>
      <c r="X941" t="s">
        <v>342</v>
      </c>
      <c r="Y941" t="str">
        <f t="shared" si="157"/>
        <v>Calanus</v>
      </c>
      <c r="Z941" t="s">
        <v>187</v>
      </c>
      <c r="AA941" t="s">
        <v>30</v>
      </c>
      <c r="AB941" t="s">
        <v>30</v>
      </c>
      <c r="AC941">
        <v>3.8</v>
      </c>
      <c r="AD941">
        <v>4</v>
      </c>
      <c r="AE941">
        <v>4</v>
      </c>
      <c r="AF941" s="27">
        <f t="shared" si="153"/>
        <v>0.24372239623750819</v>
      </c>
      <c r="AG941" t="s">
        <v>330</v>
      </c>
    </row>
    <row r="942" spans="1:33" hidden="1" x14ac:dyDescent="0.25">
      <c r="A942" t="s">
        <v>320</v>
      </c>
      <c r="B942" t="s">
        <v>7</v>
      </c>
      <c r="C942" s="4" t="s">
        <v>277</v>
      </c>
      <c r="D942" s="4" t="s">
        <v>318</v>
      </c>
      <c r="E942" s="30">
        <v>42184</v>
      </c>
      <c r="F942">
        <v>0</v>
      </c>
      <c r="G942" s="15">
        <v>250</v>
      </c>
      <c r="H942">
        <v>371340</v>
      </c>
      <c r="I942">
        <v>374247</v>
      </c>
      <c r="J942">
        <f t="shared" si="158"/>
        <v>78.119889119889123</v>
      </c>
      <c r="K942" t="s">
        <v>30</v>
      </c>
      <c r="L942">
        <f>((3.14*(0.5^2))/4)*J942</f>
        <v>15.331028239778242</v>
      </c>
      <c r="M942">
        <v>16.412115020000002</v>
      </c>
      <c r="N942">
        <v>1000</v>
      </c>
      <c r="O942">
        <v>1</v>
      </c>
      <c r="P942" s="31" t="s">
        <v>238</v>
      </c>
      <c r="Q942" t="s">
        <v>31</v>
      </c>
      <c r="R942" t="s">
        <v>32</v>
      </c>
      <c r="S942" t="s">
        <v>34</v>
      </c>
      <c r="T942" t="s">
        <v>82</v>
      </c>
      <c r="U942" t="s">
        <v>83</v>
      </c>
      <c r="V942" t="s">
        <v>133</v>
      </c>
      <c r="W942" t="str">
        <f t="shared" si="156"/>
        <v>Calanoida</v>
      </c>
      <c r="X942" t="s">
        <v>342</v>
      </c>
      <c r="Y942" t="str">
        <f t="shared" si="157"/>
        <v>Calanus</v>
      </c>
      <c r="Z942" t="s">
        <v>198</v>
      </c>
      <c r="AA942" t="s">
        <v>30</v>
      </c>
      <c r="AB942" t="s">
        <v>30</v>
      </c>
      <c r="AC942">
        <v>2.6</v>
      </c>
      <c r="AD942">
        <v>9</v>
      </c>
      <c r="AE942">
        <v>9</v>
      </c>
      <c r="AF942" s="27">
        <f t="shared" si="153"/>
        <v>0.54837539153439341</v>
      </c>
      <c r="AG942" t="s">
        <v>330</v>
      </c>
    </row>
    <row r="943" spans="1:33" hidden="1" x14ac:dyDescent="0.25">
      <c r="A943" t="s">
        <v>320</v>
      </c>
      <c r="B943" t="s">
        <v>7</v>
      </c>
      <c r="C943" s="4" t="s">
        <v>277</v>
      </c>
      <c r="D943" s="4" t="s">
        <v>318</v>
      </c>
      <c r="E943" s="30">
        <v>42184</v>
      </c>
      <c r="F943">
        <v>0</v>
      </c>
      <c r="G943" s="15">
        <v>250</v>
      </c>
      <c r="H943">
        <v>371340</v>
      </c>
      <c r="I943">
        <v>374247</v>
      </c>
      <c r="J943">
        <f t="shared" si="158"/>
        <v>78.119889119889123</v>
      </c>
      <c r="K943" t="s">
        <v>30</v>
      </c>
      <c r="L943">
        <f>((3.14*(0.5^2))/4)*J943</f>
        <v>15.331028239778242</v>
      </c>
      <c r="M943">
        <v>16.412115020000002</v>
      </c>
      <c r="N943">
        <v>1000</v>
      </c>
      <c r="O943">
        <v>1</v>
      </c>
      <c r="P943" s="31" t="s">
        <v>238</v>
      </c>
      <c r="Q943" t="s">
        <v>31</v>
      </c>
      <c r="R943" t="s">
        <v>79</v>
      </c>
      <c r="S943" t="s">
        <v>80</v>
      </c>
      <c r="T943" t="s">
        <v>115</v>
      </c>
      <c r="U943" t="s">
        <v>30</v>
      </c>
      <c r="V943" t="s">
        <v>30</v>
      </c>
      <c r="W943" t="str">
        <f t="shared" si="156"/>
        <v>Decapoda</v>
      </c>
      <c r="X943" t="s">
        <v>340</v>
      </c>
      <c r="Y943" t="str">
        <f t="shared" si="157"/>
        <v>Callianassidae</v>
      </c>
      <c r="Z943" t="s">
        <v>325</v>
      </c>
      <c r="AA943" t="s">
        <v>326</v>
      </c>
      <c r="AB943" t="s">
        <v>30</v>
      </c>
      <c r="AC943">
        <v>3.5</v>
      </c>
      <c r="AD943">
        <v>2</v>
      </c>
      <c r="AE943">
        <v>2</v>
      </c>
      <c r="AF943" s="27">
        <f t="shared" si="153"/>
        <v>0.12186119811875409</v>
      </c>
      <c r="AG943" t="s">
        <v>330</v>
      </c>
    </row>
    <row r="944" spans="1:33" hidden="1" x14ac:dyDescent="0.25">
      <c r="A944" t="s">
        <v>320</v>
      </c>
      <c r="B944" t="s">
        <v>7</v>
      </c>
      <c r="C944" s="4" t="s">
        <v>277</v>
      </c>
      <c r="D944" s="4" t="s">
        <v>318</v>
      </c>
      <c r="E944" s="30">
        <v>42184</v>
      </c>
      <c r="F944">
        <v>0</v>
      </c>
      <c r="G944" s="15">
        <v>250</v>
      </c>
      <c r="H944">
        <v>371340</v>
      </c>
      <c r="I944">
        <v>374247</v>
      </c>
      <c r="J944">
        <f t="shared" si="158"/>
        <v>78.119889119889123</v>
      </c>
      <c r="K944" t="s">
        <v>30</v>
      </c>
      <c r="L944">
        <f>((3.14*(0.5^2))/4)*J944</f>
        <v>15.331028239778242</v>
      </c>
      <c r="M944">
        <v>16.412115020000002</v>
      </c>
      <c r="N944">
        <v>1000</v>
      </c>
      <c r="O944">
        <v>1</v>
      </c>
      <c r="P944" s="31" t="s">
        <v>238</v>
      </c>
      <c r="Q944" t="s">
        <v>31</v>
      </c>
      <c r="R944" t="s">
        <v>79</v>
      </c>
      <c r="S944" t="s">
        <v>80</v>
      </c>
      <c r="T944" t="s">
        <v>81</v>
      </c>
      <c r="U944" t="s">
        <v>30</v>
      </c>
      <c r="V944" t="s">
        <v>30</v>
      </c>
      <c r="W944" t="str">
        <f t="shared" si="156"/>
        <v>Decapoda</v>
      </c>
      <c r="X944" t="s">
        <v>340</v>
      </c>
      <c r="Y944" t="str">
        <f t="shared" si="157"/>
        <v>Cancridae</v>
      </c>
      <c r="Z944" t="s">
        <v>81</v>
      </c>
      <c r="AA944" t="s">
        <v>30</v>
      </c>
      <c r="AB944" t="s">
        <v>30</v>
      </c>
      <c r="AC944">
        <v>2.75</v>
      </c>
      <c r="AD944">
        <v>1</v>
      </c>
      <c r="AE944">
        <v>1</v>
      </c>
      <c r="AF944" s="27">
        <f t="shared" si="153"/>
        <v>6.0930599059377047E-2</v>
      </c>
      <c r="AG944" t="s">
        <v>330</v>
      </c>
    </row>
    <row r="945" spans="1:33" hidden="1" x14ac:dyDescent="0.25">
      <c r="A945" t="s">
        <v>320</v>
      </c>
      <c r="B945" t="s">
        <v>7</v>
      </c>
      <c r="C945" s="4" t="s">
        <v>277</v>
      </c>
      <c r="D945" s="4" t="s">
        <v>318</v>
      </c>
      <c r="E945" s="30">
        <v>42184</v>
      </c>
      <c r="F945">
        <v>0</v>
      </c>
      <c r="G945" s="15">
        <v>250</v>
      </c>
      <c r="H945">
        <v>371340</v>
      </c>
      <c r="I945">
        <v>374247</v>
      </c>
      <c r="J945">
        <f t="shared" si="158"/>
        <v>78.119889119889123</v>
      </c>
      <c r="K945" t="s">
        <v>30</v>
      </c>
      <c r="L945">
        <f>((3.14*(0.5^2))/4)*J945</f>
        <v>15.331028239778242</v>
      </c>
      <c r="M945">
        <v>16.412115020000002</v>
      </c>
      <c r="N945">
        <v>1000</v>
      </c>
      <c r="O945">
        <v>1</v>
      </c>
      <c r="P945" s="31" t="s">
        <v>238</v>
      </c>
      <c r="Q945" t="s">
        <v>31</v>
      </c>
      <c r="R945" t="s">
        <v>33</v>
      </c>
      <c r="S945" t="s">
        <v>34</v>
      </c>
      <c r="T945" t="s">
        <v>35</v>
      </c>
      <c r="U945" t="s">
        <v>36</v>
      </c>
      <c r="V945" t="s">
        <v>37</v>
      </c>
      <c r="W945" t="str">
        <f t="shared" si="156"/>
        <v>Calanoida</v>
      </c>
      <c r="X945" t="s">
        <v>342</v>
      </c>
      <c r="Y945" t="str">
        <f t="shared" si="157"/>
        <v>Centropages</v>
      </c>
      <c r="Z945" t="s">
        <v>247</v>
      </c>
      <c r="AA945" t="s">
        <v>30</v>
      </c>
      <c r="AB945" t="s">
        <v>30</v>
      </c>
      <c r="AC945">
        <v>2</v>
      </c>
      <c r="AD945">
        <v>2</v>
      </c>
      <c r="AE945">
        <v>2</v>
      </c>
      <c r="AF945" s="27">
        <f t="shared" si="153"/>
        <v>0.12186119811875409</v>
      </c>
      <c r="AG945" t="s">
        <v>330</v>
      </c>
    </row>
    <row r="946" spans="1:33" hidden="1" x14ac:dyDescent="0.25">
      <c r="A946" t="s">
        <v>320</v>
      </c>
      <c r="B946" t="s">
        <v>7</v>
      </c>
      <c r="C946" s="4" t="s">
        <v>277</v>
      </c>
      <c r="D946" s="4" t="s">
        <v>318</v>
      </c>
      <c r="E946" s="30">
        <v>42184</v>
      </c>
      <c r="F946">
        <v>0</v>
      </c>
      <c r="G946" s="15">
        <v>250</v>
      </c>
      <c r="H946">
        <v>371340</v>
      </c>
      <c r="I946">
        <v>374247</v>
      </c>
      <c r="J946">
        <f t="shared" si="158"/>
        <v>78.119889119889123</v>
      </c>
      <c r="K946" t="s">
        <v>30</v>
      </c>
      <c r="L946">
        <f>((3.14*(0.5^2))/4)*J946</f>
        <v>15.331028239778242</v>
      </c>
      <c r="M946">
        <v>16.412115020000002</v>
      </c>
      <c r="N946">
        <v>1000</v>
      </c>
      <c r="O946">
        <v>1</v>
      </c>
      <c r="P946" s="31" t="s">
        <v>238</v>
      </c>
      <c r="Q946" t="s">
        <v>31</v>
      </c>
      <c r="R946" t="s">
        <v>79</v>
      </c>
      <c r="S946" t="s">
        <v>80</v>
      </c>
      <c r="T946" t="s">
        <v>30</v>
      </c>
      <c r="U946" t="s">
        <v>30</v>
      </c>
      <c r="V946" t="s">
        <v>30</v>
      </c>
      <c r="W946" t="str">
        <f t="shared" si="156"/>
        <v>Decapoda</v>
      </c>
      <c r="X946" t="s">
        <v>340</v>
      </c>
      <c r="Y946" t="str">
        <f t="shared" si="157"/>
        <v>Decapoda</v>
      </c>
      <c r="Z946" t="s">
        <v>80</v>
      </c>
      <c r="AA946" t="s">
        <v>30</v>
      </c>
      <c r="AB946" t="s">
        <v>30</v>
      </c>
      <c r="AC946">
        <v>4.5</v>
      </c>
      <c r="AD946">
        <v>1</v>
      </c>
      <c r="AE946">
        <v>1</v>
      </c>
      <c r="AF946" s="27">
        <f t="shared" si="153"/>
        <v>6.0930599059377047E-2</v>
      </c>
      <c r="AG946" t="s">
        <v>330</v>
      </c>
    </row>
    <row r="947" spans="1:33" hidden="1" x14ac:dyDescent="0.25">
      <c r="A947" t="s">
        <v>320</v>
      </c>
      <c r="B947" t="s">
        <v>7</v>
      </c>
      <c r="C947" s="4" t="s">
        <v>277</v>
      </c>
      <c r="D947" s="4" t="s">
        <v>318</v>
      </c>
      <c r="E947" s="30">
        <v>42184</v>
      </c>
      <c r="F947">
        <v>0</v>
      </c>
      <c r="G947" s="15">
        <v>250</v>
      </c>
      <c r="H947">
        <v>371340</v>
      </c>
      <c r="I947">
        <v>374247</v>
      </c>
      <c r="J947">
        <f t="shared" si="158"/>
        <v>78.119889119889123</v>
      </c>
      <c r="K947" t="s">
        <v>30</v>
      </c>
      <c r="L947">
        <f>((3.14*(0.5^2))/4)*J947</f>
        <v>15.331028239778242</v>
      </c>
      <c r="M947">
        <v>16.412115020000002</v>
      </c>
      <c r="N947">
        <v>1000</v>
      </c>
      <c r="O947">
        <v>1</v>
      </c>
      <c r="P947" s="31" t="s">
        <v>238</v>
      </c>
      <c r="Q947" t="s">
        <v>31</v>
      </c>
      <c r="R947" t="s">
        <v>96</v>
      </c>
      <c r="S947" t="s">
        <v>97</v>
      </c>
      <c r="T947" t="s">
        <v>30</v>
      </c>
      <c r="U947" t="s">
        <v>30</v>
      </c>
      <c r="V947" t="s">
        <v>30</v>
      </c>
      <c r="W947" t="s">
        <v>96</v>
      </c>
      <c r="X947" t="s">
        <v>166</v>
      </c>
      <c r="Y947" t="str">
        <f t="shared" si="157"/>
        <v>Diptera</v>
      </c>
      <c r="Z947" t="s">
        <v>97</v>
      </c>
      <c r="AA947" t="s">
        <v>30</v>
      </c>
      <c r="AB947" t="s">
        <v>30</v>
      </c>
      <c r="AC947" t="s">
        <v>229</v>
      </c>
      <c r="AD947">
        <v>1</v>
      </c>
      <c r="AE947">
        <v>1</v>
      </c>
      <c r="AF947" s="27">
        <f t="shared" si="153"/>
        <v>6.0930599059377047E-2</v>
      </c>
      <c r="AG947" t="s">
        <v>330</v>
      </c>
    </row>
    <row r="948" spans="1:33" hidden="1" x14ac:dyDescent="0.25">
      <c r="A948" t="s">
        <v>320</v>
      </c>
      <c r="B948" t="s">
        <v>7</v>
      </c>
      <c r="C948" s="4" t="s">
        <v>277</v>
      </c>
      <c r="D948" s="4" t="s">
        <v>318</v>
      </c>
      <c r="E948" s="30">
        <v>42184</v>
      </c>
      <c r="F948">
        <v>0</v>
      </c>
      <c r="G948" s="15">
        <v>250</v>
      </c>
      <c r="H948">
        <v>371340</v>
      </c>
      <c r="I948">
        <v>374247</v>
      </c>
      <c r="J948">
        <f t="shared" si="158"/>
        <v>78.119889119889123</v>
      </c>
      <c r="K948" t="s">
        <v>30</v>
      </c>
      <c r="L948">
        <f>((3.14*(0.5^2))/4)*J948</f>
        <v>15.331028239778242</v>
      </c>
      <c r="M948">
        <v>16.412115020000002</v>
      </c>
      <c r="N948">
        <v>1000</v>
      </c>
      <c r="O948">
        <v>1</v>
      </c>
      <c r="P948" s="31" t="s">
        <v>234</v>
      </c>
      <c r="Q948" t="s">
        <v>31</v>
      </c>
      <c r="R948" t="s">
        <v>79</v>
      </c>
      <c r="S948" t="s">
        <v>92</v>
      </c>
      <c r="T948" t="s">
        <v>105</v>
      </c>
      <c r="U948" t="s">
        <v>30</v>
      </c>
      <c r="V948" t="s">
        <v>30</v>
      </c>
      <c r="W948" t="str">
        <f t="shared" si="156"/>
        <v>Euphausiacea</v>
      </c>
      <c r="X948" t="s">
        <v>205</v>
      </c>
      <c r="Y948" t="str">
        <f t="shared" si="157"/>
        <v>Euphausiidae</v>
      </c>
      <c r="Z948" t="s">
        <v>323</v>
      </c>
      <c r="AA948" t="s">
        <v>30</v>
      </c>
      <c r="AB948" t="s">
        <v>30</v>
      </c>
      <c r="AC948" t="s">
        <v>229</v>
      </c>
      <c r="AD948">
        <v>26</v>
      </c>
      <c r="AE948">
        <v>26</v>
      </c>
      <c r="AF948" s="27">
        <f t="shared" si="153"/>
        <v>1.5841955755438033</v>
      </c>
      <c r="AG948" t="s">
        <v>330</v>
      </c>
    </row>
    <row r="949" spans="1:33" hidden="1" x14ac:dyDescent="0.25">
      <c r="A949" t="s">
        <v>320</v>
      </c>
      <c r="B949" t="s">
        <v>7</v>
      </c>
      <c r="C949" s="4" t="s">
        <v>277</v>
      </c>
      <c r="D949" s="4" t="s">
        <v>318</v>
      </c>
      <c r="E949" s="30">
        <v>42184</v>
      </c>
      <c r="F949">
        <v>0</v>
      </c>
      <c r="G949" s="15">
        <v>250</v>
      </c>
      <c r="H949">
        <v>371340</v>
      </c>
      <c r="I949">
        <v>374247</v>
      </c>
      <c r="J949">
        <f t="shared" si="158"/>
        <v>78.119889119889123</v>
      </c>
      <c r="K949" t="s">
        <v>30</v>
      </c>
      <c r="L949">
        <f>((3.14*(0.5^2))/4)*J949</f>
        <v>15.331028239778242</v>
      </c>
      <c r="M949">
        <v>16.412115020000002</v>
      </c>
      <c r="N949">
        <v>1000</v>
      </c>
      <c r="O949">
        <v>1</v>
      </c>
      <c r="P949" s="31" t="s">
        <v>234</v>
      </c>
      <c r="Q949" t="s">
        <v>30</v>
      </c>
      <c r="R949" t="s">
        <v>30</v>
      </c>
      <c r="S949" t="s">
        <v>30</v>
      </c>
      <c r="T949" t="s">
        <v>30</v>
      </c>
      <c r="U949" t="s">
        <v>30</v>
      </c>
      <c r="V949" t="s">
        <v>30</v>
      </c>
      <c r="W949" t="s">
        <v>166</v>
      </c>
      <c r="X949" t="s">
        <v>166</v>
      </c>
      <c r="Y949" t="str">
        <f t="shared" si="157"/>
        <v>Other</v>
      </c>
      <c r="Z949" t="s">
        <v>327</v>
      </c>
      <c r="AA949" t="s">
        <v>30</v>
      </c>
      <c r="AB949" t="s">
        <v>30</v>
      </c>
      <c r="AC949" t="s">
        <v>229</v>
      </c>
      <c r="AD949">
        <v>1</v>
      </c>
      <c r="AE949">
        <v>1</v>
      </c>
      <c r="AF949" s="27">
        <f t="shared" si="153"/>
        <v>6.0930599059377047E-2</v>
      </c>
      <c r="AG949" t="s">
        <v>330</v>
      </c>
    </row>
    <row r="950" spans="1:33" hidden="1" x14ac:dyDescent="0.25">
      <c r="A950" t="s">
        <v>320</v>
      </c>
      <c r="B950" t="s">
        <v>7</v>
      </c>
      <c r="C950" s="4" t="s">
        <v>277</v>
      </c>
      <c r="D950" s="4" t="s">
        <v>318</v>
      </c>
      <c r="E950" s="30">
        <v>42184</v>
      </c>
      <c r="F950">
        <v>0</v>
      </c>
      <c r="G950" s="15">
        <v>250</v>
      </c>
      <c r="H950">
        <v>371340</v>
      </c>
      <c r="I950">
        <v>374247</v>
      </c>
      <c r="J950">
        <f t="shared" si="158"/>
        <v>78.119889119889123</v>
      </c>
      <c r="K950" t="s">
        <v>30</v>
      </c>
      <c r="L950">
        <f>((3.14*(0.5^2))/4)*J950</f>
        <v>15.331028239778242</v>
      </c>
      <c r="M950">
        <v>16.412115020000002</v>
      </c>
      <c r="N950">
        <v>1000</v>
      </c>
      <c r="O950">
        <v>1</v>
      </c>
      <c r="P950" s="31" t="s">
        <v>238</v>
      </c>
      <c r="Q950" t="s">
        <v>31</v>
      </c>
      <c r="R950" t="s">
        <v>79</v>
      </c>
      <c r="S950" t="s">
        <v>80</v>
      </c>
      <c r="T950" s="10" t="s">
        <v>333</v>
      </c>
      <c r="U950" s="10" t="s">
        <v>30</v>
      </c>
      <c r="V950" s="10" t="s">
        <v>30</v>
      </c>
      <c r="W950" t="str">
        <f t="shared" si="156"/>
        <v>Decapoda</v>
      </c>
      <c r="X950" t="s">
        <v>340</v>
      </c>
      <c r="Y950" t="str">
        <f t="shared" si="157"/>
        <v>Hippolytidae</v>
      </c>
      <c r="Z950" t="s">
        <v>332</v>
      </c>
      <c r="AA950" t="s">
        <v>326</v>
      </c>
      <c r="AB950" t="s">
        <v>30</v>
      </c>
      <c r="AC950">
        <v>3.25</v>
      </c>
      <c r="AD950">
        <v>2</v>
      </c>
      <c r="AE950">
        <v>2</v>
      </c>
      <c r="AF950" s="27">
        <f t="shared" si="153"/>
        <v>0.12186119811875409</v>
      </c>
      <c r="AG950" t="s">
        <v>330</v>
      </c>
    </row>
    <row r="951" spans="1:33" hidden="1" x14ac:dyDescent="0.25">
      <c r="A951" t="s">
        <v>320</v>
      </c>
      <c r="B951" t="s">
        <v>7</v>
      </c>
      <c r="C951" s="4" t="s">
        <v>277</v>
      </c>
      <c r="D951" s="4" t="s">
        <v>318</v>
      </c>
      <c r="E951" s="30">
        <v>42184</v>
      </c>
      <c r="F951">
        <v>0</v>
      </c>
      <c r="G951" s="15">
        <v>250</v>
      </c>
      <c r="H951">
        <v>371340</v>
      </c>
      <c r="I951">
        <v>374247</v>
      </c>
      <c r="J951">
        <f t="shared" si="158"/>
        <v>78.119889119889123</v>
      </c>
      <c r="K951" t="s">
        <v>30</v>
      </c>
      <c r="L951">
        <f>((3.14*(0.5^2))/4)*J951</f>
        <v>15.331028239778242</v>
      </c>
      <c r="M951">
        <v>16.412115020000002</v>
      </c>
      <c r="N951">
        <v>1000</v>
      </c>
      <c r="O951">
        <v>1</v>
      </c>
      <c r="P951" s="31" t="s">
        <v>238</v>
      </c>
      <c r="Q951" t="s">
        <v>31</v>
      </c>
      <c r="R951" t="s">
        <v>79</v>
      </c>
      <c r="S951" t="s">
        <v>89</v>
      </c>
      <c r="T951" t="s">
        <v>94</v>
      </c>
      <c r="U951" t="s">
        <v>98</v>
      </c>
      <c r="V951" t="s">
        <v>30</v>
      </c>
      <c r="W951" t="str">
        <f t="shared" si="156"/>
        <v>Amphipoda</v>
      </c>
      <c r="X951" t="s">
        <v>338</v>
      </c>
      <c r="Y951" t="str">
        <f t="shared" si="157"/>
        <v>Themisto</v>
      </c>
      <c r="Z951" t="s">
        <v>257</v>
      </c>
      <c r="AA951" t="s">
        <v>30</v>
      </c>
      <c r="AB951" t="s">
        <v>30</v>
      </c>
      <c r="AC951">
        <v>2.7</v>
      </c>
      <c r="AD951">
        <v>7</v>
      </c>
      <c r="AE951">
        <v>7</v>
      </c>
      <c r="AF951" s="27">
        <f t="shared" si="153"/>
        <v>0.42651419341563934</v>
      </c>
      <c r="AG951" t="s">
        <v>330</v>
      </c>
    </row>
    <row r="952" spans="1:33" hidden="1" x14ac:dyDescent="0.25">
      <c r="A952" t="s">
        <v>320</v>
      </c>
      <c r="B952" t="s">
        <v>7</v>
      </c>
      <c r="C952" s="4" t="s">
        <v>277</v>
      </c>
      <c r="D952" s="4" t="s">
        <v>318</v>
      </c>
      <c r="E952" s="30">
        <v>42184</v>
      </c>
      <c r="F952">
        <v>0</v>
      </c>
      <c r="G952" s="15">
        <v>250</v>
      </c>
      <c r="H952">
        <v>371340</v>
      </c>
      <c r="I952">
        <v>374247</v>
      </c>
      <c r="J952">
        <f t="shared" si="158"/>
        <v>78.119889119889123</v>
      </c>
      <c r="K952" t="s">
        <v>30</v>
      </c>
      <c r="L952">
        <f>((3.14*(0.5^2))/4)*J952</f>
        <v>15.331028239778242</v>
      </c>
      <c r="M952">
        <v>16.412115020000002</v>
      </c>
      <c r="N952">
        <v>1000</v>
      </c>
      <c r="O952">
        <v>1</v>
      </c>
      <c r="P952" s="31" t="s">
        <v>238</v>
      </c>
      <c r="Q952" t="s">
        <v>45</v>
      </c>
      <c r="R952" t="s">
        <v>46</v>
      </c>
      <c r="S952" t="s">
        <v>47</v>
      </c>
      <c r="T952" t="s">
        <v>48</v>
      </c>
      <c r="U952" t="s">
        <v>49</v>
      </c>
      <c r="V952" t="s">
        <v>30</v>
      </c>
      <c r="W952" t="str">
        <f t="shared" si="156"/>
        <v>Copelata</v>
      </c>
      <c r="X952" t="s">
        <v>341</v>
      </c>
      <c r="Y952" t="s">
        <v>341</v>
      </c>
      <c r="Z952" t="s">
        <v>49</v>
      </c>
      <c r="AA952" t="s">
        <v>30</v>
      </c>
      <c r="AB952" t="s">
        <v>30</v>
      </c>
      <c r="AC952">
        <v>4.75</v>
      </c>
      <c r="AD952">
        <v>12</v>
      </c>
      <c r="AE952">
        <v>12</v>
      </c>
      <c r="AF952" s="27">
        <f t="shared" si="153"/>
        <v>0.73116718871252451</v>
      </c>
      <c r="AG952" t="s">
        <v>330</v>
      </c>
    </row>
    <row r="953" spans="1:33" hidden="1" x14ac:dyDescent="0.25">
      <c r="A953" t="s">
        <v>320</v>
      </c>
      <c r="B953" t="s">
        <v>7</v>
      </c>
      <c r="C953" s="4" t="s">
        <v>277</v>
      </c>
      <c r="D953" s="4" t="s">
        <v>318</v>
      </c>
      <c r="E953" s="30">
        <v>42184</v>
      </c>
      <c r="F953">
        <v>0</v>
      </c>
      <c r="G953" s="15">
        <v>250</v>
      </c>
      <c r="H953">
        <v>371340</v>
      </c>
      <c r="I953">
        <v>374247</v>
      </c>
      <c r="J953">
        <f t="shared" si="158"/>
        <v>78.119889119889123</v>
      </c>
      <c r="K953" t="s">
        <v>30</v>
      </c>
      <c r="L953">
        <f>((3.14*(0.5^2))/4)*J953</f>
        <v>15.331028239778242</v>
      </c>
      <c r="M953">
        <v>16.412115020000002</v>
      </c>
      <c r="N953">
        <v>1000</v>
      </c>
      <c r="O953">
        <v>1</v>
      </c>
      <c r="P953" s="31" t="s">
        <v>239</v>
      </c>
      <c r="Q953" t="s">
        <v>31</v>
      </c>
      <c r="R953" t="s">
        <v>33</v>
      </c>
      <c r="S953" t="s">
        <v>34</v>
      </c>
      <c r="T953" t="s">
        <v>65</v>
      </c>
      <c r="U953" t="s">
        <v>66</v>
      </c>
      <c r="V953" t="s">
        <v>30</v>
      </c>
      <c r="W953" t="str">
        <f t="shared" si="156"/>
        <v>Calanoida</v>
      </c>
      <c r="X953" t="s">
        <v>342</v>
      </c>
      <c r="Y953" t="str">
        <f t="shared" si="157"/>
        <v>Pseudocalanus</v>
      </c>
      <c r="Z953" t="s">
        <v>66</v>
      </c>
      <c r="AA953" t="s">
        <v>30</v>
      </c>
      <c r="AB953" t="s">
        <v>30</v>
      </c>
      <c r="AC953" t="s">
        <v>229</v>
      </c>
      <c r="AD953">
        <v>6</v>
      </c>
      <c r="AE953">
        <v>6</v>
      </c>
      <c r="AF953" s="27">
        <f t="shared" si="153"/>
        <v>0.36558359435626225</v>
      </c>
      <c r="AG953" t="s">
        <v>330</v>
      </c>
    </row>
    <row r="954" spans="1:33" hidden="1" x14ac:dyDescent="0.25">
      <c r="A954" t="s">
        <v>320</v>
      </c>
      <c r="B954" t="s">
        <v>7</v>
      </c>
      <c r="C954" s="4" t="s">
        <v>277</v>
      </c>
      <c r="D954" s="4" t="s">
        <v>318</v>
      </c>
      <c r="E954" s="30">
        <v>42184</v>
      </c>
      <c r="F954">
        <v>0</v>
      </c>
      <c r="G954" s="15">
        <v>250</v>
      </c>
      <c r="H954">
        <v>371340</v>
      </c>
      <c r="I954">
        <v>374247</v>
      </c>
      <c r="J954">
        <f t="shared" si="158"/>
        <v>78.119889119889123</v>
      </c>
      <c r="K954" t="s">
        <v>30</v>
      </c>
      <c r="L954">
        <f>((3.14*(0.5^2))/4)*J954</f>
        <v>15.331028239778242</v>
      </c>
      <c r="M954">
        <v>16.412115020000002</v>
      </c>
      <c r="N954">
        <v>1000</v>
      </c>
      <c r="O954">
        <v>1</v>
      </c>
      <c r="P954" s="31" t="s">
        <v>238</v>
      </c>
      <c r="Q954" t="s">
        <v>31</v>
      </c>
      <c r="R954" t="s">
        <v>99</v>
      </c>
      <c r="S954" t="s">
        <v>34</v>
      </c>
      <c r="T954" t="s">
        <v>100</v>
      </c>
      <c r="U954" t="s">
        <v>101</v>
      </c>
      <c r="V954" t="s">
        <v>30</v>
      </c>
      <c r="W954" t="str">
        <f t="shared" si="156"/>
        <v>Calanoida</v>
      </c>
      <c r="X954" t="s">
        <v>342</v>
      </c>
      <c r="Y954" t="str">
        <f t="shared" si="157"/>
        <v>Tortanus</v>
      </c>
      <c r="Z954" t="s">
        <v>101</v>
      </c>
      <c r="AA954" t="s">
        <v>30</v>
      </c>
      <c r="AB954" t="s">
        <v>30</v>
      </c>
      <c r="AC954">
        <v>2.1</v>
      </c>
      <c r="AD954">
        <v>55</v>
      </c>
      <c r="AE954">
        <v>55</v>
      </c>
      <c r="AF954" s="27">
        <f t="shared" si="153"/>
        <v>3.3511829482657376</v>
      </c>
      <c r="AG954" t="s">
        <v>330</v>
      </c>
    </row>
    <row r="955" spans="1:33" hidden="1" x14ac:dyDescent="0.25">
      <c r="A955" t="s">
        <v>320</v>
      </c>
      <c r="B955" t="s">
        <v>7</v>
      </c>
      <c r="C955" s="4" t="s">
        <v>277</v>
      </c>
      <c r="D955" s="4" t="s">
        <v>318</v>
      </c>
      <c r="E955" s="30">
        <v>42184</v>
      </c>
      <c r="F955">
        <v>0</v>
      </c>
      <c r="G955" s="15">
        <v>250</v>
      </c>
      <c r="H955">
        <v>371340</v>
      </c>
      <c r="I955">
        <v>374247</v>
      </c>
      <c r="J955">
        <f t="shared" si="158"/>
        <v>78.119889119889123</v>
      </c>
      <c r="K955" t="s">
        <v>30</v>
      </c>
      <c r="L955">
        <f>((3.14*(0.5^2))/4)*J955</f>
        <v>15.331028239778242</v>
      </c>
      <c r="M955">
        <v>16.412115020000002</v>
      </c>
      <c r="N955">
        <v>1000</v>
      </c>
      <c r="O955">
        <v>1</v>
      </c>
      <c r="P955" s="31" t="s">
        <v>234</v>
      </c>
      <c r="Q955" t="s">
        <v>31</v>
      </c>
      <c r="R955" t="s">
        <v>99</v>
      </c>
      <c r="S955" t="s">
        <v>34</v>
      </c>
      <c r="T955" t="s">
        <v>100</v>
      </c>
      <c r="U955" t="s">
        <v>101</v>
      </c>
      <c r="V955" t="s">
        <v>30</v>
      </c>
      <c r="W955" t="str">
        <f t="shared" si="156"/>
        <v>Calanoida</v>
      </c>
      <c r="X955" t="s">
        <v>342</v>
      </c>
      <c r="Y955" t="str">
        <f t="shared" si="157"/>
        <v>Tortanus</v>
      </c>
      <c r="Z955" t="s">
        <v>328</v>
      </c>
      <c r="AA955" t="s">
        <v>30</v>
      </c>
      <c r="AB955" t="s">
        <v>30</v>
      </c>
      <c r="AC955" t="s">
        <v>229</v>
      </c>
      <c r="AD955">
        <v>1</v>
      </c>
      <c r="AE955">
        <v>1</v>
      </c>
      <c r="AF955" s="27">
        <f t="shared" si="153"/>
        <v>6.0930599059377047E-2</v>
      </c>
      <c r="AG955" t="s">
        <v>330</v>
      </c>
    </row>
    <row r="956" spans="1:33" hidden="1" x14ac:dyDescent="0.25">
      <c r="A956" t="s">
        <v>320</v>
      </c>
      <c r="B956" t="s">
        <v>7</v>
      </c>
      <c r="C956" s="4" t="s">
        <v>277</v>
      </c>
      <c r="D956" s="4" t="s">
        <v>318</v>
      </c>
      <c r="E956" s="30">
        <v>42184</v>
      </c>
      <c r="F956">
        <v>0</v>
      </c>
      <c r="G956" s="15">
        <v>250</v>
      </c>
      <c r="H956">
        <v>371340</v>
      </c>
      <c r="I956">
        <v>374247</v>
      </c>
      <c r="J956">
        <f t="shared" si="158"/>
        <v>78.119889119889123</v>
      </c>
      <c r="K956" t="s">
        <v>30</v>
      </c>
      <c r="L956">
        <f>((3.14*(0.5^2))/4)*J956</f>
        <v>15.331028239778242</v>
      </c>
      <c r="M956">
        <v>16.412115020000002</v>
      </c>
      <c r="N956">
        <v>250</v>
      </c>
      <c r="O956">
        <v>0.01</v>
      </c>
      <c r="P956" s="31" t="s">
        <v>234</v>
      </c>
      <c r="Q956" t="s">
        <v>31</v>
      </c>
      <c r="R956" t="s">
        <v>32</v>
      </c>
      <c r="S956" t="s">
        <v>34</v>
      </c>
      <c r="T956" t="s">
        <v>50</v>
      </c>
      <c r="U956" t="s">
        <v>51</v>
      </c>
      <c r="V956" t="s">
        <v>30</v>
      </c>
      <c r="W956" t="str">
        <f t="shared" si="156"/>
        <v>Calanoida</v>
      </c>
      <c r="X956" t="s">
        <v>342</v>
      </c>
      <c r="Y956" t="str">
        <f t="shared" si="157"/>
        <v>Acartia</v>
      </c>
      <c r="Z956" t="s">
        <v>51</v>
      </c>
      <c r="AA956" t="s">
        <v>30</v>
      </c>
      <c r="AB956" t="s">
        <v>30</v>
      </c>
      <c r="AC956" t="s">
        <v>229</v>
      </c>
      <c r="AD956">
        <v>57</v>
      </c>
      <c r="AE956">
        <v>5700</v>
      </c>
      <c r="AF956" s="27">
        <f t="shared" si="153"/>
        <v>347.30441463844915</v>
      </c>
      <c r="AG956" t="s">
        <v>330</v>
      </c>
    </row>
    <row r="957" spans="1:33" hidden="1" x14ac:dyDescent="0.25">
      <c r="A957" t="s">
        <v>320</v>
      </c>
      <c r="B957" t="s">
        <v>7</v>
      </c>
      <c r="C957" s="4" t="s">
        <v>277</v>
      </c>
      <c r="D957" s="4" t="s">
        <v>318</v>
      </c>
      <c r="E957" s="30">
        <v>42184</v>
      </c>
      <c r="F957">
        <v>0</v>
      </c>
      <c r="G957" s="15">
        <v>250</v>
      </c>
      <c r="H957">
        <v>371340</v>
      </c>
      <c r="I957">
        <v>374247</v>
      </c>
      <c r="J957">
        <f t="shared" si="158"/>
        <v>78.119889119889123</v>
      </c>
      <c r="K957" t="s">
        <v>30</v>
      </c>
      <c r="L957">
        <f>((3.14*(0.5^2))/4)*J957</f>
        <v>15.331028239778242</v>
      </c>
      <c r="M957">
        <v>16.412115020000002</v>
      </c>
      <c r="N957">
        <v>250</v>
      </c>
      <c r="O957">
        <v>0.01</v>
      </c>
      <c r="P957" s="31" t="s">
        <v>234</v>
      </c>
      <c r="Q957" t="s">
        <v>31</v>
      </c>
      <c r="R957" t="s">
        <v>32</v>
      </c>
      <c r="S957" t="s">
        <v>30</v>
      </c>
      <c r="T957" t="s">
        <v>30</v>
      </c>
      <c r="U957" t="s">
        <v>30</v>
      </c>
      <c r="V957" t="s">
        <v>30</v>
      </c>
      <c r="W957" t="s">
        <v>274</v>
      </c>
      <c r="X957" t="s">
        <v>274</v>
      </c>
      <c r="Y957" t="s">
        <v>274</v>
      </c>
      <c r="Z957" t="s">
        <v>321</v>
      </c>
      <c r="AA957" t="s">
        <v>215</v>
      </c>
      <c r="AB957" t="s">
        <v>30</v>
      </c>
      <c r="AC957" t="s">
        <v>229</v>
      </c>
      <c r="AD957">
        <v>20</v>
      </c>
      <c r="AE957">
        <v>2000</v>
      </c>
      <c r="AF957" s="27">
        <f t="shared" si="153"/>
        <v>121.86119811875409</v>
      </c>
      <c r="AG957" t="s">
        <v>330</v>
      </c>
    </row>
    <row r="958" spans="1:33" hidden="1" x14ac:dyDescent="0.25">
      <c r="A958" t="s">
        <v>320</v>
      </c>
      <c r="B958" t="s">
        <v>7</v>
      </c>
      <c r="C958" s="4" t="s">
        <v>277</v>
      </c>
      <c r="D958" s="4" t="s">
        <v>318</v>
      </c>
      <c r="E958" s="30">
        <v>42184</v>
      </c>
      <c r="F958">
        <v>0</v>
      </c>
      <c r="G958" s="15">
        <v>250</v>
      </c>
      <c r="H958">
        <v>371340</v>
      </c>
      <c r="I958">
        <v>374247</v>
      </c>
      <c r="J958">
        <f t="shared" si="158"/>
        <v>78.119889119889123</v>
      </c>
      <c r="K958" t="s">
        <v>30</v>
      </c>
      <c r="L958">
        <f>((3.14*(0.5^2))/4)*J958</f>
        <v>15.331028239778242</v>
      </c>
      <c r="M958">
        <v>16.412115020000002</v>
      </c>
      <c r="N958">
        <v>250</v>
      </c>
      <c r="O958">
        <v>0.01</v>
      </c>
      <c r="P958" s="31" t="s">
        <v>234</v>
      </c>
      <c r="Q958" t="s">
        <v>57</v>
      </c>
      <c r="R958" t="s">
        <v>30</v>
      </c>
      <c r="S958" t="s">
        <v>30</v>
      </c>
      <c r="T958" t="s">
        <v>30</v>
      </c>
      <c r="U958" t="s">
        <v>30</v>
      </c>
      <c r="V958" t="s">
        <v>30</v>
      </c>
      <c r="W958" t="s">
        <v>166</v>
      </c>
      <c r="X958" t="s">
        <v>166</v>
      </c>
      <c r="Y958" t="str">
        <f t="shared" si="157"/>
        <v>Bryozoa</v>
      </c>
      <c r="Z958" t="s">
        <v>57</v>
      </c>
      <c r="AA958" t="s">
        <v>30</v>
      </c>
      <c r="AB958" t="s">
        <v>30</v>
      </c>
      <c r="AC958" t="s">
        <v>229</v>
      </c>
      <c r="AD958">
        <v>4</v>
      </c>
      <c r="AE958">
        <v>400</v>
      </c>
      <c r="AF958" s="27">
        <f t="shared" si="153"/>
        <v>24.372239623750819</v>
      </c>
      <c r="AG958" t="s">
        <v>330</v>
      </c>
    </row>
    <row r="959" spans="1:33" hidden="1" x14ac:dyDescent="0.25">
      <c r="A959" t="s">
        <v>320</v>
      </c>
      <c r="B959" t="s">
        <v>7</v>
      </c>
      <c r="C959" s="4" t="s">
        <v>277</v>
      </c>
      <c r="D959" s="4" t="s">
        <v>318</v>
      </c>
      <c r="E959" s="30">
        <v>42184</v>
      </c>
      <c r="F959">
        <v>0</v>
      </c>
      <c r="G959" s="15">
        <v>250</v>
      </c>
      <c r="H959">
        <v>371340</v>
      </c>
      <c r="I959">
        <v>374247</v>
      </c>
      <c r="J959">
        <f t="shared" si="158"/>
        <v>78.119889119889123</v>
      </c>
      <c r="K959" t="s">
        <v>30</v>
      </c>
      <c r="L959">
        <f>((3.14*(0.5^2))/4)*J959</f>
        <v>15.331028239778242</v>
      </c>
      <c r="M959">
        <v>16.412115020000002</v>
      </c>
      <c r="N959">
        <v>250</v>
      </c>
      <c r="O959">
        <v>0.01</v>
      </c>
      <c r="P959" s="31" t="s">
        <v>239</v>
      </c>
      <c r="Q959" t="s">
        <v>31</v>
      </c>
      <c r="R959" t="s">
        <v>33</v>
      </c>
      <c r="S959" t="s">
        <v>34</v>
      </c>
      <c r="T959" t="s">
        <v>35</v>
      </c>
      <c r="U959" t="s">
        <v>36</v>
      </c>
      <c r="V959" t="s">
        <v>37</v>
      </c>
      <c r="W959" t="str">
        <f t="shared" si="156"/>
        <v>Calanoida</v>
      </c>
      <c r="X959" t="s">
        <v>342</v>
      </c>
      <c r="Y959" t="str">
        <f t="shared" si="157"/>
        <v>Centropages</v>
      </c>
      <c r="Z959" t="s">
        <v>247</v>
      </c>
      <c r="AA959" t="s">
        <v>30</v>
      </c>
      <c r="AB959" t="s">
        <v>228</v>
      </c>
      <c r="AC959" t="s">
        <v>229</v>
      </c>
      <c r="AD959">
        <v>1</v>
      </c>
      <c r="AE959">
        <v>100</v>
      </c>
      <c r="AF959" s="27">
        <f t="shared" ref="AF959:AF974" si="159">AE959/M959</f>
        <v>6.0930599059377046</v>
      </c>
      <c r="AG959" t="s">
        <v>330</v>
      </c>
    </row>
    <row r="960" spans="1:33" hidden="1" x14ac:dyDescent="0.25">
      <c r="A960" t="s">
        <v>320</v>
      </c>
      <c r="B960" t="s">
        <v>7</v>
      </c>
      <c r="C960" s="4" t="s">
        <v>277</v>
      </c>
      <c r="D960" s="4" t="s">
        <v>318</v>
      </c>
      <c r="E960" s="30">
        <v>42184</v>
      </c>
      <c r="F960">
        <v>0</v>
      </c>
      <c r="G960" s="15">
        <v>250</v>
      </c>
      <c r="H960">
        <v>371340</v>
      </c>
      <c r="I960">
        <v>374247</v>
      </c>
      <c r="J960">
        <f t="shared" si="158"/>
        <v>78.119889119889123</v>
      </c>
      <c r="K960" t="s">
        <v>30</v>
      </c>
      <c r="L960">
        <f>((3.14*(0.5^2))/4)*J960</f>
        <v>15.331028239778242</v>
      </c>
      <c r="M960">
        <v>16.412115020000002</v>
      </c>
      <c r="N960">
        <v>250</v>
      </c>
      <c r="O960">
        <v>0.01</v>
      </c>
      <c r="P960" s="31" t="s">
        <v>238</v>
      </c>
      <c r="Q960" t="s">
        <v>87</v>
      </c>
      <c r="R960" t="s">
        <v>30</v>
      </c>
      <c r="S960" t="s">
        <v>30</v>
      </c>
      <c r="T960" t="s">
        <v>30</v>
      </c>
      <c r="U960" t="s">
        <v>30</v>
      </c>
      <c r="V960" t="s">
        <v>30</v>
      </c>
      <c r="W960" t="str">
        <f t="shared" si="156"/>
        <v>Chaetognatha</v>
      </c>
      <c r="X960" t="s">
        <v>166</v>
      </c>
      <c r="Y960" t="str">
        <f t="shared" si="157"/>
        <v>Chaetognatha</v>
      </c>
      <c r="Z960" t="s">
        <v>188</v>
      </c>
      <c r="AA960" t="s">
        <v>30</v>
      </c>
      <c r="AB960" t="s">
        <v>30</v>
      </c>
      <c r="AC960">
        <v>2.5</v>
      </c>
      <c r="AD960">
        <v>2</v>
      </c>
      <c r="AE960">
        <v>200</v>
      </c>
      <c r="AF960" s="27">
        <f t="shared" si="159"/>
        <v>12.186119811875409</v>
      </c>
      <c r="AG960" t="s">
        <v>330</v>
      </c>
    </row>
    <row r="961" spans="1:33" hidden="1" x14ac:dyDescent="0.25">
      <c r="A961" t="s">
        <v>320</v>
      </c>
      <c r="B961" t="s">
        <v>7</v>
      </c>
      <c r="C961" s="4" t="s">
        <v>277</v>
      </c>
      <c r="D961" s="4" t="s">
        <v>318</v>
      </c>
      <c r="E961" s="30">
        <v>42184</v>
      </c>
      <c r="F961">
        <v>0</v>
      </c>
      <c r="G961" s="15">
        <v>250</v>
      </c>
      <c r="H961">
        <v>371340</v>
      </c>
      <c r="I961">
        <v>374247</v>
      </c>
      <c r="J961">
        <f t="shared" si="158"/>
        <v>78.119889119889123</v>
      </c>
      <c r="K961" t="s">
        <v>30</v>
      </c>
      <c r="L961">
        <f>((3.14*(0.5^2))/4)*J961</f>
        <v>15.331028239778242</v>
      </c>
      <c r="M961">
        <v>16.412115020000002</v>
      </c>
      <c r="N961">
        <v>250</v>
      </c>
      <c r="O961">
        <v>0.01</v>
      </c>
      <c r="P961" s="31" t="s">
        <v>234</v>
      </c>
      <c r="Q961" t="s">
        <v>31</v>
      </c>
      <c r="R961" t="s">
        <v>33</v>
      </c>
      <c r="S961" t="s">
        <v>30</v>
      </c>
      <c r="T961" t="s">
        <v>30</v>
      </c>
      <c r="U961" t="s">
        <v>30</v>
      </c>
      <c r="V961" t="s">
        <v>30</v>
      </c>
      <c r="W961" t="s">
        <v>312</v>
      </c>
      <c r="X961" t="s">
        <v>166</v>
      </c>
      <c r="Y961" t="s">
        <v>168</v>
      </c>
      <c r="Z961" t="s">
        <v>168</v>
      </c>
      <c r="AA961" t="s">
        <v>215</v>
      </c>
      <c r="AB961" t="s">
        <v>30</v>
      </c>
      <c r="AC961" t="s">
        <v>229</v>
      </c>
      <c r="AD961">
        <v>10</v>
      </c>
      <c r="AE961">
        <v>1000</v>
      </c>
      <c r="AF961" s="27">
        <f t="shared" si="159"/>
        <v>60.930599059377045</v>
      </c>
      <c r="AG961" t="s">
        <v>330</v>
      </c>
    </row>
    <row r="962" spans="1:33" hidden="1" x14ac:dyDescent="0.25">
      <c r="A962" t="s">
        <v>320</v>
      </c>
      <c r="B962" t="s">
        <v>7</v>
      </c>
      <c r="C962" s="4" t="s">
        <v>277</v>
      </c>
      <c r="D962" s="4" t="s">
        <v>318</v>
      </c>
      <c r="E962" s="30">
        <v>42184</v>
      </c>
      <c r="F962">
        <v>0</v>
      </c>
      <c r="G962" s="15">
        <v>250</v>
      </c>
      <c r="H962">
        <v>371340</v>
      </c>
      <c r="I962">
        <v>374247</v>
      </c>
      <c r="J962">
        <f t="shared" si="158"/>
        <v>78.119889119889123</v>
      </c>
      <c r="K962" t="s">
        <v>30</v>
      </c>
      <c r="L962">
        <f>((3.14*(0.5^2))/4)*J962</f>
        <v>15.331028239778242</v>
      </c>
      <c r="M962">
        <v>16.412115020000002</v>
      </c>
      <c r="N962">
        <v>250</v>
      </c>
      <c r="O962">
        <v>0.01</v>
      </c>
      <c r="P962" s="31" t="s">
        <v>234</v>
      </c>
      <c r="Q962" t="s">
        <v>31</v>
      </c>
      <c r="R962" t="s">
        <v>32</v>
      </c>
      <c r="S962" t="s">
        <v>337</v>
      </c>
      <c r="T962" t="s">
        <v>55</v>
      </c>
      <c r="U962" t="s">
        <v>56</v>
      </c>
      <c r="V962" t="s">
        <v>30</v>
      </c>
      <c r="W962" t="str">
        <f t="shared" si="156"/>
        <v>Poecilostomatoida</v>
      </c>
      <c r="X962" t="s">
        <v>166</v>
      </c>
      <c r="Y962" t="str">
        <f t="shared" si="157"/>
        <v>Corycaeus</v>
      </c>
      <c r="Z962" t="s">
        <v>56</v>
      </c>
      <c r="AA962" t="s">
        <v>30</v>
      </c>
      <c r="AB962" t="s">
        <v>30</v>
      </c>
      <c r="AC962" t="s">
        <v>229</v>
      </c>
      <c r="AD962">
        <v>2</v>
      </c>
      <c r="AE962">
        <v>200</v>
      </c>
      <c r="AF962" s="27">
        <f t="shared" si="159"/>
        <v>12.186119811875409</v>
      </c>
      <c r="AG962" t="s">
        <v>330</v>
      </c>
    </row>
    <row r="963" spans="1:33" hidden="1" x14ac:dyDescent="0.25">
      <c r="A963" t="s">
        <v>320</v>
      </c>
      <c r="B963" t="s">
        <v>7</v>
      </c>
      <c r="C963" s="4" t="s">
        <v>277</v>
      </c>
      <c r="D963" s="4" t="s">
        <v>318</v>
      </c>
      <c r="E963" s="30">
        <v>42184</v>
      </c>
      <c r="F963">
        <v>0</v>
      </c>
      <c r="G963" s="15">
        <v>250</v>
      </c>
      <c r="H963">
        <v>371340</v>
      </c>
      <c r="I963">
        <v>374247</v>
      </c>
      <c r="J963">
        <f t="shared" si="158"/>
        <v>78.119889119889123</v>
      </c>
      <c r="K963" t="s">
        <v>30</v>
      </c>
      <c r="L963">
        <f>((3.14*(0.5^2))/4)*J963</f>
        <v>15.331028239778242</v>
      </c>
      <c r="M963">
        <v>16.412115020000002</v>
      </c>
      <c r="N963">
        <v>250</v>
      </c>
      <c r="O963">
        <v>0.01</v>
      </c>
      <c r="P963" s="31" t="s">
        <v>234</v>
      </c>
      <c r="Q963" t="s">
        <v>30</v>
      </c>
      <c r="R963" t="s">
        <v>30</v>
      </c>
      <c r="S963" t="s">
        <v>30</v>
      </c>
      <c r="T963" t="s">
        <v>30</v>
      </c>
      <c r="U963" t="s">
        <v>30</v>
      </c>
      <c r="V963" t="s">
        <v>30</v>
      </c>
      <c r="W963" t="s">
        <v>166</v>
      </c>
      <c r="X963" t="s">
        <v>166</v>
      </c>
      <c r="Y963" t="str">
        <f t="shared" si="157"/>
        <v>Other</v>
      </c>
      <c r="Z963" t="s">
        <v>207</v>
      </c>
      <c r="AA963" t="s">
        <v>30</v>
      </c>
      <c r="AB963" t="s">
        <v>30</v>
      </c>
      <c r="AC963" t="s">
        <v>229</v>
      </c>
      <c r="AD963">
        <v>1</v>
      </c>
      <c r="AE963">
        <v>100</v>
      </c>
      <c r="AF963" s="27">
        <f t="shared" si="159"/>
        <v>6.0930599059377046</v>
      </c>
      <c r="AG963" t="s">
        <v>330</v>
      </c>
    </row>
    <row r="964" spans="1:33" hidden="1" x14ac:dyDescent="0.25">
      <c r="A964" t="s">
        <v>320</v>
      </c>
      <c r="B964" t="s">
        <v>7</v>
      </c>
      <c r="C964" s="4" t="s">
        <v>277</v>
      </c>
      <c r="D964" s="4" t="s">
        <v>318</v>
      </c>
      <c r="E964" s="30">
        <v>42184</v>
      </c>
      <c r="F964">
        <v>0</v>
      </c>
      <c r="G964" s="15">
        <v>250</v>
      </c>
      <c r="H964">
        <v>371340</v>
      </c>
      <c r="I964">
        <v>374247</v>
      </c>
      <c r="J964">
        <f t="shared" si="158"/>
        <v>78.119889119889123</v>
      </c>
      <c r="K964" t="s">
        <v>30</v>
      </c>
      <c r="L964">
        <f>((3.14*(0.5^2))/4)*J964</f>
        <v>15.331028239778242</v>
      </c>
      <c r="M964">
        <v>16.412115020000002</v>
      </c>
      <c r="N964">
        <v>250</v>
      </c>
      <c r="O964">
        <v>0.01</v>
      </c>
      <c r="P964" s="31" t="s">
        <v>239</v>
      </c>
      <c r="Q964" t="s">
        <v>31</v>
      </c>
      <c r="R964" t="s">
        <v>99</v>
      </c>
      <c r="S964" t="s">
        <v>34</v>
      </c>
      <c r="T964" t="s">
        <v>102</v>
      </c>
      <c r="U964" t="s">
        <v>103</v>
      </c>
      <c r="V964" t="s">
        <v>104</v>
      </c>
      <c r="W964" t="str">
        <f t="shared" si="156"/>
        <v>Calanoida</v>
      </c>
      <c r="X964" t="s">
        <v>342</v>
      </c>
      <c r="Y964" t="str">
        <f t="shared" si="157"/>
        <v>Epilabidocera</v>
      </c>
      <c r="Z964" t="s">
        <v>329</v>
      </c>
      <c r="AB964" t="s">
        <v>30</v>
      </c>
      <c r="AC964" t="s">
        <v>229</v>
      </c>
      <c r="AD964">
        <v>1</v>
      </c>
      <c r="AE964">
        <v>100</v>
      </c>
      <c r="AF964" s="27">
        <f t="shared" si="159"/>
        <v>6.0930599059377046</v>
      </c>
      <c r="AG964" t="s">
        <v>330</v>
      </c>
    </row>
    <row r="965" spans="1:33" hidden="1" x14ac:dyDescent="0.25">
      <c r="A965" t="s">
        <v>320</v>
      </c>
      <c r="B965" t="s">
        <v>7</v>
      </c>
      <c r="C965" s="4" t="s">
        <v>277</v>
      </c>
      <c r="D965" s="4" t="s">
        <v>318</v>
      </c>
      <c r="E965" s="30">
        <v>42184</v>
      </c>
      <c r="F965">
        <v>0</v>
      </c>
      <c r="G965" s="15">
        <v>250</v>
      </c>
      <c r="H965">
        <v>371340</v>
      </c>
      <c r="I965">
        <v>374247</v>
      </c>
      <c r="J965">
        <f t="shared" si="158"/>
        <v>78.119889119889123</v>
      </c>
      <c r="K965" t="s">
        <v>30</v>
      </c>
      <c r="L965">
        <f>((3.14*(0.5^2))/4)*J965</f>
        <v>15.331028239778242</v>
      </c>
      <c r="M965">
        <v>16.412115020000002</v>
      </c>
      <c r="N965">
        <v>250</v>
      </c>
      <c r="O965">
        <v>0.01</v>
      </c>
      <c r="P965" s="31" t="s">
        <v>234</v>
      </c>
      <c r="Q965" t="s">
        <v>31</v>
      </c>
      <c r="R965" t="s">
        <v>79</v>
      </c>
      <c r="S965" t="s">
        <v>92</v>
      </c>
      <c r="T965" t="s">
        <v>105</v>
      </c>
      <c r="U965" t="s">
        <v>30</v>
      </c>
      <c r="V965" t="s">
        <v>30</v>
      </c>
      <c r="W965" t="str">
        <f t="shared" si="156"/>
        <v>Euphausiacea</v>
      </c>
      <c r="X965" t="s">
        <v>205</v>
      </c>
      <c r="Y965" t="str">
        <f t="shared" si="157"/>
        <v>Euphausiidae</v>
      </c>
      <c r="Z965" t="s">
        <v>323</v>
      </c>
      <c r="AA965" t="s">
        <v>30</v>
      </c>
      <c r="AB965" t="s">
        <v>30</v>
      </c>
      <c r="AC965" t="s">
        <v>229</v>
      </c>
      <c r="AD965">
        <v>507</v>
      </c>
      <c r="AE965">
        <v>50700</v>
      </c>
      <c r="AF965" s="27">
        <f t="shared" si="159"/>
        <v>3089.1813723104165</v>
      </c>
      <c r="AG965" t="s">
        <v>330</v>
      </c>
    </row>
    <row r="966" spans="1:33" hidden="1" x14ac:dyDescent="0.25">
      <c r="A966" t="s">
        <v>320</v>
      </c>
      <c r="B966" t="s">
        <v>7</v>
      </c>
      <c r="C966" s="4" t="s">
        <v>277</v>
      </c>
      <c r="D966" s="4" t="s">
        <v>318</v>
      </c>
      <c r="E966" s="30">
        <v>42184</v>
      </c>
      <c r="F966">
        <v>0</v>
      </c>
      <c r="G966" s="15">
        <v>250</v>
      </c>
      <c r="H966">
        <v>371340</v>
      </c>
      <c r="I966">
        <v>374247</v>
      </c>
      <c r="J966">
        <f t="shared" si="158"/>
        <v>78.119889119889123</v>
      </c>
      <c r="K966" t="s">
        <v>30</v>
      </c>
      <c r="L966">
        <f>((3.14*(0.5^2))/4)*J966</f>
        <v>15.331028239778242</v>
      </c>
      <c r="M966">
        <v>16.412115020000002</v>
      </c>
      <c r="N966">
        <v>250</v>
      </c>
      <c r="O966">
        <v>0.01</v>
      </c>
      <c r="P966" s="31" t="s">
        <v>234</v>
      </c>
      <c r="Q966" t="s">
        <v>31</v>
      </c>
      <c r="R966" t="s">
        <v>79</v>
      </c>
      <c r="S966" t="s">
        <v>92</v>
      </c>
      <c r="T966" t="s">
        <v>105</v>
      </c>
      <c r="U966" t="s">
        <v>30</v>
      </c>
      <c r="V966" t="s">
        <v>30</v>
      </c>
      <c r="W966" t="str">
        <f t="shared" si="156"/>
        <v>Euphausiacea</v>
      </c>
      <c r="X966" t="s">
        <v>205</v>
      </c>
      <c r="Y966" t="str">
        <f t="shared" si="157"/>
        <v>Euphausiidae</v>
      </c>
      <c r="Z966" t="s">
        <v>324</v>
      </c>
      <c r="AA966" t="s">
        <v>215</v>
      </c>
      <c r="AB966" t="s">
        <v>30</v>
      </c>
      <c r="AC966" t="s">
        <v>229</v>
      </c>
      <c r="AD966">
        <v>3</v>
      </c>
      <c r="AE966">
        <v>300</v>
      </c>
      <c r="AF966" s="27">
        <f t="shared" si="159"/>
        <v>18.279179717813115</v>
      </c>
      <c r="AG966" t="s">
        <v>330</v>
      </c>
    </row>
    <row r="967" spans="1:33" hidden="1" x14ac:dyDescent="0.25">
      <c r="A967" t="s">
        <v>320</v>
      </c>
      <c r="B967" t="s">
        <v>7</v>
      </c>
      <c r="C967" s="4" t="s">
        <v>277</v>
      </c>
      <c r="D967" s="4" t="s">
        <v>318</v>
      </c>
      <c r="E967" s="30">
        <v>42184</v>
      </c>
      <c r="F967">
        <v>0</v>
      </c>
      <c r="G967" s="15">
        <v>250</v>
      </c>
      <c r="H967">
        <v>371340</v>
      </c>
      <c r="I967">
        <v>374247</v>
      </c>
      <c r="J967">
        <f t="shared" si="158"/>
        <v>78.119889119889123</v>
      </c>
      <c r="K967" t="s">
        <v>30</v>
      </c>
      <c r="L967">
        <f>((3.14*(0.5^2))/4)*J967</f>
        <v>15.331028239778242</v>
      </c>
      <c r="M967">
        <v>16.412115020000002</v>
      </c>
      <c r="N967">
        <v>250</v>
      </c>
      <c r="O967">
        <v>0.01</v>
      </c>
      <c r="P967" s="31" t="s">
        <v>234</v>
      </c>
      <c r="Q967" t="s">
        <v>31</v>
      </c>
      <c r="R967" t="s">
        <v>38</v>
      </c>
      <c r="S967" t="s">
        <v>39</v>
      </c>
      <c r="T967" t="s">
        <v>40</v>
      </c>
      <c r="U967" t="s">
        <v>41</v>
      </c>
      <c r="V967" t="s">
        <v>30</v>
      </c>
      <c r="W967" t="str">
        <f t="shared" si="156"/>
        <v>Diplostraca</v>
      </c>
      <c r="X967" t="s">
        <v>336</v>
      </c>
      <c r="Y967" t="str">
        <f t="shared" si="157"/>
        <v>Evadne</v>
      </c>
      <c r="Z967" t="s">
        <v>41</v>
      </c>
      <c r="AA967" t="s">
        <v>30</v>
      </c>
      <c r="AB967" t="s">
        <v>30</v>
      </c>
      <c r="AC967" t="s">
        <v>229</v>
      </c>
      <c r="AD967">
        <v>7</v>
      </c>
      <c r="AE967">
        <v>700</v>
      </c>
      <c r="AF967" s="27">
        <f t="shared" si="159"/>
        <v>42.65141934156393</v>
      </c>
      <c r="AG967" t="s">
        <v>330</v>
      </c>
    </row>
    <row r="968" spans="1:33" hidden="1" x14ac:dyDescent="0.25">
      <c r="A968" t="s">
        <v>320</v>
      </c>
      <c r="B968" t="s">
        <v>7</v>
      </c>
      <c r="C968" s="4" t="s">
        <v>277</v>
      </c>
      <c r="D968" s="4" t="s">
        <v>318</v>
      </c>
      <c r="E968" s="30">
        <v>42184</v>
      </c>
      <c r="F968">
        <v>0</v>
      </c>
      <c r="G968" s="15">
        <v>250</v>
      </c>
      <c r="H968">
        <v>371340</v>
      </c>
      <c r="I968">
        <v>374247</v>
      </c>
      <c r="J968">
        <f t="shared" si="158"/>
        <v>78.119889119889123</v>
      </c>
      <c r="K968" t="s">
        <v>30</v>
      </c>
      <c r="L968">
        <f>((3.14*(0.5^2))/4)*J968</f>
        <v>15.331028239778242</v>
      </c>
      <c r="M968">
        <v>16.412115020000002</v>
      </c>
      <c r="N968">
        <v>250</v>
      </c>
      <c r="O968">
        <v>0.01</v>
      </c>
      <c r="P968" s="31" t="s">
        <v>234</v>
      </c>
      <c r="Q968" t="s">
        <v>70</v>
      </c>
      <c r="R968" t="s">
        <v>71</v>
      </c>
      <c r="S968" t="s">
        <v>30</v>
      </c>
      <c r="T968" t="s">
        <v>30</v>
      </c>
      <c r="U968" t="s">
        <v>30</v>
      </c>
      <c r="V968" t="s">
        <v>30</v>
      </c>
      <c r="W968" t="s">
        <v>166</v>
      </c>
      <c r="X968" t="s">
        <v>166</v>
      </c>
      <c r="Y968" t="str">
        <f t="shared" si="157"/>
        <v>Gastropoda</v>
      </c>
      <c r="Z968" t="s">
        <v>193</v>
      </c>
      <c r="AA968" t="s">
        <v>221</v>
      </c>
      <c r="AB968" t="s">
        <v>30</v>
      </c>
      <c r="AC968" t="s">
        <v>229</v>
      </c>
      <c r="AD968">
        <v>1</v>
      </c>
      <c r="AE968">
        <v>100</v>
      </c>
      <c r="AF968" s="27">
        <f t="shared" si="159"/>
        <v>6.0930599059377046</v>
      </c>
      <c r="AG968" t="s">
        <v>330</v>
      </c>
    </row>
    <row r="969" spans="1:33" hidden="1" x14ac:dyDescent="0.25">
      <c r="A969" t="s">
        <v>320</v>
      </c>
      <c r="B969" t="s">
        <v>7</v>
      </c>
      <c r="C969" s="4" t="s">
        <v>277</v>
      </c>
      <c r="D969" s="4" t="s">
        <v>318</v>
      </c>
      <c r="E969" s="30">
        <v>42184</v>
      </c>
      <c r="F969">
        <v>0</v>
      </c>
      <c r="G969" s="15">
        <v>250</v>
      </c>
      <c r="H969">
        <v>371340</v>
      </c>
      <c r="I969">
        <v>374247</v>
      </c>
      <c r="J969">
        <f t="shared" si="158"/>
        <v>78.119889119889123</v>
      </c>
      <c r="K969" t="s">
        <v>30</v>
      </c>
      <c r="L969">
        <f>((3.14*(0.5^2))/4)*J969</f>
        <v>15.331028239778242</v>
      </c>
      <c r="M969">
        <v>16.412115020000002</v>
      </c>
      <c r="N969">
        <v>250</v>
      </c>
      <c r="O969">
        <v>0.01</v>
      </c>
      <c r="P969" s="31" t="s">
        <v>239</v>
      </c>
      <c r="Q969" t="s">
        <v>45</v>
      </c>
      <c r="R969" t="s">
        <v>46</v>
      </c>
      <c r="S969" t="s">
        <v>47</v>
      </c>
      <c r="T969" t="s">
        <v>48</v>
      </c>
      <c r="U969" t="s">
        <v>49</v>
      </c>
      <c r="V969" t="s">
        <v>30</v>
      </c>
      <c r="W969" t="str">
        <f t="shared" si="156"/>
        <v>Copelata</v>
      </c>
      <c r="X969" t="s">
        <v>341</v>
      </c>
      <c r="Y969" t="s">
        <v>341</v>
      </c>
      <c r="Z969" t="s">
        <v>49</v>
      </c>
      <c r="AA969" t="s">
        <v>30</v>
      </c>
      <c r="AB969" t="s">
        <v>30</v>
      </c>
      <c r="AC969" t="s">
        <v>229</v>
      </c>
      <c r="AD969">
        <v>3</v>
      </c>
      <c r="AE969">
        <v>300</v>
      </c>
      <c r="AF969" s="27">
        <f t="shared" si="159"/>
        <v>18.279179717813115</v>
      </c>
      <c r="AG969" t="s">
        <v>330</v>
      </c>
    </row>
    <row r="970" spans="1:33" hidden="1" x14ac:dyDescent="0.25">
      <c r="A970" t="s">
        <v>320</v>
      </c>
      <c r="B970" t="s">
        <v>7</v>
      </c>
      <c r="C970" s="4" t="s">
        <v>277</v>
      </c>
      <c r="D970" s="4" t="s">
        <v>318</v>
      </c>
      <c r="E970" s="30">
        <v>42184</v>
      </c>
      <c r="F970">
        <v>0</v>
      </c>
      <c r="G970" s="15">
        <v>250</v>
      </c>
      <c r="H970">
        <v>371340</v>
      </c>
      <c r="I970">
        <v>374247</v>
      </c>
      <c r="J970">
        <f t="shared" si="158"/>
        <v>78.119889119889123</v>
      </c>
      <c r="K970" t="s">
        <v>30</v>
      </c>
      <c r="L970">
        <f>((3.14*(0.5^2))/4)*J970</f>
        <v>15.331028239778242</v>
      </c>
      <c r="M970">
        <v>16.412115020000002</v>
      </c>
      <c r="N970">
        <v>250</v>
      </c>
      <c r="O970">
        <v>0.01</v>
      </c>
      <c r="P970" s="31" t="s">
        <v>234</v>
      </c>
      <c r="Q970" t="s">
        <v>31</v>
      </c>
      <c r="R970" t="s">
        <v>32</v>
      </c>
      <c r="S970" t="s">
        <v>42</v>
      </c>
      <c r="T970" t="s">
        <v>43</v>
      </c>
      <c r="U970" t="s">
        <v>44</v>
      </c>
      <c r="V970" t="s">
        <v>30</v>
      </c>
      <c r="W970" t="str">
        <f t="shared" si="156"/>
        <v>Cyclopoida</v>
      </c>
      <c r="X970" t="s">
        <v>166</v>
      </c>
      <c r="Y970" t="str">
        <f t="shared" si="157"/>
        <v>Oithona</v>
      </c>
      <c r="Z970" t="s">
        <v>44</v>
      </c>
      <c r="AA970" t="s">
        <v>30</v>
      </c>
      <c r="AB970" t="s">
        <v>30</v>
      </c>
      <c r="AC970" t="s">
        <v>229</v>
      </c>
      <c r="AD970">
        <v>2</v>
      </c>
      <c r="AE970">
        <v>200</v>
      </c>
      <c r="AF970" s="27">
        <f t="shared" si="159"/>
        <v>12.186119811875409</v>
      </c>
      <c r="AG970" t="s">
        <v>330</v>
      </c>
    </row>
    <row r="971" spans="1:33" hidden="1" x14ac:dyDescent="0.25">
      <c r="A971" t="s">
        <v>320</v>
      </c>
      <c r="B971" t="s">
        <v>7</v>
      </c>
      <c r="C971" s="4" t="s">
        <v>277</v>
      </c>
      <c r="D971" s="4" t="s">
        <v>318</v>
      </c>
      <c r="E971" s="30">
        <v>42184</v>
      </c>
      <c r="F971">
        <v>0</v>
      </c>
      <c r="G971" s="15">
        <v>250</v>
      </c>
      <c r="H971">
        <v>371340</v>
      </c>
      <c r="I971">
        <v>374247</v>
      </c>
      <c r="J971">
        <f t="shared" si="158"/>
        <v>78.119889119889123</v>
      </c>
      <c r="K971" t="s">
        <v>30</v>
      </c>
      <c r="L971">
        <f>((3.14*(0.5^2))/4)*J971</f>
        <v>15.331028239778242</v>
      </c>
      <c r="M971">
        <v>16.412115020000002</v>
      </c>
      <c r="N971">
        <v>250</v>
      </c>
      <c r="O971">
        <v>0.01</v>
      </c>
      <c r="P971" s="31" t="s">
        <v>234</v>
      </c>
      <c r="Q971" t="s">
        <v>31</v>
      </c>
      <c r="R971" t="s">
        <v>38</v>
      </c>
      <c r="S971" t="s">
        <v>39</v>
      </c>
      <c r="T971" t="s">
        <v>40</v>
      </c>
      <c r="U971" t="s">
        <v>58</v>
      </c>
      <c r="V971" t="s">
        <v>30</v>
      </c>
      <c r="W971" t="str">
        <f t="shared" si="156"/>
        <v>Diplostraca</v>
      </c>
      <c r="X971" t="s">
        <v>336</v>
      </c>
      <c r="Y971" t="str">
        <f t="shared" si="157"/>
        <v>Podon</v>
      </c>
      <c r="Z971" t="s">
        <v>58</v>
      </c>
      <c r="AA971" t="s">
        <v>30</v>
      </c>
      <c r="AB971" t="s">
        <v>30</v>
      </c>
      <c r="AC971" t="s">
        <v>229</v>
      </c>
      <c r="AD971">
        <v>1</v>
      </c>
      <c r="AE971">
        <v>100</v>
      </c>
      <c r="AF971" s="27">
        <f t="shared" si="159"/>
        <v>6.0930599059377046</v>
      </c>
      <c r="AG971" t="s">
        <v>330</v>
      </c>
    </row>
    <row r="972" spans="1:33" hidden="1" x14ac:dyDescent="0.25">
      <c r="A972" t="s">
        <v>320</v>
      </c>
      <c r="B972" t="s">
        <v>7</v>
      </c>
      <c r="C972" s="4" t="s">
        <v>277</v>
      </c>
      <c r="D972" s="4" t="s">
        <v>318</v>
      </c>
      <c r="E972" s="30">
        <v>42184</v>
      </c>
      <c r="F972">
        <v>0</v>
      </c>
      <c r="G972" s="15">
        <v>250</v>
      </c>
      <c r="H972">
        <v>371340</v>
      </c>
      <c r="I972">
        <v>374247</v>
      </c>
      <c r="J972">
        <f t="shared" si="158"/>
        <v>78.119889119889123</v>
      </c>
      <c r="K972" t="s">
        <v>30</v>
      </c>
      <c r="L972">
        <f>((3.14*(0.5^2))/4)*J972</f>
        <v>15.331028239778242</v>
      </c>
      <c r="M972">
        <v>16.412115020000002</v>
      </c>
      <c r="N972">
        <v>250</v>
      </c>
      <c r="O972">
        <v>0.01</v>
      </c>
      <c r="P972" s="31" t="s">
        <v>239</v>
      </c>
      <c r="Q972" t="s">
        <v>31</v>
      </c>
      <c r="R972" t="s">
        <v>33</v>
      </c>
      <c r="S972" t="s">
        <v>34</v>
      </c>
      <c r="T972" t="s">
        <v>65</v>
      </c>
      <c r="U972" t="s">
        <v>66</v>
      </c>
      <c r="V972" t="s">
        <v>30</v>
      </c>
      <c r="W972" t="str">
        <f t="shared" si="156"/>
        <v>Calanoida</v>
      </c>
      <c r="X972" t="s">
        <v>342</v>
      </c>
      <c r="Y972" t="str">
        <f t="shared" si="157"/>
        <v>Pseudocalanus</v>
      </c>
      <c r="Z972" t="s">
        <v>66</v>
      </c>
      <c r="AA972" t="s">
        <v>30</v>
      </c>
      <c r="AB972" t="s">
        <v>30</v>
      </c>
      <c r="AC972" t="s">
        <v>229</v>
      </c>
      <c r="AD972">
        <v>28</v>
      </c>
      <c r="AE972">
        <v>2800</v>
      </c>
      <c r="AF972" s="27">
        <f t="shared" si="159"/>
        <v>170.60567736625572</v>
      </c>
      <c r="AG972" t="s">
        <v>330</v>
      </c>
    </row>
    <row r="973" spans="1:33" hidden="1" x14ac:dyDescent="0.25">
      <c r="A973" t="s">
        <v>320</v>
      </c>
      <c r="B973" t="s">
        <v>7</v>
      </c>
      <c r="C973" s="4" t="s">
        <v>277</v>
      </c>
      <c r="D973" s="4" t="s">
        <v>318</v>
      </c>
      <c r="E973" s="30">
        <v>42184</v>
      </c>
      <c r="F973">
        <v>0</v>
      </c>
      <c r="G973" s="15">
        <v>250</v>
      </c>
      <c r="H973">
        <v>371340</v>
      </c>
      <c r="I973">
        <v>374247</v>
      </c>
      <c r="J973">
        <f t="shared" si="158"/>
        <v>78.119889119889123</v>
      </c>
      <c r="K973" t="s">
        <v>30</v>
      </c>
      <c r="L973">
        <f>((3.14*(0.5^2))/4)*J973</f>
        <v>15.331028239778242</v>
      </c>
      <c r="M973">
        <v>16.412115020000002</v>
      </c>
      <c r="N973">
        <v>250</v>
      </c>
      <c r="O973">
        <v>0.01</v>
      </c>
      <c r="P973" s="31" t="s">
        <v>238</v>
      </c>
      <c r="Q973" t="s">
        <v>31</v>
      </c>
      <c r="R973" t="s">
        <v>99</v>
      </c>
      <c r="S973" t="s">
        <v>34</v>
      </c>
      <c r="T973" t="s">
        <v>100</v>
      </c>
      <c r="U973" t="s">
        <v>101</v>
      </c>
      <c r="V973" t="s">
        <v>30</v>
      </c>
      <c r="W973" t="str">
        <f t="shared" si="156"/>
        <v>Calanoida</v>
      </c>
      <c r="X973" t="s">
        <v>342</v>
      </c>
      <c r="Y973" t="str">
        <f t="shared" si="157"/>
        <v>Tortanus</v>
      </c>
      <c r="Z973" t="s">
        <v>101</v>
      </c>
      <c r="AA973" t="s">
        <v>30</v>
      </c>
      <c r="AB973" t="s">
        <v>30</v>
      </c>
      <c r="AC973">
        <v>2</v>
      </c>
      <c r="AD973">
        <v>1</v>
      </c>
      <c r="AE973">
        <v>100</v>
      </c>
      <c r="AF973" s="27">
        <f t="shared" si="159"/>
        <v>6.0930599059377046</v>
      </c>
      <c r="AG973" t="s">
        <v>330</v>
      </c>
    </row>
    <row r="974" spans="1:33" hidden="1" x14ac:dyDescent="0.25">
      <c r="A974" t="s">
        <v>320</v>
      </c>
      <c r="B974" t="s">
        <v>7</v>
      </c>
      <c r="C974" s="4" t="s">
        <v>277</v>
      </c>
      <c r="D974" s="4" t="s">
        <v>318</v>
      </c>
      <c r="E974" s="30">
        <v>42184</v>
      </c>
      <c r="F974">
        <v>0</v>
      </c>
      <c r="G974" s="15">
        <v>250</v>
      </c>
      <c r="H974">
        <v>371340</v>
      </c>
      <c r="I974">
        <v>374247</v>
      </c>
      <c r="J974">
        <f t="shared" si="158"/>
        <v>78.119889119889123</v>
      </c>
      <c r="K974" t="s">
        <v>30</v>
      </c>
      <c r="L974">
        <f>((3.14*(0.5^2))/4)*J974</f>
        <v>15.331028239778242</v>
      </c>
      <c r="M974">
        <v>16.412115020000002</v>
      </c>
      <c r="N974">
        <v>250</v>
      </c>
      <c r="O974">
        <v>0.01</v>
      </c>
      <c r="P974" s="31" t="s">
        <v>234</v>
      </c>
      <c r="Q974" t="s">
        <v>31</v>
      </c>
      <c r="R974" t="s">
        <v>99</v>
      </c>
      <c r="S974" t="s">
        <v>34</v>
      </c>
      <c r="T974" t="s">
        <v>100</v>
      </c>
      <c r="U974" t="s">
        <v>101</v>
      </c>
      <c r="V974" t="s">
        <v>30</v>
      </c>
      <c r="W974" t="str">
        <f t="shared" si="156"/>
        <v>Calanoida</v>
      </c>
      <c r="X974" t="s">
        <v>342</v>
      </c>
      <c r="Y974" t="str">
        <f t="shared" si="157"/>
        <v>Tortanus</v>
      </c>
      <c r="Z974" t="s">
        <v>328</v>
      </c>
      <c r="AA974" t="s">
        <v>30</v>
      </c>
      <c r="AB974" t="s">
        <v>30</v>
      </c>
      <c r="AC974" t="s">
        <v>229</v>
      </c>
      <c r="AD974">
        <v>2</v>
      </c>
      <c r="AE974">
        <v>200</v>
      </c>
      <c r="AF974" s="27">
        <f t="shared" si="159"/>
        <v>12.186119811875409</v>
      </c>
      <c r="AG974" t="s">
        <v>330</v>
      </c>
    </row>
    <row r="976" spans="1:33" x14ac:dyDescent="0.25">
      <c r="AE976" s="27"/>
      <c r="AF976" s="27">
        <f>SUM(AF397:AF436)</f>
        <v>1034.0974268914015</v>
      </c>
    </row>
  </sheetData>
  <autoFilter ref="A1:AH974" xr:uid="{DAB6497B-69C2-432F-B79D-BA01F2BC98C4}">
    <filterColumn colId="0">
      <filters>
        <filter val="QPK1038"/>
      </filters>
    </filterColumn>
  </autoFilter>
  <sortState ref="A2:AH923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6"/>
  <sheetViews>
    <sheetView tabSelected="1" workbookViewId="0">
      <pane ySplit="1" topLeftCell="A2" activePane="bottomLeft" state="frozen"/>
      <selection pane="bottomLeft" activeCell="I14" sqref="I14"/>
    </sheetView>
  </sheetViews>
  <sheetFormatPr defaultColWidth="11" defaultRowHeight="15.75" x14ac:dyDescent="0.25"/>
  <cols>
    <col min="1" max="1" width="13.625" customWidth="1"/>
    <col min="4" max="4" width="12" customWidth="1"/>
    <col min="5" max="8" width="11" customWidth="1"/>
    <col min="9" max="11" width="11" style="26" customWidth="1"/>
  </cols>
  <sheetData>
    <row r="1" spans="1:16" ht="31.5" x14ac:dyDescent="0.25">
      <c r="A1" s="13" t="s">
        <v>278</v>
      </c>
      <c r="B1" s="13" t="s">
        <v>279</v>
      </c>
      <c r="C1" s="13" t="s">
        <v>280</v>
      </c>
      <c r="D1" s="13" t="s">
        <v>281</v>
      </c>
      <c r="E1" s="13" t="s">
        <v>343</v>
      </c>
      <c r="F1" s="13" t="s">
        <v>282</v>
      </c>
      <c r="G1" s="13" t="s">
        <v>283</v>
      </c>
      <c r="H1" s="13" t="s">
        <v>284</v>
      </c>
      <c r="I1" s="23" t="s">
        <v>286</v>
      </c>
      <c r="J1" s="23" t="s">
        <v>287</v>
      </c>
      <c r="K1" s="23" t="s">
        <v>331</v>
      </c>
      <c r="L1" s="13" t="s">
        <v>308</v>
      </c>
      <c r="M1" s="14" t="s">
        <v>309</v>
      </c>
      <c r="N1" s="14" t="s">
        <v>310</v>
      </c>
      <c r="O1" s="13" t="s">
        <v>306</v>
      </c>
      <c r="P1" s="13" t="s">
        <v>307</v>
      </c>
    </row>
    <row r="2" spans="1:16" x14ac:dyDescent="0.25">
      <c r="A2" s="8" t="s">
        <v>17</v>
      </c>
      <c r="B2" t="s">
        <v>5</v>
      </c>
      <c r="C2" t="s">
        <v>276</v>
      </c>
      <c r="D2" s="8">
        <v>42159</v>
      </c>
      <c r="E2">
        <v>0</v>
      </c>
      <c r="F2">
        <v>250</v>
      </c>
      <c r="G2">
        <v>72848</v>
      </c>
      <c r="H2">
        <v>74820</v>
      </c>
      <c r="I2" s="24">
        <v>0.54513888888888895</v>
      </c>
      <c r="J2" s="25">
        <v>2.0833333333333333E-3</v>
      </c>
      <c r="K2" s="26">
        <v>10.523316019999999</v>
      </c>
      <c r="L2">
        <v>250</v>
      </c>
      <c r="M2">
        <v>4008.8999999999996</v>
      </c>
      <c r="N2">
        <f t="shared" ref="N2:N33" si="0">M2/K2</f>
        <v>380.9540635652221</v>
      </c>
    </row>
    <row r="3" spans="1:16" x14ac:dyDescent="0.25">
      <c r="A3" s="8" t="s">
        <v>17</v>
      </c>
      <c r="B3" t="s">
        <v>5</v>
      </c>
      <c r="C3" t="s">
        <v>276</v>
      </c>
      <c r="D3" s="8">
        <v>42159</v>
      </c>
      <c r="E3">
        <v>0</v>
      </c>
      <c r="F3">
        <v>250</v>
      </c>
      <c r="G3">
        <v>72848</v>
      </c>
      <c r="H3">
        <v>74820</v>
      </c>
      <c r="I3" s="24">
        <v>0.54513888888888895</v>
      </c>
      <c r="J3" s="25">
        <v>2.0833333333333333E-3</v>
      </c>
      <c r="K3" s="26">
        <v>10.523316019999999</v>
      </c>
      <c r="L3">
        <v>1000</v>
      </c>
      <c r="M3">
        <f>0.1013*1000</f>
        <v>101.3</v>
      </c>
      <c r="N3">
        <f t="shared" si="0"/>
        <v>9.6262432685168005</v>
      </c>
    </row>
    <row r="4" spans="1:16" x14ac:dyDescent="0.25">
      <c r="A4" s="8" t="s">
        <v>17</v>
      </c>
      <c r="B4" t="s">
        <v>5</v>
      </c>
      <c r="C4" t="s">
        <v>276</v>
      </c>
      <c r="D4" s="8">
        <v>42159</v>
      </c>
      <c r="E4">
        <v>0</v>
      </c>
      <c r="F4">
        <v>250</v>
      </c>
      <c r="G4">
        <v>72848</v>
      </c>
      <c r="H4">
        <v>74820</v>
      </c>
      <c r="I4" s="24">
        <v>0.54513888888888895</v>
      </c>
      <c r="J4" s="25">
        <v>2.0833333333333333E-3</v>
      </c>
      <c r="K4" s="26">
        <v>10.523316019999999</v>
      </c>
      <c r="L4">
        <v>2000</v>
      </c>
      <c r="M4">
        <v>212.7</v>
      </c>
      <c r="N4">
        <f t="shared" si="0"/>
        <v>20.212260051466174</v>
      </c>
      <c r="O4" t="s">
        <v>242</v>
      </c>
    </row>
    <row r="5" spans="1:16" x14ac:dyDescent="0.25">
      <c r="A5" s="8" t="s">
        <v>17</v>
      </c>
      <c r="B5" t="s">
        <v>5</v>
      </c>
      <c r="C5" t="s">
        <v>276</v>
      </c>
      <c r="D5" s="8">
        <v>42159</v>
      </c>
      <c r="E5">
        <v>0</v>
      </c>
      <c r="F5">
        <v>250</v>
      </c>
      <c r="G5">
        <v>72848</v>
      </c>
      <c r="H5">
        <v>74820</v>
      </c>
      <c r="I5" s="24">
        <v>0.54513888888888895</v>
      </c>
      <c r="J5" s="25">
        <v>2.0833333333333333E-3</v>
      </c>
      <c r="K5" s="26">
        <v>10.523316019999999</v>
      </c>
      <c r="L5">
        <v>2000</v>
      </c>
      <c r="M5">
        <f>0.0364*1000</f>
        <v>36.4</v>
      </c>
      <c r="N5">
        <f t="shared" si="0"/>
        <v>3.4589857351827398</v>
      </c>
      <c r="O5" t="s">
        <v>243</v>
      </c>
    </row>
    <row r="6" spans="1:16" x14ac:dyDescent="0.25">
      <c r="A6" t="s">
        <v>14</v>
      </c>
      <c r="B6" t="s">
        <v>2</v>
      </c>
      <c r="C6" t="s">
        <v>276</v>
      </c>
      <c r="D6" s="8">
        <v>42160</v>
      </c>
      <c r="E6">
        <v>0</v>
      </c>
      <c r="F6">
        <v>250</v>
      </c>
      <c r="G6">
        <v>80490</v>
      </c>
      <c r="H6">
        <v>83309</v>
      </c>
      <c r="I6" s="24">
        <v>0.64374999999999993</v>
      </c>
      <c r="J6" s="26" t="s">
        <v>30</v>
      </c>
      <c r="K6" s="26">
        <v>15.060847799999999</v>
      </c>
      <c r="L6">
        <v>250</v>
      </c>
      <c r="M6">
        <v>2824.3</v>
      </c>
      <c r="N6">
        <f t="shared" si="0"/>
        <v>187.52596384381496</v>
      </c>
    </row>
    <row r="7" spans="1:16" x14ac:dyDescent="0.25">
      <c r="A7" t="s">
        <v>14</v>
      </c>
      <c r="B7" t="s">
        <v>2</v>
      </c>
      <c r="C7" t="s">
        <v>276</v>
      </c>
      <c r="D7" s="8">
        <v>42160</v>
      </c>
      <c r="E7">
        <v>0</v>
      </c>
      <c r="F7">
        <v>250</v>
      </c>
      <c r="G7">
        <v>80490</v>
      </c>
      <c r="H7">
        <v>83309</v>
      </c>
      <c r="I7" s="24">
        <v>0.64374999999999993</v>
      </c>
      <c r="J7" s="26" t="s">
        <v>30</v>
      </c>
      <c r="K7" s="26">
        <v>15.060847799999999</v>
      </c>
      <c r="L7">
        <v>1000</v>
      </c>
      <c r="M7">
        <v>1084</v>
      </c>
      <c r="N7">
        <f t="shared" si="0"/>
        <v>71.974699857201927</v>
      </c>
    </row>
    <row r="8" spans="1:16" x14ac:dyDescent="0.25">
      <c r="A8" t="s">
        <v>14</v>
      </c>
      <c r="B8" t="s">
        <v>2</v>
      </c>
      <c r="C8" t="s">
        <v>276</v>
      </c>
      <c r="D8" s="8">
        <v>42160</v>
      </c>
      <c r="E8">
        <v>0</v>
      </c>
      <c r="F8">
        <v>250</v>
      </c>
      <c r="G8">
        <v>80490</v>
      </c>
      <c r="H8">
        <v>83309</v>
      </c>
      <c r="I8" s="24">
        <v>0.64374999999999993</v>
      </c>
      <c r="J8" s="26" t="s">
        <v>30</v>
      </c>
      <c r="K8" s="26">
        <v>15.060847799999999</v>
      </c>
      <c r="L8">
        <v>2000</v>
      </c>
      <c r="M8">
        <v>14838.6</v>
      </c>
      <c r="N8">
        <f t="shared" si="0"/>
        <v>985.24334068364999</v>
      </c>
      <c r="O8" t="s">
        <v>242</v>
      </c>
    </row>
    <row r="9" spans="1:16" x14ac:dyDescent="0.25">
      <c r="A9" t="s">
        <v>24</v>
      </c>
      <c r="B9" t="s">
        <v>2</v>
      </c>
      <c r="C9" t="s">
        <v>276</v>
      </c>
      <c r="D9" s="8">
        <v>42504</v>
      </c>
      <c r="E9">
        <v>0</v>
      </c>
      <c r="F9">
        <v>250</v>
      </c>
      <c r="G9">
        <v>275000</v>
      </c>
      <c r="H9">
        <v>275146</v>
      </c>
      <c r="I9" s="24">
        <v>0.64930555555555558</v>
      </c>
      <c r="J9" s="25">
        <v>7.5231481481481471E-4</v>
      </c>
      <c r="K9" s="32">
        <v>0.77566294520000001</v>
      </c>
      <c r="L9">
        <v>250</v>
      </c>
      <c r="M9">
        <v>1620.6000000000001</v>
      </c>
      <c r="N9">
        <f t="shared" si="0"/>
        <v>2089.3095513053522</v>
      </c>
    </row>
    <row r="10" spans="1:16" x14ac:dyDescent="0.25">
      <c r="A10" t="s">
        <v>24</v>
      </c>
      <c r="B10" t="s">
        <v>2</v>
      </c>
      <c r="C10" t="s">
        <v>276</v>
      </c>
      <c r="D10" s="8">
        <v>42504</v>
      </c>
      <c r="E10">
        <v>0</v>
      </c>
      <c r="F10">
        <v>250</v>
      </c>
      <c r="G10">
        <v>275000</v>
      </c>
      <c r="H10">
        <v>275146</v>
      </c>
      <c r="I10" s="24">
        <v>0.64930555555555558</v>
      </c>
      <c r="J10" s="25">
        <v>7.5231481481481471E-4</v>
      </c>
      <c r="K10" s="32">
        <v>0.77566294520000001</v>
      </c>
      <c r="L10">
        <v>1000</v>
      </c>
      <c r="M10">
        <v>18.100000000000001</v>
      </c>
      <c r="N10">
        <f t="shared" si="0"/>
        <v>23.334877748134566</v>
      </c>
    </row>
    <row r="11" spans="1:16" x14ac:dyDescent="0.25">
      <c r="A11" t="s">
        <v>24</v>
      </c>
      <c r="B11" t="s">
        <v>2</v>
      </c>
      <c r="C11" t="s">
        <v>276</v>
      </c>
      <c r="D11" s="8">
        <v>42504</v>
      </c>
      <c r="E11">
        <v>0</v>
      </c>
      <c r="F11">
        <v>250</v>
      </c>
      <c r="G11">
        <v>275000</v>
      </c>
      <c r="H11">
        <v>275146</v>
      </c>
      <c r="I11" s="24">
        <v>0.64930555555555558</v>
      </c>
      <c r="J11" s="25">
        <v>7.5231481481481471E-4</v>
      </c>
      <c r="K11" s="32">
        <v>0.77566294520000001</v>
      </c>
      <c r="L11">
        <v>2000</v>
      </c>
      <c r="M11">
        <v>181</v>
      </c>
      <c r="N11">
        <f t="shared" si="0"/>
        <v>233.34877748134565</v>
      </c>
      <c r="O11" t="s">
        <v>242</v>
      </c>
    </row>
    <row r="12" spans="1:16" x14ac:dyDescent="0.25">
      <c r="A12" t="s">
        <v>25</v>
      </c>
      <c r="B12" t="s">
        <v>2</v>
      </c>
      <c r="C12" t="s">
        <v>276</v>
      </c>
      <c r="D12" s="8">
        <v>42530</v>
      </c>
      <c r="E12">
        <v>0</v>
      </c>
      <c r="F12">
        <v>250</v>
      </c>
      <c r="G12">
        <v>360615</v>
      </c>
      <c r="H12">
        <v>361040</v>
      </c>
      <c r="I12" s="24">
        <v>0.40763888888888888</v>
      </c>
      <c r="J12" s="25">
        <v>5.9027777777777778E-4</v>
      </c>
      <c r="K12" s="32">
        <v>2.2880782810000002</v>
      </c>
      <c r="L12">
        <v>250</v>
      </c>
      <c r="M12">
        <v>1460.9</v>
      </c>
      <c r="N12">
        <f t="shared" si="0"/>
        <v>638.48339986056624</v>
      </c>
    </row>
    <row r="13" spans="1:16" x14ac:dyDescent="0.25">
      <c r="A13" t="s">
        <v>25</v>
      </c>
      <c r="B13" t="s">
        <v>2</v>
      </c>
      <c r="C13" t="s">
        <v>276</v>
      </c>
      <c r="D13" s="8">
        <v>42530</v>
      </c>
      <c r="E13">
        <v>0</v>
      </c>
      <c r="F13">
        <v>250</v>
      </c>
      <c r="G13">
        <v>360615</v>
      </c>
      <c r="H13">
        <v>361040</v>
      </c>
      <c r="I13" s="24">
        <v>0.40763888888888888</v>
      </c>
      <c r="J13" s="25">
        <v>5.9027777777777778E-4</v>
      </c>
      <c r="K13" s="32">
        <v>2.2880782810000002</v>
      </c>
      <c r="L13">
        <v>1000</v>
      </c>
      <c r="M13">
        <v>40.5</v>
      </c>
      <c r="N13">
        <f t="shared" si="0"/>
        <v>17.700443352969355</v>
      </c>
    </row>
    <row r="14" spans="1:16" x14ac:dyDescent="0.25">
      <c r="A14" t="s">
        <v>25</v>
      </c>
      <c r="B14" t="s">
        <v>2</v>
      </c>
      <c r="C14" t="s">
        <v>276</v>
      </c>
      <c r="D14" s="8">
        <v>42530</v>
      </c>
      <c r="E14">
        <v>0</v>
      </c>
      <c r="F14">
        <v>250</v>
      </c>
      <c r="G14">
        <v>360615</v>
      </c>
      <c r="H14">
        <v>361040</v>
      </c>
      <c r="I14" s="24">
        <v>0.40763888888888888</v>
      </c>
      <c r="J14" s="25">
        <v>5.9027777777777778E-4</v>
      </c>
      <c r="K14" s="32">
        <v>2.2880782810000002</v>
      </c>
      <c r="L14">
        <v>2000</v>
      </c>
      <c r="M14">
        <v>35.5</v>
      </c>
      <c r="N14">
        <f t="shared" si="0"/>
        <v>15.515203432849681</v>
      </c>
      <c r="O14" t="s">
        <v>242</v>
      </c>
    </row>
    <row r="15" spans="1:16" x14ac:dyDescent="0.25">
      <c r="A15" s="4" t="s">
        <v>27</v>
      </c>
      <c r="B15" s="4" t="s">
        <v>2</v>
      </c>
      <c r="C15" t="s">
        <v>276</v>
      </c>
      <c r="D15" s="8">
        <v>42140</v>
      </c>
      <c r="E15">
        <v>0</v>
      </c>
      <c r="F15">
        <v>250</v>
      </c>
      <c r="G15">
        <v>15871</v>
      </c>
      <c r="H15">
        <v>16652</v>
      </c>
      <c r="I15" s="24">
        <v>0.61875000000000002</v>
      </c>
      <c r="J15" s="25">
        <v>2.1643518518518518E-3</v>
      </c>
      <c r="K15" s="32">
        <v>12.066649999999999</v>
      </c>
      <c r="L15">
        <v>250</v>
      </c>
      <c r="M15">
        <v>1213.4000000000001</v>
      </c>
      <c r="N15">
        <f t="shared" si="0"/>
        <v>100.55814994219607</v>
      </c>
      <c r="P15" t="s">
        <v>334</v>
      </c>
    </row>
    <row r="16" spans="1:16" x14ac:dyDescent="0.25">
      <c r="A16" s="4" t="s">
        <v>27</v>
      </c>
      <c r="B16" s="4" t="s">
        <v>2</v>
      </c>
      <c r="C16" t="s">
        <v>276</v>
      </c>
      <c r="D16" s="8">
        <v>42140</v>
      </c>
      <c r="E16">
        <v>0</v>
      </c>
      <c r="F16">
        <v>250</v>
      </c>
      <c r="G16">
        <v>15871</v>
      </c>
      <c r="H16">
        <v>16652</v>
      </c>
      <c r="I16" s="24">
        <v>0.61875000000000002</v>
      </c>
      <c r="J16" s="25">
        <v>2.1643518518518518E-3</v>
      </c>
      <c r="K16" s="32">
        <v>12.066649999999999</v>
      </c>
      <c r="L16">
        <v>1000</v>
      </c>
      <c r="M16">
        <v>15.9</v>
      </c>
      <c r="N16">
        <f t="shared" si="0"/>
        <v>1.3176813780129533</v>
      </c>
      <c r="P16" t="s">
        <v>334</v>
      </c>
    </row>
    <row r="17" spans="1:16" x14ac:dyDescent="0.25">
      <c r="A17" s="4" t="s">
        <v>27</v>
      </c>
      <c r="B17" s="4" t="s">
        <v>2</v>
      </c>
      <c r="C17" t="s">
        <v>276</v>
      </c>
      <c r="D17" s="8">
        <v>42140</v>
      </c>
      <c r="E17">
        <v>0</v>
      </c>
      <c r="F17">
        <v>250</v>
      </c>
      <c r="G17">
        <v>15871</v>
      </c>
      <c r="H17">
        <v>16652</v>
      </c>
      <c r="I17" s="24">
        <v>0.61875000000000002</v>
      </c>
      <c r="J17" s="25">
        <v>2.1643518518518518E-3</v>
      </c>
      <c r="K17" s="32">
        <v>12.066649999999999</v>
      </c>
      <c r="L17">
        <v>2000</v>
      </c>
      <c r="M17">
        <v>116.4</v>
      </c>
      <c r="N17">
        <f t="shared" si="0"/>
        <v>9.646422163566525</v>
      </c>
      <c r="O17" t="s">
        <v>242</v>
      </c>
      <c r="P17" t="s">
        <v>334</v>
      </c>
    </row>
    <row r="18" spans="1:16" x14ac:dyDescent="0.25">
      <c r="A18" s="4" t="s">
        <v>28</v>
      </c>
      <c r="B18" s="4" t="s">
        <v>2</v>
      </c>
      <c r="C18" t="s">
        <v>276</v>
      </c>
      <c r="D18" s="8">
        <v>42537</v>
      </c>
      <c r="E18">
        <v>0</v>
      </c>
      <c r="F18">
        <v>250</v>
      </c>
      <c r="G18">
        <v>384430</v>
      </c>
      <c r="H18">
        <v>385776</v>
      </c>
      <c r="I18" s="24">
        <v>0.6020833333333333</v>
      </c>
      <c r="J18" s="25">
        <v>1.2152777777777778E-3</v>
      </c>
      <c r="K18" s="26">
        <v>7.2775172059999997</v>
      </c>
      <c r="L18">
        <v>250</v>
      </c>
      <c r="M18">
        <v>945.6</v>
      </c>
      <c r="N18">
        <f t="shared" si="0"/>
        <v>129.93442313271257</v>
      </c>
    </row>
    <row r="19" spans="1:16" x14ac:dyDescent="0.25">
      <c r="A19" s="4" t="s">
        <v>28</v>
      </c>
      <c r="B19" s="4" t="s">
        <v>2</v>
      </c>
      <c r="C19" t="s">
        <v>276</v>
      </c>
      <c r="D19" s="8">
        <v>42537</v>
      </c>
      <c r="E19">
        <v>0</v>
      </c>
      <c r="F19">
        <v>250</v>
      </c>
      <c r="G19">
        <v>384430</v>
      </c>
      <c r="H19">
        <v>385776</v>
      </c>
      <c r="I19" s="24">
        <v>0.6020833333333333</v>
      </c>
      <c r="J19" s="25">
        <v>1.2152777777777778E-3</v>
      </c>
      <c r="K19" s="26">
        <v>7.2775172059999997</v>
      </c>
      <c r="L19">
        <v>1000</v>
      </c>
      <c r="M19">
        <v>6.4</v>
      </c>
      <c r="N19">
        <f t="shared" si="0"/>
        <v>0.87942079954458585</v>
      </c>
    </row>
    <row r="20" spans="1:16" x14ac:dyDescent="0.25">
      <c r="A20" s="4" t="s">
        <v>28</v>
      </c>
      <c r="B20" s="4" t="s">
        <v>2</v>
      </c>
      <c r="C20" t="s">
        <v>276</v>
      </c>
      <c r="D20" s="8">
        <v>42537</v>
      </c>
      <c r="E20">
        <v>0</v>
      </c>
      <c r="F20">
        <v>250</v>
      </c>
      <c r="G20">
        <v>384430</v>
      </c>
      <c r="H20">
        <v>385776</v>
      </c>
      <c r="I20" s="24">
        <v>0.6020833333333333</v>
      </c>
      <c r="J20" s="25">
        <v>1.2152777777777778E-3</v>
      </c>
      <c r="K20" s="26">
        <v>7.2775172059999997</v>
      </c>
      <c r="L20">
        <v>2000</v>
      </c>
      <c r="M20">
        <v>853.5</v>
      </c>
      <c r="N20">
        <f t="shared" si="0"/>
        <v>117.27900818926625</v>
      </c>
      <c r="O20" t="s">
        <v>242</v>
      </c>
    </row>
    <row r="21" spans="1:16" x14ac:dyDescent="0.25">
      <c r="A21" s="4" t="s">
        <v>29</v>
      </c>
      <c r="B21" s="4" t="s">
        <v>2</v>
      </c>
      <c r="C21" t="s">
        <v>276</v>
      </c>
      <c r="D21" s="8">
        <v>42516</v>
      </c>
      <c r="E21">
        <v>0</v>
      </c>
      <c r="F21">
        <v>250</v>
      </c>
      <c r="G21">
        <v>310063</v>
      </c>
      <c r="H21">
        <v>310523</v>
      </c>
      <c r="I21" s="24">
        <v>0.57013888888888886</v>
      </c>
      <c r="J21" s="25">
        <v>7.5231481481481471E-4</v>
      </c>
      <c r="K21" s="26">
        <v>2.4610048729999998</v>
      </c>
      <c r="L21">
        <v>250</v>
      </c>
      <c r="M21">
        <v>1668.5</v>
      </c>
      <c r="N21">
        <f t="shared" si="0"/>
        <v>677.97508989329015</v>
      </c>
    </row>
    <row r="22" spans="1:16" x14ac:dyDescent="0.25">
      <c r="A22" s="4" t="s">
        <v>29</v>
      </c>
      <c r="B22" s="4" t="s">
        <v>2</v>
      </c>
      <c r="C22" t="s">
        <v>276</v>
      </c>
      <c r="D22" s="8">
        <v>42516</v>
      </c>
      <c r="E22">
        <v>0</v>
      </c>
      <c r="F22">
        <v>250</v>
      </c>
      <c r="G22">
        <v>310063</v>
      </c>
      <c r="H22">
        <v>310523</v>
      </c>
      <c r="I22" s="24">
        <v>0.57013888888888886</v>
      </c>
      <c r="J22" s="25">
        <v>7.5231481481481471E-4</v>
      </c>
      <c r="K22" s="26">
        <v>2.4610048729999998</v>
      </c>
      <c r="L22">
        <v>1000</v>
      </c>
      <c r="M22">
        <v>7.7</v>
      </c>
      <c r="N22">
        <f t="shared" si="0"/>
        <v>3.1288032317520735</v>
      </c>
    </row>
    <row r="23" spans="1:16" x14ac:dyDescent="0.25">
      <c r="A23" s="4" t="s">
        <v>245</v>
      </c>
      <c r="B23" s="4" t="s">
        <v>2</v>
      </c>
      <c r="C23" t="s">
        <v>276</v>
      </c>
      <c r="D23" s="8">
        <v>42524</v>
      </c>
      <c r="E23">
        <v>0</v>
      </c>
      <c r="F23">
        <v>250</v>
      </c>
      <c r="G23">
        <v>340226</v>
      </c>
      <c r="H23">
        <v>341210</v>
      </c>
      <c r="I23" s="24">
        <v>0.61875000000000002</v>
      </c>
      <c r="J23" s="25">
        <v>8.9120370370370362E-4</v>
      </c>
      <c r="K23" s="26">
        <v>5.2853559570000002</v>
      </c>
      <c r="L23">
        <v>250</v>
      </c>
      <c r="M23">
        <f>4.1546*1000</f>
        <v>4154.6000000000004</v>
      </c>
      <c r="N23">
        <f t="shared" si="0"/>
        <v>786.05869383264326</v>
      </c>
    </row>
    <row r="24" spans="1:16" x14ac:dyDescent="0.25">
      <c r="A24" s="4" t="s">
        <v>245</v>
      </c>
      <c r="B24" s="4" t="s">
        <v>2</v>
      </c>
      <c r="C24" t="s">
        <v>276</v>
      </c>
      <c r="D24" s="8">
        <v>42524</v>
      </c>
      <c r="E24">
        <v>0</v>
      </c>
      <c r="F24">
        <v>250</v>
      </c>
      <c r="G24">
        <v>340226</v>
      </c>
      <c r="H24">
        <v>341210</v>
      </c>
      <c r="I24" s="24">
        <v>0.61875000000000002</v>
      </c>
      <c r="J24" s="25">
        <v>8.9120370370370362E-4</v>
      </c>
      <c r="K24" s="26">
        <v>5.2853559570000002</v>
      </c>
      <c r="L24">
        <v>1000</v>
      </c>
      <c r="M24">
        <f>0.4723*1000</f>
        <v>472.3</v>
      </c>
      <c r="N24">
        <f t="shared" si="0"/>
        <v>89.36011194751778</v>
      </c>
    </row>
    <row r="25" spans="1:16" x14ac:dyDescent="0.25">
      <c r="A25" s="4" t="s">
        <v>245</v>
      </c>
      <c r="B25" s="4" t="s">
        <v>2</v>
      </c>
      <c r="C25" t="s">
        <v>276</v>
      </c>
      <c r="D25" s="8">
        <v>42524</v>
      </c>
      <c r="E25">
        <v>0</v>
      </c>
      <c r="F25">
        <v>250</v>
      </c>
      <c r="G25">
        <v>340226</v>
      </c>
      <c r="H25">
        <v>341210</v>
      </c>
      <c r="I25" s="24">
        <v>0.61875000000000002</v>
      </c>
      <c r="J25" s="25">
        <v>8.9120370370370362E-4</v>
      </c>
      <c r="K25" s="26">
        <v>5.2853559570000002</v>
      </c>
      <c r="L25">
        <v>2000</v>
      </c>
      <c r="M25">
        <f>0.0968*1000</f>
        <v>96.8</v>
      </c>
      <c r="N25">
        <f t="shared" si="0"/>
        <v>18.314755105906674</v>
      </c>
      <c r="O25" t="s">
        <v>242</v>
      </c>
    </row>
    <row r="26" spans="1:16" x14ac:dyDescent="0.25">
      <c r="A26" s="4" t="s">
        <v>254</v>
      </c>
      <c r="B26" s="4" t="s">
        <v>2</v>
      </c>
      <c r="C26" t="s">
        <v>276</v>
      </c>
      <c r="D26" s="8">
        <v>42145</v>
      </c>
      <c r="E26">
        <v>0</v>
      </c>
      <c r="F26">
        <v>250</v>
      </c>
      <c r="G26">
        <v>29274</v>
      </c>
      <c r="H26">
        <v>29272</v>
      </c>
      <c r="I26" s="24">
        <v>0.62708333333333333</v>
      </c>
      <c r="J26" s="25">
        <v>2.0949074074074073E-3</v>
      </c>
      <c r="K26" s="26">
        <v>11.25197</v>
      </c>
      <c r="L26">
        <v>250</v>
      </c>
      <c r="M26">
        <f>3.3638*1000</f>
        <v>3363.7999999999997</v>
      </c>
      <c r="N26">
        <f t="shared" si="0"/>
        <v>298.95209461098807</v>
      </c>
    </row>
    <row r="27" spans="1:16" x14ac:dyDescent="0.25">
      <c r="A27" s="4" t="s">
        <v>254</v>
      </c>
      <c r="B27" s="4" t="s">
        <v>2</v>
      </c>
      <c r="C27" t="s">
        <v>276</v>
      </c>
      <c r="D27" s="8">
        <v>42145</v>
      </c>
      <c r="E27">
        <v>0</v>
      </c>
      <c r="F27">
        <v>250</v>
      </c>
      <c r="G27">
        <v>29274</v>
      </c>
      <c r="H27">
        <v>29272</v>
      </c>
      <c r="I27" s="24">
        <v>0.62708333333333333</v>
      </c>
      <c r="J27" s="25">
        <v>2.0949074074074073E-3</v>
      </c>
      <c r="K27" s="26">
        <v>11.25197</v>
      </c>
      <c r="L27">
        <v>1000</v>
      </c>
      <c r="M27">
        <f>0.0227*1000</f>
        <v>22.700000000000003</v>
      </c>
      <c r="N27">
        <f t="shared" si="0"/>
        <v>2.0174245043312418</v>
      </c>
    </row>
    <row r="28" spans="1:16" x14ac:dyDescent="0.25">
      <c r="A28" s="4" t="s">
        <v>271</v>
      </c>
      <c r="B28" s="4" t="s">
        <v>2</v>
      </c>
      <c r="C28" t="s">
        <v>276</v>
      </c>
      <c r="D28" s="8">
        <v>42164</v>
      </c>
      <c r="E28">
        <v>0</v>
      </c>
      <c r="F28">
        <v>250</v>
      </c>
      <c r="G28">
        <v>91710</v>
      </c>
      <c r="H28">
        <v>94621</v>
      </c>
      <c r="I28" s="24">
        <v>0.65277777777777779</v>
      </c>
      <c r="J28" s="26" t="s">
        <v>30</v>
      </c>
      <c r="K28" s="26">
        <v>15.57664106</v>
      </c>
      <c r="L28">
        <v>250</v>
      </c>
      <c r="M28">
        <f>0.5552*1000</f>
        <v>555.20000000000005</v>
      </c>
      <c r="N28">
        <f t="shared" si="0"/>
        <v>35.643114446908882</v>
      </c>
    </row>
    <row r="29" spans="1:16" x14ac:dyDescent="0.25">
      <c r="A29" s="4" t="s">
        <v>271</v>
      </c>
      <c r="B29" s="4" t="s">
        <v>2</v>
      </c>
      <c r="C29" t="s">
        <v>276</v>
      </c>
      <c r="D29" s="8">
        <v>42164</v>
      </c>
      <c r="E29">
        <v>0</v>
      </c>
      <c r="F29">
        <v>250</v>
      </c>
      <c r="G29">
        <v>91710</v>
      </c>
      <c r="H29">
        <v>94621</v>
      </c>
      <c r="I29" s="24">
        <v>0.65277777777777779</v>
      </c>
      <c r="J29" s="26" t="s">
        <v>30</v>
      </c>
      <c r="K29" s="26">
        <v>15.57664106</v>
      </c>
      <c r="L29">
        <v>1000</v>
      </c>
      <c r="M29">
        <f>0.0168*1000</f>
        <v>16.8</v>
      </c>
      <c r="N29">
        <f t="shared" si="0"/>
        <v>1.0785380452234674</v>
      </c>
    </row>
    <row r="30" spans="1:16" x14ac:dyDescent="0.25">
      <c r="A30" s="4" t="s">
        <v>271</v>
      </c>
      <c r="B30" s="4" t="s">
        <v>2</v>
      </c>
      <c r="C30" t="s">
        <v>276</v>
      </c>
      <c r="D30" s="8">
        <v>42164</v>
      </c>
      <c r="E30">
        <v>0</v>
      </c>
      <c r="F30">
        <v>250</v>
      </c>
      <c r="G30">
        <v>91710</v>
      </c>
      <c r="H30">
        <v>94621</v>
      </c>
      <c r="I30" s="24">
        <v>0.65277777777777779</v>
      </c>
      <c r="J30" s="26" t="s">
        <v>30</v>
      </c>
      <c r="K30" s="26">
        <v>15.57664106</v>
      </c>
      <c r="L30">
        <v>2000</v>
      </c>
      <c r="M30">
        <f>0.0016*1000</f>
        <v>1.6</v>
      </c>
      <c r="N30">
        <f t="shared" si="0"/>
        <v>0.10271790906890167</v>
      </c>
      <c r="O30" t="s">
        <v>243</v>
      </c>
    </row>
    <row r="31" spans="1:16" x14ac:dyDescent="0.25">
      <c r="A31" s="4" t="s">
        <v>272</v>
      </c>
      <c r="B31" s="4" t="s">
        <v>2</v>
      </c>
      <c r="C31" t="s">
        <v>276</v>
      </c>
      <c r="D31" s="8">
        <v>42168</v>
      </c>
      <c r="E31">
        <v>0</v>
      </c>
      <c r="F31">
        <v>250</v>
      </c>
      <c r="G31">
        <v>104000</v>
      </c>
      <c r="H31">
        <v>107151</v>
      </c>
      <c r="I31" s="24">
        <v>0.69305555555555554</v>
      </c>
      <c r="J31" s="25">
        <v>2.0949074074074073E-3</v>
      </c>
      <c r="K31" s="26">
        <v>16.88057615</v>
      </c>
      <c r="L31">
        <v>250</v>
      </c>
      <c r="M31">
        <f>0.3321*1000</f>
        <v>332.1</v>
      </c>
      <c r="N31">
        <f t="shared" si="0"/>
        <v>19.673499118097343</v>
      </c>
    </row>
    <row r="32" spans="1:16" x14ac:dyDescent="0.25">
      <c r="A32" s="4" t="s">
        <v>272</v>
      </c>
      <c r="B32" s="4" t="s">
        <v>2</v>
      </c>
      <c r="C32" t="s">
        <v>276</v>
      </c>
      <c r="D32" s="8">
        <v>42168</v>
      </c>
      <c r="E32">
        <v>0</v>
      </c>
      <c r="F32">
        <v>250</v>
      </c>
      <c r="G32">
        <v>104000</v>
      </c>
      <c r="H32">
        <v>107151</v>
      </c>
      <c r="I32" s="24">
        <v>0.69305555555555554</v>
      </c>
      <c r="J32" s="25">
        <v>2.0949074074074073E-3</v>
      </c>
      <c r="K32" s="26">
        <v>16.88057615</v>
      </c>
      <c r="L32">
        <v>1000</v>
      </c>
      <c r="M32">
        <f>0.0077*1000</f>
        <v>7.7</v>
      </c>
      <c r="N32">
        <f t="shared" si="0"/>
        <v>0.45614556823050145</v>
      </c>
    </row>
    <row r="33" spans="1:15" x14ac:dyDescent="0.25">
      <c r="A33" s="4" t="s">
        <v>272</v>
      </c>
      <c r="B33" s="4" t="s">
        <v>2</v>
      </c>
      <c r="C33" t="s">
        <v>276</v>
      </c>
      <c r="D33" s="8">
        <v>42168</v>
      </c>
      <c r="E33">
        <v>0</v>
      </c>
      <c r="F33">
        <v>250</v>
      </c>
      <c r="G33">
        <v>104000</v>
      </c>
      <c r="H33">
        <v>107151</v>
      </c>
      <c r="I33" s="24">
        <v>0.69305555555555554</v>
      </c>
      <c r="J33" s="25">
        <v>2.0949074074074073E-3</v>
      </c>
      <c r="K33" s="26">
        <v>16.88057615</v>
      </c>
      <c r="L33">
        <v>2000</v>
      </c>
      <c r="M33">
        <f>0.0008*1000</f>
        <v>0.8</v>
      </c>
      <c r="N33">
        <f t="shared" si="0"/>
        <v>4.7391747348623531E-2</v>
      </c>
      <c r="O33" t="s">
        <v>242</v>
      </c>
    </row>
    <row r="34" spans="1:15" x14ac:dyDescent="0.25">
      <c r="A34" s="8" t="s">
        <v>16</v>
      </c>
      <c r="B34" t="s">
        <v>4</v>
      </c>
      <c r="C34" t="s">
        <v>276</v>
      </c>
      <c r="D34" s="8">
        <v>42159</v>
      </c>
      <c r="E34">
        <v>0</v>
      </c>
      <c r="F34">
        <v>250</v>
      </c>
      <c r="G34">
        <v>70544</v>
      </c>
      <c r="H34">
        <v>72531</v>
      </c>
      <c r="I34" s="24">
        <v>0.34027777777777773</v>
      </c>
      <c r="J34" s="25">
        <v>2.0833333333333333E-3</v>
      </c>
      <c r="K34" s="26">
        <v>10.599219590000001</v>
      </c>
      <c r="L34">
        <v>250</v>
      </c>
      <c r="M34">
        <v>2132</v>
      </c>
      <c r="N34">
        <f t="shared" ref="N34:N54" si="1">M34/K34</f>
        <v>201.1468846264369</v>
      </c>
    </row>
    <row r="35" spans="1:15" x14ac:dyDescent="0.25">
      <c r="A35" s="8" t="s">
        <v>16</v>
      </c>
      <c r="B35" t="s">
        <v>4</v>
      </c>
      <c r="C35" t="s">
        <v>276</v>
      </c>
      <c r="D35" s="8">
        <v>42159</v>
      </c>
      <c r="E35">
        <v>0</v>
      </c>
      <c r="F35">
        <v>250</v>
      </c>
      <c r="G35">
        <v>70544</v>
      </c>
      <c r="H35">
        <v>72531</v>
      </c>
      <c r="I35" s="24">
        <v>0.34027777777777773</v>
      </c>
      <c r="J35" s="25">
        <v>2.0833333333333333E-3</v>
      </c>
      <c r="K35" s="26">
        <v>10.599219590000001</v>
      </c>
      <c r="L35">
        <v>1000</v>
      </c>
      <c r="M35">
        <v>41</v>
      </c>
      <c r="N35">
        <f t="shared" si="1"/>
        <v>3.8682093197391714</v>
      </c>
    </row>
    <row r="36" spans="1:15" x14ac:dyDescent="0.25">
      <c r="A36" t="s">
        <v>12</v>
      </c>
      <c r="B36" t="s">
        <v>0</v>
      </c>
      <c r="C36" t="s">
        <v>276</v>
      </c>
      <c r="D36" s="8">
        <v>42160</v>
      </c>
      <c r="E36">
        <v>0</v>
      </c>
      <c r="F36">
        <v>250</v>
      </c>
      <c r="G36">
        <v>77597</v>
      </c>
      <c r="H36">
        <v>80486</v>
      </c>
      <c r="I36" s="24">
        <v>0.54027777777777775</v>
      </c>
      <c r="J36" s="25">
        <v>2.0833333333333333E-3</v>
      </c>
      <c r="K36" s="26">
        <v>15.42880907</v>
      </c>
      <c r="L36">
        <v>250</v>
      </c>
      <c r="M36">
        <v>683.3</v>
      </c>
      <c r="N36">
        <f t="shared" si="1"/>
        <v>44.287280819918784</v>
      </c>
    </row>
    <row r="37" spans="1:15" x14ac:dyDescent="0.25">
      <c r="A37" t="s">
        <v>12</v>
      </c>
      <c r="B37" t="s">
        <v>0</v>
      </c>
      <c r="C37" t="s">
        <v>276</v>
      </c>
      <c r="D37" s="8">
        <v>42160</v>
      </c>
      <c r="E37">
        <v>0</v>
      </c>
      <c r="F37">
        <v>250</v>
      </c>
      <c r="G37">
        <v>77597</v>
      </c>
      <c r="H37">
        <v>80486</v>
      </c>
      <c r="I37" s="24">
        <v>0.54027777777777775</v>
      </c>
      <c r="J37" s="25">
        <v>2.0833333333333333E-3</v>
      </c>
      <c r="K37" s="26">
        <v>15.42880907</v>
      </c>
      <c r="L37">
        <v>1000</v>
      </c>
      <c r="M37">
        <v>7.4</v>
      </c>
      <c r="N37">
        <f t="shared" si="1"/>
        <v>0.47962224215922589</v>
      </c>
    </row>
    <row r="38" spans="1:15" x14ac:dyDescent="0.25">
      <c r="A38" t="s">
        <v>12</v>
      </c>
      <c r="B38" t="s">
        <v>0</v>
      </c>
      <c r="C38" t="s">
        <v>276</v>
      </c>
      <c r="D38" s="8">
        <v>42160</v>
      </c>
      <c r="E38">
        <v>0</v>
      </c>
      <c r="F38">
        <v>250</v>
      </c>
      <c r="G38">
        <v>77597</v>
      </c>
      <c r="H38">
        <v>80486</v>
      </c>
      <c r="I38" s="24">
        <v>0.54027777777777775</v>
      </c>
      <c r="J38" s="25">
        <v>2.0833333333333333E-3</v>
      </c>
      <c r="K38" s="26">
        <v>15.42880907</v>
      </c>
      <c r="L38">
        <v>2000</v>
      </c>
      <c r="M38">
        <v>31.6</v>
      </c>
      <c r="N38">
        <f t="shared" si="1"/>
        <v>2.0481166016529104</v>
      </c>
    </row>
    <row r="39" spans="1:15" x14ac:dyDescent="0.25">
      <c r="A39" t="s">
        <v>13</v>
      </c>
      <c r="B39" t="s">
        <v>1</v>
      </c>
      <c r="C39" t="s">
        <v>276</v>
      </c>
      <c r="D39" s="8">
        <v>42160</v>
      </c>
      <c r="E39">
        <v>0</v>
      </c>
      <c r="F39">
        <v>250</v>
      </c>
      <c r="G39">
        <v>74837</v>
      </c>
      <c r="H39">
        <v>77593</v>
      </c>
      <c r="I39" s="24">
        <v>0.3840277777777778</v>
      </c>
      <c r="J39" s="25">
        <v>2.0833333333333333E-3</v>
      </c>
      <c r="K39" s="26">
        <v>14.712772810000001</v>
      </c>
      <c r="L39">
        <v>250</v>
      </c>
      <c r="M39">
        <v>1059.4000000000001</v>
      </c>
      <c r="N39">
        <f t="shared" si="1"/>
        <v>72.005461763124998</v>
      </c>
    </row>
    <row r="40" spans="1:15" x14ac:dyDescent="0.25">
      <c r="A40" t="s">
        <v>13</v>
      </c>
      <c r="B40" t="s">
        <v>1</v>
      </c>
      <c r="C40" t="s">
        <v>276</v>
      </c>
      <c r="D40" s="8">
        <v>42160</v>
      </c>
      <c r="E40">
        <v>0</v>
      </c>
      <c r="F40">
        <v>250</v>
      </c>
      <c r="G40">
        <v>74837</v>
      </c>
      <c r="H40">
        <v>77593</v>
      </c>
      <c r="I40" s="24">
        <v>0.3840277777777778</v>
      </c>
      <c r="J40" s="25">
        <v>2.0833333333333333E-3</v>
      </c>
      <c r="K40" s="26">
        <v>14.712772810000001</v>
      </c>
      <c r="L40">
        <v>1000</v>
      </c>
      <c r="M40">
        <v>35.1</v>
      </c>
      <c r="N40">
        <f t="shared" si="1"/>
        <v>2.3856821860351967</v>
      </c>
    </row>
    <row r="41" spans="1:15" x14ac:dyDescent="0.25">
      <c r="A41" t="s">
        <v>13</v>
      </c>
      <c r="B41" t="s">
        <v>1</v>
      </c>
      <c r="C41" t="s">
        <v>276</v>
      </c>
      <c r="D41" s="8">
        <v>42160</v>
      </c>
      <c r="E41">
        <v>0</v>
      </c>
      <c r="F41">
        <v>250</v>
      </c>
      <c r="G41">
        <v>74837</v>
      </c>
      <c r="H41">
        <v>77593</v>
      </c>
      <c r="I41" s="24">
        <v>0.3840277777777778</v>
      </c>
      <c r="J41" s="25">
        <v>2.0833333333333333E-3</v>
      </c>
      <c r="K41" s="26">
        <v>14.712772810000001</v>
      </c>
      <c r="L41">
        <v>2000</v>
      </c>
      <c r="M41">
        <v>3603.9</v>
      </c>
      <c r="N41">
        <f t="shared" si="1"/>
        <v>244.95042821231465</v>
      </c>
      <c r="O41" t="s">
        <v>241</v>
      </c>
    </row>
    <row r="42" spans="1:15" x14ac:dyDescent="0.25">
      <c r="A42" s="8" t="s">
        <v>15</v>
      </c>
      <c r="B42" t="s">
        <v>3</v>
      </c>
      <c r="C42" t="s">
        <v>276</v>
      </c>
      <c r="D42" s="8">
        <v>42156</v>
      </c>
      <c r="E42">
        <v>0</v>
      </c>
      <c r="F42">
        <v>250</v>
      </c>
      <c r="G42">
        <v>55521</v>
      </c>
      <c r="H42">
        <v>57504</v>
      </c>
      <c r="I42" s="24">
        <v>0.49236111111111108</v>
      </c>
      <c r="J42" s="25">
        <v>2.0833333333333333E-3</v>
      </c>
      <c r="K42" s="26">
        <v>10.55721443</v>
      </c>
      <c r="L42">
        <v>250</v>
      </c>
      <c r="M42">
        <v>2665.7999999999997</v>
      </c>
      <c r="N42">
        <f t="shared" si="1"/>
        <v>252.50979012273407</v>
      </c>
    </row>
    <row r="43" spans="1:15" x14ac:dyDescent="0.25">
      <c r="A43" s="8" t="s">
        <v>15</v>
      </c>
      <c r="B43" t="s">
        <v>3</v>
      </c>
      <c r="C43" t="s">
        <v>276</v>
      </c>
      <c r="D43" s="8">
        <v>42156</v>
      </c>
      <c r="E43">
        <v>0</v>
      </c>
      <c r="F43">
        <v>250</v>
      </c>
      <c r="G43">
        <v>55521</v>
      </c>
      <c r="H43">
        <v>57504</v>
      </c>
      <c r="I43" s="24">
        <v>0.49236111111111108</v>
      </c>
      <c r="J43" s="25">
        <v>2.0833333333333333E-3</v>
      </c>
      <c r="K43" s="26">
        <v>10.55721443</v>
      </c>
      <c r="L43">
        <v>1000</v>
      </c>
      <c r="M43">
        <f>0.019*1000</f>
        <v>19</v>
      </c>
      <c r="N43">
        <f t="shared" si="1"/>
        <v>1.7997171627023587</v>
      </c>
    </row>
    <row r="44" spans="1:15" x14ac:dyDescent="0.25">
      <c r="A44" s="8" t="s">
        <v>15</v>
      </c>
      <c r="B44" t="s">
        <v>3</v>
      </c>
      <c r="C44" t="s">
        <v>276</v>
      </c>
      <c r="D44" s="8">
        <v>42156</v>
      </c>
      <c r="E44">
        <v>0</v>
      </c>
      <c r="F44">
        <v>250</v>
      </c>
      <c r="G44">
        <v>55521</v>
      </c>
      <c r="H44">
        <v>57504</v>
      </c>
      <c r="I44" s="24">
        <v>0.49236111111111108</v>
      </c>
      <c r="J44" s="25">
        <v>2.0833333333333333E-3</v>
      </c>
      <c r="K44" s="26">
        <v>10.55721443</v>
      </c>
      <c r="L44">
        <v>2000</v>
      </c>
      <c r="M44">
        <f>0.0343*1000</f>
        <v>34.299999999999997</v>
      </c>
      <c r="N44">
        <f t="shared" si="1"/>
        <v>3.2489630884574159</v>
      </c>
      <c r="O44" t="s">
        <v>242</v>
      </c>
    </row>
    <row r="45" spans="1:15" x14ac:dyDescent="0.25">
      <c r="A45" t="s">
        <v>21</v>
      </c>
      <c r="B45" t="s">
        <v>9</v>
      </c>
      <c r="C45" t="s">
        <v>277</v>
      </c>
      <c r="D45" s="8">
        <v>42164</v>
      </c>
      <c r="E45">
        <v>0</v>
      </c>
      <c r="F45">
        <v>250</v>
      </c>
      <c r="G45">
        <v>203624</v>
      </c>
      <c r="H45">
        <v>206764</v>
      </c>
      <c r="I45" s="26" t="s">
        <v>30</v>
      </c>
      <c r="J45" s="26" t="s">
        <v>30</v>
      </c>
      <c r="K45" s="26">
        <v>17.156392459999999</v>
      </c>
      <c r="L45">
        <v>250</v>
      </c>
      <c r="M45">
        <v>2288</v>
      </c>
      <c r="N45">
        <f t="shared" si="1"/>
        <v>133.3613698412679</v>
      </c>
    </row>
    <row r="46" spans="1:15" x14ac:dyDescent="0.25">
      <c r="A46" t="s">
        <v>21</v>
      </c>
      <c r="B46" t="s">
        <v>9</v>
      </c>
      <c r="C46" t="s">
        <v>277</v>
      </c>
      <c r="D46" s="8">
        <v>42164</v>
      </c>
      <c r="E46">
        <v>0</v>
      </c>
      <c r="F46">
        <v>250</v>
      </c>
      <c r="G46">
        <v>203624</v>
      </c>
      <c r="H46">
        <v>206764</v>
      </c>
      <c r="I46" s="26" t="s">
        <v>30</v>
      </c>
      <c r="J46" s="26" t="s">
        <v>30</v>
      </c>
      <c r="K46" s="26">
        <v>17.156392459999999</v>
      </c>
      <c r="L46">
        <v>1000</v>
      </c>
      <c r="M46">
        <v>489.3</v>
      </c>
      <c r="N46">
        <f t="shared" si="1"/>
        <v>28.519981758449472</v>
      </c>
    </row>
    <row r="47" spans="1:15" x14ac:dyDescent="0.25">
      <c r="A47" t="s">
        <v>21</v>
      </c>
      <c r="B47" t="s">
        <v>9</v>
      </c>
      <c r="C47" t="s">
        <v>277</v>
      </c>
      <c r="D47" s="8">
        <v>42164</v>
      </c>
      <c r="E47">
        <v>0</v>
      </c>
      <c r="F47">
        <v>250</v>
      </c>
      <c r="G47">
        <v>203624</v>
      </c>
      <c r="H47">
        <v>206764</v>
      </c>
      <c r="I47" s="26" t="s">
        <v>30</v>
      </c>
      <c r="J47" s="26" t="s">
        <v>30</v>
      </c>
      <c r="K47" s="26">
        <v>17.156392459999999</v>
      </c>
      <c r="L47">
        <v>2000</v>
      </c>
      <c r="M47">
        <v>85.7</v>
      </c>
      <c r="N47">
        <f t="shared" si="1"/>
        <v>4.9952226378481903</v>
      </c>
    </row>
    <row r="48" spans="1:15" x14ac:dyDescent="0.25">
      <c r="A48" t="s">
        <v>22</v>
      </c>
      <c r="B48" t="s">
        <v>10</v>
      </c>
      <c r="C48" t="s">
        <v>277</v>
      </c>
      <c r="D48" s="8">
        <v>42163</v>
      </c>
      <c r="E48">
        <v>0</v>
      </c>
      <c r="F48">
        <v>250</v>
      </c>
      <c r="G48">
        <v>190640</v>
      </c>
      <c r="H48">
        <v>196945</v>
      </c>
      <c r="I48" s="26" t="s">
        <v>30</v>
      </c>
      <c r="J48" s="26" t="s">
        <v>30</v>
      </c>
      <c r="K48" s="26">
        <v>34.372920450000002</v>
      </c>
      <c r="L48">
        <v>250</v>
      </c>
      <c r="M48">
        <v>2458.8000000000002</v>
      </c>
      <c r="N48">
        <f t="shared" si="1"/>
        <v>71.533054736406612</v>
      </c>
    </row>
    <row r="49" spans="1:15" x14ac:dyDescent="0.25">
      <c r="A49" t="s">
        <v>22</v>
      </c>
      <c r="B49" t="s">
        <v>10</v>
      </c>
      <c r="C49" t="s">
        <v>277</v>
      </c>
      <c r="D49" s="8">
        <v>42163</v>
      </c>
      <c r="E49">
        <v>0</v>
      </c>
      <c r="F49">
        <v>250</v>
      </c>
      <c r="G49">
        <v>190640</v>
      </c>
      <c r="H49">
        <v>196945</v>
      </c>
      <c r="I49" s="26" t="s">
        <v>30</v>
      </c>
      <c r="J49" s="26" t="s">
        <v>30</v>
      </c>
      <c r="K49" s="26">
        <v>34.372920450000002</v>
      </c>
      <c r="L49">
        <v>1000</v>
      </c>
      <c r="M49">
        <v>1624.8</v>
      </c>
      <c r="N49">
        <f t="shared" si="1"/>
        <v>47.269768722837746</v>
      </c>
    </row>
    <row r="50" spans="1:15" x14ac:dyDescent="0.25">
      <c r="A50" t="s">
        <v>22</v>
      </c>
      <c r="B50" t="s">
        <v>10</v>
      </c>
      <c r="C50" t="s">
        <v>277</v>
      </c>
      <c r="D50" s="8">
        <v>42163</v>
      </c>
      <c r="E50">
        <v>0</v>
      </c>
      <c r="F50">
        <v>250</v>
      </c>
      <c r="G50">
        <v>190640</v>
      </c>
      <c r="H50">
        <v>196945</v>
      </c>
      <c r="I50" s="26" t="s">
        <v>30</v>
      </c>
      <c r="J50" s="26" t="s">
        <v>30</v>
      </c>
      <c r="K50" s="26">
        <v>34.372920450000002</v>
      </c>
      <c r="L50">
        <v>2000</v>
      </c>
      <c r="M50">
        <v>848.5</v>
      </c>
      <c r="N50">
        <f t="shared" si="1"/>
        <v>24.685129715243615</v>
      </c>
      <c r="O50" t="s">
        <v>241</v>
      </c>
    </row>
    <row r="51" spans="1:15" x14ac:dyDescent="0.25">
      <c r="A51" t="s">
        <v>18</v>
      </c>
      <c r="B51" t="s">
        <v>6</v>
      </c>
      <c r="C51" t="s">
        <v>277</v>
      </c>
      <c r="D51" s="8">
        <v>42162</v>
      </c>
      <c r="E51">
        <v>0</v>
      </c>
      <c r="F51">
        <v>250</v>
      </c>
      <c r="G51">
        <v>174275</v>
      </c>
      <c r="H51">
        <v>179433</v>
      </c>
      <c r="I51" s="26" t="s">
        <v>30</v>
      </c>
      <c r="J51" s="26" t="s">
        <v>30</v>
      </c>
      <c r="K51" s="26">
        <v>28.03642872</v>
      </c>
      <c r="L51">
        <v>250</v>
      </c>
      <c r="M51">
        <v>1873.8</v>
      </c>
      <c r="N51">
        <f t="shared" si="1"/>
        <v>66.834475200591811</v>
      </c>
    </row>
    <row r="52" spans="1:15" x14ac:dyDescent="0.25">
      <c r="A52" t="s">
        <v>18</v>
      </c>
      <c r="B52" t="s">
        <v>6</v>
      </c>
      <c r="C52" t="s">
        <v>277</v>
      </c>
      <c r="D52" s="8">
        <v>42162</v>
      </c>
      <c r="E52">
        <v>0</v>
      </c>
      <c r="F52">
        <v>250</v>
      </c>
      <c r="G52">
        <v>174275</v>
      </c>
      <c r="H52">
        <v>179433</v>
      </c>
      <c r="I52" s="26" t="s">
        <v>30</v>
      </c>
      <c r="J52" s="26" t="s">
        <v>30</v>
      </c>
      <c r="K52" s="26">
        <v>28.03642872</v>
      </c>
      <c r="L52">
        <v>1000</v>
      </c>
      <c r="M52">
        <f>0.8895*1000</f>
        <v>889.5</v>
      </c>
      <c r="N52">
        <f t="shared" si="1"/>
        <v>31.726580046390445</v>
      </c>
    </row>
    <row r="53" spans="1:15" x14ac:dyDescent="0.25">
      <c r="A53" t="s">
        <v>18</v>
      </c>
      <c r="B53" t="s">
        <v>6</v>
      </c>
      <c r="C53" t="s">
        <v>277</v>
      </c>
      <c r="D53" s="8">
        <v>42162</v>
      </c>
      <c r="E53">
        <v>0</v>
      </c>
      <c r="F53">
        <v>250</v>
      </c>
      <c r="G53">
        <v>174275</v>
      </c>
      <c r="H53">
        <v>179433</v>
      </c>
      <c r="I53" s="26" t="s">
        <v>30</v>
      </c>
      <c r="J53" s="26" t="s">
        <v>30</v>
      </c>
      <c r="K53" s="26">
        <v>28.03642872</v>
      </c>
      <c r="L53">
        <v>2000</v>
      </c>
      <c r="M53">
        <f>0.172*1000</f>
        <v>172</v>
      </c>
      <c r="N53">
        <f t="shared" si="1"/>
        <v>6.1348755120620089</v>
      </c>
      <c r="O53" t="s">
        <v>242</v>
      </c>
    </row>
    <row r="54" spans="1:15" x14ac:dyDescent="0.25">
      <c r="A54" t="s">
        <v>18</v>
      </c>
      <c r="B54" t="s">
        <v>6</v>
      </c>
      <c r="C54" t="s">
        <v>277</v>
      </c>
      <c r="D54" s="8">
        <v>42162</v>
      </c>
      <c r="E54">
        <v>0</v>
      </c>
      <c r="F54">
        <v>250</v>
      </c>
      <c r="G54">
        <v>174275</v>
      </c>
      <c r="H54">
        <v>179433</v>
      </c>
      <c r="I54" s="26" t="s">
        <v>30</v>
      </c>
      <c r="J54" s="26" t="s">
        <v>30</v>
      </c>
      <c r="K54" s="26">
        <v>28.03642872</v>
      </c>
      <c r="L54">
        <v>2000</v>
      </c>
      <c r="M54">
        <f>0.0474*1000</f>
        <v>47.4</v>
      </c>
      <c r="N54">
        <f t="shared" si="1"/>
        <v>1.6906575539054605</v>
      </c>
      <c r="O54" t="s">
        <v>243</v>
      </c>
    </row>
    <row r="55" spans="1:15" x14ac:dyDescent="0.25">
      <c r="A55" s="4" t="s">
        <v>251</v>
      </c>
      <c r="B55" s="4" t="s">
        <v>7</v>
      </c>
      <c r="C55" t="s">
        <v>277</v>
      </c>
      <c r="D55" s="8">
        <v>42150</v>
      </c>
      <c r="E55">
        <v>0</v>
      </c>
      <c r="F55">
        <v>250</v>
      </c>
      <c r="G55">
        <v>83272</v>
      </c>
      <c r="H55">
        <v>88179</v>
      </c>
      <c r="I55" s="26" t="s">
        <v>30</v>
      </c>
      <c r="J55" s="26" t="s">
        <v>30</v>
      </c>
      <c r="K55" s="26">
        <v>26.136553150000001</v>
      </c>
      <c r="L55">
        <v>250</v>
      </c>
      <c r="M55">
        <v>1.7119</v>
      </c>
      <c r="N55" s="10">
        <f t="shared" ref="N55:N80" si="2">M55/K55</f>
        <v>6.5498307683314383E-2</v>
      </c>
    </row>
    <row r="56" spans="1:15" x14ac:dyDescent="0.25">
      <c r="A56" s="4" t="s">
        <v>251</v>
      </c>
      <c r="B56" s="4" t="s">
        <v>7</v>
      </c>
      <c r="C56" t="s">
        <v>277</v>
      </c>
      <c r="D56" s="8">
        <v>42150</v>
      </c>
      <c r="E56">
        <v>0</v>
      </c>
      <c r="F56">
        <v>250</v>
      </c>
      <c r="G56">
        <v>83272</v>
      </c>
      <c r="H56">
        <v>88179</v>
      </c>
      <c r="I56" s="26" t="s">
        <v>30</v>
      </c>
      <c r="J56" s="26" t="s">
        <v>30</v>
      </c>
      <c r="K56" s="26">
        <v>26.136553150000001</v>
      </c>
      <c r="L56">
        <v>1000</v>
      </c>
      <c r="M56">
        <v>3.1699999999999999E-2</v>
      </c>
      <c r="N56" s="10">
        <f t="shared" si="2"/>
        <v>1.2128607708166751E-3</v>
      </c>
    </row>
    <row r="57" spans="1:15" x14ac:dyDescent="0.25">
      <c r="A57" s="4" t="s">
        <v>251</v>
      </c>
      <c r="B57" s="4" t="s">
        <v>7</v>
      </c>
      <c r="C57" t="s">
        <v>277</v>
      </c>
      <c r="D57" s="8">
        <v>42150</v>
      </c>
      <c r="E57">
        <v>0</v>
      </c>
      <c r="F57">
        <v>250</v>
      </c>
      <c r="G57">
        <v>83272</v>
      </c>
      <c r="H57">
        <v>88179</v>
      </c>
      <c r="I57" s="26" t="s">
        <v>30</v>
      </c>
      <c r="J57" s="26" t="s">
        <v>30</v>
      </c>
      <c r="K57" s="26">
        <v>26.136553150000001</v>
      </c>
      <c r="L57">
        <v>2000</v>
      </c>
      <c r="M57">
        <v>4.0000000000000001E-3</v>
      </c>
      <c r="N57" s="10">
        <f t="shared" si="2"/>
        <v>1.5304236855730917E-4</v>
      </c>
      <c r="O57" t="s">
        <v>243</v>
      </c>
    </row>
    <row r="58" spans="1:15" x14ac:dyDescent="0.25">
      <c r="A58" s="4" t="s">
        <v>251</v>
      </c>
      <c r="B58" s="4" t="s">
        <v>7</v>
      </c>
      <c r="C58" t="s">
        <v>277</v>
      </c>
      <c r="D58" s="8">
        <v>42150</v>
      </c>
      <c r="E58">
        <v>0</v>
      </c>
      <c r="F58">
        <v>250</v>
      </c>
      <c r="G58">
        <v>83272</v>
      </c>
      <c r="H58">
        <v>88179</v>
      </c>
      <c r="I58" s="26" t="s">
        <v>30</v>
      </c>
      <c r="J58" s="26" t="s">
        <v>30</v>
      </c>
      <c r="K58" s="26">
        <v>26.136553150000001</v>
      </c>
      <c r="L58">
        <v>2000</v>
      </c>
      <c r="M58">
        <v>4.0110000000000001</v>
      </c>
      <c r="N58" s="10">
        <f t="shared" si="2"/>
        <v>0.15346323507084178</v>
      </c>
      <c r="O58" t="s">
        <v>242</v>
      </c>
    </row>
    <row r="59" spans="1:15" x14ac:dyDescent="0.25">
      <c r="A59" t="s">
        <v>19</v>
      </c>
      <c r="B59" t="s">
        <v>7</v>
      </c>
      <c r="C59" t="s">
        <v>277</v>
      </c>
      <c r="D59" s="8">
        <v>42161</v>
      </c>
      <c r="E59">
        <v>0</v>
      </c>
      <c r="F59">
        <v>250</v>
      </c>
      <c r="G59">
        <v>169602</v>
      </c>
      <c r="H59">
        <v>174228</v>
      </c>
      <c r="I59" s="26" t="s">
        <v>30</v>
      </c>
      <c r="J59" s="26" t="s">
        <v>30</v>
      </c>
      <c r="K59" s="26">
        <v>25.12603073</v>
      </c>
      <c r="L59">
        <v>250</v>
      </c>
      <c r="M59">
        <v>1432.8000000000002</v>
      </c>
      <c r="N59">
        <f t="shared" si="2"/>
        <v>57.024526292935889</v>
      </c>
    </row>
    <row r="60" spans="1:15" x14ac:dyDescent="0.25">
      <c r="A60" t="s">
        <v>19</v>
      </c>
      <c r="B60" t="s">
        <v>7</v>
      </c>
      <c r="C60" t="s">
        <v>277</v>
      </c>
      <c r="D60" s="8">
        <v>42161</v>
      </c>
      <c r="E60">
        <v>0</v>
      </c>
      <c r="F60">
        <v>250</v>
      </c>
      <c r="G60">
        <v>169602</v>
      </c>
      <c r="H60">
        <v>174228</v>
      </c>
      <c r="I60" s="26" t="s">
        <v>30</v>
      </c>
      <c r="J60" s="26" t="s">
        <v>30</v>
      </c>
      <c r="K60" s="26">
        <v>25.12603073</v>
      </c>
      <c r="L60">
        <v>1000</v>
      </c>
      <c r="M60">
        <f>0.1278*1000</f>
        <v>127.8</v>
      </c>
      <c r="N60">
        <f t="shared" si="2"/>
        <v>5.0863585010030752</v>
      </c>
    </row>
    <row r="61" spans="1:15" x14ac:dyDescent="0.25">
      <c r="A61" t="s">
        <v>19</v>
      </c>
      <c r="B61" t="s">
        <v>7</v>
      </c>
      <c r="C61" t="s">
        <v>277</v>
      </c>
      <c r="D61" s="8">
        <v>42161</v>
      </c>
      <c r="E61">
        <v>0</v>
      </c>
      <c r="F61">
        <v>250</v>
      </c>
      <c r="G61">
        <v>169602</v>
      </c>
      <c r="H61">
        <v>174228</v>
      </c>
      <c r="I61" s="26" t="s">
        <v>30</v>
      </c>
      <c r="J61" s="26" t="s">
        <v>30</v>
      </c>
      <c r="K61" s="26">
        <v>25.12603073</v>
      </c>
      <c r="L61">
        <v>2000</v>
      </c>
      <c r="M61">
        <f>0.5452*1000</f>
        <v>545.20000000000005</v>
      </c>
      <c r="N61">
        <f t="shared" si="2"/>
        <v>21.698612321963044</v>
      </c>
      <c r="O61" t="s">
        <v>242</v>
      </c>
    </row>
    <row r="62" spans="1:15" x14ac:dyDescent="0.25">
      <c r="A62" t="s">
        <v>19</v>
      </c>
      <c r="B62" t="s">
        <v>7</v>
      </c>
      <c r="C62" t="s">
        <v>277</v>
      </c>
      <c r="D62" s="8">
        <v>42161</v>
      </c>
      <c r="E62">
        <v>0</v>
      </c>
      <c r="F62">
        <v>250</v>
      </c>
      <c r="G62">
        <v>169602</v>
      </c>
      <c r="H62">
        <v>174228</v>
      </c>
      <c r="I62" s="26" t="s">
        <v>30</v>
      </c>
      <c r="J62" s="26" t="s">
        <v>30</v>
      </c>
      <c r="K62" s="26">
        <v>25.12603073</v>
      </c>
      <c r="L62">
        <v>2000</v>
      </c>
      <c r="M62">
        <f>0.0033*1000</f>
        <v>3.3</v>
      </c>
      <c r="N62">
        <f t="shared" si="2"/>
        <v>0.13133789556580711</v>
      </c>
      <c r="O62" t="s">
        <v>243</v>
      </c>
    </row>
    <row r="63" spans="1:15" x14ac:dyDescent="0.25">
      <c r="A63" s="4" t="s">
        <v>249</v>
      </c>
      <c r="B63" s="4" t="s">
        <v>7</v>
      </c>
      <c r="C63" t="s">
        <v>277</v>
      </c>
      <c r="D63" s="8">
        <v>42169</v>
      </c>
      <c r="E63">
        <v>0</v>
      </c>
      <c r="F63">
        <v>250</v>
      </c>
      <c r="G63">
        <v>230011</v>
      </c>
      <c r="H63">
        <v>234844</v>
      </c>
      <c r="I63" s="26" t="s">
        <v>30</v>
      </c>
      <c r="J63" s="26" t="s">
        <v>30</v>
      </c>
      <c r="K63" s="26">
        <v>26.523856850000001</v>
      </c>
      <c r="L63">
        <v>250</v>
      </c>
      <c r="M63">
        <f>5.1899*1000</f>
        <v>5189.8999999999996</v>
      </c>
      <c r="N63">
        <f t="shared" si="2"/>
        <v>195.66913022304294</v>
      </c>
    </row>
    <row r="64" spans="1:15" x14ac:dyDescent="0.25">
      <c r="A64" s="4" t="s">
        <v>249</v>
      </c>
      <c r="B64" s="4" t="s">
        <v>7</v>
      </c>
      <c r="C64" t="s">
        <v>277</v>
      </c>
      <c r="D64" s="8">
        <v>42169</v>
      </c>
      <c r="E64">
        <v>0</v>
      </c>
      <c r="F64">
        <v>250</v>
      </c>
      <c r="G64">
        <v>230011</v>
      </c>
      <c r="H64">
        <v>234844</v>
      </c>
      <c r="I64" s="26" t="s">
        <v>30</v>
      </c>
      <c r="J64" s="26" t="s">
        <v>30</v>
      </c>
      <c r="K64" s="26">
        <v>26.523856850000001</v>
      </c>
      <c r="L64">
        <v>1000</v>
      </c>
      <c r="M64">
        <f>0.2071*1000</f>
        <v>207.1</v>
      </c>
      <c r="N64">
        <f t="shared" si="2"/>
        <v>7.8080650627550039</v>
      </c>
    </row>
    <row r="65" spans="1:15" x14ac:dyDescent="0.25">
      <c r="A65" s="4" t="s">
        <v>249</v>
      </c>
      <c r="B65" s="4" t="s">
        <v>7</v>
      </c>
      <c r="C65" t="s">
        <v>277</v>
      </c>
      <c r="D65" s="8">
        <v>42169</v>
      </c>
      <c r="E65">
        <v>0</v>
      </c>
      <c r="F65">
        <v>250</v>
      </c>
      <c r="G65">
        <v>230011</v>
      </c>
      <c r="H65">
        <v>234844</v>
      </c>
      <c r="I65" s="26" t="s">
        <v>30</v>
      </c>
      <c r="J65" s="26" t="s">
        <v>30</v>
      </c>
      <c r="K65" s="26">
        <v>26.523856850000001</v>
      </c>
      <c r="L65">
        <v>2000</v>
      </c>
      <c r="M65">
        <f>0.2078*1000</f>
        <v>207.8</v>
      </c>
      <c r="N65">
        <f t="shared" si="2"/>
        <v>7.8344563980709312</v>
      </c>
      <c r="O65" t="s">
        <v>243</v>
      </c>
    </row>
    <row r="66" spans="1:15" x14ac:dyDescent="0.25">
      <c r="A66" s="4" t="s">
        <v>260</v>
      </c>
      <c r="B66" s="4" t="s">
        <v>7</v>
      </c>
      <c r="C66" t="s">
        <v>277</v>
      </c>
      <c r="D66" s="8">
        <v>42175</v>
      </c>
      <c r="E66">
        <v>0</v>
      </c>
      <c r="F66">
        <v>250</v>
      </c>
      <c r="G66">
        <v>314375</v>
      </c>
      <c r="H66">
        <v>319287</v>
      </c>
      <c r="I66" s="26" t="s">
        <v>30</v>
      </c>
      <c r="J66" s="26" t="s">
        <v>30</v>
      </c>
      <c r="K66" s="26">
        <v>27.374385140000001</v>
      </c>
      <c r="L66">
        <v>250</v>
      </c>
      <c r="M66">
        <f>3.6803*1000</f>
        <v>3680.2999999999997</v>
      </c>
      <c r="N66">
        <f t="shared" si="2"/>
        <v>134.44320232867153</v>
      </c>
    </row>
    <row r="67" spans="1:15" x14ac:dyDescent="0.25">
      <c r="A67" s="4" t="s">
        <v>260</v>
      </c>
      <c r="B67" s="4" t="s">
        <v>7</v>
      </c>
      <c r="C67" t="s">
        <v>277</v>
      </c>
      <c r="D67" s="8">
        <v>42175</v>
      </c>
      <c r="E67">
        <v>0</v>
      </c>
      <c r="F67">
        <v>250</v>
      </c>
      <c r="G67">
        <v>314375</v>
      </c>
      <c r="H67">
        <v>319287</v>
      </c>
      <c r="I67" s="26" t="s">
        <v>30</v>
      </c>
      <c r="J67" s="26" t="s">
        <v>30</v>
      </c>
      <c r="K67" s="26">
        <v>27.374385140000001</v>
      </c>
      <c r="L67">
        <v>1000</v>
      </c>
      <c r="M67">
        <f>0.5757*1000</f>
        <v>575.70000000000005</v>
      </c>
      <c r="N67">
        <f t="shared" si="2"/>
        <v>21.030609347231536</v>
      </c>
    </row>
    <row r="68" spans="1:15" x14ac:dyDescent="0.25">
      <c r="A68" s="4" t="s">
        <v>260</v>
      </c>
      <c r="B68" s="4" t="s">
        <v>7</v>
      </c>
      <c r="C68" t="s">
        <v>277</v>
      </c>
      <c r="D68" s="8">
        <v>42175</v>
      </c>
      <c r="E68">
        <v>0</v>
      </c>
      <c r="F68">
        <v>250</v>
      </c>
      <c r="G68">
        <v>314375</v>
      </c>
      <c r="H68">
        <v>319287</v>
      </c>
      <c r="I68" s="26" t="s">
        <v>30</v>
      </c>
      <c r="J68" s="26" t="s">
        <v>30</v>
      </c>
      <c r="K68" s="26">
        <v>27.374385140000001</v>
      </c>
      <c r="L68">
        <v>2000</v>
      </c>
      <c r="M68">
        <f>7.3532*1000</f>
        <v>7353.2</v>
      </c>
      <c r="N68">
        <f t="shared" si="2"/>
        <v>268.6160789509517</v>
      </c>
      <c r="O68" t="s">
        <v>261</v>
      </c>
    </row>
    <row r="69" spans="1:15" x14ac:dyDescent="0.25">
      <c r="A69" s="4" t="s">
        <v>260</v>
      </c>
      <c r="B69" s="4" t="s">
        <v>7</v>
      </c>
      <c r="C69" t="s">
        <v>277</v>
      </c>
      <c r="D69" s="8">
        <v>42175</v>
      </c>
      <c r="E69">
        <v>0</v>
      </c>
      <c r="F69">
        <v>250</v>
      </c>
      <c r="G69">
        <v>314375</v>
      </c>
      <c r="H69">
        <v>319287</v>
      </c>
      <c r="I69" s="26" t="s">
        <v>30</v>
      </c>
      <c r="J69" s="26" t="s">
        <v>30</v>
      </c>
      <c r="K69" s="26">
        <v>27.374385140000001</v>
      </c>
      <c r="L69">
        <v>2000</v>
      </c>
      <c r="M69">
        <f>0.0197*1000</f>
        <v>19.7</v>
      </c>
      <c r="N69">
        <f t="shared" si="2"/>
        <v>0.71965086701487091</v>
      </c>
      <c r="O69" t="s">
        <v>270</v>
      </c>
    </row>
    <row r="70" spans="1:15" x14ac:dyDescent="0.25">
      <c r="A70" s="4" t="s">
        <v>255</v>
      </c>
      <c r="B70" s="4" t="s">
        <v>7</v>
      </c>
      <c r="C70" t="s">
        <v>277</v>
      </c>
      <c r="D70" s="8">
        <v>42524</v>
      </c>
      <c r="E70">
        <v>0</v>
      </c>
      <c r="F70">
        <v>250</v>
      </c>
      <c r="G70">
        <v>629297</v>
      </c>
      <c r="H70">
        <v>633090</v>
      </c>
      <c r="I70" s="24">
        <v>0.74097222222222225</v>
      </c>
      <c r="J70" s="25">
        <v>1.4120370370370369E-3</v>
      </c>
      <c r="K70" s="26">
        <v>21.705540939999999</v>
      </c>
      <c r="L70">
        <v>250</v>
      </c>
      <c r="M70">
        <f>0.8549*10000</f>
        <v>8549</v>
      </c>
      <c r="N70">
        <f t="shared" si="2"/>
        <v>393.86256364822947</v>
      </c>
    </row>
    <row r="71" spans="1:15" x14ac:dyDescent="0.25">
      <c r="A71" s="4" t="s">
        <v>255</v>
      </c>
      <c r="B71" s="4" t="s">
        <v>7</v>
      </c>
      <c r="C71" t="s">
        <v>277</v>
      </c>
      <c r="D71" s="8">
        <v>42524</v>
      </c>
      <c r="E71">
        <v>0</v>
      </c>
      <c r="F71">
        <v>250</v>
      </c>
      <c r="G71">
        <v>629297</v>
      </c>
      <c r="H71">
        <v>633090</v>
      </c>
      <c r="I71" s="24">
        <v>0.74097222222222225</v>
      </c>
      <c r="J71" s="25">
        <v>1.4120370370370369E-3</v>
      </c>
      <c r="K71" s="26">
        <v>21.705540939999999</v>
      </c>
      <c r="L71">
        <v>1000</v>
      </c>
      <c r="M71">
        <f>0.037*1000</f>
        <v>37</v>
      </c>
      <c r="N71">
        <f t="shared" si="2"/>
        <v>1.7046338583441911</v>
      </c>
    </row>
    <row r="72" spans="1:15" x14ac:dyDescent="0.25">
      <c r="A72" s="4" t="s">
        <v>255</v>
      </c>
      <c r="B72" s="4" t="s">
        <v>7</v>
      </c>
      <c r="C72" t="s">
        <v>277</v>
      </c>
      <c r="D72" s="8">
        <v>42524</v>
      </c>
      <c r="E72">
        <v>0</v>
      </c>
      <c r="F72">
        <v>250</v>
      </c>
      <c r="G72">
        <v>629297</v>
      </c>
      <c r="H72">
        <v>633090</v>
      </c>
      <c r="I72" s="24">
        <v>0.74097222222222225</v>
      </c>
      <c r="J72" s="25">
        <v>1.4120370370370369E-3</v>
      </c>
      <c r="K72" s="26">
        <v>21.705540939999999</v>
      </c>
      <c r="L72">
        <v>2000</v>
      </c>
      <c r="M72">
        <f>10.8196*1000</f>
        <v>10819.599999999999</v>
      </c>
      <c r="N72">
        <f t="shared" si="2"/>
        <v>498.47179712812994</v>
      </c>
      <c r="O72" t="s">
        <v>242</v>
      </c>
    </row>
    <row r="73" spans="1:15" x14ac:dyDescent="0.25">
      <c r="A73" s="4" t="s">
        <v>26</v>
      </c>
      <c r="B73" s="4" t="s">
        <v>7</v>
      </c>
      <c r="C73" t="s">
        <v>277</v>
      </c>
      <c r="D73" s="8">
        <v>42532</v>
      </c>
      <c r="E73">
        <v>0</v>
      </c>
      <c r="F73">
        <v>250</v>
      </c>
      <c r="G73">
        <v>663400</v>
      </c>
      <c r="H73">
        <v>666580</v>
      </c>
      <c r="I73" s="24">
        <v>0.4368055555555555</v>
      </c>
      <c r="J73" s="25">
        <v>1.736111111111111E-3</v>
      </c>
      <c r="K73" s="26">
        <v>18.351886400000001</v>
      </c>
      <c r="L73">
        <v>250</v>
      </c>
      <c r="M73">
        <v>1206.3</v>
      </c>
      <c r="N73">
        <f t="shared" si="2"/>
        <v>65.731662331998734</v>
      </c>
    </row>
    <row r="74" spans="1:15" x14ac:dyDescent="0.25">
      <c r="A74" s="4" t="s">
        <v>26</v>
      </c>
      <c r="B74" s="4" t="s">
        <v>7</v>
      </c>
      <c r="C74" t="s">
        <v>277</v>
      </c>
      <c r="D74" s="8">
        <v>42532</v>
      </c>
      <c r="E74">
        <v>0</v>
      </c>
      <c r="F74">
        <v>250</v>
      </c>
      <c r="G74">
        <v>663400</v>
      </c>
      <c r="H74">
        <v>666580</v>
      </c>
      <c r="I74" s="24">
        <v>0.4368055555555555</v>
      </c>
      <c r="J74" s="25">
        <v>1.736111111111111E-3</v>
      </c>
      <c r="K74" s="26">
        <v>18.351886400000001</v>
      </c>
      <c r="L74">
        <v>1000</v>
      </c>
      <c r="M74">
        <v>220.6</v>
      </c>
      <c r="N74">
        <f t="shared" si="2"/>
        <v>12.020562638181978</v>
      </c>
    </row>
    <row r="75" spans="1:15" x14ac:dyDescent="0.25">
      <c r="A75" s="4" t="s">
        <v>26</v>
      </c>
      <c r="B75" s="4" t="s">
        <v>7</v>
      </c>
      <c r="C75" t="s">
        <v>277</v>
      </c>
      <c r="D75" s="8">
        <v>42532</v>
      </c>
      <c r="E75">
        <v>0</v>
      </c>
      <c r="F75">
        <v>250</v>
      </c>
      <c r="G75">
        <v>663400</v>
      </c>
      <c r="H75">
        <v>666580</v>
      </c>
      <c r="I75" s="24">
        <v>0.4368055555555555</v>
      </c>
      <c r="J75" s="25">
        <v>1.736111111111111E-3</v>
      </c>
      <c r="K75" s="26">
        <v>18.351886400000001</v>
      </c>
      <c r="L75">
        <v>2000</v>
      </c>
      <c r="M75">
        <v>230.2</v>
      </c>
      <c r="N75">
        <f t="shared" si="2"/>
        <v>12.543669625156353</v>
      </c>
      <c r="O75" t="s">
        <v>242</v>
      </c>
    </row>
    <row r="76" spans="1:15" x14ac:dyDescent="0.25">
      <c r="A76" s="4" t="s">
        <v>26</v>
      </c>
      <c r="B76" s="4" t="s">
        <v>7</v>
      </c>
      <c r="C76" t="s">
        <v>277</v>
      </c>
      <c r="D76" s="8">
        <v>42532</v>
      </c>
      <c r="E76">
        <v>0</v>
      </c>
      <c r="F76">
        <v>250</v>
      </c>
      <c r="G76">
        <v>663400</v>
      </c>
      <c r="H76">
        <v>666580</v>
      </c>
      <c r="I76" s="24">
        <v>0.4368055555555555</v>
      </c>
      <c r="J76" s="25">
        <v>1.736111111111111E-3</v>
      </c>
      <c r="K76" s="26">
        <v>18.351886400000001</v>
      </c>
      <c r="L76">
        <v>2000</v>
      </c>
      <c r="M76">
        <v>40.5</v>
      </c>
      <c r="N76">
        <f t="shared" si="2"/>
        <v>2.2068576012981422</v>
      </c>
      <c r="O76" t="s">
        <v>243</v>
      </c>
    </row>
    <row r="77" spans="1:15" x14ac:dyDescent="0.25">
      <c r="A77" s="4" t="s">
        <v>269</v>
      </c>
      <c r="B77" s="4" t="s">
        <v>7</v>
      </c>
      <c r="C77" t="s">
        <v>277</v>
      </c>
      <c r="D77" s="8">
        <v>42541</v>
      </c>
      <c r="E77">
        <v>0</v>
      </c>
      <c r="F77">
        <v>250</v>
      </c>
      <c r="G77">
        <v>688676</v>
      </c>
      <c r="H77">
        <v>691262</v>
      </c>
      <c r="I77" s="24">
        <v>0.30694444444444441</v>
      </c>
      <c r="J77" s="25">
        <v>1.3773148148148147E-3</v>
      </c>
      <c r="K77" s="32">
        <v>15.038879570000001</v>
      </c>
      <c r="L77">
        <v>250</v>
      </c>
      <c r="M77">
        <f>1.4344*1000</f>
        <v>1434.3999999999999</v>
      </c>
      <c r="N77">
        <f t="shared" si="2"/>
        <v>95.379445877163832</v>
      </c>
    </row>
    <row r="78" spans="1:15" x14ac:dyDescent="0.25">
      <c r="A78" s="4" t="s">
        <v>269</v>
      </c>
      <c r="B78" s="4" t="s">
        <v>7</v>
      </c>
      <c r="C78" t="s">
        <v>277</v>
      </c>
      <c r="D78" s="8">
        <v>42541</v>
      </c>
      <c r="E78">
        <v>0</v>
      </c>
      <c r="F78">
        <v>250</v>
      </c>
      <c r="G78">
        <v>688676</v>
      </c>
      <c r="H78">
        <v>691262</v>
      </c>
      <c r="I78" s="24">
        <v>0.30694444444444441</v>
      </c>
      <c r="J78" s="25">
        <v>1.3773148148148147E-3</v>
      </c>
      <c r="K78" s="32">
        <v>15.038879570000001</v>
      </c>
      <c r="L78">
        <v>1000</v>
      </c>
      <c r="M78">
        <f>0.2472*1000</f>
        <v>247.20000000000002</v>
      </c>
      <c r="N78">
        <f t="shared" si="2"/>
        <v>16.437394744028794</v>
      </c>
    </row>
    <row r="79" spans="1:15" x14ac:dyDescent="0.25">
      <c r="A79" s="4" t="s">
        <v>269</v>
      </c>
      <c r="B79" s="4" t="s">
        <v>7</v>
      </c>
      <c r="C79" t="s">
        <v>277</v>
      </c>
      <c r="D79" s="8">
        <v>42541</v>
      </c>
      <c r="E79">
        <v>0</v>
      </c>
      <c r="F79">
        <v>250</v>
      </c>
      <c r="G79">
        <v>688676</v>
      </c>
      <c r="H79">
        <v>691262</v>
      </c>
      <c r="I79" s="24">
        <v>0.30694444444444441</v>
      </c>
      <c r="J79" s="25">
        <v>1.3773148148148147E-3</v>
      </c>
      <c r="K79" s="32">
        <v>15.038879570000001</v>
      </c>
      <c r="L79">
        <v>2000</v>
      </c>
      <c r="M79">
        <f>0.0044*1000</f>
        <v>4.4000000000000004</v>
      </c>
      <c r="N79">
        <f t="shared" si="2"/>
        <v>0.29257498735326332</v>
      </c>
      <c r="O79" t="s">
        <v>243</v>
      </c>
    </row>
    <row r="80" spans="1:15" x14ac:dyDescent="0.25">
      <c r="A80" s="4" t="s">
        <v>269</v>
      </c>
      <c r="B80" s="4" t="s">
        <v>7</v>
      </c>
      <c r="C80" t="s">
        <v>277</v>
      </c>
      <c r="D80" s="8">
        <v>42541</v>
      </c>
      <c r="E80">
        <v>0</v>
      </c>
      <c r="F80">
        <v>250</v>
      </c>
      <c r="G80">
        <v>688676</v>
      </c>
      <c r="H80">
        <v>691262</v>
      </c>
      <c r="I80" s="24">
        <v>0.30694444444444441</v>
      </c>
      <c r="J80" s="25">
        <v>1.3773148148148147E-3</v>
      </c>
      <c r="K80" s="32">
        <v>15.038879570000001</v>
      </c>
      <c r="L80">
        <v>2000</v>
      </c>
      <c r="M80">
        <f>13.6785*1000</f>
        <v>13678.5</v>
      </c>
      <c r="N80">
        <f t="shared" si="2"/>
        <v>909.5424919344573</v>
      </c>
      <c r="O80" t="s">
        <v>242</v>
      </c>
    </row>
    <row r="81" spans="1:15" x14ac:dyDescent="0.25">
      <c r="A81" t="s">
        <v>20</v>
      </c>
      <c r="B81" t="s">
        <v>8</v>
      </c>
      <c r="C81" t="s">
        <v>277</v>
      </c>
      <c r="D81" s="8">
        <v>42162</v>
      </c>
      <c r="E81">
        <v>0</v>
      </c>
      <c r="F81">
        <v>250</v>
      </c>
      <c r="G81">
        <v>184235</v>
      </c>
      <c r="H81">
        <v>187292</v>
      </c>
      <c r="I81" s="26" t="s">
        <v>30</v>
      </c>
      <c r="J81" s="26" t="s">
        <v>30</v>
      </c>
      <c r="K81" s="26">
        <v>16.641109029999999</v>
      </c>
      <c r="L81">
        <v>250</v>
      </c>
      <c r="M81">
        <v>3669.1</v>
      </c>
      <c r="N81">
        <f t="shared" ref="N81:N86" si="3">M81/K81</f>
        <v>220.48410315595416</v>
      </c>
      <c r="O81" t="s">
        <v>244</v>
      </c>
    </row>
    <row r="82" spans="1:15" x14ac:dyDescent="0.25">
      <c r="A82" t="s">
        <v>20</v>
      </c>
      <c r="B82" t="s">
        <v>8</v>
      </c>
      <c r="C82" t="s">
        <v>277</v>
      </c>
      <c r="D82" s="8">
        <v>42162</v>
      </c>
      <c r="E82">
        <v>0</v>
      </c>
      <c r="F82">
        <v>250</v>
      </c>
      <c r="G82">
        <v>184235</v>
      </c>
      <c r="H82">
        <v>187292</v>
      </c>
      <c r="I82" s="26" t="s">
        <v>30</v>
      </c>
      <c r="J82" s="26" t="s">
        <v>30</v>
      </c>
      <c r="K82" s="26">
        <v>16.641109029999999</v>
      </c>
      <c r="L82">
        <v>1000</v>
      </c>
      <c r="M82">
        <v>308.59999999999997</v>
      </c>
      <c r="N82">
        <f t="shared" si="3"/>
        <v>18.544437119164765</v>
      </c>
    </row>
    <row r="83" spans="1:15" x14ac:dyDescent="0.25">
      <c r="A83" t="s">
        <v>20</v>
      </c>
      <c r="B83" t="s">
        <v>8</v>
      </c>
      <c r="C83" t="s">
        <v>277</v>
      </c>
      <c r="D83" s="8">
        <v>42162</v>
      </c>
      <c r="E83">
        <v>0</v>
      </c>
      <c r="F83">
        <v>250</v>
      </c>
      <c r="G83">
        <v>184235</v>
      </c>
      <c r="H83">
        <v>187292</v>
      </c>
      <c r="I83" s="26" t="s">
        <v>30</v>
      </c>
      <c r="J83" s="26" t="s">
        <v>30</v>
      </c>
      <c r="K83" s="26">
        <v>16.641109029999999</v>
      </c>
      <c r="L83">
        <v>2000</v>
      </c>
      <c r="M83">
        <v>90.1</v>
      </c>
      <c r="N83">
        <f t="shared" si="3"/>
        <v>5.4143026067295708</v>
      </c>
    </row>
    <row r="84" spans="1:15" x14ac:dyDescent="0.25">
      <c r="A84" t="s">
        <v>23</v>
      </c>
      <c r="B84" t="s">
        <v>11</v>
      </c>
      <c r="C84" t="s">
        <v>277</v>
      </c>
      <c r="D84" s="8">
        <v>42162</v>
      </c>
      <c r="E84">
        <v>0</v>
      </c>
      <c r="F84">
        <v>250</v>
      </c>
      <c r="G84">
        <v>187318</v>
      </c>
      <c r="H84">
        <v>190602</v>
      </c>
      <c r="I84" s="26" t="s">
        <v>30</v>
      </c>
      <c r="J84" s="26" t="s">
        <v>30</v>
      </c>
      <c r="K84" s="26">
        <v>17.890082889999999</v>
      </c>
      <c r="L84">
        <v>250</v>
      </c>
      <c r="M84">
        <v>5206.8999999999996</v>
      </c>
      <c r="N84">
        <f t="shared" si="3"/>
        <v>291.04951788180341</v>
      </c>
    </row>
    <row r="85" spans="1:15" x14ac:dyDescent="0.25">
      <c r="A85" t="s">
        <v>23</v>
      </c>
      <c r="B85" t="s">
        <v>11</v>
      </c>
      <c r="C85" t="s">
        <v>277</v>
      </c>
      <c r="D85" s="8">
        <v>42162</v>
      </c>
      <c r="E85">
        <v>0</v>
      </c>
      <c r="F85">
        <v>250</v>
      </c>
      <c r="G85">
        <v>187318</v>
      </c>
      <c r="H85">
        <v>190602</v>
      </c>
      <c r="I85" s="26" t="s">
        <v>30</v>
      </c>
      <c r="J85" s="26" t="s">
        <v>30</v>
      </c>
      <c r="K85" s="26">
        <v>17.890082889999999</v>
      </c>
      <c r="L85">
        <v>1000</v>
      </c>
      <c r="M85">
        <v>9231.5</v>
      </c>
      <c r="N85">
        <f t="shared" si="3"/>
        <v>516.01214241215848</v>
      </c>
    </row>
    <row r="86" spans="1:15" x14ac:dyDescent="0.25">
      <c r="A86" t="s">
        <v>23</v>
      </c>
      <c r="B86" t="s">
        <v>11</v>
      </c>
      <c r="C86" t="s">
        <v>277</v>
      </c>
      <c r="D86" s="8">
        <v>42162</v>
      </c>
      <c r="E86">
        <v>0</v>
      </c>
      <c r="F86">
        <v>250</v>
      </c>
      <c r="G86">
        <v>187318</v>
      </c>
      <c r="H86">
        <v>190602</v>
      </c>
      <c r="I86" s="26" t="s">
        <v>30</v>
      </c>
      <c r="J86" s="26" t="s">
        <v>30</v>
      </c>
      <c r="K86" s="26">
        <v>17.890082889999999</v>
      </c>
      <c r="L86">
        <v>2000</v>
      </c>
      <c r="M86">
        <v>1725.9</v>
      </c>
      <c r="N86">
        <f t="shared" si="3"/>
        <v>96.472442895428088</v>
      </c>
      <c r="O86" t="s">
        <v>243</v>
      </c>
    </row>
  </sheetData>
  <autoFilter ref="A1:P86" xr:uid="{9F6AC018-07AE-49DD-AE46-B2C1219A7C51}"/>
  <sortState ref="A2:P86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4"/>
  <sheetViews>
    <sheetView topLeftCell="A4" workbookViewId="0">
      <selection activeCell="D22" sqref="D22"/>
    </sheetView>
  </sheetViews>
  <sheetFormatPr defaultColWidth="11" defaultRowHeight="15.75" x14ac:dyDescent="0.25"/>
  <cols>
    <col min="1" max="1" width="15.875" customWidth="1"/>
    <col min="2" max="2" width="16.875" customWidth="1"/>
  </cols>
  <sheetData>
    <row r="1" spans="1:2" x14ac:dyDescent="0.25">
      <c r="A1" t="s">
        <v>252</v>
      </c>
      <c r="B1" t="s">
        <v>253</v>
      </c>
    </row>
    <row r="2" spans="1:2" x14ac:dyDescent="0.25">
      <c r="A2">
        <v>2.25</v>
      </c>
      <c r="B2">
        <v>0.5</v>
      </c>
    </row>
    <row r="3" spans="1:2" x14ac:dyDescent="0.25">
      <c r="A3">
        <v>2.75</v>
      </c>
      <c r="B3">
        <v>0.6</v>
      </c>
    </row>
    <row r="4" spans="1:2" x14ac:dyDescent="0.25">
      <c r="A4">
        <v>2</v>
      </c>
      <c r="B4">
        <v>0.5</v>
      </c>
    </row>
    <row r="5" spans="1:2" x14ac:dyDescent="0.25">
      <c r="A5">
        <v>2</v>
      </c>
      <c r="B5">
        <v>0.45</v>
      </c>
    </row>
    <row r="6" spans="1:2" x14ac:dyDescent="0.25">
      <c r="A6">
        <v>2.75</v>
      </c>
      <c r="B6">
        <v>0.6</v>
      </c>
    </row>
    <row r="7" spans="1:2" x14ac:dyDescent="0.25">
      <c r="A7">
        <v>2.2999999999999998</v>
      </c>
      <c r="B7">
        <v>0.75</v>
      </c>
    </row>
    <row r="8" spans="1:2" x14ac:dyDescent="0.25">
      <c r="A8">
        <v>1.75</v>
      </c>
      <c r="B8">
        <v>0.45</v>
      </c>
    </row>
    <row r="9" spans="1:2" x14ac:dyDescent="0.25">
      <c r="A9">
        <v>2.25</v>
      </c>
      <c r="B9">
        <v>0.35</v>
      </c>
    </row>
    <row r="10" spans="1:2" x14ac:dyDescent="0.25">
      <c r="A10">
        <v>2</v>
      </c>
      <c r="B10">
        <v>0.5</v>
      </c>
    </row>
    <row r="11" spans="1:2" x14ac:dyDescent="0.25">
      <c r="A11">
        <v>1.35</v>
      </c>
      <c r="B11">
        <v>0.35</v>
      </c>
    </row>
    <row r="12" spans="1:2" x14ac:dyDescent="0.25">
      <c r="A12">
        <v>1</v>
      </c>
      <c r="B12">
        <v>0.35</v>
      </c>
    </row>
    <row r="13" spans="1:2" x14ac:dyDescent="0.25">
      <c r="A13">
        <v>1.5</v>
      </c>
      <c r="B13">
        <v>0.4</v>
      </c>
    </row>
    <row r="14" spans="1:2" x14ac:dyDescent="0.25">
      <c r="A14">
        <v>3.25</v>
      </c>
      <c r="B14">
        <v>0.8</v>
      </c>
    </row>
    <row r="15" spans="1:2" x14ac:dyDescent="0.25">
      <c r="A15">
        <v>1.45</v>
      </c>
      <c r="B15">
        <v>0.4</v>
      </c>
    </row>
    <row r="16" spans="1:2" x14ac:dyDescent="0.25">
      <c r="A16">
        <v>2.25</v>
      </c>
      <c r="B16">
        <v>0.55000000000000004</v>
      </c>
    </row>
    <row r="17" spans="1:4" x14ac:dyDescent="0.25">
      <c r="A17">
        <v>2</v>
      </c>
      <c r="B17">
        <v>0.5</v>
      </c>
    </row>
    <row r="18" spans="1:4" x14ac:dyDescent="0.25">
      <c r="A18">
        <v>1.2</v>
      </c>
      <c r="B18">
        <v>0.35</v>
      </c>
    </row>
    <row r="19" spans="1:4" x14ac:dyDescent="0.25">
      <c r="A19">
        <v>1.5</v>
      </c>
      <c r="B19">
        <v>0.55000000000000004</v>
      </c>
    </row>
    <row r="20" spans="1:4" x14ac:dyDescent="0.25">
      <c r="A20">
        <v>2.1</v>
      </c>
      <c r="B20">
        <v>0.5</v>
      </c>
    </row>
    <row r="21" spans="1:4" x14ac:dyDescent="0.25">
      <c r="A21">
        <v>2.5</v>
      </c>
      <c r="B21">
        <v>0.7</v>
      </c>
      <c r="D21">
        <f>(B21-0.116)/0.2073</f>
        <v>2.8171731789676793</v>
      </c>
    </row>
    <row r="22" spans="1:4" x14ac:dyDescent="0.25">
      <c r="A22">
        <v>1.5</v>
      </c>
      <c r="B22">
        <v>0.4</v>
      </c>
    </row>
    <row r="23" spans="1:4" x14ac:dyDescent="0.25">
      <c r="A23">
        <v>2.2000000000000002</v>
      </c>
      <c r="B23">
        <v>0.6</v>
      </c>
    </row>
    <row r="24" spans="1:4" x14ac:dyDescent="0.25">
      <c r="A24">
        <v>2</v>
      </c>
      <c r="B24">
        <v>0.6</v>
      </c>
    </row>
    <row r="25" spans="1:4" x14ac:dyDescent="0.25">
      <c r="A25">
        <v>2.1</v>
      </c>
      <c r="B25">
        <v>0.75</v>
      </c>
    </row>
    <row r="26" spans="1:4" x14ac:dyDescent="0.25">
      <c r="A26">
        <v>1.9</v>
      </c>
      <c r="B26">
        <v>0.55000000000000004</v>
      </c>
    </row>
    <row r="27" spans="1:4" x14ac:dyDescent="0.25">
      <c r="A27">
        <v>1.5</v>
      </c>
      <c r="B27">
        <v>0.4</v>
      </c>
    </row>
    <row r="28" spans="1:4" x14ac:dyDescent="0.25">
      <c r="A28">
        <v>2.25</v>
      </c>
      <c r="B28">
        <v>0.5</v>
      </c>
    </row>
    <row r="29" spans="1:4" x14ac:dyDescent="0.25">
      <c r="A29">
        <v>1.25</v>
      </c>
      <c r="B29">
        <v>0.35</v>
      </c>
    </row>
    <row r="30" spans="1:4" x14ac:dyDescent="0.25">
      <c r="A30">
        <v>2.2000000000000002</v>
      </c>
      <c r="B30">
        <v>0.6</v>
      </c>
    </row>
    <row r="31" spans="1:4" x14ac:dyDescent="0.25">
      <c r="A31">
        <v>1.6</v>
      </c>
      <c r="B31">
        <v>0.3</v>
      </c>
    </row>
    <row r="32" spans="1:4" x14ac:dyDescent="0.25">
      <c r="A32">
        <v>1.8</v>
      </c>
      <c r="B32">
        <v>0.55000000000000004</v>
      </c>
    </row>
    <row r="33" spans="1:2" x14ac:dyDescent="0.25">
      <c r="A33">
        <v>2.25</v>
      </c>
      <c r="B33">
        <v>0.5</v>
      </c>
    </row>
    <row r="34" spans="1:2" x14ac:dyDescent="0.25">
      <c r="A34">
        <v>1.4</v>
      </c>
      <c r="B34">
        <v>0.45</v>
      </c>
    </row>
    <row r="35" spans="1:2" x14ac:dyDescent="0.25">
      <c r="A35">
        <v>1.95</v>
      </c>
      <c r="B35">
        <v>0.55000000000000004</v>
      </c>
    </row>
    <row r="36" spans="1:2" x14ac:dyDescent="0.25">
      <c r="A36">
        <v>2.5</v>
      </c>
      <c r="B36">
        <v>0.75</v>
      </c>
    </row>
    <row r="38" spans="1:2" x14ac:dyDescent="0.25">
      <c r="A38">
        <v>1.3</v>
      </c>
      <c r="B38">
        <v>0.3</v>
      </c>
    </row>
    <row r="39" spans="1:2" x14ac:dyDescent="0.25">
      <c r="A39">
        <v>1.8</v>
      </c>
      <c r="B39">
        <v>0.4</v>
      </c>
    </row>
    <row r="40" spans="1:2" x14ac:dyDescent="0.25">
      <c r="A40">
        <v>2</v>
      </c>
      <c r="B40">
        <v>0.55000000000000004</v>
      </c>
    </row>
    <row r="41" spans="1:2" x14ac:dyDescent="0.25">
      <c r="A41">
        <v>1.75</v>
      </c>
      <c r="B41">
        <v>0.45</v>
      </c>
    </row>
    <row r="42" spans="1:2" x14ac:dyDescent="0.25">
      <c r="A42">
        <v>2</v>
      </c>
      <c r="B42">
        <v>0.5</v>
      </c>
    </row>
    <row r="43" spans="1:2" x14ac:dyDescent="0.25">
      <c r="A43">
        <v>1.7</v>
      </c>
      <c r="B43">
        <v>0.55000000000000004</v>
      </c>
    </row>
    <row r="44" spans="1:2" x14ac:dyDescent="0.25">
      <c r="A44">
        <v>1.6</v>
      </c>
      <c r="B44">
        <v>0.5</v>
      </c>
    </row>
    <row r="45" spans="1:2" x14ac:dyDescent="0.25">
      <c r="A45">
        <v>2.1</v>
      </c>
      <c r="B45">
        <v>0.6</v>
      </c>
    </row>
    <row r="46" spans="1:2" x14ac:dyDescent="0.25">
      <c r="A46">
        <v>2</v>
      </c>
      <c r="B46">
        <v>0.6</v>
      </c>
    </row>
    <row r="47" spans="1:2" x14ac:dyDescent="0.25">
      <c r="A47">
        <v>1.9</v>
      </c>
      <c r="B47">
        <v>0.5</v>
      </c>
    </row>
    <row r="48" spans="1:2" x14ac:dyDescent="0.25">
      <c r="A48">
        <v>1.8</v>
      </c>
      <c r="B48">
        <v>0.45</v>
      </c>
    </row>
    <row r="49" spans="1:2" x14ac:dyDescent="0.25">
      <c r="A49">
        <v>1.7</v>
      </c>
      <c r="B49">
        <v>0.4</v>
      </c>
    </row>
    <row r="50" spans="1:2" x14ac:dyDescent="0.25">
      <c r="A50">
        <v>1.75</v>
      </c>
      <c r="B50">
        <v>0.6</v>
      </c>
    </row>
    <row r="51" spans="1:2" x14ac:dyDescent="0.25">
      <c r="A51">
        <v>2.2000000000000002</v>
      </c>
      <c r="B51">
        <v>0.6</v>
      </c>
    </row>
    <row r="52" spans="1:2" x14ac:dyDescent="0.25">
      <c r="A52">
        <v>1.7</v>
      </c>
      <c r="B52">
        <v>0.45</v>
      </c>
    </row>
    <row r="54" spans="1:2" x14ac:dyDescent="0.25">
      <c r="A54">
        <f>AVERAGE(A2:A52)</f>
        <v>1.9170000000000003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zoopcomp</vt:lpstr>
      <vt:lpstr>Zoopsww</vt:lpstr>
      <vt:lpstr>Oiko 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Le</dc:creator>
  <cp:lastModifiedBy>Sam</cp:lastModifiedBy>
  <dcterms:created xsi:type="dcterms:W3CDTF">2018-07-16T16:39:53Z</dcterms:created>
  <dcterms:modified xsi:type="dcterms:W3CDTF">2019-02-15T20:17:47Z</dcterms:modified>
</cp:coreProperties>
</file>