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enel\Documents\Travail\CIRAIG\Maitrise Recherche\8. Optimisation\"/>
    </mc:Choice>
  </mc:AlternateContent>
  <xr:revisionPtr revIDLastSave="0" documentId="13_ncr:1_{CE132B96-719E-4F1F-8978-D2E7BCD048E1}" xr6:coauthVersionLast="47" xr6:coauthVersionMax="47" xr10:uidLastSave="{00000000-0000-0000-0000-000000000000}"/>
  <bookViews>
    <workbookView xWindow="-110" yWindow="-110" windowWidth="19420" windowHeight="10300" firstSheet="5" activeTab="4" xr2:uid="{00000000-000D-0000-FFFF-FFFF00000000}"/>
  </bookViews>
  <sheets>
    <sheet name="Table of content" sheetId="14" r:id="rId1"/>
    <sheet name="Prod_2020_Beta" sheetId="16" r:id="rId2"/>
    <sheet name="Prod_IEA" sheetId="8" r:id="rId3"/>
    <sheet name="Reserves_Resources" sheetId="11" r:id="rId4"/>
    <sheet name="Recovery_Rates" sheetId="12" r:id="rId5"/>
    <sheet name="Demand_Storage" sheetId="5" r:id="rId6"/>
    <sheet name="Demand_Network" sheetId="6" r:id="rId7"/>
    <sheet name="OSD_litt" sheetId="2" r:id="rId8"/>
    <sheet name="Metal_Intensity_Reduction" sheetId="4" r:id="rId9"/>
    <sheet name="Ref&amp;Hp" sheetId="3" r:id="rId10"/>
    <sheet name="Calcul_MetalIntensity_Reduction" sheetId="13" r:id="rId11"/>
    <sheet name="Calcul_Prod" sheetId="9" r:id="rId12"/>
  </sheets>
  <definedNames>
    <definedName name="_xlnm._FilterDatabase" localSheetId="11" hidden="1">Calcul_Prod!$H$51:$M$51</definedName>
    <definedName name="_xlnm._FilterDatabase" localSheetId="7" hidden="1">OSD_litt!$A$1:$I$1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5" i="9" l="1"/>
  <c r="K65" i="9"/>
  <c r="L65" i="9"/>
  <c r="I65" i="9"/>
  <c r="J64" i="9"/>
  <c r="K64" i="9"/>
  <c r="L64" i="9"/>
  <c r="I64" i="9"/>
  <c r="J63" i="9"/>
  <c r="K63" i="9"/>
  <c r="L63" i="9"/>
  <c r="I63" i="9"/>
  <c r="J62" i="9"/>
  <c r="K62" i="9"/>
  <c r="L62" i="9"/>
  <c r="I62" i="9"/>
  <c r="J61" i="9"/>
  <c r="K61" i="9"/>
  <c r="L61" i="9"/>
  <c r="I61" i="9"/>
  <c r="J60" i="9"/>
  <c r="K60" i="9"/>
  <c r="L60" i="9"/>
  <c r="I60" i="9"/>
  <c r="J59" i="9"/>
  <c r="K59" i="9"/>
  <c r="L59" i="9"/>
  <c r="I59" i="9"/>
  <c r="L43" i="9"/>
  <c r="HT21" i="9" l="1"/>
  <c r="HU21" i="9"/>
  <c r="HV21" i="9"/>
  <c r="HE21" i="9"/>
  <c r="HF21" i="9"/>
  <c r="HG21" i="9"/>
  <c r="HH21" i="9"/>
  <c r="HI21" i="9"/>
  <c r="HJ21" i="9"/>
  <c r="HK21" i="9"/>
  <c r="HL21" i="9"/>
  <c r="HM21" i="9"/>
  <c r="HN21" i="9"/>
  <c r="GY21" i="9"/>
  <c r="HS21" i="9" s="1"/>
  <c r="GZ21" i="9"/>
  <c r="HR21" i="9" s="1"/>
  <c r="HA21" i="9"/>
  <c r="HB21" i="9"/>
  <c r="HC21" i="9"/>
  <c r="HD21" i="9"/>
  <c r="HQ21" i="9" l="1"/>
  <c r="GC28" i="9" l="1"/>
  <c r="GD28" i="9"/>
  <c r="GE28" i="9"/>
  <c r="GF28" i="9"/>
  <c r="GG28" i="9"/>
  <c r="GH28" i="9"/>
  <c r="GI28" i="9"/>
  <c r="HV28" i="9" s="1"/>
  <c r="GJ28" i="9"/>
  <c r="GK28" i="9"/>
  <c r="GL28" i="9"/>
  <c r="GM28" i="9"/>
  <c r="GN28" i="9"/>
  <c r="GO28" i="9"/>
  <c r="GP28" i="9"/>
  <c r="GQ28" i="9"/>
  <c r="GR28" i="9"/>
  <c r="GS28" i="9"/>
  <c r="GT28" i="9"/>
  <c r="GU28" i="9"/>
  <c r="GV28" i="9"/>
  <c r="GW28" i="9"/>
  <c r="GX28" i="9"/>
  <c r="GY28" i="9"/>
  <c r="GZ28" i="9"/>
  <c r="HA28" i="9"/>
  <c r="HB28" i="9"/>
  <c r="HC28" i="9"/>
  <c r="HD28" i="9"/>
  <c r="HE28" i="9"/>
  <c r="HF28" i="9"/>
  <c r="HG28" i="9"/>
  <c r="HH28" i="9"/>
  <c r="HI28" i="9"/>
  <c r="HJ28" i="9"/>
  <c r="HK28" i="9"/>
  <c r="HL28" i="9"/>
  <c r="HM28" i="9"/>
  <c r="HN28" i="9"/>
  <c r="GB28" i="9"/>
  <c r="HT28" i="9" s="1"/>
  <c r="HN24" i="9"/>
  <c r="HM24" i="9"/>
  <c r="HL24" i="9"/>
  <c r="HK24" i="9"/>
  <c r="HJ24" i="9"/>
  <c r="HI24" i="9"/>
  <c r="HH24" i="9"/>
  <c r="HG24" i="9"/>
  <c r="HF24" i="9"/>
  <c r="HE24" i="9"/>
  <c r="HD24" i="9"/>
  <c r="HC24" i="9"/>
  <c r="HB24" i="9"/>
  <c r="HA24" i="9"/>
  <c r="GZ24" i="9"/>
  <c r="GY24" i="9"/>
  <c r="GX24" i="9"/>
  <c r="GW24" i="9"/>
  <c r="GV24" i="9"/>
  <c r="GU24" i="9"/>
  <c r="GT24" i="9"/>
  <c r="GS24" i="9"/>
  <c r="GR24" i="9"/>
  <c r="GQ24" i="9"/>
  <c r="GP24" i="9"/>
  <c r="GO24" i="9"/>
  <c r="GN24" i="9"/>
  <c r="GM24" i="9"/>
  <c r="GL24" i="9"/>
  <c r="GK24" i="9"/>
  <c r="GJ24" i="9"/>
  <c r="GI24" i="9"/>
  <c r="GH24" i="9"/>
  <c r="GG24" i="9"/>
  <c r="GF24" i="9"/>
  <c r="GE24" i="9"/>
  <c r="GD24" i="9"/>
  <c r="GC24" i="9"/>
  <c r="GB24" i="9"/>
  <c r="GA24" i="9"/>
  <c r="FZ24" i="9"/>
  <c r="FY24" i="9"/>
  <c r="FX24" i="9"/>
  <c r="FW24" i="9"/>
  <c r="FV24" i="9"/>
  <c r="FU24" i="9"/>
  <c r="FT24" i="9"/>
  <c r="FS24" i="9"/>
  <c r="FR24" i="9"/>
  <c r="FQ24" i="9"/>
  <c r="FP24" i="9"/>
  <c r="FO24" i="9"/>
  <c r="FN24" i="9"/>
  <c r="FM24" i="9"/>
  <c r="FL24" i="9"/>
  <c r="FK24" i="9"/>
  <c r="FJ24" i="9"/>
  <c r="FI24" i="9"/>
  <c r="FH24" i="9"/>
  <c r="FG24" i="9"/>
  <c r="FF24" i="9"/>
  <c r="FE24" i="9"/>
  <c r="FD24" i="9"/>
  <c r="FC24" i="9"/>
  <c r="FB24" i="9"/>
  <c r="FA24" i="9"/>
  <c r="EZ24" i="9"/>
  <c r="EY24" i="9"/>
  <c r="EX24" i="9"/>
  <c r="EW24" i="9"/>
  <c r="EV24" i="9"/>
  <c r="EU24" i="9"/>
  <c r="ET24" i="9"/>
  <c r="ES24" i="9"/>
  <c r="ER24" i="9"/>
  <c r="EQ24" i="9"/>
  <c r="EP24" i="9"/>
  <c r="EO24" i="9"/>
  <c r="EN24" i="9"/>
  <c r="EM24" i="9"/>
  <c r="EL24" i="9"/>
  <c r="EK24" i="9"/>
  <c r="EJ24" i="9"/>
  <c r="EI24" i="9"/>
  <c r="EH24" i="9"/>
  <c r="EG24" i="9"/>
  <c r="EF24" i="9"/>
  <c r="EE24" i="9"/>
  <c r="ED24" i="9"/>
  <c r="EC24" i="9"/>
  <c r="EB24" i="9"/>
  <c r="EA24" i="9"/>
  <c r="DZ24" i="9"/>
  <c r="DY24" i="9"/>
  <c r="DX24" i="9"/>
  <c r="DW24" i="9"/>
  <c r="DV24" i="9"/>
  <c r="DU24" i="9"/>
  <c r="DT24" i="9"/>
  <c r="DS24" i="9"/>
  <c r="DR24" i="9"/>
  <c r="EG23" i="9"/>
  <c r="EH23" i="9"/>
  <c r="EI23" i="9"/>
  <c r="EJ23" i="9"/>
  <c r="EK23" i="9"/>
  <c r="EL23" i="9"/>
  <c r="EM23" i="9"/>
  <c r="EN23" i="9"/>
  <c r="EO23" i="9"/>
  <c r="EP23" i="9"/>
  <c r="EQ23" i="9"/>
  <c r="ER23" i="9"/>
  <c r="ES23" i="9"/>
  <c r="ET23" i="9"/>
  <c r="EU23" i="9"/>
  <c r="EV23" i="9"/>
  <c r="EW23" i="9"/>
  <c r="EX23" i="9"/>
  <c r="EY23" i="9"/>
  <c r="EZ23" i="9"/>
  <c r="FA23" i="9"/>
  <c r="FB23" i="9"/>
  <c r="FC23" i="9"/>
  <c r="FD23" i="9"/>
  <c r="FE23" i="9"/>
  <c r="FF23" i="9"/>
  <c r="FG23" i="9"/>
  <c r="FH23" i="9"/>
  <c r="FI23" i="9"/>
  <c r="FJ23" i="9"/>
  <c r="FK23" i="9"/>
  <c r="FL23" i="9"/>
  <c r="FM23" i="9"/>
  <c r="FN23" i="9"/>
  <c r="FO23" i="9"/>
  <c r="FP23" i="9"/>
  <c r="FQ23" i="9"/>
  <c r="FR23" i="9"/>
  <c r="FS23" i="9"/>
  <c r="FT23" i="9"/>
  <c r="FU23" i="9"/>
  <c r="FV23" i="9"/>
  <c r="FW23" i="9"/>
  <c r="FX23" i="9"/>
  <c r="FY23" i="9"/>
  <c r="FZ23" i="9"/>
  <c r="GA23" i="9"/>
  <c r="GB18" i="9"/>
  <c r="HU28" i="9" l="1"/>
  <c r="HR28" i="9"/>
  <c r="HQ28" i="9"/>
  <c r="HS28" i="9"/>
  <c r="HV24" i="9"/>
  <c r="HT24" i="9"/>
  <c r="HQ24" i="9"/>
  <c r="HR24" i="9"/>
  <c r="HS24" i="9"/>
  <c r="HU24" i="9"/>
  <c r="B29" i="11" l="1"/>
  <c r="F73" i="13" l="1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I4" i="13" s="1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G4" i="13" s="1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HN36" i="9"/>
  <c r="HM36" i="9"/>
  <c r="HL36" i="9"/>
  <c r="HK36" i="9"/>
  <c r="HJ36" i="9"/>
  <c r="HI36" i="9"/>
  <c r="HH36" i="9"/>
  <c r="HG36" i="9"/>
  <c r="HF36" i="9"/>
  <c r="HE36" i="9"/>
  <c r="HD36" i="9"/>
  <c r="HC36" i="9"/>
  <c r="HB36" i="9"/>
  <c r="HA36" i="9"/>
  <c r="GZ36" i="9"/>
  <c r="GY36" i="9"/>
  <c r="GX36" i="9"/>
  <c r="GW36" i="9"/>
  <c r="GV36" i="9"/>
  <c r="GU36" i="9"/>
  <c r="GT36" i="9"/>
  <c r="GS36" i="9"/>
  <c r="GR36" i="9"/>
  <c r="GQ36" i="9"/>
  <c r="GP36" i="9"/>
  <c r="GO36" i="9"/>
  <c r="GN36" i="9"/>
  <c r="GM36" i="9"/>
  <c r="GL36" i="9"/>
  <c r="GK36" i="9"/>
  <c r="GJ36" i="9"/>
  <c r="GI36" i="9"/>
  <c r="GH36" i="9"/>
  <c r="GG36" i="9"/>
  <c r="GF36" i="9"/>
  <c r="GE36" i="9"/>
  <c r="GD36" i="9"/>
  <c r="GC36" i="9"/>
  <c r="GB36" i="9"/>
  <c r="GA36" i="9"/>
  <c r="FZ36" i="9"/>
  <c r="FY36" i="9"/>
  <c r="FX36" i="9"/>
  <c r="FW36" i="9"/>
  <c r="FV36" i="9"/>
  <c r="FU36" i="9"/>
  <c r="FT36" i="9"/>
  <c r="FS36" i="9"/>
  <c r="FR36" i="9"/>
  <c r="FQ36" i="9"/>
  <c r="FP36" i="9"/>
  <c r="FO36" i="9"/>
  <c r="FN36" i="9"/>
  <c r="FM36" i="9"/>
  <c r="FL36" i="9"/>
  <c r="FK36" i="9"/>
  <c r="FJ36" i="9"/>
  <c r="FI36" i="9"/>
  <c r="FH36" i="9"/>
  <c r="FG36" i="9"/>
  <c r="FF36" i="9"/>
  <c r="FE36" i="9"/>
  <c r="FD36" i="9"/>
  <c r="FC36" i="9"/>
  <c r="FB36" i="9"/>
  <c r="FA36" i="9"/>
  <c r="EZ36" i="9"/>
  <c r="EY36" i="9"/>
  <c r="EX36" i="9"/>
  <c r="EW36" i="9"/>
  <c r="EV36" i="9"/>
  <c r="EU36" i="9"/>
  <c r="ET36" i="9"/>
  <c r="ES36" i="9"/>
  <c r="ER36" i="9"/>
  <c r="EQ36" i="9"/>
  <c r="EP36" i="9"/>
  <c r="EO36" i="9"/>
  <c r="EN36" i="9"/>
  <c r="EM36" i="9"/>
  <c r="EL36" i="9"/>
  <c r="EK36" i="9"/>
  <c r="EJ36" i="9"/>
  <c r="EI36" i="9"/>
  <c r="EH36" i="9"/>
  <c r="EG36" i="9"/>
  <c r="EF36" i="9"/>
  <c r="EE36" i="9"/>
  <c r="ED36" i="9"/>
  <c r="EC36" i="9"/>
  <c r="EB36" i="9"/>
  <c r="EA36" i="9"/>
  <c r="DZ36" i="9"/>
  <c r="DY36" i="9"/>
  <c r="DX36" i="9"/>
  <c r="DW36" i="9"/>
  <c r="DV36" i="9"/>
  <c r="DU36" i="9"/>
  <c r="DT36" i="9"/>
  <c r="DS36" i="9"/>
  <c r="DR36" i="9"/>
  <c r="HN16" i="9"/>
  <c r="HM16" i="9"/>
  <c r="HL16" i="9"/>
  <c r="HK16" i="9"/>
  <c r="HJ16" i="9"/>
  <c r="HI16" i="9"/>
  <c r="HH16" i="9"/>
  <c r="HG16" i="9"/>
  <c r="HF16" i="9"/>
  <c r="HE16" i="9"/>
  <c r="HD16" i="9"/>
  <c r="HC16" i="9"/>
  <c r="HB16" i="9"/>
  <c r="HA16" i="9"/>
  <c r="GZ16" i="9"/>
  <c r="GY16" i="9"/>
  <c r="GX16" i="9"/>
  <c r="GW16" i="9"/>
  <c r="GV16" i="9"/>
  <c r="GU16" i="9"/>
  <c r="GT16" i="9"/>
  <c r="GS16" i="9"/>
  <c r="GR16" i="9"/>
  <c r="GQ16" i="9"/>
  <c r="GP16" i="9"/>
  <c r="GO16" i="9"/>
  <c r="GN16" i="9"/>
  <c r="GM16" i="9"/>
  <c r="GL16" i="9"/>
  <c r="GK16" i="9"/>
  <c r="GJ16" i="9"/>
  <c r="GI16" i="9"/>
  <c r="GH16" i="9"/>
  <c r="GG16" i="9"/>
  <c r="GF16" i="9"/>
  <c r="GE16" i="9"/>
  <c r="GD16" i="9"/>
  <c r="GC16" i="9"/>
  <c r="GB16" i="9"/>
  <c r="GA16" i="9"/>
  <c r="FZ16" i="9"/>
  <c r="FY16" i="9"/>
  <c r="FX16" i="9"/>
  <c r="FW16" i="9"/>
  <c r="FV16" i="9"/>
  <c r="FU16" i="9"/>
  <c r="HN33" i="9"/>
  <c r="HM33" i="9"/>
  <c r="HL33" i="9"/>
  <c r="HK33" i="9"/>
  <c r="HJ33" i="9"/>
  <c r="HI33" i="9"/>
  <c r="HH33" i="9"/>
  <c r="HG33" i="9"/>
  <c r="HF33" i="9"/>
  <c r="HE33" i="9"/>
  <c r="HD33" i="9"/>
  <c r="HC33" i="9"/>
  <c r="HB33" i="9"/>
  <c r="HA33" i="9"/>
  <c r="GZ33" i="9"/>
  <c r="GY33" i="9"/>
  <c r="GX33" i="9"/>
  <c r="GW33" i="9"/>
  <c r="GV33" i="9"/>
  <c r="GU33" i="9"/>
  <c r="GT33" i="9"/>
  <c r="GS33" i="9"/>
  <c r="GR33" i="9"/>
  <c r="GQ33" i="9"/>
  <c r="GP33" i="9"/>
  <c r="GO33" i="9"/>
  <c r="GN33" i="9"/>
  <c r="GM33" i="9"/>
  <c r="GL33" i="9"/>
  <c r="GK33" i="9"/>
  <c r="GJ33" i="9"/>
  <c r="GI33" i="9"/>
  <c r="GH33" i="9"/>
  <c r="GG33" i="9"/>
  <c r="GF33" i="9"/>
  <c r="GE33" i="9"/>
  <c r="GD33" i="9"/>
  <c r="GC33" i="9"/>
  <c r="GB33" i="9"/>
  <c r="GA33" i="9"/>
  <c r="FZ33" i="9"/>
  <c r="FY33" i="9"/>
  <c r="FX33" i="9"/>
  <c r="FW33" i="9"/>
  <c r="FV33" i="9"/>
  <c r="FU33" i="9"/>
  <c r="FT33" i="9"/>
  <c r="FS33" i="9"/>
  <c r="FR33" i="9"/>
  <c r="FQ33" i="9"/>
  <c r="FP33" i="9"/>
  <c r="FO33" i="9"/>
  <c r="FN33" i="9"/>
  <c r="FM33" i="9"/>
  <c r="FL33" i="9"/>
  <c r="FK33" i="9"/>
  <c r="FJ33" i="9"/>
  <c r="FI33" i="9"/>
  <c r="FH33" i="9"/>
  <c r="FG33" i="9"/>
  <c r="FF33" i="9"/>
  <c r="FE33" i="9"/>
  <c r="FD33" i="9"/>
  <c r="FC33" i="9"/>
  <c r="FB33" i="9"/>
  <c r="FA33" i="9"/>
  <c r="EZ33" i="9"/>
  <c r="EY33" i="9"/>
  <c r="EX33" i="9"/>
  <c r="EW33" i="9"/>
  <c r="EV33" i="9"/>
  <c r="EU33" i="9"/>
  <c r="ET33" i="9"/>
  <c r="ES33" i="9"/>
  <c r="ER33" i="9"/>
  <c r="EQ33" i="9"/>
  <c r="EP33" i="9"/>
  <c r="EO33" i="9"/>
  <c r="EN33" i="9"/>
  <c r="EM33" i="9"/>
  <c r="EL33" i="9"/>
  <c r="EK33" i="9"/>
  <c r="EJ33" i="9"/>
  <c r="EI33" i="9"/>
  <c r="EH33" i="9"/>
  <c r="EG33" i="9"/>
  <c r="HN32" i="9"/>
  <c r="HM32" i="9"/>
  <c r="HL32" i="9"/>
  <c r="HK32" i="9"/>
  <c r="HJ32" i="9"/>
  <c r="HI32" i="9"/>
  <c r="HH32" i="9"/>
  <c r="HG32" i="9"/>
  <c r="HF32" i="9"/>
  <c r="HE32" i="9"/>
  <c r="HD32" i="9"/>
  <c r="HC32" i="9"/>
  <c r="HB32" i="9"/>
  <c r="HA32" i="9"/>
  <c r="GZ32" i="9"/>
  <c r="GY32" i="9"/>
  <c r="GX32" i="9"/>
  <c r="GW32" i="9"/>
  <c r="GV32" i="9"/>
  <c r="GU32" i="9"/>
  <c r="GT32" i="9"/>
  <c r="GS32" i="9"/>
  <c r="GR32" i="9"/>
  <c r="GQ32" i="9"/>
  <c r="GP32" i="9"/>
  <c r="GO32" i="9"/>
  <c r="GN32" i="9"/>
  <c r="GM32" i="9"/>
  <c r="GL32" i="9"/>
  <c r="GK32" i="9"/>
  <c r="GJ32" i="9"/>
  <c r="GI32" i="9"/>
  <c r="GH32" i="9"/>
  <c r="GG32" i="9"/>
  <c r="GF32" i="9"/>
  <c r="GE32" i="9"/>
  <c r="GD32" i="9"/>
  <c r="GC32" i="9"/>
  <c r="GB32" i="9"/>
  <c r="GA32" i="9"/>
  <c r="FZ32" i="9"/>
  <c r="FY32" i="9"/>
  <c r="FX32" i="9"/>
  <c r="FW32" i="9"/>
  <c r="FV32" i="9"/>
  <c r="FU32" i="9"/>
  <c r="FT32" i="9"/>
  <c r="FS32" i="9"/>
  <c r="FR32" i="9"/>
  <c r="FQ32" i="9"/>
  <c r="FP32" i="9"/>
  <c r="FO32" i="9"/>
  <c r="FN32" i="9"/>
  <c r="FM32" i="9"/>
  <c r="FL32" i="9"/>
  <c r="FK32" i="9"/>
  <c r="FJ32" i="9"/>
  <c r="FI32" i="9"/>
  <c r="FH32" i="9"/>
  <c r="FG32" i="9"/>
  <c r="FF32" i="9"/>
  <c r="FE32" i="9"/>
  <c r="FD32" i="9"/>
  <c r="FC32" i="9"/>
  <c r="FB32" i="9"/>
  <c r="FA32" i="9"/>
  <c r="EZ32" i="9"/>
  <c r="EY32" i="9"/>
  <c r="EX32" i="9"/>
  <c r="EW32" i="9"/>
  <c r="EV32" i="9"/>
  <c r="EU32" i="9"/>
  <c r="ET32" i="9"/>
  <c r="ES32" i="9"/>
  <c r="ER32" i="9"/>
  <c r="EQ32" i="9"/>
  <c r="EP32" i="9"/>
  <c r="EO32" i="9"/>
  <c r="EN32" i="9"/>
  <c r="EM32" i="9"/>
  <c r="EL32" i="9"/>
  <c r="EK32" i="9"/>
  <c r="EJ32" i="9"/>
  <c r="EI32" i="9"/>
  <c r="EH32" i="9"/>
  <c r="EG32" i="9"/>
  <c r="EF32" i="9"/>
  <c r="EE32" i="9"/>
  <c r="ED32" i="9"/>
  <c r="EC32" i="9"/>
  <c r="EB32" i="9"/>
  <c r="EA32" i="9"/>
  <c r="DZ32" i="9"/>
  <c r="DY32" i="9"/>
  <c r="DX32" i="9"/>
  <c r="DW32" i="9"/>
  <c r="DV32" i="9"/>
  <c r="DU32" i="9"/>
  <c r="DT32" i="9"/>
  <c r="DS32" i="9"/>
  <c r="DR32" i="9"/>
  <c r="HM31" i="9"/>
  <c r="HL31" i="9"/>
  <c r="HK31" i="9"/>
  <c r="HJ31" i="9"/>
  <c r="HI31" i="9"/>
  <c r="HH31" i="9"/>
  <c r="HG31" i="9"/>
  <c r="HF31" i="9"/>
  <c r="HE31" i="9"/>
  <c r="HD31" i="9"/>
  <c r="HC31" i="9"/>
  <c r="HB31" i="9"/>
  <c r="HA31" i="9"/>
  <c r="GZ31" i="9"/>
  <c r="GY31" i="9"/>
  <c r="GX31" i="9"/>
  <c r="GW31" i="9"/>
  <c r="GV31" i="9"/>
  <c r="GU31" i="9"/>
  <c r="GT31" i="9"/>
  <c r="GS31" i="9"/>
  <c r="GR31" i="9"/>
  <c r="GQ31" i="9"/>
  <c r="GP31" i="9"/>
  <c r="GO31" i="9"/>
  <c r="GN31" i="9"/>
  <c r="GM31" i="9"/>
  <c r="GL31" i="9"/>
  <c r="GK31" i="9"/>
  <c r="GJ31" i="9"/>
  <c r="GI31" i="9"/>
  <c r="GH31" i="9"/>
  <c r="GG31" i="9"/>
  <c r="GF31" i="9"/>
  <c r="GE31" i="9"/>
  <c r="GD31" i="9"/>
  <c r="GC31" i="9"/>
  <c r="GB31" i="9"/>
  <c r="GA31" i="9"/>
  <c r="FZ31" i="9"/>
  <c r="FY31" i="9"/>
  <c r="FX31" i="9"/>
  <c r="FW31" i="9"/>
  <c r="FV31" i="9"/>
  <c r="FU31" i="9"/>
  <c r="HN30" i="9"/>
  <c r="HM30" i="9"/>
  <c r="HL30" i="9"/>
  <c r="HK30" i="9"/>
  <c r="HJ30" i="9"/>
  <c r="HI30" i="9"/>
  <c r="HH30" i="9"/>
  <c r="HG30" i="9"/>
  <c r="HF30" i="9"/>
  <c r="HE30" i="9"/>
  <c r="HD30" i="9"/>
  <c r="HC30" i="9"/>
  <c r="HB30" i="9"/>
  <c r="HA30" i="9"/>
  <c r="GZ30" i="9"/>
  <c r="GY30" i="9"/>
  <c r="GX30" i="9"/>
  <c r="GW30" i="9"/>
  <c r="GV30" i="9"/>
  <c r="GU30" i="9"/>
  <c r="GT30" i="9"/>
  <c r="GS30" i="9"/>
  <c r="GR30" i="9"/>
  <c r="GQ30" i="9"/>
  <c r="GP30" i="9"/>
  <c r="GO30" i="9"/>
  <c r="GN30" i="9"/>
  <c r="GM30" i="9"/>
  <c r="GL30" i="9"/>
  <c r="GK30" i="9"/>
  <c r="GJ30" i="9"/>
  <c r="GI30" i="9"/>
  <c r="GH30" i="9"/>
  <c r="GG30" i="9"/>
  <c r="GF30" i="9"/>
  <c r="GE30" i="9"/>
  <c r="GD30" i="9"/>
  <c r="GC30" i="9"/>
  <c r="GB30" i="9"/>
  <c r="GA30" i="9"/>
  <c r="FZ30" i="9"/>
  <c r="FY30" i="9"/>
  <c r="FX30" i="9"/>
  <c r="FW30" i="9"/>
  <c r="FV30" i="9"/>
  <c r="FU30" i="9"/>
  <c r="FT30" i="9"/>
  <c r="FS30" i="9"/>
  <c r="FR30" i="9"/>
  <c r="FQ30" i="9"/>
  <c r="FP30" i="9"/>
  <c r="FO30" i="9"/>
  <c r="FN30" i="9"/>
  <c r="FM30" i="9"/>
  <c r="FL30" i="9"/>
  <c r="FK30" i="9"/>
  <c r="FJ30" i="9"/>
  <c r="FI30" i="9"/>
  <c r="FH30" i="9"/>
  <c r="FG30" i="9"/>
  <c r="FF30" i="9"/>
  <c r="FE30" i="9"/>
  <c r="FD30" i="9"/>
  <c r="FC30" i="9"/>
  <c r="FB30" i="9"/>
  <c r="FA30" i="9"/>
  <c r="EZ30" i="9"/>
  <c r="EY30" i="9"/>
  <c r="EX30" i="9"/>
  <c r="EW30" i="9"/>
  <c r="EV30" i="9"/>
  <c r="EU30" i="9"/>
  <c r="ET30" i="9"/>
  <c r="ES30" i="9"/>
  <c r="ER30" i="9"/>
  <c r="EQ30" i="9"/>
  <c r="EP30" i="9"/>
  <c r="EO30" i="9"/>
  <c r="EN30" i="9"/>
  <c r="EM30" i="9"/>
  <c r="EL30" i="9"/>
  <c r="EK30" i="9"/>
  <c r="EJ30" i="9"/>
  <c r="EI30" i="9"/>
  <c r="EH30" i="9"/>
  <c r="EG30" i="9"/>
  <c r="EF30" i="9"/>
  <c r="EE30" i="9"/>
  <c r="ED30" i="9"/>
  <c r="EC30" i="9"/>
  <c r="EB30" i="9"/>
  <c r="EA30" i="9"/>
  <c r="DZ30" i="9"/>
  <c r="DY30" i="9"/>
  <c r="DX30" i="9"/>
  <c r="DW30" i="9"/>
  <c r="DV30" i="9"/>
  <c r="DU30" i="9"/>
  <c r="DT30" i="9"/>
  <c r="DS30" i="9"/>
  <c r="DR30" i="9"/>
  <c r="HM29" i="9"/>
  <c r="HC29" i="9"/>
  <c r="GS29" i="9"/>
  <c r="GI29" i="9"/>
  <c r="FY29" i="9"/>
  <c r="FO29" i="9"/>
  <c r="FE29" i="9"/>
  <c r="EU29" i="9"/>
  <c r="EK29" i="9"/>
  <c r="EA29" i="9"/>
  <c r="DQ29" i="9"/>
  <c r="HM27" i="9"/>
  <c r="HL27" i="9"/>
  <c r="HK27" i="9"/>
  <c r="HJ27" i="9"/>
  <c r="HI27" i="9"/>
  <c r="HH27" i="9"/>
  <c r="HG27" i="9"/>
  <c r="HF27" i="9"/>
  <c r="HE27" i="9"/>
  <c r="HD27" i="9"/>
  <c r="HC27" i="9"/>
  <c r="HB27" i="9"/>
  <c r="HA27" i="9"/>
  <c r="GZ27" i="9"/>
  <c r="GY27" i="9"/>
  <c r="GX27" i="9"/>
  <c r="GW27" i="9"/>
  <c r="GV27" i="9"/>
  <c r="GU27" i="9"/>
  <c r="GT27" i="9"/>
  <c r="GS27" i="9"/>
  <c r="GR27" i="9"/>
  <c r="GQ27" i="9"/>
  <c r="GP27" i="9"/>
  <c r="GO27" i="9"/>
  <c r="GN27" i="9"/>
  <c r="GM27" i="9"/>
  <c r="GL27" i="9"/>
  <c r="GK27" i="9"/>
  <c r="GJ27" i="9"/>
  <c r="GI27" i="9"/>
  <c r="GH27" i="9"/>
  <c r="GG27" i="9"/>
  <c r="GF27" i="9"/>
  <c r="GE27" i="9"/>
  <c r="GD27" i="9"/>
  <c r="GC27" i="9"/>
  <c r="GB27" i="9"/>
  <c r="GA27" i="9"/>
  <c r="FZ27" i="9"/>
  <c r="FY27" i="9"/>
  <c r="FX27" i="9"/>
  <c r="FW27" i="9"/>
  <c r="FV27" i="9"/>
  <c r="FU27" i="9"/>
  <c r="HN26" i="9"/>
  <c r="HM26" i="9"/>
  <c r="HL26" i="9"/>
  <c r="HK26" i="9"/>
  <c r="HJ26" i="9"/>
  <c r="HI26" i="9"/>
  <c r="HH26" i="9"/>
  <c r="HG26" i="9"/>
  <c r="HF26" i="9"/>
  <c r="HE26" i="9"/>
  <c r="HD26" i="9"/>
  <c r="HC26" i="9"/>
  <c r="HB26" i="9"/>
  <c r="HA26" i="9"/>
  <c r="GZ26" i="9"/>
  <c r="GY26" i="9"/>
  <c r="GX26" i="9"/>
  <c r="GW26" i="9"/>
  <c r="GV26" i="9"/>
  <c r="GU26" i="9"/>
  <c r="GT26" i="9"/>
  <c r="GS26" i="9"/>
  <c r="GR26" i="9"/>
  <c r="GQ26" i="9"/>
  <c r="GP26" i="9"/>
  <c r="GO26" i="9"/>
  <c r="GN26" i="9"/>
  <c r="GM26" i="9"/>
  <c r="GL26" i="9"/>
  <c r="GK26" i="9"/>
  <c r="GJ26" i="9"/>
  <c r="GI26" i="9"/>
  <c r="GH26" i="9"/>
  <c r="GG26" i="9"/>
  <c r="GF26" i="9"/>
  <c r="GE26" i="9"/>
  <c r="GD26" i="9"/>
  <c r="GC26" i="9"/>
  <c r="GB26" i="9"/>
  <c r="GA26" i="9"/>
  <c r="FZ26" i="9"/>
  <c r="FY26" i="9"/>
  <c r="FX26" i="9"/>
  <c r="FW26" i="9"/>
  <c r="FV26" i="9"/>
  <c r="FU26" i="9"/>
  <c r="FT26" i="9"/>
  <c r="FS26" i="9"/>
  <c r="FR26" i="9"/>
  <c r="FQ26" i="9"/>
  <c r="FP26" i="9"/>
  <c r="FO26" i="9"/>
  <c r="FN26" i="9"/>
  <c r="FM26" i="9"/>
  <c r="FL26" i="9"/>
  <c r="FK26" i="9"/>
  <c r="FJ26" i="9"/>
  <c r="FI26" i="9"/>
  <c r="FH26" i="9"/>
  <c r="FG26" i="9"/>
  <c r="FF26" i="9"/>
  <c r="FE26" i="9"/>
  <c r="FD26" i="9"/>
  <c r="FC26" i="9"/>
  <c r="FB26" i="9"/>
  <c r="FA26" i="9"/>
  <c r="EZ26" i="9"/>
  <c r="EY26" i="9"/>
  <c r="EX26" i="9"/>
  <c r="EW26" i="9"/>
  <c r="EV26" i="9"/>
  <c r="EU26" i="9"/>
  <c r="ET26" i="9"/>
  <c r="ES26" i="9"/>
  <c r="ER26" i="9"/>
  <c r="EQ26" i="9"/>
  <c r="EP26" i="9"/>
  <c r="EO26" i="9"/>
  <c r="EN26" i="9"/>
  <c r="EM26" i="9"/>
  <c r="EL26" i="9"/>
  <c r="EK26" i="9"/>
  <c r="EJ26" i="9"/>
  <c r="EI26" i="9"/>
  <c r="EH26" i="9"/>
  <c r="EG26" i="9"/>
  <c r="HN25" i="9"/>
  <c r="HM25" i="9"/>
  <c r="HL25" i="9"/>
  <c r="HK25" i="9"/>
  <c r="HJ25" i="9"/>
  <c r="HI25" i="9"/>
  <c r="HH25" i="9"/>
  <c r="HG25" i="9"/>
  <c r="HF25" i="9"/>
  <c r="HE25" i="9"/>
  <c r="HD25" i="9"/>
  <c r="HC25" i="9"/>
  <c r="HB25" i="9"/>
  <c r="HA25" i="9"/>
  <c r="GZ25" i="9"/>
  <c r="GY25" i="9"/>
  <c r="HN23" i="9"/>
  <c r="HM23" i="9"/>
  <c r="HL23" i="9"/>
  <c r="HK23" i="9"/>
  <c r="HJ23" i="9"/>
  <c r="HI23" i="9"/>
  <c r="HH23" i="9"/>
  <c r="HG23" i="9"/>
  <c r="HF23" i="9"/>
  <c r="HE23" i="9"/>
  <c r="HD23" i="9"/>
  <c r="HC23" i="9"/>
  <c r="HB23" i="9"/>
  <c r="HA23" i="9"/>
  <c r="GZ23" i="9"/>
  <c r="GY23" i="9"/>
  <c r="GX23" i="9"/>
  <c r="GW23" i="9"/>
  <c r="GV23" i="9"/>
  <c r="GU23" i="9"/>
  <c r="GT23" i="9"/>
  <c r="GS23" i="9"/>
  <c r="GR23" i="9"/>
  <c r="GQ23" i="9"/>
  <c r="GP23" i="9"/>
  <c r="GO23" i="9"/>
  <c r="GN23" i="9"/>
  <c r="GM23" i="9"/>
  <c r="GL23" i="9"/>
  <c r="GK23" i="9"/>
  <c r="GJ23" i="9"/>
  <c r="GI23" i="9"/>
  <c r="GH23" i="9"/>
  <c r="GG23" i="9"/>
  <c r="GF23" i="9"/>
  <c r="GE23" i="9"/>
  <c r="GD23" i="9"/>
  <c r="GC23" i="9"/>
  <c r="GB23" i="9"/>
  <c r="HM22" i="9"/>
  <c r="HL22" i="9"/>
  <c r="HK22" i="9"/>
  <c r="HJ22" i="9"/>
  <c r="HI22" i="9"/>
  <c r="HH22" i="9"/>
  <c r="HG22" i="9"/>
  <c r="HF22" i="9"/>
  <c r="HE22" i="9"/>
  <c r="HD22" i="9"/>
  <c r="HC22" i="9"/>
  <c r="HB22" i="9"/>
  <c r="HA22" i="9"/>
  <c r="GZ22" i="9"/>
  <c r="GY22" i="9"/>
  <c r="GX22" i="9"/>
  <c r="GW22" i="9"/>
  <c r="GV22" i="9"/>
  <c r="GU22" i="9"/>
  <c r="GT22" i="9"/>
  <c r="GS22" i="9"/>
  <c r="GR22" i="9"/>
  <c r="GQ22" i="9"/>
  <c r="GP22" i="9"/>
  <c r="GO22" i="9"/>
  <c r="GN22" i="9"/>
  <c r="GM22" i="9"/>
  <c r="GL22" i="9"/>
  <c r="GK22" i="9"/>
  <c r="GJ22" i="9"/>
  <c r="GI22" i="9"/>
  <c r="GH22" i="9"/>
  <c r="GG22" i="9"/>
  <c r="GF22" i="9"/>
  <c r="GE22" i="9"/>
  <c r="GD22" i="9"/>
  <c r="GC22" i="9"/>
  <c r="GB22" i="9"/>
  <c r="GA22" i="9"/>
  <c r="FZ22" i="9"/>
  <c r="FY22" i="9"/>
  <c r="FX22" i="9"/>
  <c r="FW22" i="9"/>
  <c r="FV22" i="9"/>
  <c r="FU22" i="9"/>
  <c r="HN20" i="9"/>
  <c r="HM20" i="9"/>
  <c r="HL20" i="9"/>
  <c r="HK20" i="9"/>
  <c r="HJ20" i="9"/>
  <c r="HI20" i="9"/>
  <c r="HH20" i="9"/>
  <c r="HG20" i="9"/>
  <c r="HF20" i="9"/>
  <c r="HE20" i="9"/>
  <c r="HD20" i="9"/>
  <c r="HC20" i="9"/>
  <c r="HB20" i="9"/>
  <c r="HA20" i="9"/>
  <c r="GZ20" i="9"/>
  <c r="GY20" i="9"/>
  <c r="GX20" i="9"/>
  <c r="GW20" i="9"/>
  <c r="GV20" i="9"/>
  <c r="GU20" i="9"/>
  <c r="GT20" i="9"/>
  <c r="GS20" i="9"/>
  <c r="GR20" i="9"/>
  <c r="GQ20" i="9"/>
  <c r="GP20" i="9"/>
  <c r="GO20" i="9"/>
  <c r="GN20" i="9"/>
  <c r="GM20" i="9"/>
  <c r="GL20" i="9"/>
  <c r="GK20" i="9"/>
  <c r="GJ20" i="9"/>
  <c r="GI20" i="9"/>
  <c r="GH20" i="9"/>
  <c r="GG20" i="9"/>
  <c r="GF20" i="9"/>
  <c r="GE20" i="9"/>
  <c r="GD20" i="9"/>
  <c r="GC20" i="9"/>
  <c r="GB20" i="9"/>
  <c r="GA20" i="9"/>
  <c r="FZ20" i="9"/>
  <c r="FY20" i="9"/>
  <c r="FX20" i="9"/>
  <c r="FW20" i="9"/>
  <c r="FV20" i="9"/>
  <c r="FU20" i="9"/>
  <c r="FT20" i="9"/>
  <c r="FS20" i="9"/>
  <c r="FR20" i="9"/>
  <c r="FQ20" i="9"/>
  <c r="FP20" i="9"/>
  <c r="FO20" i="9"/>
  <c r="FN20" i="9"/>
  <c r="FM20" i="9"/>
  <c r="FL20" i="9"/>
  <c r="FK20" i="9"/>
  <c r="FJ20" i="9"/>
  <c r="FI20" i="9"/>
  <c r="FH20" i="9"/>
  <c r="FG20" i="9"/>
  <c r="FF20" i="9"/>
  <c r="FE20" i="9"/>
  <c r="FD20" i="9"/>
  <c r="FC20" i="9"/>
  <c r="FB20" i="9"/>
  <c r="FA20" i="9"/>
  <c r="EZ20" i="9"/>
  <c r="EY20" i="9"/>
  <c r="EX20" i="9"/>
  <c r="EW20" i="9"/>
  <c r="EV20" i="9"/>
  <c r="EU20" i="9"/>
  <c r="ET20" i="9"/>
  <c r="ES20" i="9"/>
  <c r="ER20" i="9"/>
  <c r="EQ20" i="9"/>
  <c r="EP20" i="9"/>
  <c r="EO20" i="9"/>
  <c r="EN20" i="9"/>
  <c r="EM20" i="9"/>
  <c r="EL20" i="9"/>
  <c r="EK20" i="9"/>
  <c r="EJ20" i="9"/>
  <c r="EI20" i="9"/>
  <c r="EH20" i="9"/>
  <c r="EG20" i="9"/>
  <c r="EF20" i="9"/>
  <c r="EE20" i="9"/>
  <c r="ED20" i="9"/>
  <c r="EC20" i="9"/>
  <c r="EB20" i="9"/>
  <c r="EA20" i="9"/>
  <c r="DZ20" i="9"/>
  <c r="DY20" i="9"/>
  <c r="DX20" i="9"/>
  <c r="DW20" i="9"/>
  <c r="DV20" i="9"/>
  <c r="DU20" i="9"/>
  <c r="DT20" i="9"/>
  <c r="DS20" i="9"/>
  <c r="DR20" i="9"/>
  <c r="HM19" i="9"/>
  <c r="HL19" i="9"/>
  <c r="HK19" i="9"/>
  <c r="HJ19" i="9"/>
  <c r="HI19" i="9"/>
  <c r="HH19" i="9"/>
  <c r="HG19" i="9"/>
  <c r="HF19" i="9"/>
  <c r="HE19" i="9"/>
  <c r="HD19" i="9"/>
  <c r="HC19" i="9"/>
  <c r="HB19" i="9"/>
  <c r="HA19" i="9"/>
  <c r="GZ19" i="9"/>
  <c r="GY19" i="9"/>
  <c r="GX19" i="9"/>
  <c r="GW19" i="9"/>
  <c r="GV19" i="9"/>
  <c r="GU19" i="9"/>
  <c r="GT19" i="9"/>
  <c r="GS19" i="9"/>
  <c r="GR19" i="9"/>
  <c r="GQ19" i="9"/>
  <c r="GP19" i="9"/>
  <c r="GO19" i="9"/>
  <c r="GN19" i="9"/>
  <c r="GM19" i="9"/>
  <c r="GL19" i="9"/>
  <c r="GK19" i="9"/>
  <c r="GJ19" i="9"/>
  <c r="GI19" i="9"/>
  <c r="GH19" i="9"/>
  <c r="GG19" i="9"/>
  <c r="GF19" i="9"/>
  <c r="GE19" i="9"/>
  <c r="GD19" i="9"/>
  <c r="GC19" i="9"/>
  <c r="GB19" i="9"/>
  <c r="GA19" i="9"/>
  <c r="FZ19" i="9"/>
  <c r="FY19" i="9"/>
  <c r="FX19" i="9"/>
  <c r="FW19" i="9"/>
  <c r="FV19" i="9"/>
  <c r="FU19" i="9"/>
  <c r="HN18" i="9"/>
  <c r="HM18" i="9"/>
  <c r="HL18" i="9"/>
  <c r="HK18" i="9"/>
  <c r="HJ18" i="9"/>
  <c r="HI18" i="9"/>
  <c r="HH18" i="9"/>
  <c r="HG18" i="9"/>
  <c r="HF18" i="9"/>
  <c r="HE18" i="9"/>
  <c r="HD18" i="9"/>
  <c r="HC18" i="9"/>
  <c r="HB18" i="9"/>
  <c r="HA18" i="9"/>
  <c r="GZ18" i="9"/>
  <c r="GY18" i="9"/>
  <c r="GX18" i="9"/>
  <c r="GW18" i="9"/>
  <c r="GV18" i="9"/>
  <c r="GU18" i="9"/>
  <c r="GT18" i="9"/>
  <c r="GS18" i="9"/>
  <c r="GR18" i="9"/>
  <c r="GQ18" i="9"/>
  <c r="GP18" i="9"/>
  <c r="GO18" i="9"/>
  <c r="GN18" i="9"/>
  <c r="GM18" i="9"/>
  <c r="GL18" i="9"/>
  <c r="GK18" i="9"/>
  <c r="GJ18" i="9"/>
  <c r="GI18" i="9"/>
  <c r="GH18" i="9"/>
  <c r="GG18" i="9"/>
  <c r="GF18" i="9"/>
  <c r="GE18" i="9"/>
  <c r="GD18" i="9"/>
  <c r="GC18" i="9"/>
  <c r="HN17" i="9"/>
  <c r="HM17" i="9"/>
  <c r="HL17" i="9"/>
  <c r="HK17" i="9"/>
  <c r="HJ17" i="9"/>
  <c r="HI17" i="9"/>
  <c r="HH17" i="9"/>
  <c r="HG17" i="9"/>
  <c r="HF17" i="9"/>
  <c r="HE17" i="9"/>
  <c r="HD17" i="9"/>
  <c r="HC17" i="9"/>
  <c r="HB17" i="9"/>
  <c r="HA17" i="9"/>
  <c r="GZ17" i="9"/>
  <c r="GY17" i="9"/>
  <c r="GX17" i="9"/>
  <c r="GW17" i="9"/>
  <c r="GV17" i="9"/>
  <c r="GU17" i="9"/>
  <c r="GT17" i="9"/>
  <c r="GS17" i="9"/>
  <c r="GR17" i="9"/>
  <c r="GQ17" i="9"/>
  <c r="GP17" i="9"/>
  <c r="GO17" i="9"/>
  <c r="GN17" i="9"/>
  <c r="GM17" i="9"/>
  <c r="GL17" i="9"/>
  <c r="GK17" i="9"/>
  <c r="GJ17" i="9"/>
  <c r="GI17" i="9"/>
  <c r="GH17" i="9"/>
  <c r="GG17" i="9"/>
  <c r="GF17" i="9"/>
  <c r="GE17" i="9"/>
  <c r="GD17" i="9"/>
  <c r="GC17" i="9"/>
  <c r="GB17" i="9"/>
  <c r="GA17" i="9"/>
  <c r="FZ17" i="9"/>
  <c r="FY17" i="9"/>
  <c r="FX17" i="9"/>
  <c r="FW17" i="9"/>
  <c r="FV17" i="9"/>
  <c r="FU17" i="9"/>
  <c r="FT17" i="9"/>
  <c r="FS17" i="9"/>
  <c r="FR17" i="9"/>
  <c r="FQ17" i="9"/>
  <c r="FP17" i="9"/>
  <c r="FO17" i="9"/>
  <c r="FN17" i="9"/>
  <c r="FM17" i="9"/>
  <c r="FL17" i="9"/>
  <c r="FK17" i="9"/>
  <c r="FJ17" i="9"/>
  <c r="FI17" i="9"/>
  <c r="FH17" i="9"/>
  <c r="FG17" i="9"/>
  <c r="FF17" i="9"/>
  <c r="FE17" i="9"/>
  <c r="FD17" i="9"/>
  <c r="FC17" i="9"/>
  <c r="FB17" i="9"/>
  <c r="FA17" i="9"/>
  <c r="EZ17" i="9"/>
  <c r="EY17" i="9"/>
  <c r="EX17" i="9"/>
  <c r="EW17" i="9"/>
  <c r="EV17" i="9"/>
  <c r="EU17" i="9"/>
  <c r="ET17" i="9"/>
  <c r="ES17" i="9"/>
  <c r="ER17" i="9"/>
  <c r="EQ17" i="9"/>
  <c r="EP17" i="9"/>
  <c r="EO17" i="9"/>
  <c r="EN17" i="9"/>
  <c r="EM17" i="9"/>
  <c r="EL17" i="9"/>
  <c r="EK17" i="9"/>
  <c r="EJ17" i="9"/>
  <c r="EI17" i="9"/>
  <c r="EH17" i="9"/>
  <c r="EG17" i="9"/>
  <c r="EF17" i="9"/>
  <c r="EE17" i="9"/>
  <c r="ED17" i="9"/>
  <c r="EC17" i="9"/>
  <c r="EB17" i="9"/>
  <c r="EA17" i="9"/>
  <c r="DZ17" i="9"/>
  <c r="DY17" i="9"/>
  <c r="DX17" i="9"/>
  <c r="DW17" i="9"/>
  <c r="DV17" i="9"/>
  <c r="DU17" i="9"/>
  <c r="DT17" i="9"/>
  <c r="DS17" i="9"/>
  <c r="DR17" i="9"/>
  <c r="B33" i="11"/>
  <c r="B28" i="11"/>
  <c r="D25" i="11"/>
  <c r="B25" i="11"/>
  <c r="D23" i="11"/>
  <c r="B23" i="11"/>
  <c r="D22" i="11"/>
  <c r="B22" i="11"/>
  <c r="D19" i="11"/>
  <c r="B19" i="11"/>
  <c r="HR36" i="9" l="1"/>
  <c r="HT36" i="9"/>
  <c r="HT16" i="9"/>
  <c r="HQ36" i="9"/>
  <c r="HQ16" i="9"/>
  <c r="HV36" i="9"/>
  <c r="HU36" i="9"/>
  <c r="HS36" i="9"/>
  <c r="H4" i="13"/>
  <c r="HU16" i="9"/>
  <c r="HS16" i="9"/>
  <c r="HV16" i="9"/>
  <c r="HR16" i="9"/>
  <c r="HS30" i="9"/>
  <c r="HQ30" i="9"/>
  <c r="HT31" i="9"/>
  <c r="HS29" i="9"/>
  <c r="HV17" i="9"/>
  <c r="HT18" i="9"/>
  <c r="HR20" i="9"/>
  <c r="HU26" i="9"/>
  <c r="HT29" i="9"/>
  <c r="HR17" i="9"/>
  <c r="HQ20" i="9"/>
  <c r="HQ17" i="9"/>
  <c r="HS19" i="9"/>
  <c r="HS23" i="9"/>
  <c r="HV25" i="9"/>
  <c r="HQ25" i="9"/>
  <c r="HQ27" i="9"/>
  <c r="HQ29" i="9"/>
  <c r="HT30" i="9"/>
  <c r="HT23" i="9"/>
  <c r="HT26" i="9"/>
  <c r="HU32" i="9"/>
  <c r="HR27" i="9"/>
  <c r="HS26" i="9"/>
  <c r="HR32" i="9"/>
  <c r="HV18" i="9"/>
  <c r="HT19" i="9"/>
  <c r="HR22" i="9"/>
  <c r="HT32" i="9"/>
  <c r="HV33" i="9"/>
  <c r="HV27" i="9"/>
  <c r="HV31" i="9"/>
  <c r="HT33" i="9"/>
  <c r="HU18" i="9"/>
  <c r="HU19" i="9"/>
  <c r="HU31" i="9"/>
  <c r="HQ32" i="9"/>
  <c r="HQ33" i="9"/>
  <c r="HU17" i="9"/>
  <c r="HV20" i="9"/>
  <c r="HQ22" i="9"/>
  <c r="HU23" i="9"/>
  <c r="HV29" i="9"/>
  <c r="HS32" i="9"/>
  <c r="HT17" i="9"/>
  <c r="HQ18" i="9"/>
  <c r="HV19" i="9"/>
  <c r="HS20" i="9"/>
  <c r="HS22" i="9"/>
  <c r="HV23" i="9"/>
  <c r="HR25" i="9"/>
  <c r="HV26" i="9"/>
  <c r="HS27" i="9"/>
  <c r="HR29" i="9"/>
  <c r="HR30" i="9"/>
  <c r="HS17" i="9"/>
  <c r="HR18" i="9"/>
  <c r="HT22" i="9"/>
  <c r="HS18" i="9"/>
  <c r="HU20" i="9"/>
  <c r="HU22" i="9"/>
  <c r="HT25" i="9"/>
  <c r="HU27" i="9"/>
  <c r="HQ31" i="9"/>
  <c r="HV32" i="9"/>
  <c r="HR33" i="9"/>
  <c r="HT20" i="9"/>
  <c r="HS25" i="9"/>
  <c r="HQ19" i="9"/>
  <c r="HV22" i="9"/>
  <c r="HQ23" i="9"/>
  <c r="HU25" i="9"/>
  <c r="HQ26" i="9"/>
  <c r="HU29" i="9"/>
  <c r="HU30" i="9"/>
  <c r="HR31" i="9"/>
  <c r="HS33" i="9"/>
  <c r="HR19" i="9"/>
  <c r="HR23" i="9"/>
  <c r="HR26" i="9"/>
  <c r="HV30" i="9"/>
  <c r="HS31" i="9"/>
  <c r="HT27" i="9"/>
  <c r="HU33" i="9"/>
  <c r="D11" i="11" l="1"/>
  <c r="B11" i="11"/>
  <c r="B10" i="11"/>
  <c r="D3" i="11"/>
  <c r="B3" i="11"/>
  <c r="L49" i="9" l="1"/>
  <c r="L45" i="9"/>
  <c r="L44" i="9"/>
  <c r="BA41" i="9"/>
  <c r="BB41" i="9" s="1"/>
  <c r="BC41" i="9" s="1"/>
  <c r="BD41" i="9" s="1"/>
  <c r="BE41" i="9" s="1"/>
  <c r="BF41" i="9" s="1"/>
  <c r="BG41" i="9" s="1"/>
  <c r="BH41" i="9" s="1"/>
  <c r="BI41" i="9" s="1"/>
  <c r="BJ41" i="9" s="1"/>
  <c r="HN14" i="9"/>
  <c r="HM14" i="9"/>
  <c r="HL14" i="9"/>
  <c r="HK14" i="9"/>
  <c r="HJ14" i="9"/>
  <c r="HI14" i="9"/>
  <c r="HH14" i="9"/>
  <c r="HG14" i="9"/>
  <c r="HF14" i="9"/>
  <c r="HE14" i="9"/>
  <c r="HD14" i="9"/>
  <c r="HC14" i="9"/>
  <c r="HB14" i="9"/>
  <c r="HA14" i="9"/>
  <c r="GZ14" i="9"/>
  <c r="GY14" i="9"/>
  <c r="GX14" i="9"/>
  <c r="GW14" i="9"/>
  <c r="GV14" i="9"/>
  <c r="GU14" i="9"/>
  <c r="GT14" i="9"/>
  <c r="GS14" i="9"/>
  <c r="GR14" i="9"/>
  <c r="GQ14" i="9"/>
  <c r="GP14" i="9"/>
  <c r="GO14" i="9"/>
  <c r="GN14" i="9"/>
  <c r="GM14" i="9"/>
  <c r="GL14" i="9"/>
  <c r="GK14" i="9"/>
  <c r="GJ14" i="9"/>
  <c r="HN4" i="9"/>
  <c r="HM4" i="9"/>
  <c r="HL4" i="9"/>
  <c r="HK4" i="9"/>
  <c r="HJ4" i="9"/>
  <c r="HI4" i="9"/>
  <c r="HM9" i="9"/>
  <c r="HL9" i="9"/>
  <c r="HK9" i="9"/>
  <c r="HJ9" i="9"/>
  <c r="HI9" i="9"/>
  <c r="HH9" i="9"/>
  <c r="HG9" i="9"/>
  <c r="HF9" i="9"/>
  <c r="HE9" i="9"/>
  <c r="HD9" i="9"/>
  <c r="HC9" i="9"/>
  <c r="HB9" i="9"/>
  <c r="HA9" i="9"/>
  <c r="GZ9" i="9"/>
  <c r="GY9" i="9"/>
  <c r="GX9" i="9"/>
  <c r="GW9" i="9"/>
  <c r="GV9" i="9"/>
  <c r="GU9" i="9"/>
  <c r="GT9" i="9"/>
  <c r="GS9" i="9"/>
  <c r="GR9" i="9"/>
  <c r="GQ9" i="9"/>
  <c r="GP9" i="9"/>
  <c r="GO9" i="9"/>
  <c r="GN9" i="9"/>
  <c r="GM9" i="9"/>
  <c r="GL9" i="9"/>
  <c r="GK9" i="9"/>
  <c r="GJ9" i="9"/>
  <c r="GI9" i="9"/>
  <c r="GH9" i="9"/>
  <c r="GG9" i="9"/>
  <c r="GF9" i="9"/>
  <c r="GE9" i="9"/>
  <c r="GD9" i="9"/>
  <c r="GC9" i="9"/>
  <c r="GB9" i="9"/>
  <c r="GA9" i="9"/>
  <c r="FZ9" i="9"/>
  <c r="FY9" i="9"/>
  <c r="FX9" i="9"/>
  <c r="FW9" i="9"/>
  <c r="FV9" i="9"/>
  <c r="FU9" i="9"/>
  <c r="HN15" i="9"/>
  <c r="HM15" i="9"/>
  <c r="HL15" i="9"/>
  <c r="HK15" i="9"/>
  <c r="HJ15" i="9"/>
  <c r="HI15" i="9"/>
  <c r="HH15" i="9"/>
  <c r="HG15" i="9"/>
  <c r="HF15" i="9"/>
  <c r="HE15" i="9"/>
  <c r="HD15" i="9"/>
  <c r="HC15" i="9"/>
  <c r="HB15" i="9"/>
  <c r="HA15" i="9"/>
  <c r="GZ15" i="9"/>
  <c r="GY15" i="9"/>
  <c r="GX15" i="9"/>
  <c r="GW15" i="9"/>
  <c r="GV15" i="9"/>
  <c r="GU15" i="9"/>
  <c r="GT15" i="9"/>
  <c r="GS15" i="9"/>
  <c r="GR15" i="9"/>
  <c r="GQ15" i="9"/>
  <c r="GP15" i="9"/>
  <c r="GO15" i="9"/>
  <c r="GN15" i="9"/>
  <c r="GM15" i="9"/>
  <c r="GL15" i="9"/>
  <c r="GK15" i="9"/>
  <c r="GJ15" i="9"/>
  <c r="GI15" i="9"/>
  <c r="GH15" i="9"/>
  <c r="GG15" i="9"/>
  <c r="GF15" i="9"/>
  <c r="GE15" i="9"/>
  <c r="GD15" i="9"/>
  <c r="GC15" i="9"/>
  <c r="GB15" i="9"/>
  <c r="GA15" i="9"/>
  <c r="FZ15" i="9"/>
  <c r="FY15" i="9"/>
  <c r="FX15" i="9"/>
  <c r="FW15" i="9"/>
  <c r="FV15" i="9"/>
  <c r="FU15" i="9"/>
  <c r="FT15" i="9"/>
  <c r="FS15" i="9"/>
  <c r="FR15" i="9"/>
  <c r="FQ15" i="9"/>
  <c r="FP15" i="9"/>
  <c r="FO15" i="9"/>
  <c r="FN15" i="9"/>
  <c r="FM15" i="9"/>
  <c r="FL15" i="9"/>
  <c r="FK15" i="9"/>
  <c r="FJ15" i="9"/>
  <c r="FI15" i="9"/>
  <c r="FH15" i="9"/>
  <c r="FG15" i="9"/>
  <c r="FF15" i="9"/>
  <c r="FE15" i="9"/>
  <c r="FD15" i="9"/>
  <c r="FC15" i="9"/>
  <c r="FB15" i="9"/>
  <c r="FA15" i="9"/>
  <c r="EZ15" i="9"/>
  <c r="EY15" i="9"/>
  <c r="EX15" i="9"/>
  <c r="EW15" i="9"/>
  <c r="EV15" i="9"/>
  <c r="EU15" i="9"/>
  <c r="ET15" i="9"/>
  <c r="ES15" i="9"/>
  <c r="ER15" i="9"/>
  <c r="EQ15" i="9"/>
  <c r="EP15" i="9"/>
  <c r="EO15" i="9"/>
  <c r="EN15" i="9"/>
  <c r="EM15" i="9"/>
  <c r="EL15" i="9"/>
  <c r="EK15" i="9"/>
  <c r="EJ15" i="9"/>
  <c r="EI15" i="9"/>
  <c r="EH15" i="9"/>
  <c r="EG15" i="9"/>
  <c r="HN13" i="9"/>
  <c r="HM13" i="9"/>
  <c r="HL13" i="9"/>
  <c r="HK13" i="9"/>
  <c r="HJ13" i="9"/>
  <c r="HI13" i="9"/>
  <c r="HH13" i="9"/>
  <c r="HG13" i="9"/>
  <c r="HF13" i="9"/>
  <c r="HE13" i="9"/>
  <c r="HD13" i="9"/>
  <c r="HC13" i="9"/>
  <c r="HB13" i="9"/>
  <c r="HA13" i="9"/>
  <c r="GZ13" i="9"/>
  <c r="GY13" i="9"/>
  <c r="GX13" i="9"/>
  <c r="GW13" i="9"/>
  <c r="GV13" i="9"/>
  <c r="GU13" i="9"/>
  <c r="GT13" i="9"/>
  <c r="GS13" i="9"/>
  <c r="GR13" i="9"/>
  <c r="GQ13" i="9"/>
  <c r="GP13" i="9"/>
  <c r="GO13" i="9"/>
  <c r="GN13" i="9"/>
  <c r="HN11" i="9"/>
  <c r="HM11" i="9"/>
  <c r="HL11" i="9"/>
  <c r="HK11" i="9"/>
  <c r="HJ11" i="9"/>
  <c r="HI11" i="9"/>
  <c r="HH11" i="9"/>
  <c r="HG11" i="9"/>
  <c r="HF11" i="9"/>
  <c r="HE11" i="9"/>
  <c r="HD11" i="9"/>
  <c r="HC11" i="9"/>
  <c r="HB11" i="9"/>
  <c r="HA11" i="9"/>
  <c r="GZ11" i="9"/>
  <c r="GY11" i="9"/>
  <c r="GX11" i="9"/>
  <c r="GW11" i="9"/>
  <c r="GV11" i="9"/>
  <c r="GU11" i="9"/>
  <c r="GT11" i="9"/>
  <c r="GS11" i="9"/>
  <c r="GR11" i="9"/>
  <c r="GQ11" i="9"/>
  <c r="GP11" i="9"/>
  <c r="GO11" i="9"/>
  <c r="GN11" i="9"/>
  <c r="GM11" i="9"/>
  <c r="GL11" i="9"/>
  <c r="GK11" i="9"/>
  <c r="GJ11" i="9"/>
  <c r="GI11" i="9"/>
  <c r="GH11" i="9"/>
  <c r="GG11" i="9"/>
  <c r="GF11" i="9"/>
  <c r="GE11" i="9"/>
  <c r="GD11" i="9"/>
  <c r="GC11" i="9"/>
  <c r="GB11" i="9"/>
  <c r="GA11" i="9"/>
  <c r="FZ11" i="9"/>
  <c r="FY11" i="9"/>
  <c r="FX11" i="9"/>
  <c r="FW11" i="9"/>
  <c r="FV11" i="9"/>
  <c r="FU11" i="9"/>
  <c r="FT11" i="9"/>
  <c r="FS11" i="9"/>
  <c r="FR11" i="9"/>
  <c r="FQ11" i="9"/>
  <c r="FP11" i="9"/>
  <c r="FO11" i="9"/>
  <c r="FN11" i="9"/>
  <c r="FM11" i="9"/>
  <c r="FL11" i="9"/>
  <c r="FK11" i="9"/>
  <c r="FJ11" i="9"/>
  <c r="FI11" i="9"/>
  <c r="FH11" i="9"/>
  <c r="FG11" i="9"/>
  <c r="FF11" i="9"/>
  <c r="FE11" i="9"/>
  <c r="FD11" i="9"/>
  <c r="FC11" i="9"/>
  <c r="FB11" i="9"/>
  <c r="FA11" i="9"/>
  <c r="HN10" i="9"/>
  <c r="HM10" i="9"/>
  <c r="HL10" i="9"/>
  <c r="HK10" i="9"/>
  <c r="HJ10" i="9"/>
  <c r="HI10" i="9"/>
  <c r="HH10" i="9"/>
  <c r="HG10" i="9"/>
  <c r="HF10" i="9"/>
  <c r="HE10" i="9"/>
  <c r="HD10" i="9"/>
  <c r="HC10" i="9"/>
  <c r="HB10" i="9"/>
  <c r="HA10" i="9"/>
  <c r="GZ10" i="9"/>
  <c r="GY10" i="9"/>
  <c r="GX10" i="9"/>
  <c r="GW10" i="9"/>
  <c r="GV10" i="9"/>
  <c r="GU10" i="9"/>
  <c r="GT10" i="9"/>
  <c r="GS10" i="9"/>
  <c r="GR10" i="9"/>
  <c r="GQ10" i="9"/>
  <c r="GP10" i="9"/>
  <c r="GO10" i="9"/>
  <c r="GN10" i="9"/>
  <c r="HN8" i="9"/>
  <c r="HM8" i="9"/>
  <c r="HL8" i="9"/>
  <c r="HK8" i="9"/>
  <c r="HJ8" i="9"/>
  <c r="HI8" i="9"/>
  <c r="HH8" i="9"/>
  <c r="HG8" i="9"/>
  <c r="HF8" i="9"/>
  <c r="HE8" i="9"/>
  <c r="HD8" i="9"/>
  <c r="HC8" i="9"/>
  <c r="HB8" i="9"/>
  <c r="HA8" i="9"/>
  <c r="GZ8" i="9"/>
  <c r="GY8" i="9"/>
  <c r="GX8" i="9"/>
  <c r="GW8" i="9"/>
  <c r="GV8" i="9"/>
  <c r="GU8" i="9"/>
  <c r="GT8" i="9"/>
  <c r="GS8" i="9"/>
  <c r="GR8" i="9"/>
  <c r="GQ8" i="9"/>
  <c r="GP8" i="9"/>
  <c r="GO8" i="9"/>
  <c r="GN8" i="9"/>
  <c r="GM8" i="9"/>
  <c r="GL8" i="9"/>
  <c r="GK8" i="9"/>
  <c r="GJ8" i="9"/>
  <c r="GI8" i="9"/>
  <c r="GH8" i="9"/>
  <c r="GG8" i="9"/>
  <c r="GF8" i="9"/>
  <c r="GE8" i="9"/>
  <c r="GD8" i="9"/>
  <c r="GC8" i="9"/>
  <c r="GB8" i="9"/>
  <c r="GA8" i="9"/>
  <c r="FZ8" i="9"/>
  <c r="FY8" i="9"/>
  <c r="FX8" i="9"/>
  <c r="FW8" i="9"/>
  <c r="FV8" i="9"/>
  <c r="FU8" i="9"/>
  <c r="FT8" i="9"/>
  <c r="FS8" i="9"/>
  <c r="FR8" i="9"/>
  <c r="FQ8" i="9"/>
  <c r="FP8" i="9"/>
  <c r="FO8" i="9"/>
  <c r="FN8" i="9"/>
  <c r="FM8" i="9"/>
  <c r="FL8" i="9"/>
  <c r="FK8" i="9"/>
  <c r="FJ8" i="9"/>
  <c r="FI8" i="9"/>
  <c r="FH8" i="9"/>
  <c r="FG8" i="9"/>
  <c r="FF8" i="9"/>
  <c r="FE8" i="9"/>
  <c r="FD8" i="9"/>
  <c r="FC8" i="9"/>
  <c r="FB8" i="9"/>
  <c r="FA8" i="9"/>
  <c r="EZ8" i="9"/>
  <c r="EY8" i="9"/>
  <c r="EX8" i="9"/>
  <c r="EW8" i="9"/>
  <c r="EV8" i="9"/>
  <c r="EU8" i="9"/>
  <c r="ET8" i="9"/>
  <c r="ES8" i="9"/>
  <c r="ER8" i="9"/>
  <c r="EQ8" i="9"/>
  <c r="EP8" i="9"/>
  <c r="EO8" i="9"/>
  <c r="EN8" i="9"/>
  <c r="EM8" i="9"/>
  <c r="EL8" i="9"/>
  <c r="EK8" i="9"/>
  <c r="EJ8" i="9"/>
  <c r="EI8" i="9"/>
  <c r="EH8" i="9"/>
  <c r="EG8" i="9"/>
  <c r="EF8" i="9"/>
  <c r="EE8" i="9"/>
  <c r="ED8" i="9"/>
  <c r="EC8" i="9"/>
  <c r="EB8" i="9"/>
  <c r="EA8" i="9"/>
  <c r="DZ8" i="9"/>
  <c r="DY8" i="9"/>
  <c r="DX8" i="9"/>
  <c r="DW8" i="9"/>
  <c r="DV8" i="9"/>
  <c r="DU8" i="9"/>
  <c r="DT8" i="9"/>
  <c r="DS8" i="9"/>
  <c r="DR8" i="9"/>
  <c r="DQ8" i="9"/>
  <c r="DP8" i="9"/>
  <c r="DO8" i="9"/>
  <c r="DN8" i="9"/>
  <c r="DM8" i="9"/>
  <c r="DL8" i="9"/>
  <c r="DK8" i="9"/>
  <c r="HN7" i="9"/>
  <c r="HM7" i="9"/>
  <c r="HL7" i="9"/>
  <c r="HK7" i="9"/>
  <c r="HJ7" i="9"/>
  <c r="HI7" i="9"/>
  <c r="HH7" i="9"/>
  <c r="HG7" i="9"/>
  <c r="HF7" i="9"/>
  <c r="HE7" i="9"/>
  <c r="HD7" i="9"/>
  <c r="HC7" i="9"/>
  <c r="HB7" i="9"/>
  <c r="HA7" i="9"/>
  <c r="GZ7" i="9"/>
  <c r="GY7" i="9"/>
  <c r="GX7" i="9"/>
  <c r="GW7" i="9"/>
  <c r="GV7" i="9"/>
  <c r="GU7" i="9"/>
  <c r="GT7" i="9"/>
  <c r="GS7" i="9"/>
  <c r="GR7" i="9"/>
  <c r="GQ7" i="9"/>
  <c r="GP7" i="9"/>
  <c r="GO7" i="9"/>
  <c r="GN7" i="9"/>
  <c r="GM7" i="9"/>
  <c r="GL7" i="9"/>
  <c r="GK7" i="9"/>
  <c r="GJ7" i="9"/>
  <c r="GI7" i="9"/>
  <c r="GH7" i="9"/>
  <c r="GG7" i="9"/>
  <c r="GF7" i="9"/>
  <c r="GE7" i="9"/>
  <c r="GD7" i="9"/>
  <c r="GC7" i="9"/>
  <c r="GB7" i="9"/>
  <c r="GA7" i="9"/>
  <c r="FZ7" i="9"/>
  <c r="FY7" i="9"/>
  <c r="FX7" i="9"/>
  <c r="FW7" i="9"/>
  <c r="FV7" i="9"/>
  <c r="FU7" i="9"/>
  <c r="FT7" i="9"/>
  <c r="FS7" i="9"/>
  <c r="FR7" i="9"/>
  <c r="FQ7" i="9"/>
  <c r="FP7" i="9"/>
  <c r="FO7" i="9"/>
  <c r="FN7" i="9"/>
  <c r="FM7" i="9"/>
  <c r="FL7" i="9"/>
  <c r="FK7" i="9"/>
  <c r="FJ7" i="9"/>
  <c r="FI7" i="9"/>
  <c r="FH7" i="9"/>
  <c r="FG7" i="9"/>
  <c r="FF7" i="9"/>
  <c r="FE7" i="9"/>
  <c r="FD7" i="9"/>
  <c r="FC7" i="9"/>
  <c r="FB7" i="9"/>
  <c r="FA7" i="9"/>
  <c r="EZ7" i="9"/>
  <c r="EY7" i="9"/>
  <c r="EX7" i="9"/>
  <c r="EW7" i="9"/>
  <c r="EV7" i="9"/>
  <c r="EU7" i="9"/>
  <c r="ET7" i="9"/>
  <c r="ES7" i="9"/>
  <c r="ER7" i="9"/>
  <c r="EQ7" i="9"/>
  <c r="EP7" i="9"/>
  <c r="EO7" i="9"/>
  <c r="EN7" i="9"/>
  <c r="EM7" i="9"/>
  <c r="EL7" i="9"/>
  <c r="EK7" i="9"/>
  <c r="EJ7" i="9"/>
  <c r="EI7" i="9"/>
  <c r="EH7" i="9"/>
  <c r="EG7" i="9"/>
  <c r="EF7" i="9"/>
  <c r="EE7" i="9"/>
  <c r="ED7" i="9"/>
  <c r="EC7" i="9"/>
  <c r="EB7" i="9"/>
  <c r="EA7" i="9"/>
  <c r="DZ7" i="9"/>
  <c r="DY7" i="9"/>
  <c r="DX7" i="9"/>
  <c r="DW7" i="9"/>
  <c r="DV7" i="9"/>
  <c r="DU7" i="9"/>
  <c r="DT7" i="9"/>
  <c r="DS7" i="9"/>
  <c r="DR7" i="9"/>
  <c r="DQ7" i="9"/>
  <c r="DP7" i="9"/>
  <c r="DO7" i="9"/>
  <c r="DN7" i="9"/>
  <c r="DM7" i="9"/>
  <c r="DL7" i="9"/>
  <c r="DK7" i="9"/>
  <c r="HN6" i="9"/>
  <c r="HM6" i="9"/>
  <c r="HL6" i="9"/>
  <c r="HK6" i="9"/>
  <c r="HJ6" i="9"/>
  <c r="HI6" i="9"/>
  <c r="HH6" i="9"/>
  <c r="HG6" i="9"/>
  <c r="HF6" i="9"/>
  <c r="HE6" i="9"/>
  <c r="HD6" i="9"/>
  <c r="HC6" i="9"/>
  <c r="HB6" i="9"/>
  <c r="HA6" i="9"/>
  <c r="GZ6" i="9"/>
  <c r="GY6" i="9"/>
  <c r="GX6" i="9"/>
  <c r="GW6" i="9"/>
  <c r="GV6" i="9"/>
  <c r="GU6" i="9"/>
  <c r="GT6" i="9"/>
  <c r="GS6" i="9"/>
  <c r="GR6" i="9"/>
  <c r="GQ6" i="9"/>
  <c r="GP6" i="9"/>
  <c r="GO6" i="9"/>
  <c r="GN6" i="9"/>
  <c r="GM6" i="9"/>
  <c r="GL6" i="9"/>
  <c r="GK6" i="9"/>
  <c r="GJ6" i="9"/>
  <c r="GI6" i="9"/>
  <c r="GH6" i="9"/>
  <c r="GG6" i="9"/>
  <c r="GF6" i="9"/>
  <c r="GE6" i="9"/>
  <c r="GD6" i="9"/>
  <c r="GC6" i="9"/>
  <c r="GB6" i="9"/>
  <c r="GA6" i="9"/>
  <c r="FZ6" i="9"/>
  <c r="FY6" i="9"/>
  <c r="FX6" i="9"/>
  <c r="FW6" i="9"/>
  <c r="FV6" i="9"/>
  <c r="FU6" i="9"/>
  <c r="FT6" i="9"/>
  <c r="FS6" i="9"/>
  <c r="FR6" i="9"/>
  <c r="FQ6" i="9"/>
  <c r="FP6" i="9"/>
  <c r="FO6" i="9"/>
  <c r="FN6" i="9"/>
  <c r="FM6" i="9"/>
  <c r="FL6" i="9"/>
  <c r="FK6" i="9"/>
  <c r="FJ6" i="9"/>
  <c r="FI6" i="9"/>
  <c r="FH6" i="9"/>
  <c r="FG6" i="9"/>
  <c r="FF6" i="9"/>
  <c r="FE6" i="9"/>
  <c r="FD6" i="9"/>
  <c r="FC6" i="9"/>
  <c r="FB6" i="9"/>
  <c r="FA6" i="9"/>
  <c r="EZ6" i="9"/>
  <c r="EY6" i="9"/>
  <c r="EX6" i="9"/>
  <c r="EW6" i="9"/>
  <c r="EV6" i="9"/>
  <c r="EU6" i="9"/>
  <c r="ET6" i="9"/>
  <c r="ES6" i="9"/>
  <c r="ER6" i="9"/>
  <c r="EQ6" i="9"/>
  <c r="EP6" i="9"/>
  <c r="EO6" i="9"/>
  <c r="EN6" i="9"/>
  <c r="EM6" i="9"/>
  <c r="EL6" i="9"/>
  <c r="EK6" i="9"/>
  <c r="EJ6" i="9"/>
  <c r="EI6" i="9"/>
  <c r="EH6" i="9"/>
  <c r="EG6" i="9"/>
  <c r="EF6" i="9"/>
  <c r="EE6" i="9"/>
  <c r="ED6" i="9"/>
  <c r="EC6" i="9"/>
  <c r="EB6" i="9"/>
  <c r="EA6" i="9"/>
  <c r="DZ6" i="9"/>
  <c r="DY6" i="9"/>
  <c r="DX6" i="9"/>
  <c r="DW6" i="9"/>
  <c r="DV6" i="9"/>
  <c r="DU6" i="9"/>
  <c r="DT6" i="9"/>
  <c r="DS6" i="9"/>
  <c r="DR6" i="9"/>
  <c r="DQ6" i="9"/>
  <c r="DP6" i="9"/>
  <c r="DO6" i="9"/>
  <c r="DN6" i="9"/>
  <c r="DM6" i="9"/>
  <c r="DL6" i="9"/>
  <c r="DK6" i="9"/>
  <c r="HN5" i="9"/>
  <c r="HM5" i="9"/>
  <c r="HL5" i="9"/>
  <c r="HK5" i="9"/>
  <c r="HJ5" i="9"/>
  <c r="HI5" i="9"/>
  <c r="HH5" i="9"/>
  <c r="HG5" i="9"/>
  <c r="HF5" i="9"/>
  <c r="HE5" i="9"/>
  <c r="HD5" i="9"/>
  <c r="HC5" i="9"/>
  <c r="HB5" i="9"/>
  <c r="HA5" i="9"/>
  <c r="GZ5" i="9"/>
  <c r="GY5" i="9"/>
  <c r="GX5" i="9"/>
  <c r="GW5" i="9"/>
  <c r="GV5" i="9"/>
  <c r="GU5" i="9"/>
  <c r="GT5" i="9"/>
  <c r="GS5" i="9"/>
  <c r="GR5" i="9"/>
  <c r="GQ5" i="9"/>
  <c r="GP5" i="9"/>
  <c r="GO5" i="9"/>
  <c r="GN5" i="9"/>
  <c r="GM5" i="9"/>
  <c r="GL5" i="9"/>
  <c r="GK5" i="9"/>
  <c r="GJ5" i="9"/>
  <c r="GI5" i="9"/>
  <c r="GH5" i="9"/>
  <c r="GG5" i="9"/>
  <c r="GF5" i="9"/>
  <c r="GE5" i="9"/>
  <c r="GD5" i="9"/>
  <c r="GC5" i="9"/>
  <c r="GB5" i="9"/>
  <c r="GA5" i="9"/>
  <c r="FZ5" i="9"/>
  <c r="FY5" i="9"/>
  <c r="FX5" i="9"/>
  <c r="FW5" i="9"/>
  <c r="FV5" i="9"/>
  <c r="FU5" i="9"/>
  <c r="FT5" i="9"/>
  <c r="FS5" i="9"/>
  <c r="FR5" i="9"/>
  <c r="FQ5" i="9"/>
  <c r="FP5" i="9"/>
  <c r="FO5" i="9"/>
  <c r="FN5" i="9"/>
  <c r="FM5" i="9"/>
  <c r="FL5" i="9"/>
  <c r="FK5" i="9"/>
  <c r="FJ5" i="9"/>
  <c r="FI5" i="9"/>
  <c r="FH5" i="9"/>
  <c r="FG5" i="9"/>
  <c r="FF5" i="9"/>
  <c r="FE5" i="9"/>
  <c r="FD5" i="9"/>
  <c r="FC5" i="9"/>
  <c r="FB5" i="9"/>
  <c r="FA5" i="9"/>
  <c r="EZ5" i="9"/>
  <c r="EY5" i="9"/>
  <c r="EX5" i="9"/>
  <c r="EW5" i="9"/>
  <c r="EV5" i="9"/>
  <c r="EU5" i="9"/>
  <c r="ET5" i="9"/>
  <c r="ES5" i="9"/>
  <c r="ER5" i="9"/>
  <c r="EQ5" i="9"/>
  <c r="EP5" i="9"/>
  <c r="EO5" i="9"/>
  <c r="EN5" i="9"/>
  <c r="EM5" i="9"/>
  <c r="EL5" i="9"/>
  <c r="EK5" i="9"/>
  <c r="EJ5" i="9"/>
  <c r="EI5" i="9"/>
  <c r="EH5" i="9"/>
  <c r="EG5" i="9"/>
  <c r="EF5" i="9"/>
  <c r="EE5" i="9"/>
  <c r="ED5" i="9"/>
  <c r="EC5" i="9"/>
  <c r="EB5" i="9"/>
  <c r="EA5" i="9"/>
  <c r="DZ5" i="9"/>
  <c r="DY5" i="9"/>
  <c r="DX5" i="9"/>
  <c r="DW5" i="9"/>
  <c r="DV5" i="9"/>
  <c r="DU5" i="9"/>
  <c r="HN3" i="9"/>
  <c r="HM3" i="9"/>
  <c r="HL3" i="9"/>
  <c r="HK3" i="9"/>
  <c r="HJ3" i="9"/>
  <c r="HI3" i="9"/>
  <c r="HH3" i="9"/>
  <c r="HG3" i="9"/>
  <c r="HF3" i="9"/>
  <c r="HE3" i="9"/>
  <c r="HD3" i="9"/>
  <c r="HC3" i="9"/>
  <c r="HB3" i="9"/>
  <c r="HA3" i="9"/>
  <c r="GZ3" i="9"/>
  <c r="GY3" i="9"/>
  <c r="GX3" i="9"/>
  <c r="GW3" i="9"/>
  <c r="GV3" i="9"/>
  <c r="GU3" i="9"/>
  <c r="GT3" i="9"/>
  <c r="GS3" i="9"/>
  <c r="GR3" i="9"/>
  <c r="GQ3" i="9"/>
  <c r="GP3" i="9"/>
  <c r="GO3" i="9"/>
  <c r="GN3" i="9"/>
  <c r="GM3" i="9"/>
  <c r="GL3" i="9"/>
  <c r="GK3" i="9"/>
  <c r="GJ3" i="9"/>
  <c r="GI3" i="9"/>
  <c r="GH3" i="9"/>
  <c r="GG3" i="9"/>
  <c r="GF3" i="9"/>
  <c r="GE3" i="9"/>
  <c r="GD3" i="9"/>
  <c r="GC3" i="9"/>
  <c r="GB3" i="9"/>
  <c r="GA3" i="9"/>
  <c r="FZ3" i="9"/>
  <c r="FY3" i="9"/>
  <c r="FX3" i="9"/>
  <c r="FW3" i="9"/>
  <c r="FV3" i="9"/>
  <c r="FU3" i="9"/>
  <c r="FT3" i="9"/>
  <c r="FS3" i="9"/>
  <c r="FR3" i="9"/>
  <c r="FQ3" i="9"/>
  <c r="FP3" i="9"/>
  <c r="FO3" i="9"/>
  <c r="FN3" i="9"/>
  <c r="FM3" i="9"/>
  <c r="FL3" i="9"/>
  <c r="FK3" i="9"/>
  <c r="FJ3" i="9"/>
  <c r="FI3" i="9"/>
  <c r="FH3" i="9"/>
  <c r="FG3" i="9"/>
  <c r="FF3" i="9"/>
  <c r="FE3" i="9"/>
  <c r="FD3" i="9"/>
  <c r="FC3" i="9"/>
  <c r="FB3" i="9"/>
  <c r="FA3" i="9"/>
  <c r="EZ3" i="9"/>
  <c r="EY3" i="9"/>
  <c r="EX3" i="9"/>
  <c r="EW3" i="9"/>
  <c r="EV3" i="9"/>
  <c r="EU3" i="9"/>
  <c r="ET3" i="9"/>
  <c r="ES3" i="9"/>
  <c r="ER3" i="9"/>
  <c r="EQ3" i="9"/>
  <c r="EP3" i="9"/>
  <c r="EO3" i="9"/>
  <c r="EN3" i="9"/>
  <c r="EM3" i="9"/>
  <c r="EL3" i="9"/>
  <c r="EK3" i="9"/>
  <c r="EJ3" i="9"/>
  <c r="EI3" i="9"/>
  <c r="EH3" i="9"/>
  <c r="EG3" i="9"/>
  <c r="EF3" i="9"/>
  <c r="EE3" i="9"/>
  <c r="ED3" i="9"/>
  <c r="EC3" i="9"/>
  <c r="EB3" i="9"/>
  <c r="EA3" i="9"/>
  <c r="DZ3" i="9"/>
  <c r="DY3" i="9"/>
  <c r="DX3" i="9"/>
  <c r="DW3" i="9"/>
  <c r="DV3" i="9"/>
  <c r="DU3" i="9"/>
  <c r="DT3" i="9"/>
  <c r="DS3" i="9"/>
  <c r="DR3" i="9"/>
  <c r="DQ3" i="9"/>
  <c r="DP3" i="9"/>
  <c r="DO3" i="9"/>
  <c r="DN3" i="9"/>
  <c r="DM3" i="9"/>
  <c r="DL3" i="9"/>
  <c r="DK3" i="9"/>
  <c r="HU11" i="9" l="1"/>
  <c r="HT4" i="9"/>
  <c r="L47" i="9"/>
  <c r="L48" i="9"/>
  <c r="HU14" i="9"/>
  <c r="HU15" i="9"/>
  <c r="HU4" i="9"/>
  <c r="HU5" i="9"/>
  <c r="HV7" i="9"/>
  <c r="HY7" i="9" s="1"/>
  <c r="HU7" i="9"/>
  <c r="HU9" i="9"/>
  <c r="HU3" i="9"/>
  <c r="HU13" i="9"/>
  <c r="HU6" i="9"/>
  <c r="HU8" i="9"/>
  <c r="HU10" i="9"/>
  <c r="L46" i="9"/>
  <c r="HT6" i="9"/>
  <c r="HQ11" i="9"/>
  <c r="HV11" i="9"/>
  <c r="HV9" i="9"/>
  <c r="HQ3" i="9"/>
  <c r="HT5" i="9"/>
  <c r="HS6" i="9"/>
  <c r="HT8" i="9"/>
  <c r="HS8" i="9"/>
  <c r="HQ5" i="9"/>
  <c r="HV5" i="9"/>
  <c r="HS7" i="9"/>
  <c r="HT15" i="9"/>
  <c r="HS15" i="9"/>
  <c r="HQ8" i="9"/>
  <c r="HR10" i="9"/>
  <c r="HS4" i="9"/>
  <c r="HT3" i="9"/>
  <c r="HQ14" i="9"/>
  <c r="HV6" i="9"/>
  <c r="HT7" i="9"/>
  <c r="HV13" i="9"/>
  <c r="HT9" i="9"/>
  <c r="HR8" i="9"/>
  <c r="HQ10" i="9"/>
  <c r="HQ13" i="9"/>
  <c r="HV4" i="9"/>
  <c r="HV15" i="9"/>
  <c r="HR5" i="9"/>
  <c r="HS10" i="9"/>
  <c r="HS11" i="9"/>
  <c r="HS3" i="9"/>
  <c r="HS5" i="9"/>
  <c r="HQ6" i="9"/>
  <c r="HT10" i="9"/>
  <c r="HT11" i="9"/>
  <c r="HS13" i="9"/>
  <c r="HQ15" i="9"/>
  <c r="HQ4" i="9"/>
  <c r="HT14" i="9"/>
  <c r="HR13" i="9"/>
  <c r="HS14" i="9"/>
  <c r="HR6" i="9"/>
  <c r="HV8" i="9"/>
  <c r="HT13" i="9"/>
  <c r="HR15" i="9"/>
  <c r="HQ9" i="9"/>
  <c r="HR4" i="9"/>
  <c r="HR3" i="9"/>
  <c r="HV3" i="9"/>
  <c r="HR7" i="9"/>
  <c r="HS9" i="9"/>
  <c r="HR11" i="9"/>
  <c r="HQ7" i="9"/>
  <c r="HR14" i="9"/>
  <c r="HV10" i="9"/>
  <c r="HR9" i="9"/>
  <c r="HV14" i="9"/>
</calcChain>
</file>

<file path=xl/sharedStrings.xml><?xml version="1.0" encoding="utf-8"?>
<sst xmlns="http://schemas.openxmlformats.org/spreadsheetml/2006/main" count="1170" uniqueCount="203">
  <si>
    <t>Copper</t>
  </si>
  <si>
    <t>Zinc</t>
  </si>
  <si>
    <t>Metal</t>
  </si>
  <si>
    <t>Nickel</t>
  </si>
  <si>
    <t>Cobalt</t>
  </si>
  <si>
    <t>Scenario</t>
  </si>
  <si>
    <t>APS</t>
  </si>
  <si>
    <t>NZE</t>
  </si>
  <si>
    <t>Iron</t>
  </si>
  <si>
    <t>2020</t>
  </si>
  <si>
    <t>2030</t>
  </si>
  <si>
    <t>2040</t>
  </si>
  <si>
    <t>2050</t>
  </si>
  <si>
    <t>Aluminium</t>
  </si>
  <si>
    <t>Pedneault, J., Majeau‐Bettez, G., Pauliuk, S., &amp; Margni, M. (2022). Sector‐specific scenarios for future stocks and flows of aluminum : An analysis based on shared socioeconomic pathways. Journal of Industrial Ecology, 26(5), 1728‑1746. https://doi.org/10.1111/jiec.13321</t>
  </si>
  <si>
    <t>(Pedneault et al., 2022)</t>
  </si>
  <si>
    <t>International Energy Agency. (2024). Critical minerals data explorer – Data tools. https://www.iea.org/data-and-statistics/data-tools/critical-minerals-data-explorer</t>
  </si>
  <si>
    <t>(International Energy Agency, 2024)</t>
  </si>
  <si>
    <t>Kermeli, K., Edelenbosch, O. Y., Crijns-Graus, W., Van Ruijven, B. J., Van Vuuren, D. P., &amp; Worrell, E. (2022). Improving material projections in Integrated Assessment Models : The use of a stock-based versus a flow-based approach for the iron and steel industry. Energy, 239, 122434. https://doi.org/10.1016/j.energy.2021.122434</t>
  </si>
  <si>
    <t>(Kermeli et al., 2022)</t>
  </si>
  <si>
    <t>(Rostek et al., 2023)</t>
  </si>
  <si>
    <t>Rostek, L., Pirard, E., &amp; Loibl, A. (2023). The future availability of zinc : Potential contributions from recycling and necessary ones from mining. Resources, Conservation &amp; Recycling Advances, 19, 200166. https://doi.org/10.1016/j.rcradv.2023.200166</t>
  </si>
  <si>
    <t>Ref</t>
  </si>
  <si>
    <r>
      <t>McNeil, Brent and Billy, Romain and Aguilar Lopez, Fernando and Petavratzi, Evi and Muller, Daniel, Insufficient Lithium Supply is Likely to Slow Down the Transition to Electrified Transport. Available at SSRN: </t>
    </r>
    <r>
      <rPr>
        <u/>
        <sz val="8"/>
        <color rgb="FF505050"/>
        <rFont val="NexusSansWebPro"/>
      </rPr>
      <t>https://ssrn.com/abstract=4662605</t>
    </r>
    <r>
      <rPr>
        <sz val="8"/>
        <color rgb="FF505050"/>
        <rFont val="NexusSansWebPro"/>
      </rPr>
      <t> or </t>
    </r>
    <r>
      <rPr>
        <u/>
        <sz val="8"/>
        <color rgb="FF505050"/>
        <rFont val="NexusSansWebPro"/>
      </rPr>
      <t>http://dx.doi.org/10.2139/ssrn.4662605</t>
    </r>
  </si>
  <si>
    <t>(McNeil et al., 2023)</t>
  </si>
  <si>
    <t>Lithium</t>
  </si>
  <si>
    <t>Unit</t>
  </si>
  <si>
    <t>t/year</t>
  </si>
  <si>
    <t>SPS</t>
  </si>
  <si>
    <t>group</t>
  </si>
  <si>
    <t>Metals</t>
  </si>
  <si>
    <t>Metal intensity reduction by year</t>
  </si>
  <si>
    <t>year</t>
  </si>
  <si>
    <t>kg / USD</t>
  </si>
  <si>
    <t>OECD. (2019). Global Material Resources Outlook to 2060 : Economic Drivers and Environmental Consequences. OECD. https://doi.org/10.1787/9789264307452-en</t>
  </si>
  <si>
    <t>(OECD, 2019)</t>
  </si>
  <si>
    <t>Calcul metal intensity reduction of the economy</t>
  </si>
  <si>
    <t>(OECD, 2019, Fig 5.8)</t>
  </si>
  <si>
    <t>Percentage of reduction per decade</t>
  </si>
  <si>
    <t>Metal_Intensity_Reduction</t>
  </si>
  <si>
    <t>t/yr</t>
  </si>
  <si>
    <t>Graphite</t>
  </si>
  <si>
    <t>Manganese</t>
  </si>
  <si>
    <t>Silicon</t>
  </si>
  <si>
    <t>Vanadium</t>
  </si>
  <si>
    <t>Data</t>
  </si>
  <si>
    <t>Hypothesis</t>
  </si>
  <si>
    <t>Constant</t>
  </si>
  <si>
    <t>Non-Battery mass + Portable Demand are considered. 
Demand for ESS supposed to be included in IEA demand storage data)</t>
  </si>
  <si>
    <t>OSD_litt</t>
  </si>
  <si>
    <t>Demand_Storage</t>
  </si>
  <si>
    <t>Demand_Network</t>
  </si>
  <si>
    <t>International Energy Agency. (2024). Critical minerals data explorer – Data tools. Retrieved October 8, 2024, from https://www.iea.org/data-and-statistics/data-tools/critical-minerals-data-explorer</t>
  </si>
  <si>
    <t>All datas</t>
  </si>
  <si>
    <t>Boron</t>
  </si>
  <si>
    <t>1990-2022 / covid</t>
  </si>
  <si>
    <t>Cadmium</t>
  </si>
  <si>
    <t>Chromium</t>
  </si>
  <si>
    <t>(IEA, 2024)</t>
  </si>
  <si>
    <t>Dysprosium</t>
  </si>
  <si>
    <t>Gallium</t>
  </si>
  <si>
    <t>Germanium</t>
  </si>
  <si>
    <t>1990-2022</t>
  </si>
  <si>
    <t>Hafnium</t>
  </si>
  <si>
    <t>Indium</t>
  </si>
  <si>
    <t>Lead</t>
  </si>
  <si>
    <t>1990-2023</t>
  </si>
  <si>
    <t>Molybdenum</t>
  </si>
  <si>
    <t>Neodymium</t>
  </si>
  <si>
    <t>Niobium</t>
  </si>
  <si>
    <t>Praesodymium</t>
  </si>
  <si>
    <t>Selenium</t>
  </si>
  <si>
    <t>Silver</t>
  </si>
  <si>
    <t>Tantalum</t>
  </si>
  <si>
    <t>Tellurium</t>
  </si>
  <si>
    <t>Terbium</t>
  </si>
  <si>
    <t>Tin</t>
  </si>
  <si>
    <t>Tungsten</t>
  </si>
  <si>
    <t>Yttrium</t>
  </si>
  <si>
    <t>Zirconium</t>
  </si>
  <si>
    <t>Metal [t]</t>
  </si>
  <si>
    <t>Method</t>
  </si>
  <si>
    <t xml:space="preserve">Hp </t>
  </si>
  <si>
    <t>By-product ratio 2020</t>
  </si>
  <si>
    <t>Data IEA until 2040, Beta until 2050</t>
  </si>
  <si>
    <t>New mines opening for 2040</t>
  </si>
  <si>
    <t>Annual historical production [t]</t>
  </si>
  <si>
    <t xml:space="preserve">Annual growth </t>
  </si>
  <si>
    <t xml:space="preserve">Mean value </t>
  </si>
  <si>
    <t>Median value</t>
  </si>
  <si>
    <t>Praesodymum</t>
  </si>
  <si>
    <t xml:space="preserve">Iron </t>
  </si>
  <si>
    <t>Tungsten, mine</t>
  </si>
  <si>
    <t>Tin association</t>
  </si>
  <si>
    <t>(Lundaev et al, 2023)</t>
  </si>
  <si>
    <t>(USGS, sd*)</t>
  </si>
  <si>
    <t>(BGS, sd*)</t>
  </si>
  <si>
    <t>(World Mining Data, 2022)</t>
  </si>
  <si>
    <t>All years</t>
  </si>
  <si>
    <t>Beta</t>
  </si>
  <si>
    <t>Years_considered</t>
  </si>
  <si>
    <t>(by-product Zn)</t>
  </si>
  <si>
    <t>(By-product Al)</t>
  </si>
  <si>
    <t>(By-product Ti)</t>
  </si>
  <si>
    <t>2. Estimate ratio of prod with Prod 2020 of by-product and host</t>
  </si>
  <si>
    <t>3. Estimate future prod of by-product, by multipling the ratio with the prod of the host (based on beta)</t>
  </si>
  <si>
    <t>Prod 2020 by-product</t>
  </si>
  <si>
    <t>Host</t>
  </si>
  <si>
    <t>Prod 2020 host</t>
  </si>
  <si>
    <t>Ratio of prod by product / Host</t>
  </si>
  <si>
    <t>Titanium</t>
  </si>
  <si>
    <t>Prod host</t>
  </si>
  <si>
    <t>Hp</t>
  </si>
  <si>
    <t xml:space="preserve">Prod By-product </t>
  </si>
  <si>
    <t>By product estimates</t>
  </si>
  <si>
    <t>Lundaev, V., Solomon, A. A., Le, T., Lohrmann, A., &amp; Breyer, C. (2023). Review of critical materials for the energy transition, an analysis of global resources and production databases and the state of material circularity. Minerals Engineering, 203, 108282. https://doi.org/10.1016/j.mineng.2023.108282</t>
  </si>
  <si>
    <t>Historical Statistics for Mineral and Material Commodities in the United States | U.S. Geological Survey. (s. d.). Consulté 30 mai 2024, à l’adresse https://www.usgs.gov/centers/national-minerals-information-center/historical-statistics-mineral-and-material-commodities</t>
  </si>
  <si>
    <t>World mineral statistics data | Statistics &amp; Commodities | MineralsUK. (s. d.). Consulté 30 mai 2024, à l’adresse https://www2.bgs.ac.uk/mineralsuk/statistics/wms.cfc?method=searchWMS</t>
  </si>
  <si>
    <r>
      <t xml:space="preserve">Köstinger, E. (2022). </t>
    </r>
    <r>
      <rPr>
        <i/>
        <sz val="11"/>
        <color theme="1"/>
        <rFont val="Calibri"/>
        <family val="2"/>
        <scheme val="minor"/>
      </rPr>
      <t>World Mining Data 2022</t>
    </r>
    <r>
      <rPr>
        <sz val="11"/>
        <color theme="1"/>
        <rFont val="Calibri"/>
        <family val="2"/>
        <scheme val="minor"/>
      </rPr>
      <t>.</t>
    </r>
  </si>
  <si>
    <t>Prod_IEA&amp;By_product</t>
  </si>
  <si>
    <t>(McNeil et al, 2023)</t>
  </si>
  <si>
    <t>McNeil, Brent and Billy, Romain and Aguilar Lopez, Fernando and Petavratzi, Evi and Muller, Daniel, Insufficient Lithium Supply is Likely to Slow Down the Transition to Electrified Transport. Available at SSRN: https://ssrn.com/abstract=4662605 or http://dx.doi.org/10.2139/ssrn.4662605</t>
  </si>
  <si>
    <t xml:space="preserve">In the code, demand is linearized for missing years. </t>
  </si>
  <si>
    <t>Resources</t>
  </si>
  <si>
    <t>Reserves</t>
  </si>
  <si>
    <t>(Lundaev et al., 2023)</t>
  </si>
  <si>
    <t>(Mineral Commodity Summaries 2023, 2023)</t>
  </si>
  <si>
    <t>Silicium</t>
  </si>
  <si>
    <t xml:space="preserve">Metals </t>
  </si>
  <si>
    <t>(Charpentier-Poncelet, 2022)</t>
  </si>
  <si>
    <t>(Nassar &amp; al., 2022)</t>
  </si>
  <si>
    <t>Metal host</t>
  </si>
  <si>
    <t>(By-product Cu)</t>
  </si>
  <si>
    <t>(By product Ti)</t>
  </si>
  <si>
    <t>Prod_Hypothesis</t>
  </si>
  <si>
    <t>Recovery_rates</t>
  </si>
  <si>
    <t>Charpentier Poncelet, A., Helbig, C., Loubet, P., Beylot, A., Muller, S., Villeneuve, J., Laratte, B., Thorenz, A., Tuma, A., &amp; Sonnemann, G. (2022). Losses and lifetimes of metals in the economy. Nature Sustainability, 5(8), 717‑726. https://doi.org/10.1038/s41893-022-00895-8</t>
  </si>
  <si>
    <t>Nassar, N. T., Lederer, G. W., Brainard, J. L., Padilla, A. J., &amp; Lessard, J. D. (2022). Rock-to-Metal Ratio : A Foundational Metric for Understanding Mine Wastes. Environmental Science &amp; Technology, 56(10), 6710‑6721. https://doi.org/10.1021/acs.est.1c07875</t>
  </si>
  <si>
    <t>(Watari et al., 2018)</t>
  </si>
  <si>
    <r>
      <t xml:space="preserve">Watari, T., McLellan, B., Ogata, S., &amp; Tezuka, T. (2018). Analysis of Potential for Critical Metal Resource Constraints in the International Energy Agency’s Long-Term Low-Carbon Energy Scenarios. </t>
    </r>
    <r>
      <rPr>
        <i/>
        <sz val="11"/>
        <color theme="1"/>
        <rFont val="Calibri"/>
        <family val="2"/>
        <scheme val="minor"/>
      </rPr>
      <t>Minerals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(4), 156. https://doi.org/10.3390/min8040156</t>
    </r>
  </si>
  <si>
    <t>Reserves_Resources</t>
  </si>
  <si>
    <t>Prod_2020</t>
  </si>
  <si>
    <t>Metal intensity of the economy in time</t>
  </si>
  <si>
    <t>Mean metal intensity reduction</t>
  </si>
  <si>
    <t>Metals 100% by-product</t>
  </si>
  <si>
    <t>IEA prod estimates 2020-2040, beta prod until 2050</t>
  </si>
  <si>
    <t>Nassar, N. T., Graedel, T. E., &amp; Harper, E. M. (2015). By-product metals are technologically essential but have problematic supply. Science Advances, 1(3), e1400180. https://doi.org/10.1126/sciadv.1400180</t>
  </si>
  <si>
    <t>(Nassar et al., 2015)</t>
  </si>
  <si>
    <t>1. Identify metals 100% by-product of a host metal (inner circle)</t>
  </si>
  <si>
    <t>(Nassar et al., 2015, Fig 2)</t>
  </si>
  <si>
    <t>(By product Zn)</t>
  </si>
  <si>
    <t>RR_Prod</t>
  </si>
  <si>
    <t>RR_Reserve</t>
  </si>
  <si>
    <t>%</t>
  </si>
  <si>
    <t>t</t>
  </si>
  <si>
    <t xml:space="preserve">Spreadsheet title </t>
  </si>
  <si>
    <t>Description</t>
  </si>
  <si>
    <t>Dark grey spreadsheet represent reference and hypothesis of calculation</t>
  </si>
  <si>
    <t>Ref&amp;Hp</t>
  </si>
  <si>
    <t>Calculate_MetalIntensity_Reduction</t>
  </si>
  <si>
    <t>Calcul_Prod</t>
  </si>
  <si>
    <t>(By-product Zn)</t>
  </si>
  <si>
    <t xml:space="preserve">Estimation of production between 2020 and 2050 in tons per year, by metals. Based on IEA projections, or in a host / by-product dynamic hypothesis. </t>
  </si>
  <si>
    <t xml:space="preserve">Reserve and resources estimates in tons per metal. </t>
  </si>
  <si>
    <t xml:space="preserve">Estimation of recovery rates by metals in percentage, by comparing the metal in the final product, and the production state for RR_Prod, and the mining state for RR_Res. </t>
  </si>
  <si>
    <t xml:space="preserve">Estimation of the metal intensity reduction of the economy by decade, between 2030 and 2050. </t>
  </si>
  <si>
    <t xml:space="preserve">Estimation of metal demand for the other sectors of the economy in the literature, by metals and scenario, in tons by year. </t>
  </si>
  <si>
    <t>Metal demand for the storage sector by metals, based on three IEA scenario, in tons of metals per year</t>
  </si>
  <si>
    <t>Metal demand for the grid network sector by metals, based on three IEA scenario, in tons of metals per year</t>
  </si>
  <si>
    <t>Red spreadsheet represent data used to estimate metal demand for storage and network, based on IEA data</t>
  </si>
  <si>
    <t>Yellow spreadsheets represent data used to calculate future metal production</t>
  </si>
  <si>
    <t>Blue spreadsheets represent data used to calculate metal reserve and resources</t>
  </si>
  <si>
    <t>Green spreadsheets represent data used to calculate metal demand from the other sectors of the economy</t>
  </si>
  <si>
    <t>The references of each spreadsheet is organized in this file in a table, by spreadsheet name, followed by the hypothesis made.</t>
  </si>
  <si>
    <t xml:space="preserve">Table presenting calculation methods for future production. Includes historical data of production by metals, calculation of beta for each metals, by-product / host ratio estimates, and calculation of future by-product production based on the host one. </t>
  </si>
  <si>
    <t xml:space="preserve">Table presenting calculation methos for the metal intensity reduction of the economy. Includes the OECD projection of the metal intensity of the economy, and the calculation for reduction in time. </t>
  </si>
  <si>
    <t>(Charpentier Poncelet et al., 2022)</t>
  </si>
  <si>
    <t xml:space="preserve">Lack of historical data of production </t>
  </si>
  <si>
    <t>Reference</t>
  </si>
  <si>
    <t>Prod_2020_Beta</t>
  </si>
  <si>
    <r>
      <t xml:space="preserve">Hypothesis and data used to calculate future metal production
- </t>
    </r>
    <r>
      <rPr>
        <i/>
        <sz val="11"/>
        <color theme="1"/>
        <rFont val="Calibri"/>
        <family val="2"/>
        <scheme val="minor"/>
      </rPr>
      <t>Prod_2020</t>
    </r>
    <r>
      <rPr>
        <sz val="11"/>
        <color theme="1"/>
        <rFont val="Calibri"/>
        <family val="2"/>
        <scheme val="minor"/>
      </rPr>
      <t xml:space="preserve"> : Production in 2020 by metal in tons by year
- </t>
    </r>
    <r>
      <rPr>
        <i/>
        <sz val="11"/>
        <color theme="1"/>
        <rFont val="Calibri"/>
        <family val="2"/>
        <scheme val="minor"/>
      </rPr>
      <t>Prod_Hypothesis</t>
    </r>
    <r>
      <rPr>
        <sz val="11"/>
        <color theme="1"/>
        <rFont val="Calibri"/>
        <family val="2"/>
        <scheme val="minor"/>
      </rPr>
      <t xml:space="preserve"> : Hypothesis made to calculate future production of the metal
- </t>
    </r>
    <r>
      <rPr>
        <i/>
        <sz val="11"/>
        <color theme="1"/>
        <rFont val="Calibri"/>
        <family val="2"/>
        <scheme val="minor"/>
      </rPr>
      <t>Beta</t>
    </r>
    <r>
      <rPr>
        <sz val="11"/>
        <color theme="1"/>
        <rFont val="Calibri"/>
        <family val="2"/>
        <scheme val="minor"/>
      </rPr>
      <t xml:space="preserve"> : Estimation of beta, the median of historical production, by metals, used to project future metal production until 2050. 
- </t>
    </r>
    <r>
      <rPr>
        <i/>
        <sz val="11"/>
        <color theme="1"/>
        <rFont val="Calibri"/>
        <family val="2"/>
        <scheme val="minor"/>
      </rPr>
      <t>Years_Considered</t>
    </r>
    <r>
      <rPr>
        <sz val="11"/>
        <color theme="1"/>
        <rFont val="Calibri"/>
        <family val="2"/>
        <scheme val="minor"/>
      </rPr>
      <t xml:space="preserve"> : Specification of the historical production years used for each metals to estimate beta. Hypothesis of future production rate for each metals. </t>
    </r>
  </si>
  <si>
    <t>Aluminum</t>
  </si>
  <si>
    <t>Mining flow</t>
  </si>
  <si>
    <t>(USGS, 2021)</t>
  </si>
  <si>
    <t>(Lundaev and al, 2023)</t>
  </si>
  <si>
    <t>(Charpentier Ponceland and al., 2022)</t>
  </si>
  <si>
    <t>Mine production</t>
  </si>
  <si>
    <t>Refinery production</t>
  </si>
  <si>
    <t>(USGS, 2025 ; Lundaev and al., 2023)</t>
  </si>
  <si>
    <t>(USGS, 2025)</t>
  </si>
  <si>
    <t>(Lundaev and al., 2023)</t>
  </si>
  <si>
    <t>(Watari and al., 2018; USGS, 2017)</t>
  </si>
  <si>
    <t>(Watari et al., 2018; USGS, 2017)</t>
  </si>
  <si>
    <t>RR_Prod_Init</t>
  </si>
  <si>
    <t>International Energy Agency. (2024, mai). Global Critical Minerals Outlook 2024. International Energy Agency. https://www.iea.org/reports/global-critical-minerals-outlook-2024</t>
  </si>
  <si>
    <t>International Tin Association. (2018). Tin for the Future: An introduction to the tin market and the International Tin Association [Datasheet]. International Tin Association. https://www.internationaltin.org/wp-content/uploads/2018/08/Tin-for-the-Future-Introduction-to-the-tin-market-and-the-International-Tin-Association.pdf</t>
  </si>
  <si>
    <t>(International Tin association, 2018)</t>
  </si>
  <si>
    <t>U.S. Geological Survey, 2021, Mineral commodity summaries 2021: U.S. Geological Survey, 200 p., https://doi.org/10.3133/mcs2021.</t>
  </si>
  <si>
    <t>(International Tin Association, 2018)</t>
  </si>
  <si>
    <t>International Tin Association. (2018). Tin for the future: Introduction to the tin market and the International Tin Association. https://www.internationaltin.org/reports/tin-for-the-future/</t>
  </si>
  <si>
    <t>New mines opening for 2041</t>
  </si>
  <si>
    <t>Mining flow from IEA for 2030-2040, Beta until 2050</t>
  </si>
  <si>
    <t>(By-product Zn, Cu)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</si>
</sst>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_);_(@_)"/>
    <numFmt numFmtId="166" formatCode="0.0%"/>
    <numFmt numFmtId="167" formatCode="_-* #,##0.00\ _€_-;\-* #,##0.00\ _€_-;_-* &quot;-&quot;??\ _€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505050"/>
      <name val="NexusSansWebPro"/>
    </font>
    <font>
      <u/>
      <sz val="8"/>
      <color rgb="FF505050"/>
      <name val="NexusSansWebPro"/>
    </font>
    <font>
      <sz val="12"/>
      <color rgb="FF0000FF"/>
      <name val="Calibri"/>
      <family val="2"/>
    </font>
    <font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Times New Roman"/>
      <family val="1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0"/>
      <color rgb="FF000000"/>
      <name val="Arial"/>
      <family val="2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8"/>
      <name val="Times"/>
    </font>
    <font>
      <sz val="8"/>
      <name val="Times"/>
      <family val="1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0" fontId="16" fillId="0" borderId="0"/>
    <xf numFmtId="165" fontId="20" fillId="0" borderId="0" applyFont="0" applyFill="0" applyBorder="0" applyAlignment="0" applyProtection="0"/>
    <xf numFmtId="0" fontId="21" fillId="0" borderId="0"/>
    <xf numFmtId="0" fontId="23" fillId="0" borderId="0"/>
    <xf numFmtId="0" fontId="1" fillId="15" borderId="40" applyNumberFormat="0" applyFont="0" applyAlignment="0" applyProtection="0"/>
    <xf numFmtId="0" fontId="1" fillId="0" borderId="0"/>
    <xf numFmtId="0" fontId="23" fillId="0" borderId="0"/>
    <xf numFmtId="43" fontId="1" fillId="0" borderId="0" applyFont="0" applyFill="0" applyBorder="0" applyAlignment="0" applyProtection="0"/>
  </cellStyleXfs>
  <cellXfs count="272">
    <xf numFmtId="0" fontId="0" fillId="0" borderId="0" xfId="0"/>
    <xf numFmtId="0" fontId="0" fillId="0" borderId="1" xfId="0" applyBorder="1"/>
    <xf numFmtId="164" fontId="0" fillId="0" borderId="1" xfId="1" applyNumberFormat="1" applyFont="1" applyBorder="1" applyAlignment="1">
      <alignment horizontal="left" vertical="center"/>
    </xf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 applyAlignment="1">
      <alignment horizontal="center" vertical="top"/>
    </xf>
    <xf numFmtId="0" fontId="0" fillId="0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/>
    <xf numFmtId="164" fontId="0" fillId="0" borderId="1" xfId="1" applyNumberFormat="1" applyFont="1" applyFill="1" applyBorder="1" applyAlignment="1">
      <alignment horizontal="center" vertical="top"/>
    </xf>
    <xf numFmtId="164" fontId="0" fillId="0" borderId="1" xfId="1" applyNumberFormat="1" applyFont="1" applyFill="1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3" borderId="1" xfId="1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/>
    <xf numFmtId="0" fontId="2" fillId="2" borderId="4" xfId="0" applyFont="1" applyFill="1" applyBorder="1" applyAlignment="1">
      <alignment horizontal="center" vertical="top"/>
    </xf>
    <xf numFmtId="9" fontId="0" fillId="0" borderId="1" xfId="3" applyFont="1" applyBorder="1"/>
    <xf numFmtId="0" fontId="8" fillId="3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0" fontId="2" fillId="4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5" xfId="0" applyBorder="1"/>
    <xf numFmtId="0" fontId="0" fillId="6" borderId="1" xfId="0" applyFill="1" applyBorder="1"/>
    <xf numFmtId="0" fontId="9" fillId="7" borderId="1" xfId="0" applyFont="1" applyFill="1" applyBorder="1"/>
    <xf numFmtId="9" fontId="0" fillId="7" borderId="1" xfId="3" applyFont="1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9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9" fontId="0" fillId="7" borderId="1" xfId="3" applyFont="1" applyFill="1" applyBorder="1" applyAlignment="1">
      <alignment horizontal="center" vertical="center"/>
    </xf>
    <xf numFmtId="0" fontId="9" fillId="7" borderId="1" xfId="4" applyFont="1" applyFill="1" applyBorder="1" applyAlignment="1">
      <alignment horizontal="left"/>
    </xf>
    <xf numFmtId="10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right"/>
    </xf>
    <xf numFmtId="164" fontId="0" fillId="0" borderId="1" xfId="1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2" fillId="11" borderId="1" xfId="0" applyFont="1" applyFill="1" applyBorder="1" applyAlignment="1">
      <alignment horizontal="left"/>
    </xf>
    <xf numFmtId="164" fontId="1" fillId="7" borderId="1" xfId="1" applyNumberFormat="1" applyFont="1" applyFill="1" applyBorder="1"/>
    <xf numFmtId="9" fontId="0" fillId="0" borderId="0" xfId="3" applyFont="1"/>
    <xf numFmtId="0" fontId="0" fillId="8" borderId="1" xfId="0" applyFill="1" applyBorder="1" applyAlignment="1">
      <alignment horizontal="center"/>
    </xf>
    <xf numFmtId="0" fontId="2" fillId="6" borderId="1" xfId="0" applyFont="1" applyFill="1" applyBorder="1"/>
    <xf numFmtId="0" fontId="2" fillId="6" borderId="5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3" fontId="0" fillId="0" borderId="1" xfId="0" applyNumberFormat="1" applyBorder="1"/>
    <xf numFmtId="3" fontId="9" fillId="0" borderId="1" xfId="0" applyNumberFormat="1" applyFont="1" applyBorder="1"/>
    <xf numFmtId="9" fontId="0" fillId="0" borderId="0" xfId="0" applyNumberFormat="1"/>
    <xf numFmtId="3" fontId="13" fillId="0" borderId="1" xfId="0" applyNumberFormat="1" applyFont="1" applyBorder="1"/>
    <xf numFmtId="4" fontId="0" fillId="0" borderId="1" xfId="0" applyNumberFormat="1" applyBorder="1"/>
    <xf numFmtId="43" fontId="15" fillId="0" borderId="1" xfId="1" applyFont="1" applyBorder="1"/>
    <xf numFmtId="43" fontId="1" fillId="13" borderId="1" xfId="1" applyFont="1" applyFill="1" applyBorder="1" applyAlignment="1">
      <alignment horizontal="right" vertical="center"/>
    </xf>
    <xf numFmtId="3" fontId="11" fillId="0" borderId="1" xfId="5" applyNumberFormat="1" applyFont="1" applyBorder="1" applyAlignment="1">
      <alignment horizontal="right" vertical="center"/>
    </xf>
    <xf numFmtId="3" fontId="17" fillId="0" borderId="1" xfId="0" applyNumberFormat="1" applyFont="1" applyBorder="1" applyAlignment="1">
      <alignment horizontal="right"/>
    </xf>
    <xf numFmtId="164" fontId="17" fillId="0" borderId="1" xfId="1" applyNumberFormat="1" applyFont="1" applyFill="1" applyBorder="1" applyAlignment="1">
      <alignment horizontal="right" vertical="center"/>
    </xf>
    <xf numFmtId="164" fontId="17" fillId="0" borderId="1" xfId="1" applyNumberFormat="1" applyFont="1" applyBorder="1"/>
    <xf numFmtId="49" fontId="18" fillId="0" borderId="1" xfId="4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9" fillId="0" borderId="1" xfId="0" applyFont="1" applyBorder="1"/>
    <xf numFmtId="164" fontId="0" fillId="0" borderId="0" xfId="1" applyNumberFormat="1" applyFont="1"/>
    <xf numFmtId="3" fontId="0" fillId="0" borderId="0" xfId="0" applyNumberFormat="1"/>
    <xf numFmtId="4" fontId="0" fillId="0" borderId="0" xfId="0" applyNumberFormat="1"/>
    <xf numFmtId="3" fontId="9" fillId="0" borderId="0" xfId="0" applyNumberFormat="1" applyFont="1"/>
    <xf numFmtId="0" fontId="0" fillId="7" borderId="1" xfId="0" applyFill="1" applyBorder="1"/>
    <xf numFmtId="0" fontId="0" fillId="7" borderId="1" xfId="4" applyFont="1" applyFill="1" applyBorder="1" applyAlignment="1">
      <alignment horizontal="left"/>
    </xf>
    <xf numFmtId="4" fontId="0" fillId="7" borderId="1" xfId="0" applyNumberFormat="1" applyFill="1" applyBorder="1"/>
    <xf numFmtId="3" fontId="0" fillId="7" borderId="1" xfId="0" applyNumberFormat="1" applyFill="1" applyBorder="1" applyAlignment="1">
      <alignment horizontal="left"/>
    </xf>
    <xf numFmtId="9" fontId="0" fillId="0" borderId="1" xfId="0" applyNumberFormat="1" applyBorder="1"/>
    <xf numFmtId="9" fontId="0" fillId="5" borderId="1" xfId="0" applyNumberFormat="1" applyFill="1" applyBorder="1"/>
    <xf numFmtId="0" fontId="10" fillId="0" borderId="1" xfId="0" applyFont="1" applyBorder="1" applyAlignment="1">
      <alignment horizontal="center"/>
    </xf>
    <xf numFmtId="0" fontId="0" fillId="0" borderId="7" xfId="0" applyBorder="1"/>
    <xf numFmtId="9" fontId="0" fillId="7" borderId="1" xfId="0" applyNumberFormat="1" applyFill="1" applyBorder="1"/>
    <xf numFmtId="166" fontId="0" fillId="7" borderId="1" xfId="0" applyNumberFormat="1" applyFill="1" applyBorder="1"/>
    <xf numFmtId="166" fontId="0" fillId="7" borderId="1" xfId="3" applyNumberFormat="1" applyFont="1" applyFill="1" applyBorder="1" applyAlignment="1">
      <alignment horizontal="center"/>
    </xf>
    <xf numFmtId="9" fontId="0" fillId="7" borderId="1" xfId="0" applyNumberFormat="1" applyFill="1" applyBorder="1" applyAlignment="1">
      <alignment horizontal="center" vertical="center"/>
    </xf>
    <xf numFmtId="0" fontId="0" fillId="9" borderId="1" xfId="0" applyFill="1" applyBorder="1"/>
    <xf numFmtId="0" fontId="2" fillId="9" borderId="1" xfId="0" applyFont="1" applyFill="1" applyBorder="1" applyAlignment="1">
      <alignment vertical="center"/>
    </xf>
    <xf numFmtId="43" fontId="0" fillId="0" borderId="1" xfId="1" applyFont="1" applyBorder="1" applyAlignment="1">
      <alignment horizontal="right"/>
    </xf>
    <xf numFmtId="0" fontId="2" fillId="9" borderId="1" xfId="0" applyFont="1" applyFill="1" applyBorder="1"/>
    <xf numFmtId="43" fontId="0" fillId="0" borderId="1" xfId="1" applyFont="1" applyBorder="1"/>
    <xf numFmtId="167" fontId="0" fillId="0" borderId="1" xfId="0" applyNumberFormat="1" applyBorder="1"/>
    <xf numFmtId="0" fontId="2" fillId="0" borderId="1" xfId="0" applyFont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4" xfId="0" applyBorder="1"/>
    <xf numFmtId="0" fontId="3" fillId="0" borderId="11" xfId="2" applyBorder="1" applyAlignment="1">
      <alignment vertical="center"/>
    </xf>
    <xf numFmtId="0" fontId="3" fillId="0" borderId="13" xfId="2" applyBorder="1" applyAlignment="1">
      <alignment vertical="center"/>
    </xf>
    <xf numFmtId="0" fontId="3" fillId="0" borderId="15" xfId="2" applyBorder="1" applyAlignment="1">
      <alignment vertical="center"/>
    </xf>
    <xf numFmtId="0" fontId="0" fillId="0" borderId="9" xfId="0" applyBorder="1"/>
    <xf numFmtId="0" fontId="3" fillId="0" borderId="13" xfId="2" applyBorder="1" applyAlignment="1"/>
    <xf numFmtId="0" fontId="6" fillId="0" borderId="16" xfId="0" applyFont="1" applyBorder="1"/>
    <xf numFmtId="0" fontId="0" fillId="0" borderId="17" xfId="0" applyBorder="1"/>
    <xf numFmtId="0" fontId="3" fillId="0" borderId="11" xfId="2" applyBorder="1"/>
    <xf numFmtId="0" fontId="0" fillId="0" borderId="18" xfId="0" applyBorder="1"/>
    <xf numFmtId="0" fontId="3" fillId="0" borderId="15" xfId="2" applyBorder="1"/>
    <xf numFmtId="9" fontId="2" fillId="0" borderId="1" xfId="3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4" fontId="9" fillId="0" borderId="1" xfId="1" applyNumberFormat="1" applyFont="1" applyBorder="1"/>
    <xf numFmtId="11" fontId="0" fillId="0" borderId="1" xfId="0" applyNumberFormat="1" applyBorder="1"/>
    <xf numFmtId="1" fontId="0" fillId="0" borderId="1" xfId="0" applyNumberFormat="1" applyBorder="1"/>
    <xf numFmtId="11" fontId="0" fillId="4" borderId="1" xfId="0" applyNumberFormat="1" applyFill="1" applyBorder="1"/>
    <xf numFmtId="10" fontId="0" fillId="0" borderId="1" xfId="3" applyNumberFormat="1" applyFont="1" applyBorder="1"/>
    <xf numFmtId="0" fontId="0" fillId="7" borderId="1" xfId="0" applyFill="1" applyBorder="1" applyAlignment="1">
      <alignment vertical="center"/>
    </xf>
    <xf numFmtId="9" fontId="0" fillId="7" borderId="1" xfId="0" applyNumberFormat="1" applyFill="1" applyBorder="1" applyAlignment="1">
      <alignment horizontal="right"/>
    </xf>
    <xf numFmtId="10" fontId="0" fillId="7" borderId="1" xfId="3" applyNumberFormat="1" applyFont="1" applyFill="1" applyBorder="1"/>
    <xf numFmtId="166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9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4" fontId="9" fillId="7" borderId="1" xfId="0" applyNumberFormat="1" applyFont="1" applyFill="1" applyBorder="1"/>
    <xf numFmtId="3" fontId="9" fillId="7" borderId="1" xfId="0" applyNumberFormat="1" applyFont="1" applyFill="1" applyBorder="1" applyAlignment="1">
      <alignment horizontal="left"/>
    </xf>
    <xf numFmtId="166" fontId="0" fillId="7" borderId="1" xfId="0" applyNumberFormat="1" applyFill="1" applyBorder="1" applyAlignment="1">
      <alignment horizontal="center"/>
    </xf>
    <xf numFmtId="0" fontId="3" fillId="0" borderId="20" xfId="2" applyBorder="1" applyAlignment="1">
      <alignment vertical="center"/>
    </xf>
    <xf numFmtId="0" fontId="0" fillId="0" borderId="21" xfId="0" applyBorder="1"/>
    <xf numFmtId="0" fontId="14" fillId="0" borderId="5" xfId="0" applyFont="1" applyBorder="1"/>
    <xf numFmtId="0" fontId="2" fillId="2" borderId="22" xfId="0" applyFont="1" applyFill="1" applyBorder="1"/>
    <xf numFmtId="0" fontId="0" fillId="14" borderId="23" xfId="0" applyFill="1" applyBorder="1"/>
    <xf numFmtId="0" fontId="0" fillId="14" borderId="24" xfId="0" applyFill="1" applyBorder="1"/>
    <xf numFmtId="0" fontId="0" fillId="5" borderId="6" xfId="0" applyFill="1" applyBorder="1"/>
    <xf numFmtId="0" fontId="0" fillId="0" borderId="1" xfId="0" applyBorder="1" applyAlignment="1">
      <alignment horizontal="left"/>
    </xf>
    <xf numFmtId="0" fontId="3" fillId="0" borderId="5" xfId="2" applyBorder="1" applyAlignment="1">
      <alignment horizontal="left" vertical="center" indent="2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center"/>
    </xf>
    <xf numFmtId="0" fontId="0" fillId="7" borderId="11" xfId="0" applyFill="1" applyBorder="1" applyAlignment="1">
      <alignment vertical="center"/>
    </xf>
    <xf numFmtId="0" fontId="0" fillId="0" borderId="13" xfId="0" applyBorder="1"/>
    <xf numFmtId="0" fontId="0" fillId="7" borderId="15" xfId="0" applyFill="1" applyBorder="1" applyAlignment="1">
      <alignment vertical="center"/>
    </xf>
    <xf numFmtId="0" fontId="0" fillId="0" borderId="11" xfId="0" applyBorder="1"/>
    <xf numFmtId="0" fontId="0" fillId="3" borderId="1" xfId="0" applyFill="1" applyBorder="1" applyAlignment="1">
      <alignment horizontal="center"/>
    </xf>
    <xf numFmtId="0" fontId="2" fillId="5" borderId="1" xfId="0" applyFont="1" applyFill="1" applyBorder="1"/>
    <xf numFmtId="0" fontId="2" fillId="6" borderId="1" xfId="0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center" vertical="top"/>
    </xf>
    <xf numFmtId="0" fontId="0" fillId="0" borderId="29" xfId="0" applyBorder="1"/>
    <xf numFmtId="0" fontId="0" fillId="0" borderId="31" xfId="0" applyBorder="1"/>
    <xf numFmtId="0" fontId="2" fillId="6" borderId="0" xfId="0" applyFont="1" applyFill="1"/>
    <xf numFmtId="0" fontId="0" fillId="0" borderId="1" xfId="0" applyBorder="1" applyAlignment="1">
      <alignment wrapText="1"/>
    </xf>
    <xf numFmtId="0" fontId="0" fillId="7" borderId="29" xfId="0" applyFill="1" applyBorder="1"/>
    <xf numFmtId="0" fontId="0" fillId="7" borderId="0" xfId="0" applyFill="1"/>
    <xf numFmtId="0" fontId="0" fillId="7" borderId="32" xfId="0" applyFill="1" applyBorder="1"/>
    <xf numFmtId="0" fontId="0" fillId="7" borderId="30" xfId="0" applyFill="1" applyBorder="1"/>
    <xf numFmtId="0" fontId="0" fillId="7" borderId="33" xfId="0" applyFill="1" applyBorder="1"/>
    <xf numFmtId="43" fontId="0" fillId="7" borderId="0" xfId="1" applyFont="1" applyFill="1" applyBorder="1" applyAlignment="1">
      <alignment horizontal="right"/>
    </xf>
    <xf numFmtId="3" fontId="9" fillId="7" borderId="0" xfId="0" applyNumberFormat="1" applyFont="1" applyFill="1"/>
    <xf numFmtId="0" fontId="3" fillId="0" borderId="0" xfId="2" applyAlignment="1">
      <alignment horizontal="left" vertical="center" indent="2"/>
    </xf>
    <xf numFmtId="0" fontId="2" fillId="7" borderId="12" xfId="0" applyFont="1" applyFill="1" applyBorder="1"/>
    <xf numFmtId="0" fontId="0" fillId="0" borderId="12" xfId="0" applyBorder="1"/>
    <xf numFmtId="0" fontId="10" fillId="0" borderId="31" xfId="0" applyFont="1" applyBorder="1"/>
    <xf numFmtId="0" fontId="0" fillId="7" borderId="34" xfId="0" applyFill="1" applyBorder="1"/>
    <xf numFmtId="0" fontId="0" fillId="7" borderId="35" xfId="0" applyFill="1" applyBorder="1"/>
    <xf numFmtId="0" fontId="0" fillId="7" borderId="36" xfId="0" applyFill="1" applyBorder="1"/>
    <xf numFmtId="9" fontId="0" fillId="7" borderId="1" xfId="3" applyFont="1" applyFill="1" applyBorder="1"/>
    <xf numFmtId="9" fontId="0" fillId="0" borderId="1" xfId="0" applyNumberFormat="1" applyBorder="1" applyAlignment="1">
      <alignment horizontal="center"/>
    </xf>
    <xf numFmtId="0" fontId="10" fillId="4" borderId="1" xfId="0" applyFont="1" applyFill="1" applyBorder="1" applyAlignment="1">
      <alignment horizontal="right"/>
    </xf>
    <xf numFmtId="9" fontId="10" fillId="4" borderId="1" xfId="3" applyFont="1" applyFill="1" applyBorder="1" applyAlignment="1">
      <alignment horizontal="right"/>
    </xf>
    <xf numFmtId="9" fontId="0" fillId="8" borderId="1" xfId="3" applyFont="1" applyFill="1" applyBorder="1" applyAlignment="1">
      <alignment horizontal="center"/>
    </xf>
    <xf numFmtId="0" fontId="2" fillId="12" borderId="0" xfId="0" applyFont="1" applyFill="1" applyAlignment="1">
      <alignment horizontal="left" vertical="center"/>
    </xf>
    <xf numFmtId="9" fontId="0" fillId="0" borderId="0" xfId="3" applyFont="1" applyBorder="1"/>
    <xf numFmtId="164" fontId="0" fillId="0" borderId="1" xfId="1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9" fontId="2" fillId="0" borderId="1" xfId="3" applyFont="1" applyFill="1" applyBorder="1" applyAlignment="1">
      <alignment horizontal="center"/>
    </xf>
    <xf numFmtId="0" fontId="2" fillId="6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3" fontId="9" fillId="7" borderId="1" xfId="0" applyNumberFormat="1" applyFont="1" applyFill="1" applyBorder="1"/>
    <xf numFmtId="0" fontId="9" fillId="7" borderId="0" xfId="0" applyFont="1" applyFill="1"/>
    <xf numFmtId="9" fontId="9" fillId="7" borderId="1" xfId="3" applyFont="1" applyFill="1" applyBorder="1"/>
    <xf numFmtId="9" fontId="9" fillId="7" borderId="0" xfId="3" applyFont="1" applyFill="1" applyBorder="1"/>
    <xf numFmtId="9" fontId="9" fillId="7" borderId="1" xfId="0" applyNumberFormat="1" applyFont="1" applyFill="1" applyBorder="1"/>
    <xf numFmtId="9" fontId="9" fillId="7" borderId="1" xfId="0" applyNumberFormat="1" applyFont="1" applyFill="1" applyBorder="1" applyAlignment="1">
      <alignment horizontal="center"/>
    </xf>
    <xf numFmtId="10" fontId="0" fillId="5" borderId="1" xfId="0" applyNumberFormat="1" applyFill="1" applyBorder="1"/>
    <xf numFmtId="9" fontId="9" fillId="5" borderId="1" xfId="0" applyNumberFormat="1" applyFont="1" applyFill="1" applyBorder="1"/>
    <xf numFmtId="164" fontId="1" fillId="13" borderId="1" xfId="1" applyNumberFormat="1" applyFont="1" applyFill="1" applyBorder="1" applyAlignment="1">
      <alignment horizontal="right" vertical="center"/>
    </xf>
    <xf numFmtId="164" fontId="9" fillId="7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164" fontId="9" fillId="3" borderId="1" xfId="1" applyNumberFormat="1" applyFont="1" applyFill="1" applyBorder="1"/>
    <xf numFmtId="43" fontId="0" fillId="7" borderId="0" xfId="1" applyFont="1" applyFill="1"/>
    <xf numFmtId="164" fontId="0" fillId="7" borderId="0" xfId="0" applyNumberFormat="1" applyFill="1"/>
    <xf numFmtId="0" fontId="12" fillId="7" borderId="1" xfId="0" applyFont="1" applyFill="1" applyBorder="1"/>
    <xf numFmtId="4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left"/>
    </xf>
    <xf numFmtId="0" fontId="12" fillId="7" borderId="1" xfId="4" applyFont="1" applyFill="1" applyBorder="1" applyAlignment="1">
      <alignment horizontal="left"/>
    </xf>
    <xf numFmtId="0" fontId="12" fillId="0" borderId="1" xfId="0" applyFont="1" applyBorder="1"/>
    <xf numFmtId="43" fontId="2" fillId="2" borderId="1" xfId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9" fontId="2" fillId="2" borderId="1" xfId="3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4" fontId="2" fillId="2" borderId="1" xfId="1" applyNumberFormat="1" applyFont="1" applyFill="1" applyBorder="1" applyAlignment="1">
      <alignment horizontal="center" vertical="center"/>
    </xf>
    <xf numFmtId="164" fontId="0" fillId="7" borderId="1" xfId="1" applyNumberFormat="1" applyFont="1" applyFill="1" applyBorder="1" applyAlignment="1">
      <alignment horizontal="left"/>
    </xf>
    <xf numFmtId="164" fontId="0" fillId="4" borderId="1" xfId="1" applyNumberFormat="1" applyFont="1" applyFill="1" applyBorder="1" applyAlignment="1">
      <alignment horizontal="right" vertical="center"/>
    </xf>
    <xf numFmtId="164" fontId="0" fillId="4" borderId="1" xfId="1" applyNumberFormat="1" applyFont="1" applyFill="1" applyBorder="1" applyAlignment="1">
      <alignment horizontal="center" vertical="center"/>
    </xf>
    <xf numFmtId="164" fontId="0" fillId="7" borderId="1" xfId="1" applyNumberFormat="1" applyFont="1" applyFill="1" applyBorder="1"/>
    <xf numFmtId="10" fontId="0" fillId="0" borderId="1" xfId="3" applyNumberFormat="1" applyFont="1" applyBorder="1" applyAlignment="1">
      <alignment horizontal="center"/>
    </xf>
    <xf numFmtId="9" fontId="0" fillId="0" borderId="0" xfId="3" applyFont="1" applyAlignment="1">
      <alignment horizontal="center"/>
    </xf>
    <xf numFmtId="43" fontId="2" fillId="2" borderId="1" xfId="1" applyFont="1" applyFill="1" applyBorder="1" applyAlignment="1">
      <alignment horizontal="right" vertical="center"/>
    </xf>
    <xf numFmtId="164" fontId="9" fillId="0" borderId="1" xfId="1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right"/>
    </xf>
    <xf numFmtId="164" fontId="9" fillId="7" borderId="1" xfId="1" applyNumberFormat="1" applyFont="1" applyFill="1" applyBorder="1" applyAlignment="1">
      <alignment horizontal="right"/>
    </xf>
    <xf numFmtId="3" fontId="9" fillId="7" borderId="1" xfId="0" applyNumberFormat="1" applyFont="1" applyFill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" fontId="0" fillId="0" borderId="0" xfId="0" applyNumberFormat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10" fontId="2" fillId="3" borderId="1" xfId="3" applyNumberFormat="1" applyFont="1" applyFill="1" applyBorder="1" applyAlignment="1">
      <alignment horizontal="center" vertical="center"/>
    </xf>
    <xf numFmtId="43" fontId="2" fillId="3" borderId="1" xfId="1" applyFont="1" applyFill="1" applyBorder="1" applyAlignment="1">
      <alignment horizontal="center" vertical="center"/>
    </xf>
    <xf numFmtId="0" fontId="0" fillId="0" borderId="23" xfId="0" applyBorder="1"/>
    <xf numFmtId="0" fontId="3" fillId="0" borderId="0" xfId="2"/>
    <xf numFmtId="0" fontId="3" fillId="0" borderId="41" xfId="2" applyBorder="1" applyAlignment="1">
      <alignment vertical="center"/>
    </xf>
    <xf numFmtId="0" fontId="3" fillId="0" borderId="43" xfId="2" applyBorder="1" applyAlignment="1">
      <alignment vertical="center"/>
    </xf>
    <xf numFmtId="0" fontId="3" fillId="0" borderId="44" xfId="2" applyBorder="1" applyAlignment="1">
      <alignment vertical="center"/>
    </xf>
    <xf numFmtId="0" fontId="3" fillId="0" borderId="45" xfId="2" applyBorder="1" applyAlignment="1">
      <alignment vertical="center"/>
    </xf>
    <xf numFmtId="0" fontId="0" fillId="0" borderId="46" xfId="0" applyBorder="1"/>
    <xf numFmtId="0" fontId="0" fillId="0" borderId="25" xfId="0" applyBorder="1"/>
    <xf numFmtId="0" fontId="14" fillId="0" borderId="25" xfId="0" applyFont="1" applyBorder="1"/>
    <xf numFmtId="0" fontId="0" fillId="0" borderId="24" xfId="0" applyBorder="1"/>
    <xf numFmtId="0" fontId="12" fillId="3" borderId="1" xfId="0" applyFont="1" applyFill="1" applyBorder="1"/>
    <xf numFmtId="9" fontId="0" fillId="7" borderId="5" xfId="3" applyFont="1" applyFill="1" applyBorder="1" applyAlignment="1">
      <alignment horizontal="center"/>
    </xf>
    <xf numFmtId="9" fontId="0" fillId="7" borderId="5" xfId="0" applyNumberForma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9" fontId="0" fillId="7" borderId="5" xfId="0" applyNumberFormat="1" applyFill="1" applyBorder="1" applyAlignment="1">
      <alignment horizontal="center" vertical="center"/>
    </xf>
    <xf numFmtId="9" fontId="0" fillId="7" borderId="5" xfId="3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/>
    </xf>
    <xf numFmtId="9" fontId="10" fillId="7" borderId="5" xfId="3" applyFont="1" applyFill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10" borderId="8" xfId="0" applyFill="1" applyBorder="1" applyAlignment="1">
      <alignment horizontal="left" vertical="center"/>
    </xf>
    <xf numFmtId="0" fontId="0" fillId="6" borderId="22" xfId="0" applyFill="1" applyBorder="1" applyAlignment="1">
      <alignment horizontal="left" vertical="center"/>
    </xf>
    <xf numFmtId="0" fontId="0" fillId="6" borderId="26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10" borderId="10" xfId="0" applyFill="1" applyBorder="1" applyAlignment="1">
      <alignment horizontal="left" vertical="center"/>
    </xf>
    <xf numFmtId="0" fontId="0" fillId="10" borderId="14" xfId="0" applyFill="1" applyBorder="1" applyAlignment="1">
      <alignment horizontal="left" vertical="center"/>
    </xf>
    <xf numFmtId="0" fontId="0" fillId="10" borderId="12" xfId="0" applyFill="1" applyBorder="1" applyAlignment="1">
      <alignment horizontal="left" vertical="center"/>
    </xf>
    <xf numFmtId="0" fontId="0" fillId="10" borderId="42" xfId="0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5" borderId="25" xfId="0" applyFill="1" applyBorder="1" applyAlignment="1">
      <alignment horizontal="left" vertical="center"/>
    </xf>
    <xf numFmtId="0" fontId="0" fillId="5" borderId="24" xfId="0" applyFill="1" applyBorder="1" applyAlignment="1">
      <alignment horizontal="left" vertical="center"/>
    </xf>
    <xf numFmtId="0" fontId="0" fillId="6" borderId="23" xfId="0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9" fontId="0" fillId="6" borderId="1" xfId="3" applyFont="1" applyFill="1" applyBorder="1" applyAlignment="1">
      <alignment horizontal="center" vertical="center"/>
    </xf>
    <xf numFmtId="0" fontId="22" fillId="9" borderId="37" xfId="0" applyFont="1" applyFill="1" applyBorder="1" applyAlignment="1">
      <alignment horizontal="center"/>
    </xf>
    <xf numFmtId="0" fontId="22" fillId="9" borderId="38" xfId="0" applyFont="1" applyFill="1" applyBorder="1" applyAlignment="1">
      <alignment horizontal="center"/>
    </xf>
    <xf numFmtId="0" fontId="22" fillId="9" borderId="39" xfId="0" applyFont="1" applyFill="1" applyBorder="1" applyAlignment="1">
      <alignment horizontal="center"/>
    </xf>
    <xf numFmtId="0" fontId="12" fillId="12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3">
    <cellStyle name="Comma 3" xfId="6" xr:uid="{AEAEE67C-8A32-41CF-9554-3DD49099CF90}"/>
    <cellStyle name="Lien hypertexte" xfId="2" builtinId="8"/>
    <cellStyle name="Milliers" xfId="1" builtinId="3"/>
    <cellStyle name="Milliers 2" xfId="12" xr:uid="{A28A6E54-1D4C-4D8F-82F5-B7D80445C974}"/>
    <cellStyle name="Normal" xfId="0" builtinId="0"/>
    <cellStyle name="Normal 2" xfId="4" xr:uid="{585F6558-9101-42DB-81BA-A75DB5317A11}"/>
    <cellStyle name="Normal 2 2" xfId="11" xr:uid="{807405B3-82A3-47F7-BA50-6037263C9968}"/>
    <cellStyle name="Normal 2 6" xfId="5" xr:uid="{7065C5D3-F8F4-4598-A7C3-ED9EFDC8DFA9}"/>
    <cellStyle name="Normal 3" xfId="7" xr:uid="{7B560C5F-6D18-42A1-8C23-FB311FE96473}"/>
    <cellStyle name="Normal 4" xfId="8" xr:uid="{9AF3EB52-5D8E-4C0F-986A-12205EB573E9}"/>
    <cellStyle name="Note 2" xfId="9" xr:uid="{59FCB54D-6CD2-4B0F-A07E-078EC626CF34}"/>
    <cellStyle name="Pourcentage" xfId="3" builtinId="5"/>
    <cellStyle name="Обычный 2" xfId="10" xr:uid="{25DF88B0-5349-406E-BA9E-5873DFF494AA}"/>
  </cellStyles>
  <dxfs count="3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92823</xdr:colOff>
      <xdr:row>44</xdr:row>
      <xdr:rowOff>64059</xdr:rowOff>
    </xdr:from>
    <xdr:to>
      <xdr:col>1</xdr:col>
      <xdr:colOff>2816412</xdr:colOff>
      <xdr:row>69</xdr:row>
      <xdr:rowOff>48965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44047B8-BAFA-4D91-8831-8A09D94D8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23" y="8065059"/>
          <a:ext cx="4905001" cy="4549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sgs.gov/centers/national-minerals-information-center/historical-statistics-mineral-and-material-commodities" TargetMode="External"/><Relationship Id="rId13" Type="http://schemas.openxmlformats.org/officeDocument/2006/relationships/hyperlink" Target="https://doi.org/10.1016/j.mineng.2023.108282" TargetMode="External"/><Relationship Id="rId3" Type="http://schemas.openxmlformats.org/officeDocument/2006/relationships/hyperlink" Target="https://doi.org/10.1016/j.energy.2021.122434" TargetMode="External"/><Relationship Id="rId7" Type="http://schemas.openxmlformats.org/officeDocument/2006/relationships/hyperlink" Target="https://doi.org/10.1016/j.mineng.2023.108282" TargetMode="External"/><Relationship Id="rId12" Type="http://schemas.openxmlformats.org/officeDocument/2006/relationships/hyperlink" Target="https://doi.org/10.1126/sciadv.1400180" TargetMode="External"/><Relationship Id="rId2" Type="http://schemas.openxmlformats.org/officeDocument/2006/relationships/hyperlink" Target="https://www.iea.org/data-and-statistics/data-tools/critical-minerals-data-explorer" TargetMode="External"/><Relationship Id="rId16" Type="http://schemas.openxmlformats.org/officeDocument/2006/relationships/hyperlink" Target="https://www.internationaltin.org/reports/tin-for-the-future/" TargetMode="External"/><Relationship Id="rId1" Type="http://schemas.openxmlformats.org/officeDocument/2006/relationships/hyperlink" Target="https://doi.org/10.1111/jiec.13321" TargetMode="External"/><Relationship Id="rId6" Type="http://schemas.openxmlformats.org/officeDocument/2006/relationships/hyperlink" Target="https://www.iea.org/data-and-statistics/data-tools/critical-minerals-data-explorer" TargetMode="External"/><Relationship Id="rId11" Type="http://schemas.openxmlformats.org/officeDocument/2006/relationships/hyperlink" Target="https://doi.org/10.1021/acs.est.1c07875" TargetMode="External"/><Relationship Id="rId5" Type="http://schemas.openxmlformats.org/officeDocument/2006/relationships/hyperlink" Target="https://www.iea.org/data-and-statistics/data-tools/critical-minerals-data-explorer" TargetMode="External"/><Relationship Id="rId15" Type="http://schemas.openxmlformats.org/officeDocument/2006/relationships/hyperlink" Target="https://www2.bgs.ac.uk/mineralsuk/statistics/wms.cfc?method=searchWMS" TargetMode="External"/><Relationship Id="rId10" Type="http://schemas.openxmlformats.org/officeDocument/2006/relationships/hyperlink" Target="https://doi.org/10.1038/s41893-022-00895-8" TargetMode="External"/><Relationship Id="rId4" Type="http://schemas.openxmlformats.org/officeDocument/2006/relationships/hyperlink" Target="https://doi.org/10.1016/j.rcradv.2023.200166" TargetMode="External"/><Relationship Id="rId9" Type="http://schemas.openxmlformats.org/officeDocument/2006/relationships/hyperlink" Target="https://www2.bgs.ac.uk/mineralsuk/statistics/wms.cfc?method=searchWMS" TargetMode="External"/><Relationship Id="rId14" Type="http://schemas.openxmlformats.org/officeDocument/2006/relationships/hyperlink" Target="https://www.usgs.gov/centers/national-minerals-information-center/historical-statistics-mineral-and-material-commoditie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DB4F-FFDD-408C-9A51-6B1C03E7882E}">
  <dimension ref="A1:B17"/>
  <sheetViews>
    <sheetView workbookViewId="0">
      <selection activeCell="B24" sqref="B24"/>
    </sheetView>
  </sheetViews>
  <sheetFormatPr baseColWidth="10" defaultRowHeight="14.5"/>
  <cols>
    <col min="1" max="1" width="31.54296875" bestFit="1" customWidth="1"/>
    <col min="2" max="2" width="94.90625" style="170" bestFit="1" customWidth="1"/>
  </cols>
  <sheetData>
    <row r="1" spans="1:2">
      <c r="A1" s="21" t="s">
        <v>155</v>
      </c>
      <c r="B1" s="169" t="s">
        <v>156</v>
      </c>
    </row>
    <row r="2" spans="1:2">
      <c r="A2" s="233" t="s">
        <v>170</v>
      </c>
      <c r="B2" s="234"/>
    </row>
    <row r="3" spans="1:2" ht="101.5">
      <c r="A3" s="165" t="s">
        <v>179</v>
      </c>
      <c r="B3" s="140" t="s">
        <v>180</v>
      </c>
    </row>
    <row r="4" spans="1:2" ht="29">
      <c r="A4" s="165" t="s">
        <v>119</v>
      </c>
      <c r="B4" s="140" t="s">
        <v>162</v>
      </c>
    </row>
    <row r="5" spans="1:2">
      <c r="A5" s="235" t="s">
        <v>171</v>
      </c>
      <c r="B5" s="235"/>
    </row>
    <row r="6" spans="1:2">
      <c r="A6" s="35" t="s">
        <v>140</v>
      </c>
      <c r="B6" s="140" t="s">
        <v>163</v>
      </c>
    </row>
    <row r="7" spans="1:2" ht="29">
      <c r="A7" s="35" t="s">
        <v>135</v>
      </c>
      <c r="B7" s="140" t="s">
        <v>164</v>
      </c>
    </row>
    <row r="8" spans="1:2">
      <c r="A8" s="237" t="s">
        <v>169</v>
      </c>
      <c r="B8" s="238"/>
    </row>
    <row r="9" spans="1:2">
      <c r="A9" s="167" t="s">
        <v>50</v>
      </c>
      <c r="B9" s="171" t="s">
        <v>167</v>
      </c>
    </row>
    <row r="10" spans="1:2">
      <c r="A10" s="167" t="s">
        <v>51</v>
      </c>
      <c r="B10" s="171" t="s">
        <v>168</v>
      </c>
    </row>
    <row r="11" spans="1:2">
      <c r="A11" s="239" t="s">
        <v>172</v>
      </c>
      <c r="B11" s="239"/>
    </row>
    <row r="12" spans="1:2" ht="29">
      <c r="A12" s="166" t="s">
        <v>49</v>
      </c>
      <c r="B12" s="140" t="s">
        <v>166</v>
      </c>
    </row>
    <row r="13" spans="1:2">
      <c r="A13" s="166" t="s">
        <v>39</v>
      </c>
      <c r="B13" s="140" t="s">
        <v>165</v>
      </c>
    </row>
    <row r="14" spans="1:2">
      <c r="A14" s="236" t="s">
        <v>157</v>
      </c>
      <c r="B14" s="236"/>
    </row>
    <row r="15" spans="1:2" ht="29">
      <c r="A15" s="168" t="s">
        <v>158</v>
      </c>
      <c r="B15" s="140" t="s">
        <v>173</v>
      </c>
    </row>
    <row r="16" spans="1:2" ht="29">
      <c r="A16" s="168" t="s">
        <v>159</v>
      </c>
      <c r="B16" s="140" t="s">
        <v>175</v>
      </c>
    </row>
    <row r="17" spans="1:2" ht="43.5">
      <c r="A17" s="168" t="s">
        <v>160</v>
      </c>
      <c r="B17" s="140" t="s">
        <v>174</v>
      </c>
    </row>
  </sheetData>
  <mergeCells count="5">
    <mergeCell ref="A2:B2"/>
    <mergeCell ref="A5:B5"/>
    <mergeCell ref="A14:B14"/>
    <mergeCell ref="A8:B8"/>
    <mergeCell ref="A11:B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6550-CC42-4554-84AF-7D82565A8001}">
  <sheetPr>
    <tabColor theme="0" tint="-0.14999847407452621"/>
  </sheetPr>
  <dimension ref="A1:D28"/>
  <sheetViews>
    <sheetView topLeftCell="A12" workbookViewId="0">
      <selection activeCell="A31" sqref="A31"/>
    </sheetView>
  </sheetViews>
  <sheetFormatPr baseColWidth="10" defaultRowHeight="14.5"/>
  <cols>
    <col min="1" max="1" width="30.54296875" bestFit="1" customWidth="1"/>
    <col min="2" max="2" width="31.36328125" bestFit="1" customWidth="1"/>
    <col min="3" max="3" width="82.81640625" customWidth="1"/>
    <col min="4" max="4" width="18" bestFit="1" customWidth="1"/>
    <col min="6" max="6" width="28.453125" bestFit="1" customWidth="1"/>
    <col min="7" max="9" width="15" bestFit="1" customWidth="1"/>
  </cols>
  <sheetData>
    <row r="1" spans="1:4" ht="15" thickBot="1">
      <c r="A1" s="120" t="s">
        <v>45</v>
      </c>
      <c r="B1" s="248" t="s">
        <v>22</v>
      </c>
      <c r="C1" s="249"/>
      <c r="D1" s="22" t="s">
        <v>46</v>
      </c>
    </row>
    <row r="2" spans="1:4">
      <c r="A2" s="121" t="s">
        <v>50</v>
      </c>
      <c r="B2" s="95" t="s">
        <v>17</v>
      </c>
      <c r="C2" s="96" t="s">
        <v>52</v>
      </c>
      <c r="D2" t="s">
        <v>122</v>
      </c>
    </row>
    <row r="3" spans="1:4" ht="15" thickBot="1">
      <c r="A3" s="122" t="s">
        <v>51</v>
      </c>
      <c r="B3" s="97" t="s">
        <v>17</v>
      </c>
      <c r="C3" s="98" t="s">
        <v>52</v>
      </c>
      <c r="D3" t="s">
        <v>122</v>
      </c>
    </row>
    <row r="4" spans="1:4">
      <c r="A4" s="250" t="s">
        <v>49</v>
      </c>
      <c r="B4" s="95" t="s">
        <v>15</v>
      </c>
      <c r="C4" s="89" t="s">
        <v>14</v>
      </c>
    </row>
    <row r="5" spans="1:4">
      <c r="A5" s="251"/>
      <c r="B5" s="23" t="s">
        <v>17</v>
      </c>
      <c r="C5" s="93" t="s">
        <v>16</v>
      </c>
    </row>
    <row r="6" spans="1:4">
      <c r="A6" s="251"/>
      <c r="B6" s="23" t="s">
        <v>19</v>
      </c>
      <c r="C6" s="90" t="s">
        <v>18</v>
      </c>
    </row>
    <row r="7" spans="1:4">
      <c r="A7" s="251"/>
      <c r="B7" s="23" t="s">
        <v>20</v>
      </c>
      <c r="C7" s="90" t="s">
        <v>21</v>
      </c>
    </row>
    <row r="8" spans="1:4" ht="15" thickBot="1">
      <c r="A8" s="252"/>
      <c r="B8" s="97" t="s">
        <v>24</v>
      </c>
      <c r="C8" s="91" t="s">
        <v>23</v>
      </c>
    </row>
    <row r="9" spans="1:4" ht="16" thickBot="1">
      <c r="A9" s="123" t="s">
        <v>39</v>
      </c>
      <c r="B9" s="118" t="s">
        <v>35</v>
      </c>
      <c r="C9" s="94" t="s">
        <v>34</v>
      </c>
    </row>
    <row r="10" spans="1:4">
      <c r="A10" s="241" t="s">
        <v>179</v>
      </c>
      <c r="B10" s="95" t="s">
        <v>94</v>
      </c>
      <c r="C10" s="89" t="s">
        <v>115</v>
      </c>
    </row>
    <row r="11" spans="1:4" ht="15.5">
      <c r="A11" s="242"/>
      <c r="B11" s="119" t="s">
        <v>95</v>
      </c>
      <c r="C11" s="90" t="s">
        <v>116</v>
      </c>
    </row>
    <row r="12" spans="1:4" ht="15.5">
      <c r="A12" s="242"/>
      <c r="B12" s="119" t="s">
        <v>96</v>
      </c>
      <c r="C12" s="90" t="s">
        <v>117</v>
      </c>
    </row>
    <row r="13" spans="1:4" ht="15" thickBot="1">
      <c r="A13" s="242"/>
      <c r="B13" s="97" t="s">
        <v>97</v>
      </c>
      <c r="C13" s="91" t="s">
        <v>118</v>
      </c>
    </row>
    <row r="14" spans="1:4" ht="15" thickBot="1">
      <c r="A14" s="243"/>
      <c r="B14" s="74" t="s">
        <v>196</v>
      </c>
      <c r="C14" s="117" t="s">
        <v>195</v>
      </c>
    </row>
    <row r="15" spans="1:4">
      <c r="A15" s="253" t="s">
        <v>119</v>
      </c>
      <c r="B15" s="95" t="s">
        <v>58</v>
      </c>
      <c r="C15" s="89" t="s">
        <v>194</v>
      </c>
    </row>
    <row r="16" spans="1:4">
      <c r="A16" s="242"/>
      <c r="B16" t="s">
        <v>147</v>
      </c>
      <c r="C16" s="148" t="s">
        <v>146</v>
      </c>
    </row>
    <row r="17" spans="1:3" ht="15" thickBot="1">
      <c r="A17" s="254"/>
      <c r="B17" s="92" t="s">
        <v>120</v>
      </c>
      <c r="C17" s="91" t="s">
        <v>121</v>
      </c>
    </row>
    <row r="18" spans="1:3">
      <c r="A18" s="244" t="s">
        <v>135</v>
      </c>
      <c r="B18" s="129" t="s">
        <v>129</v>
      </c>
      <c r="C18" s="125" t="s">
        <v>136</v>
      </c>
    </row>
    <row r="19" spans="1:3" ht="15" thickBot="1">
      <c r="A19" s="245"/>
      <c r="B19" s="131" t="s">
        <v>130</v>
      </c>
      <c r="C19" s="125" t="s">
        <v>137</v>
      </c>
    </row>
    <row r="20" spans="1:3">
      <c r="A20" s="244" t="s">
        <v>140</v>
      </c>
      <c r="B20" s="132" t="s">
        <v>125</v>
      </c>
      <c r="C20" s="126" t="s">
        <v>115</v>
      </c>
    </row>
    <row r="21" spans="1:3">
      <c r="A21" s="246"/>
      <c r="B21" s="130" t="s">
        <v>138</v>
      </c>
      <c r="C21" s="127" t="s">
        <v>139</v>
      </c>
    </row>
    <row r="22" spans="1:3" ht="15" thickBot="1">
      <c r="A22" s="247"/>
      <c r="B22" s="220" t="s">
        <v>126</v>
      </c>
      <c r="C22" s="128" t="s">
        <v>126</v>
      </c>
    </row>
    <row r="23" spans="1:3">
      <c r="A23" s="240" t="s">
        <v>141</v>
      </c>
      <c r="B23" s="214" t="s">
        <v>94</v>
      </c>
      <c r="C23" s="216" t="s">
        <v>115</v>
      </c>
    </row>
    <row r="24" spans="1:3">
      <c r="A24" s="240"/>
      <c r="B24" s="221" t="s">
        <v>183</v>
      </c>
      <c r="C24" s="217" t="s">
        <v>197</v>
      </c>
    </row>
    <row r="25" spans="1:3" ht="15.5">
      <c r="A25" s="240"/>
      <c r="B25" s="222" t="s">
        <v>95</v>
      </c>
      <c r="C25" s="218" t="s">
        <v>116</v>
      </c>
    </row>
    <row r="26" spans="1:3" ht="15.5">
      <c r="A26" s="240"/>
      <c r="B26" s="222" t="s">
        <v>96</v>
      </c>
      <c r="C26" s="218" t="s">
        <v>117</v>
      </c>
    </row>
    <row r="27" spans="1:3" ht="15" thickBot="1">
      <c r="A27" s="240"/>
      <c r="B27" s="221" t="s">
        <v>97</v>
      </c>
      <c r="C27" s="219" t="s">
        <v>118</v>
      </c>
    </row>
    <row r="28" spans="1:3" ht="15" thickBot="1">
      <c r="A28" s="240"/>
      <c r="B28" s="223" t="s">
        <v>198</v>
      </c>
      <c r="C28" s="215" t="s">
        <v>199</v>
      </c>
    </row>
  </sheetData>
  <mergeCells count="7">
    <mergeCell ref="A23:A28"/>
    <mergeCell ref="A10:A14"/>
    <mergeCell ref="A18:A19"/>
    <mergeCell ref="A20:A22"/>
    <mergeCell ref="B1:C1"/>
    <mergeCell ref="A4:A8"/>
    <mergeCell ref="A15:A17"/>
  </mergeCells>
  <phoneticPr fontId="7" type="noConversion"/>
  <hyperlinks>
    <hyperlink ref="C4" r:id="rId1" display="https://doi.org/10.1111/jiec.13321" xr:uid="{1C1E5BED-CE29-40FA-993D-9506FF3B7A78}"/>
    <hyperlink ref="C5" r:id="rId2" display="https://www.iea.org/data-and-statistics/data-tools/critical-minerals-data-explorer" xr:uid="{E0FDF851-20F7-4A62-9BAF-DA4E3D9B5023}"/>
    <hyperlink ref="C6" r:id="rId3" display="https://doi.org/10.1016/j.energy.2021.122434" xr:uid="{68FC0414-DC44-469C-8F10-8F30A20A3FDC}"/>
    <hyperlink ref="C7" r:id="rId4" display="https://doi.org/10.1016/j.rcradv.2023.200166" xr:uid="{AF030349-A6B7-4EB3-A2A9-92C9A85142CE}"/>
    <hyperlink ref="C2" r:id="rId5" display="https://www.iea.org/data-and-statistics/data-tools/critical-minerals-data-explorer" xr:uid="{4C0A85F9-5586-412F-A46D-BBC6F489251C}"/>
    <hyperlink ref="C3" r:id="rId6" display="https://www.iea.org/data-and-statistics/data-tools/critical-minerals-data-explorer" xr:uid="{81AF54F4-D036-4175-AB04-187AF2ACC1B4}"/>
    <hyperlink ref="C10" r:id="rId7" display="https://doi.org/10.1016/j.mineng.2023.108282" xr:uid="{D10A46B7-A81C-4ED3-88E6-50D9ECB9505E}"/>
    <hyperlink ref="C11" r:id="rId8" display="https://www.usgs.gov/centers/national-minerals-information-center/historical-statistics-mineral-and-material-commodities" xr:uid="{97D495E4-48F1-4C8A-BA8F-AFABC30F14E0}"/>
    <hyperlink ref="C12" r:id="rId9" display="https://www2.bgs.ac.uk/mineralsuk/statistics/wms.cfc?method=searchWMS" xr:uid="{EB8B3F6E-EAC5-423B-8563-C04D637FE7D4}"/>
    <hyperlink ref="C18" r:id="rId10" display="https://doi.org/10.1038/s41893-022-00895-8" xr:uid="{D05E7AB2-9A7F-4F19-9749-B54DF4135130}"/>
    <hyperlink ref="C19" r:id="rId11" display="https://doi.org/10.1021/acs.est.1c07875" xr:uid="{71011412-A2DD-4B32-9565-ECCB0F195365}"/>
    <hyperlink ref="C16" r:id="rId12" display="https://doi.org/10.1126/sciadv.1400180" xr:uid="{4D390A54-7AC7-4D9D-9F39-D6388474F0DB}"/>
    <hyperlink ref="C23" r:id="rId13" display="https://doi.org/10.1016/j.mineng.2023.108282" xr:uid="{8B9CEDE7-1138-4CBD-A26E-A65FBFF87637}"/>
    <hyperlink ref="C25" r:id="rId14" display="https://www.usgs.gov/centers/national-minerals-information-center/historical-statistics-mineral-and-material-commodities" xr:uid="{3D169EEE-9369-4F6C-8DDE-AE4DF5BD1797}"/>
    <hyperlink ref="C26" r:id="rId15" display="https://www2.bgs.ac.uk/mineralsuk/statistics/wms.cfc?method=searchWMS" xr:uid="{60F5EF86-FA85-4697-94D0-1B07FD1D63C2}"/>
    <hyperlink ref="C28" r:id="rId16" display="https://www.internationaltin.org/reports/tin-for-the-future/" xr:uid="{78AF5A93-8984-4607-9BBE-62EA12594D0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8EBC-D669-4411-802B-B7FC6E7CA5DC}">
  <sheetPr>
    <tabColor theme="0" tint="-0.14999847407452621"/>
  </sheetPr>
  <dimension ref="A1:I74"/>
  <sheetViews>
    <sheetView workbookViewId="0">
      <selection activeCell="H24" sqref="H24"/>
    </sheetView>
  </sheetViews>
  <sheetFormatPr baseColWidth="10" defaultRowHeight="14.5"/>
  <cols>
    <col min="4" max="4" width="18.08984375" bestFit="1" customWidth="1"/>
    <col min="6" max="6" width="29.26953125" bestFit="1" customWidth="1"/>
    <col min="7" max="9" width="15" bestFit="1" customWidth="1"/>
  </cols>
  <sheetData>
    <row r="1" spans="1:9">
      <c r="A1" s="255" t="s">
        <v>142</v>
      </c>
      <c r="B1" s="255"/>
      <c r="C1" s="255"/>
      <c r="D1" s="255"/>
      <c r="F1" s="255" t="s">
        <v>36</v>
      </c>
      <c r="G1" s="255"/>
      <c r="H1" s="255"/>
      <c r="I1" s="255"/>
    </row>
    <row r="2" spans="1:9">
      <c r="A2" s="256" t="s">
        <v>32</v>
      </c>
      <c r="B2" s="256" t="s">
        <v>29</v>
      </c>
      <c r="C2" s="256" t="s">
        <v>33</v>
      </c>
      <c r="D2" s="256" t="s">
        <v>22</v>
      </c>
      <c r="F2" s="258" t="s">
        <v>31</v>
      </c>
      <c r="G2" s="260" t="s">
        <v>143</v>
      </c>
      <c r="H2" s="261"/>
      <c r="I2" s="262"/>
    </row>
    <row r="3" spans="1:9">
      <c r="A3" s="257"/>
      <c r="B3" s="257"/>
      <c r="C3" s="257"/>
      <c r="D3" s="257"/>
      <c r="F3" s="259"/>
      <c r="G3" s="133">
        <v>2030</v>
      </c>
      <c r="H3" s="133">
        <v>2040</v>
      </c>
      <c r="I3" s="133">
        <v>2050</v>
      </c>
    </row>
    <row r="4" spans="1:9">
      <c r="A4">
        <v>1990</v>
      </c>
      <c r="B4" t="s">
        <v>30</v>
      </c>
      <c r="C4">
        <v>8.4538304895952002E-2</v>
      </c>
      <c r="D4" t="s">
        <v>37</v>
      </c>
      <c r="F4">
        <f t="shared" ref="F4:F35" si="0">(C5-C4)/C4</f>
        <v>-1.9965157308993606E-2</v>
      </c>
      <c r="G4">
        <f>SUM(F35:F44)</f>
        <v>-8.6870699207865429E-2</v>
      </c>
      <c r="H4">
        <f>SUM(F45:F54)</f>
        <v>-8.4250953757133679E-2</v>
      </c>
      <c r="I4">
        <f>SUM(F55:F64)</f>
        <v>-8.7272404801165784E-2</v>
      </c>
    </row>
    <row r="5" spans="1:9">
      <c r="A5">
        <v>1991</v>
      </c>
      <c r="B5" t="s">
        <v>30</v>
      </c>
      <c r="C5">
        <v>8.2850484340068656E-2</v>
      </c>
      <c r="D5" t="s">
        <v>37</v>
      </c>
      <c r="F5">
        <f t="shared" si="0"/>
        <v>-1.8851415089076414E-3</v>
      </c>
    </row>
    <row r="6" spans="1:9">
      <c r="A6">
        <v>1992</v>
      </c>
      <c r="B6" t="s">
        <v>30</v>
      </c>
      <c r="C6">
        <v>8.269429945300609E-2</v>
      </c>
      <c r="D6" t="s">
        <v>37</v>
      </c>
      <c r="F6">
        <f t="shared" si="0"/>
        <v>-1.371373539739347E-2</v>
      </c>
    </row>
    <row r="7" spans="1:9">
      <c r="A7">
        <v>1993</v>
      </c>
      <c r="B7" t="s">
        <v>30</v>
      </c>
      <c r="C7">
        <v>8.1560251711434745E-2</v>
      </c>
      <c r="D7" t="s">
        <v>37</v>
      </c>
      <c r="F7">
        <f t="shared" si="0"/>
        <v>-6.5823788745459138E-3</v>
      </c>
    </row>
    <row r="8" spans="1:9">
      <c r="A8">
        <v>1994</v>
      </c>
      <c r="B8" t="s">
        <v>30</v>
      </c>
      <c r="C8">
        <v>8.1023391233566749E-2</v>
      </c>
      <c r="D8" t="s">
        <v>37</v>
      </c>
      <c r="F8">
        <f t="shared" si="0"/>
        <v>1.1160276912685601E-2</v>
      </c>
    </row>
    <row r="9" spans="1:9">
      <c r="A9">
        <v>1995</v>
      </c>
      <c r="B9" t="s">
        <v>30</v>
      </c>
      <c r="C9">
        <v>8.1927634716138217E-2</v>
      </c>
      <c r="D9" t="s">
        <v>37</v>
      </c>
      <c r="F9">
        <f t="shared" si="0"/>
        <v>7.7776542785503921E-3</v>
      </c>
    </row>
    <row r="10" spans="1:9">
      <c r="A10">
        <v>1996</v>
      </c>
      <c r="B10" t="s">
        <v>30</v>
      </c>
      <c r="C10">
        <v>8.2564839534819703E-2</v>
      </c>
      <c r="D10" t="s">
        <v>37</v>
      </c>
      <c r="F10">
        <f t="shared" si="0"/>
        <v>1.1324707010792641E-3</v>
      </c>
    </row>
    <row r="11" spans="1:9">
      <c r="A11">
        <v>1997</v>
      </c>
      <c r="B11" t="s">
        <v>30</v>
      </c>
      <c r="C11">
        <v>8.2658341796532198E-2</v>
      </c>
      <c r="D11" t="s">
        <v>37</v>
      </c>
      <c r="F11">
        <f t="shared" si="0"/>
        <v>-6.7775467310886729E-3</v>
      </c>
    </row>
    <row r="12" spans="1:9">
      <c r="A12">
        <v>1998</v>
      </c>
      <c r="B12" t="s">
        <v>30</v>
      </c>
      <c r="C12">
        <v>8.2098121022291901E-2</v>
      </c>
      <c r="D12" t="s">
        <v>37</v>
      </c>
      <c r="F12">
        <f t="shared" si="0"/>
        <v>-4.0417791027102329E-2</v>
      </c>
    </row>
    <row r="13" spans="1:9">
      <c r="A13">
        <v>1999</v>
      </c>
      <c r="B13" t="s">
        <v>30</v>
      </c>
      <c r="C13">
        <v>7.877989632309515E-2</v>
      </c>
      <c r="D13" t="s">
        <v>37</v>
      </c>
      <c r="F13">
        <f t="shared" si="0"/>
        <v>-3.3353443421510302E-2</v>
      </c>
    </row>
    <row r="14" spans="1:9">
      <c r="A14">
        <v>2000</v>
      </c>
      <c r="B14" t="s">
        <v>30</v>
      </c>
      <c r="C14">
        <v>7.6152315508330348E-2</v>
      </c>
      <c r="D14" t="s">
        <v>37</v>
      </c>
      <c r="F14">
        <f t="shared" si="0"/>
        <v>-1.9994091865165351E-2</v>
      </c>
    </row>
    <row r="15" spans="1:9">
      <c r="A15">
        <v>2001</v>
      </c>
      <c r="B15" t="s">
        <v>30</v>
      </c>
      <c r="C15">
        <v>7.4629719116311735E-2</v>
      </c>
      <c r="D15" t="s">
        <v>37</v>
      </c>
      <c r="F15">
        <f t="shared" si="0"/>
        <v>-1.3440671197383432E-2</v>
      </c>
    </row>
    <row r="16" spans="1:9">
      <c r="A16">
        <v>2002</v>
      </c>
      <c r="B16" t="s">
        <v>30</v>
      </c>
      <c r="C16">
        <v>7.3626645600116308E-2</v>
      </c>
      <c r="D16" t="s">
        <v>37</v>
      </c>
      <c r="F16">
        <f t="shared" si="0"/>
        <v>-2.7119937057081028E-3</v>
      </c>
    </row>
    <row r="17" spans="1:6">
      <c r="A17">
        <v>2003</v>
      </c>
      <c r="B17" t="s">
        <v>30</v>
      </c>
      <c r="C17">
        <v>7.3426970600676392E-2</v>
      </c>
      <c r="D17" t="s">
        <v>37</v>
      </c>
      <c r="F17">
        <f t="shared" si="0"/>
        <v>-6.5491834146955133E-3</v>
      </c>
    </row>
    <row r="18" spans="1:6">
      <c r="A18">
        <v>2004</v>
      </c>
      <c r="B18" t="s">
        <v>30</v>
      </c>
      <c r="C18">
        <v>7.2946083902627107E-2</v>
      </c>
      <c r="D18" t="s">
        <v>37</v>
      </c>
      <c r="F18">
        <f t="shared" si="0"/>
        <v>1.2917910875699903E-2</v>
      </c>
    </row>
    <row r="19" spans="1:6">
      <c r="A19">
        <v>2005</v>
      </c>
      <c r="B19" t="s">
        <v>30</v>
      </c>
      <c r="C19">
        <v>7.3888394913212571E-2</v>
      </c>
      <c r="D19" t="s">
        <v>37</v>
      </c>
      <c r="F19">
        <f t="shared" si="0"/>
        <v>1.2506847964254221E-3</v>
      </c>
    </row>
    <row r="20" spans="1:6">
      <c r="A20">
        <v>2006</v>
      </c>
      <c r="B20" t="s">
        <v>30</v>
      </c>
      <c r="C20">
        <v>7.3980806005362804E-2</v>
      </c>
      <c r="D20" t="s">
        <v>37</v>
      </c>
      <c r="F20">
        <f t="shared" si="0"/>
        <v>1.6154486696632688E-2</v>
      </c>
    </row>
    <row r="21" spans="1:6">
      <c r="A21">
        <v>2007</v>
      </c>
      <c r="B21" t="s">
        <v>30</v>
      </c>
      <c r="C21">
        <v>7.5175927951782601E-2</v>
      </c>
      <c r="D21" t="s">
        <v>37</v>
      </c>
      <c r="F21">
        <f t="shared" si="0"/>
        <v>6.0806078968308379E-4</v>
      </c>
    </row>
    <row r="22" spans="1:6">
      <c r="A22">
        <v>2008</v>
      </c>
      <c r="B22" t="s">
        <v>30</v>
      </c>
      <c r="C22">
        <v>7.522163948589812E-2</v>
      </c>
      <c r="D22" t="s">
        <v>37</v>
      </c>
      <c r="F22">
        <f t="shared" si="0"/>
        <v>6.3105677953001907E-3</v>
      </c>
    </row>
    <row r="23" spans="1:6">
      <c r="A23">
        <v>2009</v>
      </c>
      <c r="B23" t="s">
        <v>30</v>
      </c>
      <c r="C23">
        <v>7.569633074154751E-2</v>
      </c>
      <c r="D23" t="s">
        <v>37</v>
      </c>
      <c r="F23">
        <f t="shared" si="0"/>
        <v>3.6119732398068781E-2</v>
      </c>
    </row>
    <row r="24" spans="1:6">
      <c r="A24">
        <v>2010</v>
      </c>
      <c r="B24" t="s">
        <v>30</v>
      </c>
      <c r="C24">
        <v>7.8430461951447913E-2</v>
      </c>
      <c r="D24" t="s">
        <v>37</v>
      </c>
      <c r="F24">
        <f t="shared" si="0"/>
        <v>3.9623421691535772E-2</v>
      </c>
    </row>
    <row r="25" spans="1:6">
      <c r="A25">
        <v>2011</v>
      </c>
      <c r="B25" t="s">
        <v>30</v>
      </c>
      <c r="C25">
        <v>8.1538145218812086E-2</v>
      </c>
      <c r="D25" t="s">
        <v>37</v>
      </c>
      <c r="F25">
        <f t="shared" si="0"/>
        <v>-3.7446014481258426E-3</v>
      </c>
    </row>
    <row r="26" spans="1:6">
      <c r="A26">
        <v>2012</v>
      </c>
      <c r="B26" t="s">
        <v>30</v>
      </c>
      <c r="C26">
        <v>8.1232817362148227E-2</v>
      </c>
      <c r="D26" t="s">
        <v>37</v>
      </c>
      <c r="F26">
        <f t="shared" si="0"/>
        <v>2.5960014867372646E-2</v>
      </c>
    </row>
    <row r="27" spans="1:6">
      <c r="A27">
        <v>2013</v>
      </c>
      <c r="B27" t="s">
        <v>30</v>
      </c>
      <c r="C27">
        <v>8.3341622508588162E-2</v>
      </c>
      <c r="D27" t="s">
        <v>37</v>
      </c>
      <c r="F27">
        <f t="shared" si="0"/>
        <v>-5.8706555115875962E-2</v>
      </c>
    </row>
    <row r="28" spans="1:6">
      <c r="A28">
        <v>2014</v>
      </c>
      <c r="B28" t="s">
        <v>30</v>
      </c>
      <c r="C28">
        <v>7.8448922953341202E-2</v>
      </c>
      <c r="D28" t="s">
        <v>37</v>
      </c>
      <c r="F28">
        <f t="shared" si="0"/>
        <v>4.7903509439684126E-3</v>
      </c>
    </row>
    <row r="29" spans="1:6">
      <c r="A29">
        <v>2015</v>
      </c>
      <c r="B29" t="s">
        <v>30</v>
      </c>
      <c r="C29">
        <v>7.8824720825464045E-2</v>
      </c>
      <c r="D29" t="s">
        <v>37</v>
      </c>
      <c r="F29">
        <f t="shared" si="0"/>
        <v>5.1648636829857006E-3</v>
      </c>
    </row>
    <row r="30" spans="1:6">
      <c r="A30">
        <v>2016</v>
      </c>
      <c r="B30" t="s">
        <v>30</v>
      </c>
      <c r="C30">
        <v>7.9231839763376971E-2</v>
      </c>
      <c r="D30" t="s">
        <v>37</v>
      </c>
      <c r="F30">
        <f t="shared" si="0"/>
        <v>-5.4667604219104229E-2</v>
      </c>
    </row>
    <row r="31" spans="1:6">
      <c r="A31">
        <v>2017</v>
      </c>
      <c r="B31" t="s">
        <v>30</v>
      </c>
      <c r="C31">
        <v>7.4900424905641194E-2</v>
      </c>
      <c r="D31" t="s">
        <v>37</v>
      </c>
      <c r="F31">
        <f t="shared" si="0"/>
        <v>-7.262386208866772E-3</v>
      </c>
    </row>
    <row r="32" spans="1:6">
      <c r="A32">
        <v>2018</v>
      </c>
      <c r="B32" t="s">
        <v>30</v>
      </c>
      <c r="C32">
        <v>7.4356469092768204E-2</v>
      </c>
      <c r="D32" t="s">
        <v>37</v>
      </c>
      <c r="F32">
        <f t="shared" si="0"/>
        <v>-5.1494753688851201E-3</v>
      </c>
    </row>
    <row r="33" spans="1:6">
      <c r="A33">
        <v>2019</v>
      </c>
      <c r="B33" t="s">
        <v>30</v>
      </c>
      <c r="C33">
        <v>7.3973572286657727E-2</v>
      </c>
      <c r="D33" t="s">
        <v>37</v>
      </c>
      <c r="F33">
        <f t="shared" si="0"/>
        <v>-1.7002218454828274E-3</v>
      </c>
    </row>
    <row r="34" spans="1:6">
      <c r="A34">
        <v>2020</v>
      </c>
      <c r="B34" t="s">
        <v>30</v>
      </c>
      <c r="C34">
        <v>7.3847800803067548E-2</v>
      </c>
      <c r="D34" t="s">
        <v>37</v>
      </c>
      <c r="F34">
        <f t="shared" si="0"/>
        <v>-4.0674136404304116E-3</v>
      </c>
    </row>
    <row r="35" spans="1:6">
      <c r="A35">
        <v>2021</v>
      </c>
      <c r="B35" t="s">
        <v>30</v>
      </c>
      <c r="C35">
        <v>7.3547431250765363E-2</v>
      </c>
      <c r="D35" t="s">
        <v>37</v>
      </c>
      <c r="F35">
        <f t="shared" si="0"/>
        <v>-6.5137164245545947E-3</v>
      </c>
    </row>
    <row r="36" spans="1:6">
      <c r="A36">
        <v>2022</v>
      </c>
      <c r="B36" t="s">
        <v>30</v>
      </c>
      <c r="C36">
        <v>7.3068364139843453E-2</v>
      </c>
      <c r="D36" t="s">
        <v>37</v>
      </c>
      <c r="F36">
        <f t="shared" ref="F36:F67" si="1">(C37-C36)/C36</f>
        <v>-1.0425826562209264E-2</v>
      </c>
    </row>
    <row r="37" spans="1:6">
      <c r="A37">
        <v>2023</v>
      </c>
      <c r="B37" t="s">
        <v>30</v>
      </c>
      <c r="C37">
        <v>7.2306566048137094E-2</v>
      </c>
      <c r="D37" t="s">
        <v>37</v>
      </c>
      <c r="F37">
        <f t="shared" si="1"/>
        <v>-8.6280278761351158E-3</v>
      </c>
    </row>
    <row r="38" spans="1:6">
      <c r="A38">
        <v>2024</v>
      </c>
      <c r="B38" t="s">
        <v>30</v>
      </c>
      <c r="C38">
        <v>7.1682702980646162E-2</v>
      </c>
      <c r="D38" t="s">
        <v>37</v>
      </c>
      <c r="F38">
        <f t="shared" si="1"/>
        <v>-8.1678883569197558E-3</v>
      </c>
    </row>
    <row r="39" spans="1:6">
      <c r="A39">
        <v>2025</v>
      </c>
      <c r="B39" t="s">
        <v>30</v>
      </c>
      <c r="C39">
        <v>7.1097206665578006E-2</v>
      </c>
      <c r="D39" t="s">
        <v>37</v>
      </c>
      <c r="F39">
        <f t="shared" si="1"/>
        <v>-9.4454254939183198E-3</v>
      </c>
    </row>
    <row r="40" spans="1:6">
      <c r="A40">
        <v>2026</v>
      </c>
      <c r="B40" t="s">
        <v>30</v>
      </c>
      <c r="C40">
        <v>7.0425663297192576E-2</v>
      </c>
      <c r="D40" t="s">
        <v>37</v>
      </c>
      <c r="F40">
        <f t="shared" si="1"/>
        <v>-9.2756992097882945E-3</v>
      </c>
    </row>
    <row r="41" spans="1:6">
      <c r="A41">
        <v>2027</v>
      </c>
      <c r="B41" t="s">
        <v>30</v>
      </c>
      <c r="C41">
        <v>6.977241602779799E-2</v>
      </c>
      <c r="D41" t="s">
        <v>37</v>
      </c>
      <c r="F41">
        <f t="shared" si="1"/>
        <v>-9.1955602699218594E-3</v>
      </c>
    </row>
    <row r="42" spans="1:6">
      <c r="A42">
        <v>2028</v>
      </c>
      <c r="B42" t="s">
        <v>30</v>
      </c>
      <c r="C42">
        <v>6.9130819571036312E-2</v>
      </c>
      <c r="D42" t="s">
        <v>37</v>
      </c>
      <c r="F42">
        <f t="shared" si="1"/>
        <v>-8.9088420674293799E-3</v>
      </c>
    </row>
    <row r="43" spans="1:6">
      <c r="A43">
        <v>2029</v>
      </c>
      <c r="B43" t="s">
        <v>30</v>
      </c>
      <c r="C43">
        <v>6.8514944017485993E-2</v>
      </c>
      <c r="D43" t="s">
        <v>37</v>
      </c>
      <c r="F43">
        <f t="shared" si="1"/>
        <v>-7.8780014880359735E-3</v>
      </c>
    </row>
    <row r="44" spans="1:6">
      <c r="A44">
        <v>2030</v>
      </c>
      <c r="B44" t="s">
        <v>30</v>
      </c>
      <c r="C44">
        <v>6.7975183186563537E-2</v>
      </c>
      <c r="D44" t="s">
        <v>37</v>
      </c>
      <c r="F44">
        <f t="shared" si="1"/>
        <v>-8.4317114589528841E-3</v>
      </c>
    </row>
    <row r="45" spans="1:6">
      <c r="A45">
        <v>2031</v>
      </c>
      <c r="B45" t="s">
        <v>30</v>
      </c>
      <c r="C45">
        <v>6.7402036055564968E-2</v>
      </c>
      <c r="D45" t="s">
        <v>37</v>
      </c>
      <c r="F45">
        <f t="shared" si="1"/>
        <v>-8.3081172928711877E-3</v>
      </c>
    </row>
    <row r="46" spans="1:6">
      <c r="A46">
        <v>2032</v>
      </c>
      <c r="B46" t="s">
        <v>30</v>
      </c>
      <c r="C46">
        <v>6.6842052034237001E-2</v>
      </c>
      <c r="D46" t="s">
        <v>37</v>
      </c>
      <c r="F46">
        <f t="shared" si="1"/>
        <v>-8.4864900488901013E-3</v>
      </c>
    </row>
    <row r="47" spans="1:6">
      <c r="A47">
        <v>2033</v>
      </c>
      <c r="B47" t="s">
        <v>30</v>
      </c>
      <c r="C47">
        <v>6.6274797624801055E-2</v>
      </c>
      <c r="D47" t="s">
        <v>37</v>
      </c>
      <c r="F47">
        <f t="shared" si="1"/>
        <v>-8.6387123896686045E-3</v>
      </c>
    </row>
    <row r="48" spans="1:6">
      <c r="A48">
        <v>2034</v>
      </c>
      <c r="B48" t="s">
        <v>30</v>
      </c>
      <c r="C48">
        <v>6.5702268709436906E-2</v>
      </c>
      <c r="D48" t="s">
        <v>37</v>
      </c>
      <c r="F48">
        <f t="shared" si="1"/>
        <v>-8.3973183274288921E-3</v>
      </c>
    </row>
    <row r="49" spans="1:6">
      <c r="A49">
        <v>2035</v>
      </c>
      <c r="B49" t="s">
        <v>30</v>
      </c>
      <c r="C49">
        <v>6.5150545844249494E-2</v>
      </c>
      <c r="D49" t="s">
        <v>37</v>
      </c>
      <c r="F49">
        <f t="shared" si="1"/>
        <v>-8.760111421245111E-3</v>
      </c>
    </row>
    <row r="50" spans="1:6">
      <c r="A50">
        <v>2036</v>
      </c>
      <c r="B50" t="s">
        <v>30</v>
      </c>
      <c r="C50">
        <v>6.4579819803498931E-2</v>
      </c>
      <c r="D50" t="s">
        <v>37</v>
      </c>
      <c r="F50">
        <f t="shared" si="1"/>
        <v>-8.725442947089556E-3</v>
      </c>
    </row>
    <row r="51" spans="1:6">
      <c r="A51">
        <v>2037</v>
      </c>
      <c r="B51" t="s">
        <v>30</v>
      </c>
      <c r="C51">
        <v>6.4016332270270176E-2</v>
      </c>
      <c r="D51" t="s">
        <v>37</v>
      </c>
      <c r="F51">
        <f t="shared" si="1"/>
        <v>-8.0900928312112215E-3</v>
      </c>
    </row>
    <row r="52" spans="1:6">
      <c r="A52">
        <v>2038</v>
      </c>
      <c r="B52" t="s">
        <v>30</v>
      </c>
      <c r="C52">
        <v>6.3498434199490028E-2</v>
      </c>
      <c r="D52" t="s">
        <v>37</v>
      </c>
      <c r="F52">
        <f t="shared" si="1"/>
        <v>-7.9855550602861529E-3</v>
      </c>
    </row>
    <row r="53" spans="1:6">
      <c r="A53">
        <v>2039</v>
      </c>
      <c r="B53" t="s">
        <v>30</v>
      </c>
      <c r="C53">
        <v>6.2991363956948043E-2</v>
      </c>
      <c r="D53" t="s">
        <v>37</v>
      </c>
      <c r="F53">
        <f t="shared" si="1"/>
        <v>-7.9448459072585676E-3</v>
      </c>
    </row>
    <row r="54" spans="1:6">
      <c r="A54">
        <v>2040</v>
      </c>
      <c r="B54" t="s">
        <v>30</v>
      </c>
      <c r="C54">
        <v>6.249090727682205E-2</v>
      </c>
      <c r="D54" t="s">
        <v>37</v>
      </c>
      <c r="F54">
        <f t="shared" si="1"/>
        <v>-8.9142675311842945E-3</v>
      </c>
    </row>
    <row r="55" spans="1:6">
      <c r="A55">
        <v>2041</v>
      </c>
      <c r="B55" t="s">
        <v>30</v>
      </c>
      <c r="C55">
        <v>6.1933846611090027E-2</v>
      </c>
      <c r="D55" t="s">
        <v>37</v>
      </c>
      <c r="F55">
        <f t="shared" si="1"/>
        <v>-8.620606956106714E-3</v>
      </c>
    </row>
    <row r="56" spans="1:6">
      <c r="A56">
        <v>2042</v>
      </c>
      <c r="B56" t="s">
        <v>30</v>
      </c>
      <c r="C56">
        <v>6.1399939262176018E-2</v>
      </c>
      <c r="D56" t="s">
        <v>37</v>
      </c>
      <c r="F56">
        <f t="shared" si="1"/>
        <v>-9.4882195142352039E-3</v>
      </c>
    </row>
    <row r="57" spans="1:6">
      <c r="A57">
        <v>2043</v>
      </c>
      <c r="B57" t="s">
        <v>30</v>
      </c>
      <c r="C57">
        <v>6.0817363160295783E-2</v>
      </c>
      <c r="D57" t="s">
        <v>37</v>
      </c>
      <c r="F57">
        <f t="shared" si="1"/>
        <v>-8.8924336084041482E-3</v>
      </c>
    </row>
    <row r="58" spans="1:6">
      <c r="A58">
        <v>2044</v>
      </c>
      <c r="B58" t="s">
        <v>30</v>
      </c>
      <c r="C58">
        <v>6.0276548796154648E-2</v>
      </c>
      <c r="D58" t="s">
        <v>37</v>
      </c>
      <c r="F58">
        <f t="shared" si="1"/>
        <v>-8.8765017002150649E-3</v>
      </c>
    </row>
    <row r="59" spans="1:6">
      <c r="A59">
        <v>2045</v>
      </c>
      <c r="B59" t="s">
        <v>30</v>
      </c>
      <c r="C59">
        <v>5.9741503908282485E-2</v>
      </c>
      <c r="D59" t="s">
        <v>37</v>
      </c>
      <c r="F59">
        <f t="shared" si="1"/>
        <v>-8.3237694717198333E-3</v>
      </c>
    </row>
    <row r="60" spans="1:6">
      <c r="A60">
        <v>2046</v>
      </c>
      <c r="B60" t="s">
        <v>30</v>
      </c>
      <c r="C60">
        <v>5.9244229401856092E-2</v>
      </c>
      <c r="D60" t="s">
        <v>37</v>
      </c>
      <c r="F60">
        <f t="shared" si="1"/>
        <v>-7.3822719686393347E-3</v>
      </c>
    </row>
    <row r="61" spans="1:6">
      <c r="A61">
        <v>2047</v>
      </c>
      <c r="B61" t="s">
        <v>30</v>
      </c>
      <c r="C61">
        <v>5.8806872387839132E-2</v>
      </c>
      <c r="D61" t="s">
        <v>37</v>
      </c>
      <c r="F61">
        <f t="shared" si="1"/>
        <v>-9.1281070238747753E-3</v>
      </c>
    </row>
    <row r="62" spans="1:6">
      <c r="A62">
        <v>2048</v>
      </c>
      <c r="B62" t="s">
        <v>30</v>
      </c>
      <c r="C62">
        <v>5.827007696294359E-2</v>
      </c>
      <c r="D62" t="s">
        <v>37</v>
      </c>
      <c r="F62">
        <f t="shared" si="1"/>
        <v>-8.9646036809113063E-3</v>
      </c>
    </row>
    <row r="63" spans="1:6">
      <c r="A63">
        <v>2049</v>
      </c>
      <c r="B63" t="s">
        <v>30</v>
      </c>
      <c r="C63">
        <v>5.7747708816514601E-2</v>
      </c>
      <c r="D63" t="s">
        <v>37</v>
      </c>
      <c r="F63">
        <f t="shared" si="1"/>
        <v>-8.5167658999823481E-3</v>
      </c>
    </row>
    <row r="64" spans="1:6">
      <c r="A64">
        <v>2050</v>
      </c>
      <c r="B64" t="s">
        <v>30</v>
      </c>
      <c r="C64">
        <v>5.7255885099263999E-2</v>
      </c>
      <c r="D64" t="s">
        <v>37</v>
      </c>
      <c r="F64">
        <f t="shared" si="1"/>
        <v>-9.0791249770770643E-3</v>
      </c>
    </row>
    <row r="65" spans="1:6">
      <c r="A65">
        <v>2051</v>
      </c>
      <c r="B65" t="s">
        <v>30</v>
      </c>
      <c r="C65">
        <v>5.6736051762774617E-2</v>
      </c>
      <c r="D65" t="s">
        <v>37</v>
      </c>
      <c r="F65">
        <f t="shared" si="1"/>
        <v>-9.1380393875006884E-3</v>
      </c>
    </row>
    <row r="66" spans="1:6">
      <c r="A66">
        <v>2052</v>
      </c>
      <c r="B66" t="s">
        <v>30</v>
      </c>
      <c r="C66">
        <v>5.6217595487075105E-2</v>
      </c>
      <c r="D66" t="s">
        <v>37</v>
      </c>
      <c r="F66">
        <f t="shared" si="1"/>
        <v>-9.1458075926281555E-3</v>
      </c>
    </row>
    <row r="67" spans="1:6">
      <c r="A67">
        <v>2053</v>
      </c>
      <c r="B67" t="s">
        <v>30</v>
      </c>
      <c r="C67">
        <v>5.5703440175430115E-2</v>
      </c>
      <c r="D67" t="s">
        <v>37</v>
      </c>
      <c r="F67">
        <f t="shared" si="1"/>
        <v>-9.1855934749970839E-3</v>
      </c>
    </row>
    <row r="68" spans="1:6">
      <c r="A68">
        <v>2054</v>
      </c>
      <c r="B68" t="s">
        <v>30</v>
      </c>
      <c r="C68">
        <v>5.5191771018819794E-2</v>
      </c>
      <c r="D68" t="s">
        <v>37</v>
      </c>
      <c r="F68">
        <f t="shared" ref="F68:F73" si="2">(C69-C68)/C68</f>
        <v>-9.24982067139642E-3</v>
      </c>
    </row>
    <row r="69" spans="1:6">
      <c r="A69">
        <v>2055</v>
      </c>
      <c r="B69" t="s">
        <v>30</v>
      </c>
      <c r="C69">
        <v>5.4681257034358936E-2</v>
      </c>
      <c r="D69" t="s">
        <v>37</v>
      </c>
      <c r="F69">
        <f t="shared" si="2"/>
        <v>-9.2332859593564371E-3</v>
      </c>
    </row>
    <row r="70" spans="1:6">
      <c r="A70">
        <v>2056</v>
      </c>
      <c r="B70" t="s">
        <v>30</v>
      </c>
      <c r="C70">
        <v>5.417636935154363E-2</v>
      </c>
      <c r="D70" t="s">
        <v>37</v>
      </c>
      <c r="F70">
        <f t="shared" si="2"/>
        <v>-9.269693476197681E-3</v>
      </c>
    </row>
    <row r="71" spans="1:6">
      <c r="A71">
        <v>2057</v>
      </c>
      <c r="B71" t="s">
        <v>30</v>
      </c>
      <c r="C71">
        <v>5.367417101400155E-2</v>
      </c>
      <c r="D71" t="s">
        <v>37</v>
      </c>
      <c r="F71">
        <f t="shared" si="2"/>
        <v>-8.7595788854739343E-3</v>
      </c>
    </row>
    <row r="72" spans="1:6">
      <c r="A72">
        <v>2058</v>
      </c>
      <c r="B72" t="s">
        <v>30</v>
      </c>
      <c r="C72">
        <v>5.3204007878891985E-2</v>
      </c>
      <c r="D72" t="s">
        <v>37</v>
      </c>
      <c r="F72">
        <f t="shared" si="2"/>
        <v>-8.660052307252487E-3</v>
      </c>
    </row>
    <row r="73" spans="1:6">
      <c r="A73">
        <v>2059</v>
      </c>
      <c r="B73" t="s">
        <v>30</v>
      </c>
      <c r="C73">
        <v>5.2743258387705307E-2</v>
      </c>
      <c r="D73" t="s">
        <v>37</v>
      </c>
      <c r="F73">
        <f t="shared" si="2"/>
        <v>-9.0443507913913548E-3</v>
      </c>
    </row>
    <row r="74" spans="1:6">
      <c r="A74">
        <v>2060</v>
      </c>
      <c r="B74" t="s">
        <v>30</v>
      </c>
      <c r="C74">
        <v>5.2266229856965905E-2</v>
      </c>
      <c r="D74" t="s">
        <v>37</v>
      </c>
    </row>
  </sheetData>
  <mergeCells count="8">
    <mergeCell ref="F1:I1"/>
    <mergeCell ref="A1:D1"/>
    <mergeCell ref="D2:D3"/>
    <mergeCell ref="C2:C3"/>
    <mergeCell ref="B2:B3"/>
    <mergeCell ref="A2:A3"/>
    <mergeCell ref="F2:F3"/>
    <mergeCell ref="G2:I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5335-8323-4E8D-A617-0E5243C50FA4}">
  <sheetPr>
    <tabColor theme="0" tint="-0.14999847407452621"/>
  </sheetPr>
  <dimension ref="A1:HZ70"/>
  <sheetViews>
    <sheetView zoomScale="85" zoomScaleNormal="85" workbookViewId="0">
      <pane xSplit="2" ySplit="2" topLeftCell="H12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baseColWidth="10" defaultRowHeight="14.5"/>
  <cols>
    <col min="1" max="1" width="31" customWidth="1"/>
    <col min="2" max="2" width="48.453125" customWidth="1"/>
    <col min="8" max="8" width="23.36328125" bestFit="1" customWidth="1"/>
    <col min="9" max="9" width="19.08984375" bestFit="1" customWidth="1"/>
    <col min="10" max="11" width="20.6328125" bestFit="1" customWidth="1"/>
    <col min="12" max="12" width="22" customWidth="1"/>
    <col min="13" max="13" width="18.26953125" customWidth="1"/>
    <col min="14" max="14" width="16.08984375" customWidth="1"/>
    <col min="16" max="16" width="14.1796875" bestFit="1" customWidth="1"/>
    <col min="95" max="95" width="14.26953125" bestFit="1" customWidth="1"/>
    <col min="97" max="97" width="13.36328125" bestFit="1" customWidth="1"/>
    <col min="108" max="110" width="15" bestFit="1" customWidth="1"/>
    <col min="111" max="112" width="12.81640625" bestFit="1" customWidth="1"/>
    <col min="229" max="229" width="10.90625" style="42"/>
    <col min="230" max="230" width="15.54296875" bestFit="1" customWidth="1"/>
    <col min="232" max="232" width="13.90625" bestFit="1" customWidth="1"/>
    <col min="233" max="233" width="18.36328125" style="87" bestFit="1" customWidth="1"/>
    <col min="234" max="234" width="17.1796875" bestFit="1" customWidth="1"/>
  </cols>
  <sheetData>
    <row r="1" spans="1:234">
      <c r="C1" s="268" t="s">
        <v>86</v>
      </c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  <c r="AT1" s="268"/>
      <c r="AU1" s="268"/>
      <c r="AV1" s="268"/>
      <c r="AW1" s="268"/>
      <c r="AX1" s="268"/>
      <c r="AY1" s="268"/>
      <c r="AZ1" s="268"/>
      <c r="BA1" s="268"/>
      <c r="BB1" s="268"/>
      <c r="BC1" s="268"/>
      <c r="BD1" s="268"/>
      <c r="BE1" s="268"/>
      <c r="BF1" s="268"/>
      <c r="BG1" s="268"/>
      <c r="BH1" s="268"/>
      <c r="BI1" s="268"/>
      <c r="BJ1" s="268"/>
      <c r="BK1" s="268"/>
      <c r="BL1" s="268"/>
      <c r="BM1" s="268"/>
      <c r="BN1" s="268"/>
      <c r="BO1" s="268"/>
      <c r="BP1" s="268"/>
      <c r="BQ1" s="268"/>
      <c r="BR1" s="268"/>
      <c r="BS1" s="268"/>
      <c r="BT1" s="268"/>
      <c r="BU1" s="268"/>
      <c r="BV1" s="268"/>
      <c r="BW1" s="268"/>
      <c r="BX1" s="268"/>
      <c r="BY1" s="268"/>
      <c r="BZ1" s="268"/>
      <c r="CA1" s="268"/>
      <c r="CB1" s="268"/>
      <c r="CC1" s="268"/>
      <c r="CD1" s="268"/>
      <c r="CE1" s="268"/>
      <c r="CF1" s="268"/>
      <c r="CG1" s="268"/>
      <c r="CH1" s="268"/>
      <c r="CI1" s="268"/>
      <c r="CJ1" s="268"/>
      <c r="CK1" s="268"/>
      <c r="CL1" s="268"/>
      <c r="CM1" s="268"/>
      <c r="CN1" s="268"/>
      <c r="CO1" s="268"/>
      <c r="CP1" s="268"/>
      <c r="CQ1" s="268"/>
      <c r="CR1" s="268"/>
      <c r="CS1" s="268"/>
      <c r="CT1" s="268"/>
      <c r="CU1" s="268"/>
      <c r="CV1" s="268"/>
      <c r="CW1" s="268"/>
      <c r="CX1" s="268"/>
      <c r="CY1" s="268"/>
      <c r="CZ1" s="268"/>
      <c r="DA1" s="268"/>
      <c r="DB1" s="268"/>
      <c r="DC1" s="268"/>
      <c r="DD1" s="268"/>
      <c r="DE1" s="268"/>
      <c r="DF1" s="268"/>
      <c r="DG1" s="268"/>
      <c r="DJ1" s="269" t="s">
        <v>87</v>
      </c>
      <c r="DK1" s="269"/>
      <c r="DL1" s="269"/>
      <c r="DM1" s="269"/>
      <c r="DN1" s="269"/>
      <c r="DO1" s="269"/>
      <c r="DP1" s="269"/>
      <c r="DQ1" s="269"/>
      <c r="DR1" s="269"/>
      <c r="DS1" s="269"/>
      <c r="DT1" s="269"/>
      <c r="DU1" s="269"/>
      <c r="DV1" s="269"/>
      <c r="DW1" s="269"/>
      <c r="DX1" s="269"/>
      <c r="DY1" s="269"/>
      <c r="DZ1" s="269"/>
      <c r="EA1" s="269"/>
      <c r="EB1" s="269"/>
      <c r="EC1" s="269"/>
      <c r="ED1" s="269"/>
      <c r="EE1" s="269"/>
      <c r="EF1" s="269"/>
      <c r="EG1" s="269"/>
      <c r="EH1" s="269"/>
      <c r="EI1" s="269"/>
      <c r="EJ1" s="269"/>
      <c r="EK1" s="269"/>
      <c r="EL1" s="269"/>
      <c r="EM1" s="269"/>
      <c r="EN1" s="269"/>
      <c r="EO1" s="269"/>
      <c r="EP1" s="269"/>
      <c r="EQ1" s="269"/>
      <c r="ER1" s="269"/>
      <c r="ES1" s="269"/>
      <c r="ET1" s="269"/>
      <c r="EU1" s="269"/>
      <c r="EV1" s="269"/>
      <c r="EW1" s="269"/>
      <c r="EX1" s="269"/>
      <c r="EY1" s="269"/>
      <c r="EZ1" s="269"/>
      <c r="FA1" s="269"/>
      <c r="FB1" s="269"/>
      <c r="FC1" s="269"/>
      <c r="FD1" s="269"/>
      <c r="FE1" s="269"/>
      <c r="FF1" s="269"/>
      <c r="FG1" s="269"/>
      <c r="FH1" s="269"/>
      <c r="FI1" s="269"/>
      <c r="FJ1" s="269"/>
      <c r="FK1" s="269"/>
      <c r="FL1" s="269"/>
      <c r="FM1" s="269"/>
      <c r="FN1" s="269"/>
      <c r="FO1" s="269"/>
      <c r="FP1" s="269"/>
      <c r="FQ1" s="269"/>
      <c r="FR1" s="269"/>
      <c r="FS1" s="269"/>
      <c r="FT1" s="269"/>
      <c r="FU1" s="269"/>
      <c r="FV1" s="269"/>
      <c r="FW1" s="269"/>
      <c r="FX1" s="269"/>
      <c r="FY1" s="269"/>
      <c r="FZ1" s="269"/>
      <c r="GA1" s="269"/>
      <c r="GB1" s="269"/>
      <c r="GC1" s="269"/>
      <c r="GD1" s="269"/>
      <c r="GE1" s="269"/>
      <c r="GF1" s="269"/>
      <c r="GG1" s="269"/>
      <c r="GH1" s="269"/>
      <c r="GI1" s="269"/>
      <c r="GJ1" s="269"/>
      <c r="GK1" s="269"/>
      <c r="GL1" s="269"/>
      <c r="GM1" s="269"/>
      <c r="GN1" s="269"/>
      <c r="GO1" s="269"/>
      <c r="GP1" s="269"/>
      <c r="GQ1" s="269"/>
      <c r="GR1" s="269"/>
      <c r="GS1" s="269"/>
      <c r="GT1" s="269"/>
      <c r="GU1" s="269"/>
      <c r="GV1" s="269"/>
      <c r="GW1" s="269"/>
      <c r="GX1" s="269"/>
      <c r="GY1" s="269"/>
      <c r="GZ1" s="269"/>
      <c r="HA1" s="269"/>
      <c r="HB1" s="269"/>
      <c r="HC1" s="269"/>
      <c r="HD1" s="269"/>
      <c r="HE1" s="269"/>
      <c r="HF1" s="269"/>
      <c r="HG1" s="269"/>
      <c r="HH1" s="269"/>
      <c r="HI1" s="269"/>
      <c r="HJ1" s="269"/>
      <c r="HK1" s="269"/>
      <c r="HL1" s="269"/>
      <c r="HM1" s="269"/>
      <c r="HN1" s="269"/>
      <c r="HO1" s="160"/>
      <c r="HQ1" s="270" t="s">
        <v>88</v>
      </c>
      <c r="HR1" s="270"/>
      <c r="HS1" s="270"/>
      <c r="HT1" s="271" t="s">
        <v>89</v>
      </c>
      <c r="HU1" s="271"/>
      <c r="HV1" s="271"/>
      <c r="HX1" s="263" t="s">
        <v>2</v>
      </c>
      <c r="HY1" s="264" t="s">
        <v>99</v>
      </c>
      <c r="HZ1" s="263" t="s">
        <v>100</v>
      </c>
    </row>
    <row r="2" spans="1:234">
      <c r="A2" s="79" t="s">
        <v>22</v>
      </c>
      <c r="B2" s="80" t="s">
        <v>2</v>
      </c>
      <c r="C2" s="44">
        <v>1913</v>
      </c>
      <c r="D2" s="44">
        <v>1914</v>
      </c>
      <c r="E2" s="44">
        <v>1915</v>
      </c>
      <c r="F2" s="44">
        <v>1916</v>
      </c>
      <c r="G2" s="44">
        <v>1917</v>
      </c>
      <c r="H2" s="44">
        <v>1918</v>
      </c>
      <c r="I2" s="44">
        <v>1919</v>
      </c>
      <c r="J2" s="44">
        <v>1920</v>
      </c>
      <c r="K2" s="44">
        <v>1921</v>
      </c>
      <c r="L2" s="44">
        <v>1922</v>
      </c>
      <c r="M2" s="44">
        <v>1923</v>
      </c>
      <c r="N2" s="44">
        <v>1924</v>
      </c>
      <c r="O2" s="44">
        <v>1925</v>
      </c>
      <c r="P2" s="44">
        <v>1926</v>
      </c>
      <c r="Q2" s="44">
        <v>1927</v>
      </c>
      <c r="R2" s="44">
        <v>1928</v>
      </c>
      <c r="S2" s="44">
        <v>1929</v>
      </c>
      <c r="T2" s="44">
        <v>1930</v>
      </c>
      <c r="U2" s="44">
        <v>1931</v>
      </c>
      <c r="V2" s="44">
        <v>1932</v>
      </c>
      <c r="W2" s="44">
        <v>1933</v>
      </c>
      <c r="X2" s="44">
        <v>1934</v>
      </c>
      <c r="Y2" s="44">
        <v>1935</v>
      </c>
      <c r="Z2" s="44">
        <v>1936</v>
      </c>
      <c r="AA2" s="44">
        <v>1937</v>
      </c>
      <c r="AB2" s="44">
        <v>1938</v>
      </c>
      <c r="AC2" s="44">
        <v>1939</v>
      </c>
      <c r="AD2" s="44">
        <v>1940</v>
      </c>
      <c r="AE2" s="44">
        <v>1941</v>
      </c>
      <c r="AF2" s="44">
        <v>1942</v>
      </c>
      <c r="AG2" s="44">
        <v>1943</v>
      </c>
      <c r="AH2" s="44">
        <v>1944</v>
      </c>
      <c r="AI2" s="44">
        <v>1945</v>
      </c>
      <c r="AJ2" s="44">
        <v>1946</v>
      </c>
      <c r="AK2" s="44">
        <v>1947</v>
      </c>
      <c r="AL2" s="44">
        <v>1948</v>
      </c>
      <c r="AM2" s="44">
        <v>1949</v>
      </c>
      <c r="AN2" s="44">
        <v>1950</v>
      </c>
      <c r="AO2" s="44">
        <v>1951</v>
      </c>
      <c r="AP2" s="44">
        <v>1952</v>
      </c>
      <c r="AQ2" s="44">
        <v>1953</v>
      </c>
      <c r="AR2" s="44">
        <v>1954</v>
      </c>
      <c r="AS2" s="44">
        <v>1955</v>
      </c>
      <c r="AT2" s="44">
        <v>1956</v>
      </c>
      <c r="AU2" s="44">
        <v>1957</v>
      </c>
      <c r="AV2" s="44">
        <v>1958</v>
      </c>
      <c r="AW2" s="44">
        <v>1959</v>
      </c>
      <c r="AX2" s="44">
        <v>1960</v>
      </c>
      <c r="AY2" s="44">
        <v>1961</v>
      </c>
      <c r="AZ2" s="44">
        <v>1962</v>
      </c>
      <c r="BA2" s="44">
        <v>1963</v>
      </c>
      <c r="BB2" s="44">
        <v>1964</v>
      </c>
      <c r="BC2" s="44">
        <v>1965</v>
      </c>
      <c r="BD2" s="44">
        <v>1966</v>
      </c>
      <c r="BE2" s="44">
        <v>1967</v>
      </c>
      <c r="BF2" s="44">
        <v>1968</v>
      </c>
      <c r="BG2" s="44">
        <v>1969</v>
      </c>
      <c r="BH2" s="44">
        <v>1970</v>
      </c>
      <c r="BI2" s="44">
        <v>1971</v>
      </c>
      <c r="BJ2" s="44">
        <v>1972</v>
      </c>
      <c r="BK2" s="44">
        <v>1973</v>
      </c>
      <c r="BL2" s="44">
        <v>1974</v>
      </c>
      <c r="BM2" s="44">
        <v>1975</v>
      </c>
      <c r="BN2" s="44">
        <v>1976</v>
      </c>
      <c r="BO2" s="44">
        <v>1977</v>
      </c>
      <c r="BP2" s="44">
        <v>1978</v>
      </c>
      <c r="BQ2" s="44">
        <v>1979</v>
      </c>
      <c r="BR2" s="44">
        <v>1980</v>
      </c>
      <c r="BS2" s="44">
        <v>1981</v>
      </c>
      <c r="BT2" s="44">
        <v>1982</v>
      </c>
      <c r="BU2" s="44">
        <v>1983</v>
      </c>
      <c r="BV2" s="44">
        <v>1984</v>
      </c>
      <c r="BW2" s="44">
        <v>1985</v>
      </c>
      <c r="BX2" s="44">
        <v>1986</v>
      </c>
      <c r="BY2" s="44">
        <v>1987</v>
      </c>
      <c r="BZ2" s="44">
        <v>1988</v>
      </c>
      <c r="CA2" s="44">
        <v>1989</v>
      </c>
      <c r="CB2" s="44">
        <v>1990</v>
      </c>
      <c r="CC2" s="44">
        <v>1991</v>
      </c>
      <c r="CD2" s="44">
        <v>1992</v>
      </c>
      <c r="CE2" s="44">
        <v>1993</v>
      </c>
      <c r="CF2" s="44">
        <v>1994</v>
      </c>
      <c r="CG2" s="44">
        <v>1995</v>
      </c>
      <c r="CH2" s="44">
        <v>1996</v>
      </c>
      <c r="CI2" s="44">
        <v>1997</v>
      </c>
      <c r="CJ2" s="44">
        <v>1998</v>
      </c>
      <c r="CK2" s="44">
        <v>1999</v>
      </c>
      <c r="CL2" s="44">
        <v>2000</v>
      </c>
      <c r="CM2" s="44">
        <v>2001</v>
      </c>
      <c r="CN2" s="44">
        <v>2002</v>
      </c>
      <c r="CO2" s="44">
        <v>2003</v>
      </c>
      <c r="CP2" s="44">
        <v>2004</v>
      </c>
      <c r="CQ2" s="44">
        <v>2005</v>
      </c>
      <c r="CR2" s="44">
        <v>2006</v>
      </c>
      <c r="CS2" s="44">
        <v>2007</v>
      </c>
      <c r="CT2" s="44">
        <v>2008</v>
      </c>
      <c r="CU2" s="44">
        <v>2009</v>
      </c>
      <c r="CV2" s="44">
        <v>2010</v>
      </c>
      <c r="CW2" s="44">
        <v>2011</v>
      </c>
      <c r="CX2" s="44">
        <v>2012</v>
      </c>
      <c r="CY2" s="44">
        <v>2013</v>
      </c>
      <c r="CZ2" s="44">
        <v>2014</v>
      </c>
      <c r="DA2" s="44">
        <v>2015</v>
      </c>
      <c r="DB2" s="44">
        <v>2016</v>
      </c>
      <c r="DC2" s="44">
        <v>2017</v>
      </c>
      <c r="DD2" s="44">
        <v>2018</v>
      </c>
      <c r="DE2" s="44">
        <v>2019</v>
      </c>
      <c r="DF2" s="44">
        <v>2020</v>
      </c>
      <c r="DG2" s="44">
        <v>2021</v>
      </c>
      <c r="DH2" s="45">
        <v>2022</v>
      </c>
      <c r="DJ2" s="44">
        <v>1913</v>
      </c>
      <c r="DK2" s="44">
        <v>1914</v>
      </c>
      <c r="DL2" s="44">
        <v>1915</v>
      </c>
      <c r="DM2" s="44">
        <v>1916</v>
      </c>
      <c r="DN2" s="44">
        <v>1917</v>
      </c>
      <c r="DO2" s="44">
        <v>1918</v>
      </c>
      <c r="DP2" s="44">
        <v>1919</v>
      </c>
      <c r="DQ2" s="44">
        <v>1920</v>
      </c>
      <c r="DR2" s="44">
        <v>1921</v>
      </c>
      <c r="DS2" s="44">
        <v>1922</v>
      </c>
      <c r="DT2" s="44">
        <v>1923</v>
      </c>
      <c r="DU2" s="44">
        <v>1924</v>
      </c>
      <c r="DV2" s="44">
        <v>1925</v>
      </c>
      <c r="DW2" s="44">
        <v>1926</v>
      </c>
      <c r="DX2" s="44">
        <v>1927</v>
      </c>
      <c r="DY2" s="44">
        <v>1928</v>
      </c>
      <c r="DZ2" s="44">
        <v>1929</v>
      </c>
      <c r="EA2" s="44">
        <v>1930</v>
      </c>
      <c r="EB2" s="44">
        <v>1931</v>
      </c>
      <c r="EC2" s="44">
        <v>1932</v>
      </c>
      <c r="ED2" s="44">
        <v>1933</v>
      </c>
      <c r="EE2" s="44">
        <v>1934</v>
      </c>
      <c r="EF2" s="44">
        <v>1935</v>
      </c>
      <c r="EG2" s="44">
        <v>1936</v>
      </c>
      <c r="EH2" s="44">
        <v>1937</v>
      </c>
      <c r="EI2" s="44">
        <v>1938</v>
      </c>
      <c r="EJ2" s="44">
        <v>1939</v>
      </c>
      <c r="EK2" s="44">
        <v>1940</v>
      </c>
      <c r="EL2" s="44">
        <v>1941</v>
      </c>
      <c r="EM2" s="44">
        <v>1942</v>
      </c>
      <c r="EN2" s="44">
        <v>1943</v>
      </c>
      <c r="EO2" s="44">
        <v>1944</v>
      </c>
      <c r="EP2" s="44">
        <v>1945</v>
      </c>
      <c r="EQ2" s="44">
        <v>1946</v>
      </c>
      <c r="ER2" s="44">
        <v>1947</v>
      </c>
      <c r="ES2" s="44">
        <v>1948</v>
      </c>
      <c r="ET2" s="44">
        <v>1949</v>
      </c>
      <c r="EU2" s="44">
        <v>1950</v>
      </c>
      <c r="EV2" s="44">
        <v>1951</v>
      </c>
      <c r="EW2" s="44">
        <v>1952</v>
      </c>
      <c r="EX2" s="44">
        <v>1953</v>
      </c>
      <c r="EY2" s="44">
        <v>1954</v>
      </c>
      <c r="EZ2" s="44">
        <v>1955</v>
      </c>
      <c r="FA2" s="44">
        <v>1956</v>
      </c>
      <c r="FB2" s="44">
        <v>1957</v>
      </c>
      <c r="FC2" s="44">
        <v>1958</v>
      </c>
      <c r="FD2" s="44">
        <v>1959</v>
      </c>
      <c r="FE2" s="44">
        <v>1960</v>
      </c>
      <c r="FF2" s="44">
        <v>1961</v>
      </c>
      <c r="FG2" s="44">
        <v>1962</v>
      </c>
      <c r="FH2" s="44">
        <v>1963</v>
      </c>
      <c r="FI2" s="44">
        <v>1964</v>
      </c>
      <c r="FJ2" s="44">
        <v>1965</v>
      </c>
      <c r="FK2" s="44">
        <v>1966</v>
      </c>
      <c r="FL2" s="44">
        <v>1967</v>
      </c>
      <c r="FM2" s="44">
        <v>1968</v>
      </c>
      <c r="FN2" s="44">
        <v>1969</v>
      </c>
      <c r="FO2" s="44">
        <v>1970</v>
      </c>
      <c r="FP2" s="44">
        <v>1971</v>
      </c>
      <c r="FQ2" s="44">
        <v>1972</v>
      </c>
      <c r="FR2" s="44">
        <v>1973</v>
      </c>
      <c r="FS2" s="44">
        <v>1974</v>
      </c>
      <c r="FT2" s="44">
        <v>1975</v>
      </c>
      <c r="FU2" s="44">
        <v>1976</v>
      </c>
      <c r="FV2" s="44">
        <v>1977</v>
      </c>
      <c r="FW2" s="44">
        <v>1978</v>
      </c>
      <c r="FX2" s="44">
        <v>1979</v>
      </c>
      <c r="FY2" s="44">
        <v>1980</v>
      </c>
      <c r="FZ2" s="44">
        <v>1981</v>
      </c>
      <c r="GA2" s="44">
        <v>1982</v>
      </c>
      <c r="GB2" s="44">
        <v>1983</v>
      </c>
      <c r="GC2" s="44">
        <v>1984</v>
      </c>
      <c r="GD2" s="44">
        <v>1985</v>
      </c>
      <c r="GE2" s="44">
        <v>1986</v>
      </c>
      <c r="GF2" s="44">
        <v>1987</v>
      </c>
      <c r="GG2" s="44">
        <v>1988</v>
      </c>
      <c r="GH2" s="44">
        <v>1989</v>
      </c>
      <c r="GI2" s="44">
        <v>1990</v>
      </c>
      <c r="GJ2" s="44">
        <v>1991</v>
      </c>
      <c r="GK2" s="44">
        <v>1992</v>
      </c>
      <c r="GL2" s="44">
        <v>1993</v>
      </c>
      <c r="GM2" s="44">
        <v>1994</v>
      </c>
      <c r="GN2" s="44">
        <v>1995</v>
      </c>
      <c r="GO2" s="44">
        <v>1996</v>
      </c>
      <c r="GP2" s="44">
        <v>1997</v>
      </c>
      <c r="GQ2" s="44">
        <v>1998</v>
      </c>
      <c r="GR2" s="44">
        <v>1999</v>
      </c>
      <c r="GS2" s="44">
        <v>2000</v>
      </c>
      <c r="GT2" s="44">
        <v>2001</v>
      </c>
      <c r="GU2" s="44">
        <v>2002</v>
      </c>
      <c r="GV2" s="44">
        <v>2003</v>
      </c>
      <c r="GW2" s="44">
        <v>2004</v>
      </c>
      <c r="GX2" s="44">
        <v>2005</v>
      </c>
      <c r="GY2" s="44">
        <v>2006</v>
      </c>
      <c r="GZ2" s="44">
        <v>2007</v>
      </c>
      <c r="HA2" s="44">
        <v>2008</v>
      </c>
      <c r="HB2" s="44">
        <v>2009</v>
      </c>
      <c r="HC2" s="44">
        <v>2010</v>
      </c>
      <c r="HD2" s="44">
        <v>2011</v>
      </c>
      <c r="HE2" s="44">
        <v>2012</v>
      </c>
      <c r="HF2" s="44">
        <v>2013</v>
      </c>
      <c r="HG2" s="44">
        <v>2014</v>
      </c>
      <c r="HH2" s="44">
        <v>2015</v>
      </c>
      <c r="HI2" s="44">
        <v>2016</v>
      </c>
      <c r="HJ2" s="44">
        <v>2017</v>
      </c>
      <c r="HK2" s="44">
        <v>2018</v>
      </c>
      <c r="HL2" s="46">
        <v>2019</v>
      </c>
      <c r="HM2" s="46">
        <v>2020</v>
      </c>
      <c r="HN2" s="44">
        <v>2021</v>
      </c>
      <c r="HO2" s="139"/>
      <c r="HQ2" s="47" t="s">
        <v>98</v>
      </c>
      <c r="HR2" s="47" t="s">
        <v>62</v>
      </c>
      <c r="HS2" s="47" t="s">
        <v>55</v>
      </c>
      <c r="HT2" s="111" t="s">
        <v>98</v>
      </c>
      <c r="HU2" s="159" t="s">
        <v>62</v>
      </c>
      <c r="HV2" s="43" t="s">
        <v>55</v>
      </c>
      <c r="HX2" s="263"/>
      <c r="HY2" s="264"/>
      <c r="HZ2" s="263"/>
    </row>
    <row r="3" spans="1:234">
      <c r="A3" s="1" t="s">
        <v>94</v>
      </c>
      <c r="B3" s="67" t="s">
        <v>13</v>
      </c>
      <c r="C3" s="48">
        <v>80240.160000000003</v>
      </c>
      <c r="D3" s="48">
        <v>98700.000000000015</v>
      </c>
      <c r="E3" s="48">
        <v>93306.08</v>
      </c>
      <c r="F3" s="48">
        <v>135133.6</v>
      </c>
      <c r="G3" s="48">
        <v>176509.76</v>
      </c>
      <c r="H3" s="48">
        <v>190078.56000000003</v>
      </c>
      <c r="I3" s="48">
        <v>164640.00000000003</v>
      </c>
      <c r="J3" s="48">
        <v>123200.00000000001</v>
      </c>
      <c r="K3" s="48">
        <v>81760.000000000015</v>
      </c>
      <c r="L3" s="48">
        <v>126560.00000000001</v>
      </c>
      <c r="M3" s="48">
        <v>180320.00000000003</v>
      </c>
      <c r="N3" s="48">
        <v>185920.00000000003</v>
      </c>
      <c r="O3" s="48">
        <v>203840.00000000003</v>
      </c>
      <c r="P3" s="48">
        <v>232960.00000000003</v>
      </c>
      <c r="Q3" s="48">
        <v>245280.00000000003</v>
      </c>
      <c r="R3" s="48">
        <v>267680</v>
      </c>
      <c r="S3" s="48">
        <v>299040</v>
      </c>
      <c r="T3" s="48">
        <v>293440</v>
      </c>
      <c r="U3" s="48">
        <v>243040.00000000003</v>
      </c>
      <c r="V3" s="48">
        <v>168000.00000000003</v>
      </c>
      <c r="W3" s="48">
        <v>156800.00000000003</v>
      </c>
      <c r="X3" s="48">
        <v>187040.00000000003</v>
      </c>
      <c r="Y3" s="48">
        <v>285600</v>
      </c>
      <c r="Z3" s="48">
        <v>392000.00000000006</v>
      </c>
      <c r="AA3" s="48">
        <v>554400</v>
      </c>
      <c r="AB3" s="48">
        <v>647360.00000000012</v>
      </c>
      <c r="AC3" s="48">
        <v>757120.00000000012</v>
      </c>
      <c r="AD3" s="48">
        <v>865760.00000000012</v>
      </c>
      <c r="AE3" s="48">
        <v>1127840</v>
      </c>
      <c r="AF3" s="48">
        <v>1544480.0000000002</v>
      </c>
      <c r="AG3" s="48">
        <v>2160480</v>
      </c>
      <c r="AH3" s="48">
        <v>1884960.0000000002</v>
      </c>
      <c r="AI3" s="48">
        <v>963200.00000000012</v>
      </c>
      <c r="AJ3" s="48">
        <v>851200.00000000012</v>
      </c>
      <c r="AK3" s="48">
        <v>1198400</v>
      </c>
      <c r="AL3" s="48">
        <v>1388800.0000000002</v>
      </c>
      <c r="AM3" s="48">
        <v>1438080.0000000002</v>
      </c>
      <c r="AN3" s="48">
        <v>1643040.0000000002</v>
      </c>
      <c r="AO3" s="48">
        <v>1994720.0000000002</v>
      </c>
      <c r="AP3" s="48">
        <v>2271360</v>
      </c>
      <c r="AQ3" s="48">
        <v>2714880.0000000005</v>
      </c>
      <c r="AR3" s="48">
        <v>3050880.0000000005</v>
      </c>
      <c r="AS3" s="48">
        <v>3472000.0000000005</v>
      </c>
      <c r="AT3" s="48">
        <v>3696000.0000000005</v>
      </c>
      <c r="AU3" s="48">
        <v>3696000.0000000005</v>
      </c>
      <c r="AV3" s="48">
        <v>3920000.0000000005</v>
      </c>
      <c r="AW3" s="48">
        <v>4480000</v>
      </c>
      <c r="AX3" s="48">
        <v>5040000.0000000009</v>
      </c>
      <c r="AY3" s="48">
        <v>5152000.0000000009</v>
      </c>
      <c r="AZ3" s="48">
        <v>5600000.0000000009</v>
      </c>
      <c r="BA3" s="48">
        <v>6048000.0000000009</v>
      </c>
      <c r="BB3" s="48">
        <v>6496000.0000000009</v>
      </c>
      <c r="BC3" s="48">
        <v>6944000.0000000009</v>
      </c>
      <c r="BD3" s="48">
        <v>7504000.0000000009</v>
      </c>
      <c r="BE3" s="48">
        <v>8176000.0000000009</v>
      </c>
      <c r="BF3" s="48">
        <v>8624000</v>
      </c>
      <c r="BG3" s="48">
        <v>9632000</v>
      </c>
      <c r="BH3" s="48">
        <v>9600000</v>
      </c>
      <c r="BI3" s="48">
        <v>10300000</v>
      </c>
      <c r="BJ3" s="48">
        <v>10800000</v>
      </c>
      <c r="BK3" s="48">
        <v>11800000</v>
      </c>
      <c r="BL3" s="48">
        <v>12700000</v>
      </c>
      <c r="BM3" s="48">
        <v>12700000</v>
      </c>
      <c r="BN3" s="48">
        <v>13100000</v>
      </c>
      <c r="BO3" s="48">
        <v>14200000</v>
      </c>
      <c r="BP3" s="48">
        <v>14700000</v>
      </c>
      <c r="BQ3" s="48">
        <v>15200000</v>
      </c>
      <c r="BR3" s="48">
        <v>16100000</v>
      </c>
      <c r="BS3" s="48">
        <v>15700000</v>
      </c>
      <c r="BT3" s="48">
        <v>13900000</v>
      </c>
      <c r="BU3" s="48">
        <v>14300000</v>
      </c>
      <c r="BV3" s="48">
        <v>15900000</v>
      </c>
      <c r="BW3" s="48">
        <v>15600000</v>
      </c>
      <c r="BX3" s="48">
        <v>15400000</v>
      </c>
      <c r="BY3" s="48">
        <v>16500000</v>
      </c>
      <c r="BZ3" s="48">
        <v>17500000</v>
      </c>
      <c r="CA3" s="48">
        <v>18000000</v>
      </c>
      <c r="CB3" s="48">
        <v>19300000</v>
      </c>
      <c r="CC3" s="48">
        <v>19600000</v>
      </c>
      <c r="CD3" s="48">
        <v>19500000</v>
      </c>
      <c r="CE3" s="48">
        <v>19700000</v>
      </c>
      <c r="CF3" s="48">
        <v>19100000</v>
      </c>
      <c r="CG3" s="48">
        <v>19400000</v>
      </c>
      <c r="CH3" s="48">
        <v>20700000</v>
      </c>
      <c r="CI3" s="48">
        <v>21400000</v>
      </c>
      <c r="CJ3" s="48">
        <v>22100000</v>
      </c>
      <c r="CK3" s="48">
        <v>23100000</v>
      </c>
      <c r="CL3" s="48">
        <v>24000000</v>
      </c>
      <c r="CM3" s="48">
        <v>24400000</v>
      </c>
      <c r="CN3" s="48">
        <v>25900000</v>
      </c>
      <c r="CO3" s="48">
        <v>27700000</v>
      </c>
      <c r="CP3" s="48">
        <v>29800000</v>
      </c>
      <c r="CQ3" s="48">
        <v>31900000</v>
      </c>
      <c r="CR3" s="48">
        <v>33700000</v>
      </c>
      <c r="CS3" s="48">
        <v>38000000</v>
      </c>
      <c r="CT3" s="48">
        <v>39000000</v>
      </c>
      <c r="CU3" s="48">
        <v>37300000</v>
      </c>
      <c r="CV3" s="48">
        <v>40800000</v>
      </c>
      <c r="CW3" s="48">
        <v>44400000</v>
      </c>
      <c r="CX3" s="48">
        <v>45900000</v>
      </c>
      <c r="CY3" s="48">
        <v>47600000</v>
      </c>
      <c r="CZ3" s="48">
        <v>50500000</v>
      </c>
      <c r="DA3" s="48">
        <v>57500000</v>
      </c>
      <c r="DB3" s="48">
        <v>58900000</v>
      </c>
      <c r="DC3" s="48">
        <v>59400000</v>
      </c>
      <c r="DD3" s="48">
        <v>63600000</v>
      </c>
      <c r="DE3" s="48">
        <v>63200000</v>
      </c>
      <c r="DF3" s="49">
        <v>65100000</v>
      </c>
      <c r="DG3" s="48">
        <v>68000000</v>
      </c>
      <c r="DH3" s="1"/>
      <c r="DJ3" s="1"/>
      <c r="DK3" s="18">
        <f t="shared" ref="DK3:EP3" si="0">(D3-C3)/C3</f>
        <v>0.23005736778191882</v>
      </c>
      <c r="DL3" s="18">
        <f t="shared" si="0"/>
        <v>-5.4649645390071042E-2</v>
      </c>
      <c r="DM3" s="18">
        <f t="shared" si="0"/>
        <v>0.44828289860639309</v>
      </c>
      <c r="DN3" s="18">
        <f t="shared" si="0"/>
        <v>0.30618706228502757</v>
      </c>
      <c r="DO3" s="18">
        <f t="shared" si="0"/>
        <v>7.6872802954352309E-2</v>
      </c>
      <c r="DP3" s="18">
        <f t="shared" si="0"/>
        <v>-0.13383182195824714</v>
      </c>
      <c r="DQ3" s="18">
        <f t="shared" si="0"/>
        <v>-0.2517006802721089</v>
      </c>
      <c r="DR3" s="18">
        <f t="shared" si="0"/>
        <v>-0.33636363636363631</v>
      </c>
      <c r="DS3" s="18">
        <f t="shared" si="0"/>
        <v>0.54794520547945191</v>
      </c>
      <c r="DT3" s="18">
        <f t="shared" si="0"/>
        <v>0.42477876106194695</v>
      </c>
      <c r="DU3" s="18">
        <f t="shared" si="0"/>
        <v>3.1055900621118009E-2</v>
      </c>
      <c r="DV3" s="18">
        <f t="shared" si="0"/>
        <v>9.638554216867469E-2</v>
      </c>
      <c r="DW3" s="18">
        <f t="shared" si="0"/>
        <v>0.14285714285714285</v>
      </c>
      <c r="DX3" s="18">
        <f t="shared" si="0"/>
        <v>5.2884615384615377E-2</v>
      </c>
      <c r="DY3" s="18">
        <f t="shared" si="0"/>
        <v>9.1324200913241879E-2</v>
      </c>
      <c r="DZ3" s="18">
        <f t="shared" si="0"/>
        <v>0.11715481171548117</v>
      </c>
      <c r="EA3" s="18">
        <f t="shared" si="0"/>
        <v>-1.8726591760299626E-2</v>
      </c>
      <c r="EB3" s="18">
        <f t="shared" si="0"/>
        <v>-0.17175572519083959</v>
      </c>
      <c r="EC3" s="18">
        <f t="shared" si="0"/>
        <v>-0.30875576036866353</v>
      </c>
      <c r="ED3" s="18">
        <f t="shared" si="0"/>
        <v>-6.6666666666666652E-2</v>
      </c>
      <c r="EE3" s="18">
        <f t="shared" si="0"/>
        <v>0.19285714285714281</v>
      </c>
      <c r="EF3" s="18">
        <f t="shared" si="0"/>
        <v>0.52694610778443085</v>
      </c>
      <c r="EG3" s="18">
        <f t="shared" si="0"/>
        <v>0.37254901960784337</v>
      </c>
      <c r="EH3" s="18">
        <f t="shared" si="0"/>
        <v>0.41428571428571409</v>
      </c>
      <c r="EI3" s="18">
        <f t="shared" si="0"/>
        <v>0.1676767676767679</v>
      </c>
      <c r="EJ3" s="18">
        <f t="shared" si="0"/>
        <v>0.16955017301038058</v>
      </c>
      <c r="EK3" s="18">
        <f t="shared" si="0"/>
        <v>0.14349112426035501</v>
      </c>
      <c r="EL3" s="18">
        <f t="shared" si="0"/>
        <v>0.30271668822768416</v>
      </c>
      <c r="EM3" s="18">
        <f t="shared" si="0"/>
        <v>0.36941410129096347</v>
      </c>
      <c r="EN3" s="18">
        <f t="shared" si="0"/>
        <v>0.39883973894126157</v>
      </c>
      <c r="EO3" s="18">
        <f t="shared" si="0"/>
        <v>-0.12752721617418342</v>
      </c>
      <c r="EP3" s="18">
        <f t="shared" si="0"/>
        <v>-0.48900772430184197</v>
      </c>
      <c r="EQ3" s="18">
        <f t="shared" ref="EQ3:FV3" si="1">(AJ3-AI3)/AI3</f>
        <v>-0.11627906976744184</v>
      </c>
      <c r="ER3" s="18">
        <f t="shared" si="1"/>
        <v>0.40789473684210509</v>
      </c>
      <c r="ES3" s="18">
        <f t="shared" si="1"/>
        <v>0.15887850467289738</v>
      </c>
      <c r="ET3" s="18">
        <f t="shared" si="1"/>
        <v>3.5483870967741929E-2</v>
      </c>
      <c r="EU3" s="18">
        <f t="shared" si="1"/>
        <v>0.1425233644859813</v>
      </c>
      <c r="EV3" s="18">
        <f t="shared" si="1"/>
        <v>0.21404226312201768</v>
      </c>
      <c r="EW3" s="18">
        <f t="shared" si="1"/>
        <v>0.13868613138686117</v>
      </c>
      <c r="EX3" s="18">
        <f t="shared" si="1"/>
        <v>0.1952662721893493</v>
      </c>
      <c r="EY3" s="18">
        <f t="shared" si="1"/>
        <v>0.12376237623762375</v>
      </c>
      <c r="EZ3" s="18">
        <f t="shared" si="1"/>
        <v>0.13803230543318648</v>
      </c>
      <c r="FA3" s="18">
        <f t="shared" si="1"/>
        <v>6.4516129032258063E-2</v>
      </c>
      <c r="FB3" s="18">
        <f t="shared" si="1"/>
        <v>0</v>
      </c>
      <c r="FC3" s="18">
        <f t="shared" si="1"/>
        <v>6.0606060606060601E-2</v>
      </c>
      <c r="FD3" s="18">
        <f t="shared" si="1"/>
        <v>0.14285714285714271</v>
      </c>
      <c r="FE3" s="18">
        <f t="shared" si="1"/>
        <v>0.12500000000000019</v>
      </c>
      <c r="FF3" s="18">
        <f t="shared" si="1"/>
        <v>2.222222222222222E-2</v>
      </c>
      <c r="FG3" s="18">
        <f t="shared" si="1"/>
        <v>8.6956521739130418E-2</v>
      </c>
      <c r="FH3" s="18">
        <f t="shared" si="1"/>
        <v>7.9999999999999988E-2</v>
      </c>
      <c r="FI3" s="18">
        <f t="shared" si="1"/>
        <v>7.4074074074074056E-2</v>
      </c>
      <c r="FJ3" s="18">
        <f t="shared" si="1"/>
        <v>6.8965517241379296E-2</v>
      </c>
      <c r="FK3" s="18">
        <f t="shared" si="1"/>
        <v>8.0645161290322565E-2</v>
      </c>
      <c r="FL3" s="18">
        <f t="shared" si="1"/>
        <v>8.9552238805970144E-2</v>
      </c>
      <c r="FM3" s="18">
        <f t="shared" si="1"/>
        <v>5.4794520547945084E-2</v>
      </c>
      <c r="FN3" s="18">
        <f t="shared" si="1"/>
        <v>0.11688311688311688</v>
      </c>
      <c r="FO3" s="18">
        <f t="shared" si="1"/>
        <v>-3.3222591362126247E-3</v>
      </c>
      <c r="FP3" s="18">
        <f t="shared" si="1"/>
        <v>7.2916666666666671E-2</v>
      </c>
      <c r="FQ3" s="18">
        <f t="shared" si="1"/>
        <v>4.8543689320388349E-2</v>
      </c>
      <c r="FR3" s="18">
        <f t="shared" si="1"/>
        <v>9.2592592592592587E-2</v>
      </c>
      <c r="FS3" s="18">
        <f t="shared" si="1"/>
        <v>7.6271186440677971E-2</v>
      </c>
      <c r="FT3" s="18">
        <f t="shared" si="1"/>
        <v>0</v>
      </c>
      <c r="FU3" s="18">
        <f t="shared" si="1"/>
        <v>3.1496062992125984E-2</v>
      </c>
      <c r="FV3" s="18">
        <f t="shared" si="1"/>
        <v>8.3969465648854963E-2</v>
      </c>
      <c r="FW3" s="18">
        <f t="shared" ref="FW3:HB3" si="2">(BP3-BO3)/BO3</f>
        <v>3.5211267605633804E-2</v>
      </c>
      <c r="FX3" s="18">
        <f t="shared" si="2"/>
        <v>3.4013605442176874E-2</v>
      </c>
      <c r="FY3" s="18">
        <f t="shared" si="2"/>
        <v>5.921052631578947E-2</v>
      </c>
      <c r="FZ3" s="18">
        <f t="shared" si="2"/>
        <v>-2.4844720496894408E-2</v>
      </c>
      <c r="GA3" s="18">
        <f t="shared" si="2"/>
        <v>-0.11464968152866242</v>
      </c>
      <c r="GB3" s="18">
        <f t="shared" si="2"/>
        <v>2.8776978417266189E-2</v>
      </c>
      <c r="GC3" s="18">
        <f t="shared" si="2"/>
        <v>0.11188811188811189</v>
      </c>
      <c r="GD3" s="18">
        <f t="shared" si="2"/>
        <v>-1.8867924528301886E-2</v>
      </c>
      <c r="GE3" s="18">
        <f t="shared" si="2"/>
        <v>-1.282051282051282E-2</v>
      </c>
      <c r="GF3" s="18">
        <f t="shared" si="2"/>
        <v>7.1428571428571425E-2</v>
      </c>
      <c r="GG3" s="18">
        <f t="shared" si="2"/>
        <v>6.0606060606060608E-2</v>
      </c>
      <c r="GH3" s="18">
        <f t="shared" si="2"/>
        <v>2.8571428571428571E-2</v>
      </c>
      <c r="GI3" s="18">
        <f t="shared" si="2"/>
        <v>7.2222222222222215E-2</v>
      </c>
      <c r="GJ3" s="18">
        <f t="shared" si="2"/>
        <v>1.5544041450777202E-2</v>
      </c>
      <c r="GK3" s="18">
        <f t="shared" si="2"/>
        <v>-5.1020408163265302E-3</v>
      </c>
      <c r="GL3" s="18">
        <f t="shared" si="2"/>
        <v>1.0256410256410256E-2</v>
      </c>
      <c r="GM3" s="18">
        <f t="shared" si="2"/>
        <v>-3.0456852791878174E-2</v>
      </c>
      <c r="GN3" s="18">
        <f t="shared" si="2"/>
        <v>1.5706806282722512E-2</v>
      </c>
      <c r="GO3" s="18">
        <f t="shared" si="2"/>
        <v>6.7010309278350513E-2</v>
      </c>
      <c r="GP3" s="18">
        <f t="shared" si="2"/>
        <v>3.3816425120772944E-2</v>
      </c>
      <c r="GQ3" s="18">
        <f t="shared" si="2"/>
        <v>3.2710280373831772E-2</v>
      </c>
      <c r="GR3" s="18">
        <f t="shared" si="2"/>
        <v>4.5248868778280542E-2</v>
      </c>
      <c r="GS3" s="18">
        <f t="shared" si="2"/>
        <v>3.896103896103896E-2</v>
      </c>
      <c r="GT3" s="18">
        <f t="shared" si="2"/>
        <v>1.6666666666666666E-2</v>
      </c>
      <c r="GU3" s="18">
        <f t="shared" si="2"/>
        <v>6.1475409836065573E-2</v>
      </c>
      <c r="GV3" s="18">
        <f t="shared" si="2"/>
        <v>6.9498069498069498E-2</v>
      </c>
      <c r="GW3" s="18">
        <f t="shared" si="2"/>
        <v>7.5812274368231042E-2</v>
      </c>
      <c r="GX3" s="18">
        <f t="shared" si="2"/>
        <v>7.0469798657718116E-2</v>
      </c>
      <c r="GY3" s="18">
        <f t="shared" si="2"/>
        <v>5.6426332288401257E-2</v>
      </c>
      <c r="GZ3" s="18">
        <f t="shared" si="2"/>
        <v>0.12759643916913946</v>
      </c>
      <c r="HA3" s="18">
        <f t="shared" si="2"/>
        <v>2.6315789473684209E-2</v>
      </c>
      <c r="HB3" s="18">
        <f t="shared" si="2"/>
        <v>-4.3589743589743588E-2</v>
      </c>
      <c r="HC3" s="18">
        <f t="shared" ref="HC3:HN3" si="3">(CV3-CU3)/CU3</f>
        <v>9.3833780160857902E-2</v>
      </c>
      <c r="HD3" s="18">
        <f t="shared" si="3"/>
        <v>8.8235294117647065E-2</v>
      </c>
      <c r="HE3" s="18">
        <f t="shared" si="3"/>
        <v>3.3783783783783786E-2</v>
      </c>
      <c r="HF3" s="18">
        <f t="shared" si="3"/>
        <v>3.7037037037037035E-2</v>
      </c>
      <c r="HG3" s="18">
        <f t="shared" si="3"/>
        <v>6.0924369747899158E-2</v>
      </c>
      <c r="HH3" s="18">
        <f t="shared" si="3"/>
        <v>0.13861386138613863</v>
      </c>
      <c r="HI3" s="18">
        <f t="shared" si="3"/>
        <v>2.4347826086956521E-2</v>
      </c>
      <c r="HJ3" s="18">
        <f t="shared" si="3"/>
        <v>8.4889643463497456E-3</v>
      </c>
      <c r="HK3" s="18">
        <f t="shared" si="3"/>
        <v>7.0707070707070704E-2</v>
      </c>
      <c r="HL3" s="18">
        <f t="shared" si="3"/>
        <v>-6.2893081761006293E-3</v>
      </c>
      <c r="HM3" s="18">
        <f t="shared" si="3"/>
        <v>3.0063291139240507E-2</v>
      </c>
      <c r="HN3" s="18">
        <f t="shared" si="3"/>
        <v>4.4546850998463901E-2</v>
      </c>
      <c r="HO3" s="161"/>
      <c r="HQ3" s="71">
        <f t="shared" ref="HQ3:HQ11" si="4">AVERAGE(DK3:HN3)</f>
        <v>7.6040401522600332E-2</v>
      </c>
      <c r="HR3" s="71">
        <f t="shared" ref="HR3:HR11" si="5">AVERAGE(GI3:HN3)</f>
        <v>4.3152542713118081E-2</v>
      </c>
      <c r="HS3" s="71">
        <f t="shared" ref="HS3:HS11" si="6">AVERAGE(GI3:HK3,HN3)</f>
        <v>4.5236912795221289E-2</v>
      </c>
      <c r="HT3" s="72">
        <f t="shared" ref="HT3:HT11" si="7">MEDIAN($DK3:$HN3)</f>
        <v>6.2995769434161825E-2</v>
      </c>
      <c r="HU3" s="155">
        <f>MEDIAN($GI3:$HN3)</f>
        <v>3.7999037999037998E-2</v>
      </c>
      <c r="HV3" s="75">
        <f t="shared" ref="HV3:HV11" si="8">MEDIAN($GI3:$HK3,$HN3)</f>
        <v>4.1753944979751434E-2</v>
      </c>
      <c r="HX3" s="25" t="s">
        <v>13</v>
      </c>
      <c r="HY3" s="26">
        <v>6.1199889791982397E-2</v>
      </c>
      <c r="HZ3" s="27" t="s">
        <v>98</v>
      </c>
    </row>
    <row r="4" spans="1:234">
      <c r="A4" s="1" t="s">
        <v>97</v>
      </c>
      <c r="B4" s="69" t="s">
        <v>54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53">
        <v>4754430</v>
      </c>
      <c r="DB4" s="53">
        <v>4077557</v>
      </c>
      <c r="DC4" s="53">
        <v>4228732</v>
      </c>
      <c r="DD4" s="53">
        <v>4492429</v>
      </c>
      <c r="DE4" s="53">
        <v>4164758</v>
      </c>
      <c r="DF4" s="54">
        <v>3601490</v>
      </c>
      <c r="DG4" s="54">
        <v>4922770</v>
      </c>
      <c r="DH4" s="54">
        <v>5346091</v>
      </c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8">
        <f t="shared" ref="HI4:HN8" si="9">(DB4-DA4)/DA4</f>
        <v>-0.14236680317093742</v>
      </c>
      <c r="HJ4" s="18">
        <f t="shared" si="9"/>
        <v>3.707489558085883E-2</v>
      </c>
      <c r="HK4" s="18">
        <f t="shared" si="9"/>
        <v>6.235840909284391E-2</v>
      </c>
      <c r="HL4" s="18">
        <f t="shared" si="9"/>
        <v>-7.2938492739673788E-2</v>
      </c>
      <c r="HM4" s="18">
        <f t="shared" si="9"/>
        <v>-0.13524627361301664</v>
      </c>
      <c r="HN4" s="18">
        <f t="shared" si="9"/>
        <v>0.36687037864883704</v>
      </c>
      <c r="HO4" s="161"/>
      <c r="HQ4" s="71">
        <f t="shared" si="4"/>
        <v>1.929201896648532E-2</v>
      </c>
      <c r="HR4" s="71">
        <f t="shared" si="5"/>
        <v>1.929201896648532E-2</v>
      </c>
      <c r="HS4" s="71">
        <f t="shared" si="6"/>
        <v>8.0984220037900595E-2</v>
      </c>
      <c r="HT4" s="75">
        <f>MEDIAN($DK4:$HN4)</f>
        <v>-1.7931798579407479E-2</v>
      </c>
      <c r="HU4" s="155">
        <f t="shared" ref="HU4:HU36" si="10">MEDIAN($GI4:$HN4)</f>
        <v>-1.7931798579407479E-2</v>
      </c>
      <c r="HV4" s="72">
        <f t="shared" si="8"/>
        <v>4.9716652336851366E-2</v>
      </c>
      <c r="HX4" s="114" t="s">
        <v>54</v>
      </c>
      <c r="HY4" s="28">
        <v>4.9716652336851366E-2</v>
      </c>
      <c r="HZ4" s="29" t="s">
        <v>55</v>
      </c>
    </row>
    <row r="5" spans="1:234">
      <c r="A5" s="1" t="s">
        <v>94</v>
      </c>
      <c r="B5" s="67" t="s">
        <v>56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>
        <v>165.61680000000001</v>
      </c>
      <c r="N5" s="48">
        <v>346</v>
      </c>
      <c r="O5" s="48">
        <v>346</v>
      </c>
      <c r="P5" s="48">
        <v>527.29200000000003</v>
      </c>
      <c r="Q5" s="48">
        <v>1544</v>
      </c>
      <c r="R5" s="48">
        <v>1544</v>
      </c>
      <c r="S5" s="48">
        <v>2560.3881630000001</v>
      </c>
      <c r="T5" s="48">
        <v>1654</v>
      </c>
      <c r="U5" s="48">
        <v>1654</v>
      </c>
      <c r="V5" s="48">
        <v>748.35599999999999</v>
      </c>
      <c r="W5" s="48">
        <v>4309</v>
      </c>
      <c r="X5" s="48">
        <v>4309</v>
      </c>
      <c r="Y5" s="48">
        <v>3560.8816980000001</v>
      </c>
      <c r="Z5" s="48">
        <v>3789</v>
      </c>
      <c r="AA5" s="48">
        <v>4017.6026400000001</v>
      </c>
      <c r="AB5" s="48">
        <v>4664</v>
      </c>
      <c r="AC5" s="48">
        <v>4664</v>
      </c>
      <c r="AD5" s="48">
        <v>5310.4918200000002</v>
      </c>
      <c r="AE5" s="48">
        <v>5885.7837</v>
      </c>
      <c r="AF5" s="48">
        <v>5011.4710500000001</v>
      </c>
      <c r="AG5" s="48">
        <v>5490</v>
      </c>
      <c r="AH5" s="48">
        <v>5968.7035380000007</v>
      </c>
      <c r="AI5" s="48">
        <v>5735.5675410000003</v>
      </c>
      <c r="AJ5" s="48">
        <v>5966</v>
      </c>
      <c r="AK5" s="48">
        <v>5966</v>
      </c>
      <c r="AL5" s="48">
        <v>6196.4991179999997</v>
      </c>
      <c r="AM5" s="48">
        <v>6697.7522250000002</v>
      </c>
      <c r="AN5" s="48">
        <v>5811.2</v>
      </c>
      <c r="AO5" s="48">
        <v>5811.2</v>
      </c>
      <c r="AP5" s="48">
        <v>6083.6</v>
      </c>
      <c r="AQ5" s="48">
        <v>6991.6</v>
      </c>
      <c r="AR5" s="48">
        <v>6900.8</v>
      </c>
      <c r="AS5" s="48">
        <v>9296</v>
      </c>
      <c r="AT5" s="48">
        <v>10080.000000000002</v>
      </c>
      <c r="AU5" s="48">
        <v>10640.000000000002</v>
      </c>
      <c r="AV5" s="48">
        <v>10080.000000000002</v>
      </c>
      <c r="AW5" s="48">
        <v>10080.000000000002</v>
      </c>
      <c r="AX5" s="48">
        <v>12320.000000000002</v>
      </c>
      <c r="AY5" s="48">
        <v>13440.000000000002</v>
      </c>
      <c r="AZ5" s="48">
        <v>13440.000000000002</v>
      </c>
      <c r="BA5" s="48">
        <v>13440.000000000002</v>
      </c>
      <c r="BB5" s="48">
        <v>14560.000000000002</v>
      </c>
      <c r="BC5" s="48">
        <v>14560.000000000002</v>
      </c>
      <c r="BD5" s="48">
        <v>14560.000000000002</v>
      </c>
      <c r="BE5" s="48">
        <v>16800</v>
      </c>
      <c r="BF5" s="48">
        <v>16800</v>
      </c>
      <c r="BG5" s="48">
        <v>19040</v>
      </c>
      <c r="BH5" s="48">
        <v>19000</v>
      </c>
      <c r="BI5" s="48">
        <v>18000</v>
      </c>
      <c r="BJ5" s="48">
        <v>19000</v>
      </c>
      <c r="BK5" s="48">
        <v>20000</v>
      </c>
      <c r="BL5" s="48">
        <v>19000</v>
      </c>
      <c r="BM5" s="48">
        <v>15700</v>
      </c>
      <c r="BN5" s="48">
        <v>17000</v>
      </c>
      <c r="BO5" s="48">
        <v>18300</v>
      </c>
      <c r="BP5" s="48">
        <v>17400</v>
      </c>
      <c r="BQ5" s="48">
        <v>18200</v>
      </c>
      <c r="BR5" s="48">
        <v>18200</v>
      </c>
      <c r="BS5" s="48">
        <v>17200</v>
      </c>
      <c r="BT5" s="48">
        <v>16500</v>
      </c>
      <c r="BU5" s="48">
        <v>17200</v>
      </c>
      <c r="BV5" s="48">
        <v>19200</v>
      </c>
      <c r="BW5" s="48">
        <v>19400</v>
      </c>
      <c r="BX5" s="48">
        <v>19300</v>
      </c>
      <c r="BY5" s="48">
        <v>19300</v>
      </c>
      <c r="BZ5" s="48">
        <v>21900</v>
      </c>
      <c r="CA5" s="48">
        <v>21300</v>
      </c>
      <c r="CB5" s="49">
        <v>20000</v>
      </c>
      <c r="CC5" s="49">
        <v>20500</v>
      </c>
      <c r="CD5" s="49">
        <v>20200</v>
      </c>
      <c r="CE5" s="49">
        <v>18900</v>
      </c>
      <c r="CF5" s="48">
        <v>18100</v>
      </c>
      <c r="CG5" s="48">
        <v>18500</v>
      </c>
      <c r="CH5" s="48">
        <v>18900</v>
      </c>
      <c r="CI5" s="48">
        <v>20000</v>
      </c>
      <c r="CJ5" s="48">
        <v>19600</v>
      </c>
      <c r="CK5" s="48">
        <v>19100</v>
      </c>
      <c r="CL5" s="48">
        <v>19700</v>
      </c>
      <c r="CM5" s="48">
        <v>18200</v>
      </c>
      <c r="CN5" s="48">
        <v>15800</v>
      </c>
      <c r="CO5" s="48">
        <v>16900</v>
      </c>
      <c r="CP5" s="48">
        <v>18800</v>
      </c>
      <c r="CQ5" s="48">
        <v>19400</v>
      </c>
      <c r="CR5" s="48">
        <v>19300</v>
      </c>
      <c r="CS5" s="48">
        <v>20400</v>
      </c>
      <c r="CT5" s="48">
        <v>19600</v>
      </c>
      <c r="CU5" s="48">
        <v>18800</v>
      </c>
      <c r="CV5" s="48">
        <v>21100</v>
      </c>
      <c r="CW5" s="48">
        <v>22200</v>
      </c>
      <c r="CX5" s="48">
        <v>20900</v>
      </c>
      <c r="CY5" s="48">
        <v>22200</v>
      </c>
      <c r="CZ5" s="48">
        <v>24200</v>
      </c>
      <c r="DA5" s="48">
        <v>23200</v>
      </c>
      <c r="DB5" s="48">
        <v>23900</v>
      </c>
      <c r="DC5" s="48">
        <v>25400</v>
      </c>
      <c r="DD5" s="48">
        <v>25100</v>
      </c>
      <c r="DE5" s="48">
        <v>24400</v>
      </c>
      <c r="DF5" s="49">
        <v>24000</v>
      </c>
      <c r="DG5" s="48">
        <v>24000</v>
      </c>
      <c r="DH5" s="1"/>
      <c r="DJ5" s="1"/>
      <c r="DK5" s="18"/>
      <c r="DL5" s="1"/>
      <c r="DM5" s="1"/>
      <c r="DN5" s="1"/>
      <c r="DO5" s="1"/>
      <c r="DP5" s="1"/>
      <c r="DQ5" s="1"/>
      <c r="DR5" s="1"/>
      <c r="DS5" s="1"/>
      <c r="DT5" s="1"/>
      <c r="DU5" s="18">
        <f t="shared" ref="DU5:ED8" si="11">(N5-M5)/M5</f>
        <v>1.0891600369044685</v>
      </c>
      <c r="DV5" s="18">
        <f t="shared" si="11"/>
        <v>0</v>
      </c>
      <c r="DW5" s="18">
        <f t="shared" si="11"/>
        <v>0.52396531791907519</v>
      </c>
      <c r="DX5" s="18">
        <f t="shared" si="11"/>
        <v>1.9281688324495723</v>
      </c>
      <c r="DY5" s="18">
        <f t="shared" si="11"/>
        <v>0</v>
      </c>
      <c r="DZ5" s="18">
        <f t="shared" si="11"/>
        <v>0.65828248898963737</v>
      </c>
      <c r="EA5" s="18">
        <f t="shared" si="11"/>
        <v>-0.35400419987022103</v>
      </c>
      <c r="EB5" s="18">
        <f t="shared" si="11"/>
        <v>0</v>
      </c>
      <c r="EC5" s="18">
        <f t="shared" si="11"/>
        <v>-0.54754776299879082</v>
      </c>
      <c r="ED5" s="18">
        <f t="shared" si="11"/>
        <v>4.7579547701895892</v>
      </c>
      <c r="EE5" s="18">
        <f t="shared" ref="EE5:EN8" si="12">(X5-W5)/W5</f>
        <v>0</v>
      </c>
      <c r="EF5" s="18">
        <f t="shared" si="12"/>
        <v>-0.17361761475980503</v>
      </c>
      <c r="EG5" s="18">
        <f t="shared" si="12"/>
        <v>6.4062308536710008E-2</v>
      </c>
      <c r="EH5" s="18">
        <f t="shared" si="12"/>
        <v>6.0333238321456865E-2</v>
      </c>
      <c r="EI5" s="18">
        <f t="shared" si="12"/>
        <v>0.16089131203876347</v>
      </c>
      <c r="EJ5" s="18">
        <f t="shared" si="12"/>
        <v>0</v>
      </c>
      <c r="EK5" s="18">
        <f t="shared" si="12"/>
        <v>0.13861316895368786</v>
      </c>
      <c r="EL5" s="18">
        <f t="shared" si="12"/>
        <v>0.10833118654535462</v>
      </c>
      <c r="EM5" s="18">
        <f t="shared" si="12"/>
        <v>-0.14854651386526485</v>
      </c>
      <c r="EN5" s="18">
        <f t="shared" si="12"/>
        <v>9.5486723404298604E-2</v>
      </c>
      <c r="EO5" s="18">
        <f t="shared" ref="EO5:EX8" si="13">(AH5-AG5)/AG5</f>
        <v>8.7195544262295199E-2</v>
      </c>
      <c r="EP5" s="18">
        <f t="shared" si="13"/>
        <v>-3.9059738101537504E-2</v>
      </c>
      <c r="EQ5" s="18">
        <f t="shared" si="13"/>
        <v>4.0176051864576873E-2</v>
      </c>
      <c r="ER5" s="18">
        <f t="shared" si="13"/>
        <v>0</v>
      </c>
      <c r="ES5" s="18">
        <f t="shared" si="13"/>
        <v>3.8635453905464252E-2</v>
      </c>
      <c r="ET5" s="18">
        <f t="shared" si="13"/>
        <v>8.089295220650114E-2</v>
      </c>
      <c r="EU5" s="18">
        <f t="shared" si="13"/>
        <v>-0.13236563480071112</v>
      </c>
      <c r="EV5" s="18">
        <f t="shared" si="13"/>
        <v>0</v>
      </c>
      <c r="EW5" s="18">
        <f t="shared" si="13"/>
        <v>4.6875000000000097E-2</v>
      </c>
      <c r="EX5" s="18">
        <f t="shared" si="13"/>
        <v>0.14925373134328357</v>
      </c>
      <c r="EY5" s="18">
        <f t="shared" ref="EY5:FH8" si="14">(AR5-AQ5)/AQ5</f>
        <v>-1.2987012987013012E-2</v>
      </c>
      <c r="EZ5" s="18">
        <f t="shared" si="14"/>
        <v>0.347090192441456</v>
      </c>
      <c r="FA5" s="18">
        <f t="shared" si="14"/>
        <v>8.4337349397590564E-2</v>
      </c>
      <c r="FB5" s="18">
        <f t="shared" si="14"/>
        <v>5.5555555555555546E-2</v>
      </c>
      <c r="FC5" s="18">
        <f t="shared" si="14"/>
        <v>-5.2631578947368411E-2</v>
      </c>
      <c r="FD5" s="18">
        <f t="shared" si="14"/>
        <v>0</v>
      </c>
      <c r="FE5" s="18">
        <f t="shared" si="14"/>
        <v>0.22222222222222218</v>
      </c>
      <c r="FF5" s="18">
        <f t="shared" si="14"/>
        <v>9.0909090909090898E-2</v>
      </c>
      <c r="FG5" s="18">
        <f t="shared" si="14"/>
        <v>0</v>
      </c>
      <c r="FH5" s="18">
        <f t="shared" si="14"/>
        <v>0</v>
      </c>
      <c r="FI5" s="18">
        <f t="shared" ref="FI5:FR8" si="15">(BB5-BA5)/BA5</f>
        <v>8.3333333333333329E-2</v>
      </c>
      <c r="FJ5" s="18">
        <f t="shared" si="15"/>
        <v>0</v>
      </c>
      <c r="FK5" s="18">
        <f t="shared" si="15"/>
        <v>0</v>
      </c>
      <c r="FL5" s="18">
        <f t="shared" si="15"/>
        <v>0.15384615384615369</v>
      </c>
      <c r="FM5" s="18">
        <f t="shared" si="15"/>
        <v>0</v>
      </c>
      <c r="FN5" s="18">
        <f t="shared" si="15"/>
        <v>0.13333333333333333</v>
      </c>
      <c r="FO5" s="18">
        <f t="shared" si="15"/>
        <v>-2.1008403361344537E-3</v>
      </c>
      <c r="FP5" s="18">
        <f t="shared" si="15"/>
        <v>-5.2631578947368418E-2</v>
      </c>
      <c r="FQ5" s="18">
        <f t="shared" si="15"/>
        <v>5.5555555555555552E-2</v>
      </c>
      <c r="FR5" s="18">
        <f t="shared" si="15"/>
        <v>5.2631578947368418E-2</v>
      </c>
      <c r="FS5" s="18">
        <f t="shared" ref="FS5:GB8" si="16">(BL5-BK5)/BK5</f>
        <v>-0.05</v>
      </c>
      <c r="FT5" s="18">
        <f t="shared" si="16"/>
        <v>-0.1736842105263158</v>
      </c>
      <c r="FU5" s="18">
        <f t="shared" si="16"/>
        <v>8.2802547770700632E-2</v>
      </c>
      <c r="FV5" s="18">
        <f t="shared" si="16"/>
        <v>7.6470588235294124E-2</v>
      </c>
      <c r="FW5" s="18">
        <f t="shared" si="16"/>
        <v>-4.9180327868852458E-2</v>
      </c>
      <c r="FX5" s="18">
        <f t="shared" si="16"/>
        <v>4.5977011494252873E-2</v>
      </c>
      <c r="FY5" s="18">
        <f t="shared" si="16"/>
        <v>0</v>
      </c>
      <c r="FZ5" s="18">
        <f t="shared" si="16"/>
        <v>-5.4945054945054944E-2</v>
      </c>
      <c r="GA5" s="18">
        <f t="shared" si="16"/>
        <v>-4.0697674418604654E-2</v>
      </c>
      <c r="GB5" s="18">
        <f t="shared" si="16"/>
        <v>4.2424242424242427E-2</v>
      </c>
      <c r="GC5" s="18">
        <f t="shared" ref="GC5:GL8" si="17">(BV5-BU5)/BU5</f>
        <v>0.11627906976744186</v>
      </c>
      <c r="GD5" s="18">
        <f t="shared" si="17"/>
        <v>1.0416666666666666E-2</v>
      </c>
      <c r="GE5" s="18">
        <f t="shared" si="17"/>
        <v>-5.1546391752577319E-3</v>
      </c>
      <c r="GF5" s="18">
        <f t="shared" si="17"/>
        <v>0</v>
      </c>
      <c r="GG5" s="18">
        <f t="shared" si="17"/>
        <v>0.13471502590673576</v>
      </c>
      <c r="GH5" s="18">
        <f t="shared" si="17"/>
        <v>-2.7397260273972601E-2</v>
      </c>
      <c r="GI5" s="18">
        <f t="shared" si="17"/>
        <v>-6.1032863849765258E-2</v>
      </c>
      <c r="GJ5" s="18">
        <f t="shared" si="17"/>
        <v>2.5000000000000001E-2</v>
      </c>
      <c r="GK5" s="18">
        <f t="shared" si="17"/>
        <v>-1.4634146341463415E-2</v>
      </c>
      <c r="GL5" s="18">
        <f t="shared" si="17"/>
        <v>-6.4356435643564358E-2</v>
      </c>
      <c r="GM5" s="18">
        <f t="shared" ref="GM5:GV8" si="18">(CF5-CE5)/CE5</f>
        <v>-4.2328042328042326E-2</v>
      </c>
      <c r="GN5" s="18">
        <f t="shared" si="18"/>
        <v>2.2099447513812154E-2</v>
      </c>
      <c r="GO5" s="18">
        <f t="shared" si="18"/>
        <v>2.1621621621621623E-2</v>
      </c>
      <c r="GP5" s="18">
        <f t="shared" si="18"/>
        <v>5.8201058201058198E-2</v>
      </c>
      <c r="GQ5" s="18">
        <f t="shared" si="18"/>
        <v>-0.02</v>
      </c>
      <c r="GR5" s="18">
        <f t="shared" si="18"/>
        <v>-2.5510204081632654E-2</v>
      </c>
      <c r="GS5" s="18">
        <f t="shared" si="18"/>
        <v>3.1413612565445025E-2</v>
      </c>
      <c r="GT5" s="18">
        <f t="shared" si="18"/>
        <v>-7.6142131979695438E-2</v>
      </c>
      <c r="GU5" s="18">
        <f t="shared" si="18"/>
        <v>-0.13186813186813187</v>
      </c>
      <c r="GV5" s="18">
        <f t="shared" si="18"/>
        <v>6.9620253164556958E-2</v>
      </c>
      <c r="GW5" s="18">
        <f t="shared" ref="GW5:HF8" si="19">(CP5-CO5)/CO5</f>
        <v>0.11242603550295859</v>
      </c>
      <c r="GX5" s="18">
        <f t="shared" si="19"/>
        <v>3.1914893617021274E-2</v>
      </c>
      <c r="GY5" s="18">
        <f t="shared" si="19"/>
        <v>-5.1546391752577319E-3</v>
      </c>
      <c r="GZ5" s="18">
        <f t="shared" si="19"/>
        <v>5.6994818652849742E-2</v>
      </c>
      <c r="HA5" s="18">
        <f t="shared" si="19"/>
        <v>-3.9215686274509803E-2</v>
      </c>
      <c r="HB5" s="18">
        <f t="shared" si="19"/>
        <v>-4.0816326530612242E-2</v>
      </c>
      <c r="HC5" s="18">
        <f t="shared" si="19"/>
        <v>0.12234042553191489</v>
      </c>
      <c r="HD5" s="18">
        <f t="shared" si="19"/>
        <v>5.2132701421800945E-2</v>
      </c>
      <c r="HE5" s="18">
        <f t="shared" si="19"/>
        <v>-5.8558558558558557E-2</v>
      </c>
      <c r="HF5" s="18">
        <f t="shared" si="19"/>
        <v>6.2200956937799042E-2</v>
      </c>
      <c r="HG5" s="18">
        <f t="shared" ref="HG5:HH8" si="20">(CZ5-CY5)/CY5</f>
        <v>9.0090090090090086E-2</v>
      </c>
      <c r="HH5" s="18">
        <f t="shared" si="20"/>
        <v>-4.1322314049586778E-2</v>
      </c>
      <c r="HI5" s="18">
        <f t="shared" si="9"/>
        <v>3.017241379310345E-2</v>
      </c>
      <c r="HJ5" s="18">
        <f t="shared" si="9"/>
        <v>6.2761506276150625E-2</v>
      </c>
      <c r="HK5" s="18">
        <f t="shared" si="9"/>
        <v>-1.1811023622047244E-2</v>
      </c>
      <c r="HL5" s="18">
        <f t="shared" si="9"/>
        <v>-2.7888446215139442E-2</v>
      </c>
      <c r="HM5" s="18">
        <f t="shared" si="9"/>
        <v>-1.6393442622950821E-2</v>
      </c>
      <c r="HN5" s="18">
        <f t="shared" si="9"/>
        <v>0</v>
      </c>
      <c r="HO5" s="161"/>
      <c r="HQ5" s="71">
        <f t="shared" si="4"/>
        <v>0.1027712595364151</v>
      </c>
      <c r="HR5" s="71">
        <f t="shared" si="5"/>
        <v>5.3736700546632718E-3</v>
      </c>
      <c r="HS5" s="71">
        <f t="shared" si="6"/>
        <v>7.2079776862438317E-3</v>
      </c>
      <c r="HT5" s="75">
        <f t="shared" si="7"/>
        <v>5.208333333333333E-3</v>
      </c>
      <c r="HU5" s="155">
        <f t="shared" si="10"/>
        <v>-2.5773195876288659E-3</v>
      </c>
      <c r="HV5" s="75">
        <f t="shared" si="8"/>
        <v>1.0810810810810811E-2</v>
      </c>
      <c r="HX5" s="25" t="s">
        <v>56</v>
      </c>
      <c r="HY5" s="73" t="s">
        <v>101</v>
      </c>
      <c r="HZ5" s="157"/>
    </row>
    <row r="6" spans="1:234">
      <c r="A6" s="1" t="s">
        <v>94</v>
      </c>
      <c r="B6" s="67" t="s">
        <v>57</v>
      </c>
      <c r="C6" s="48">
        <v>130304.16000000002</v>
      </c>
      <c r="D6" s="48">
        <v>145083.68000000002</v>
      </c>
      <c r="E6" s="48">
        <v>187756.80000000002</v>
      </c>
      <c r="F6" s="48">
        <v>293707.68000000005</v>
      </c>
      <c r="G6" s="48">
        <v>274860.32</v>
      </c>
      <c r="H6" s="48">
        <v>302225.28000000003</v>
      </c>
      <c r="I6" s="48">
        <v>100306.08000000002</v>
      </c>
      <c r="J6" s="48">
        <v>89260.640000000014</v>
      </c>
      <c r="K6" s="48">
        <v>148960</v>
      </c>
      <c r="L6" s="48">
        <v>162400.00000000003</v>
      </c>
      <c r="M6" s="48">
        <v>222880.00000000003</v>
      </c>
      <c r="N6" s="48">
        <v>310240.00000000006</v>
      </c>
      <c r="O6" s="48">
        <v>321440.00000000006</v>
      </c>
      <c r="P6" s="48">
        <v>369600.00000000006</v>
      </c>
      <c r="Q6" s="48">
        <v>448000.00000000006</v>
      </c>
      <c r="R6" s="48">
        <v>481600.00000000006</v>
      </c>
      <c r="S6" s="48">
        <v>638400.00000000012</v>
      </c>
      <c r="T6" s="48">
        <v>616000.00000000012</v>
      </c>
      <c r="U6" s="48">
        <v>336000.00000000006</v>
      </c>
      <c r="V6" s="48">
        <v>268800</v>
      </c>
      <c r="W6" s="48">
        <v>451360.00000000006</v>
      </c>
      <c r="X6" s="48">
        <v>692160.00000000012</v>
      </c>
      <c r="Y6" s="48">
        <v>873600.00000000012</v>
      </c>
      <c r="Z6" s="48">
        <v>1164800</v>
      </c>
      <c r="AA6" s="48">
        <v>1198400</v>
      </c>
      <c r="AB6" s="48">
        <v>1232000.0000000002</v>
      </c>
      <c r="AC6" s="48">
        <v>1299200.0000000002</v>
      </c>
      <c r="AD6" s="48">
        <v>1512000.0000000002</v>
      </c>
      <c r="AE6" s="48">
        <v>1792000.0000000002</v>
      </c>
      <c r="AF6" s="48">
        <v>2240000</v>
      </c>
      <c r="AG6" s="48">
        <v>2016000.0000000002</v>
      </c>
      <c r="AH6" s="48">
        <v>1568000.0000000002</v>
      </c>
      <c r="AI6" s="48">
        <v>1232000.0000000002</v>
      </c>
      <c r="AJ6" s="48">
        <v>1288000.0000000002</v>
      </c>
      <c r="AK6" s="48">
        <v>1789760.0000000002</v>
      </c>
      <c r="AL6" s="48">
        <v>2176160</v>
      </c>
      <c r="AM6" s="48">
        <v>2329600</v>
      </c>
      <c r="AN6" s="48">
        <v>2581600.0000000005</v>
      </c>
      <c r="AO6" s="48">
        <v>3080000.0000000005</v>
      </c>
      <c r="AP6" s="48">
        <v>3696000.0000000005</v>
      </c>
      <c r="AQ6" s="48">
        <v>3953600.0000000005</v>
      </c>
      <c r="AR6" s="48">
        <v>3628800.0000000005</v>
      </c>
      <c r="AS6" s="48">
        <v>4032000.0000000005</v>
      </c>
      <c r="AT6" s="48">
        <v>4536000</v>
      </c>
      <c r="AU6" s="48">
        <v>5152000.0000000009</v>
      </c>
      <c r="AV6" s="48">
        <v>4144000.0000000005</v>
      </c>
      <c r="AW6" s="48">
        <v>4368000</v>
      </c>
      <c r="AX6" s="48">
        <v>4816000</v>
      </c>
      <c r="AY6" s="48">
        <v>4592000</v>
      </c>
      <c r="AZ6" s="48">
        <v>4816000</v>
      </c>
      <c r="BA6" s="48">
        <v>4480000</v>
      </c>
      <c r="BB6" s="48">
        <v>4704000</v>
      </c>
      <c r="BC6" s="48">
        <v>5488000.0000000009</v>
      </c>
      <c r="BD6" s="48">
        <v>5376000.0000000009</v>
      </c>
      <c r="BE6" s="48">
        <v>5264000.0000000009</v>
      </c>
      <c r="BF6" s="48">
        <v>5488000.0000000009</v>
      </c>
      <c r="BG6" s="48">
        <v>5936000.0000000009</v>
      </c>
      <c r="BH6" s="48">
        <v>6100000</v>
      </c>
      <c r="BI6" s="48">
        <v>6400000</v>
      </c>
      <c r="BJ6" s="48">
        <v>6300000</v>
      </c>
      <c r="BK6" s="48">
        <v>6800000</v>
      </c>
      <c r="BL6" s="48">
        <v>7400000</v>
      </c>
      <c r="BM6" s="48">
        <v>8400000</v>
      </c>
      <c r="BN6" s="48">
        <v>8600000</v>
      </c>
      <c r="BO6" s="48">
        <v>9300000</v>
      </c>
      <c r="BP6" s="48">
        <v>9100000</v>
      </c>
      <c r="BQ6" s="48">
        <v>9600000</v>
      </c>
      <c r="BR6" s="48">
        <v>9200000</v>
      </c>
      <c r="BS6" s="48">
        <v>8500000</v>
      </c>
      <c r="BT6" s="48">
        <v>8000000</v>
      </c>
      <c r="BU6" s="48">
        <v>7900000</v>
      </c>
      <c r="BV6" s="48">
        <v>9300000</v>
      </c>
      <c r="BW6" s="48">
        <v>11200000</v>
      </c>
      <c r="BX6" s="48">
        <v>11800000</v>
      </c>
      <c r="BY6" s="48">
        <v>11600000</v>
      </c>
      <c r="BZ6" s="48">
        <v>12700000</v>
      </c>
      <c r="CA6" s="48">
        <v>14000000</v>
      </c>
      <c r="CB6" s="49">
        <v>13000000</v>
      </c>
      <c r="CC6" s="49">
        <v>13300000</v>
      </c>
      <c r="CD6" s="49">
        <v>11000000</v>
      </c>
      <c r="CE6" s="49">
        <v>9300000</v>
      </c>
      <c r="CF6" s="48">
        <v>9570000</v>
      </c>
      <c r="CG6" s="48">
        <v>12000000</v>
      </c>
      <c r="CH6" s="48">
        <v>12190000</v>
      </c>
      <c r="CI6" s="48">
        <v>12500000</v>
      </c>
      <c r="CJ6" s="48">
        <v>12700000</v>
      </c>
      <c r="CK6" s="48">
        <v>13500000</v>
      </c>
      <c r="CL6" s="48">
        <v>14400000</v>
      </c>
      <c r="CM6" s="48">
        <v>12100000</v>
      </c>
      <c r="CN6" s="48">
        <v>13500000</v>
      </c>
      <c r="CO6" s="48">
        <v>15500000</v>
      </c>
      <c r="CP6" s="48">
        <v>17500000</v>
      </c>
      <c r="CQ6" s="48">
        <v>19300000</v>
      </c>
      <c r="CR6" s="48">
        <v>19600000</v>
      </c>
      <c r="CS6" s="48">
        <v>21500000</v>
      </c>
      <c r="CT6" s="48">
        <v>23800000</v>
      </c>
      <c r="CU6" s="48">
        <v>19300000</v>
      </c>
      <c r="CV6" s="48">
        <v>23700000</v>
      </c>
      <c r="CW6" s="48">
        <v>23300000</v>
      </c>
      <c r="CX6" s="48">
        <v>25600000</v>
      </c>
      <c r="CY6" s="48">
        <v>28800000</v>
      </c>
      <c r="CZ6" s="48">
        <v>26400000</v>
      </c>
      <c r="DA6" s="48">
        <v>30400000</v>
      </c>
      <c r="DB6" s="48">
        <v>30200000</v>
      </c>
      <c r="DC6" s="48">
        <v>35700000</v>
      </c>
      <c r="DD6" s="48">
        <v>43100000</v>
      </c>
      <c r="DE6" s="48">
        <v>44800000</v>
      </c>
      <c r="DF6" s="49">
        <v>37000000</v>
      </c>
      <c r="DG6" s="48">
        <v>41000000</v>
      </c>
      <c r="DH6" s="1"/>
      <c r="DJ6" s="1"/>
      <c r="DK6" s="18">
        <f t="shared" ref="DK6:DT8" si="21">(D6-C6)/C6</f>
        <v>0.11342323990270151</v>
      </c>
      <c r="DL6" s="18">
        <f t="shared" si="21"/>
        <v>0.29412763723666224</v>
      </c>
      <c r="DM6" s="18">
        <f t="shared" si="21"/>
        <v>0.56429849677881183</v>
      </c>
      <c r="DN6" s="18">
        <f t="shared" si="21"/>
        <v>-6.4170470448712949E-2</v>
      </c>
      <c r="DO6" s="18">
        <f t="shared" si="21"/>
        <v>9.9559514447192743E-2</v>
      </c>
      <c r="DP6" s="18">
        <f t="shared" si="21"/>
        <v>-0.66810824031662741</v>
      </c>
      <c r="DQ6" s="18">
        <f t="shared" si="21"/>
        <v>-0.11011735280652978</v>
      </c>
      <c r="DR6" s="18">
        <f t="shared" si="21"/>
        <v>0.66882065824309544</v>
      </c>
      <c r="DS6" s="18">
        <f t="shared" si="21"/>
        <v>9.0225563909774625E-2</v>
      </c>
      <c r="DT6" s="18">
        <f t="shared" si="21"/>
        <v>0.37241379310344819</v>
      </c>
      <c r="DU6" s="18">
        <f t="shared" si="11"/>
        <v>0.39195979899497496</v>
      </c>
      <c r="DV6" s="18">
        <f t="shared" si="11"/>
        <v>3.6101083032490967E-2</v>
      </c>
      <c r="DW6" s="18">
        <f t="shared" si="11"/>
        <v>0.1498257839721254</v>
      </c>
      <c r="DX6" s="18">
        <f t="shared" si="11"/>
        <v>0.2121212121212121</v>
      </c>
      <c r="DY6" s="18">
        <f t="shared" si="11"/>
        <v>7.4999999999999983E-2</v>
      </c>
      <c r="DZ6" s="18">
        <f t="shared" si="11"/>
        <v>0.32558139534883729</v>
      </c>
      <c r="EA6" s="18">
        <f t="shared" si="11"/>
        <v>-3.5087719298245605E-2</v>
      </c>
      <c r="EB6" s="18">
        <f t="shared" si="11"/>
        <v>-0.45454545454545453</v>
      </c>
      <c r="EC6" s="18">
        <f t="shared" si="11"/>
        <v>-0.20000000000000015</v>
      </c>
      <c r="ED6" s="18">
        <f t="shared" si="11"/>
        <v>0.67916666666666692</v>
      </c>
      <c r="EE6" s="18">
        <f t="shared" si="12"/>
        <v>0.53349875930521096</v>
      </c>
      <c r="EF6" s="18">
        <f t="shared" si="12"/>
        <v>0.26213592233009703</v>
      </c>
      <c r="EG6" s="18">
        <f t="shared" si="12"/>
        <v>0.33333333333333315</v>
      </c>
      <c r="EH6" s="18">
        <f t="shared" si="12"/>
        <v>2.8846153846153848E-2</v>
      </c>
      <c r="EI6" s="18">
        <f t="shared" si="12"/>
        <v>2.8037383177570287E-2</v>
      </c>
      <c r="EJ6" s="18">
        <f t="shared" si="12"/>
        <v>5.4545454545454536E-2</v>
      </c>
      <c r="EK6" s="18">
        <f t="shared" si="12"/>
        <v>0.16379310344827583</v>
      </c>
      <c r="EL6" s="18">
        <f t="shared" si="12"/>
        <v>0.18518518518518515</v>
      </c>
      <c r="EM6" s="18">
        <f t="shared" si="12"/>
        <v>0.24999999999999983</v>
      </c>
      <c r="EN6" s="18">
        <f t="shared" si="12"/>
        <v>-9.9999999999999895E-2</v>
      </c>
      <c r="EO6" s="18">
        <f t="shared" si="13"/>
        <v>-0.22222222222222221</v>
      </c>
      <c r="EP6" s="18">
        <f t="shared" si="13"/>
        <v>-0.21428571428571425</v>
      </c>
      <c r="EQ6" s="18">
        <f t="shared" si="13"/>
        <v>4.5454545454545449E-2</v>
      </c>
      <c r="ER6" s="18">
        <f t="shared" si="13"/>
        <v>0.38956521739130429</v>
      </c>
      <c r="ES6" s="18">
        <f t="shared" si="13"/>
        <v>0.21589486858573201</v>
      </c>
      <c r="ET6" s="18">
        <f t="shared" si="13"/>
        <v>7.0509521358723626E-2</v>
      </c>
      <c r="EU6" s="18">
        <f t="shared" si="13"/>
        <v>0.10817307692307712</v>
      </c>
      <c r="EV6" s="18">
        <f t="shared" si="13"/>
        <v>0.19305856832971796</v>
      </c>
      <c r="EW6" s="18">
        <f t="shared" si="13"/>
        <v>0.19999999999999998</v>
      </c>
      <c r="EX6" s="18">
        <f t="shared" si="13"/>
        <v>6.9696969696969688E-2</v>
      </c>
      <c r="EY6" s="18">
        <f t="shared" si="14"/>
        <v>-8.2152974504249285E-2</v>
      </c>
      <c r="EZ6" s="18">
        <f t="shared" si="14"/>
        <v>0.11111111111111109</v>
      </c>
      <c r="FA6" s="18">
        <f t="shared" si="14"/>
        <v>0.12499999999999988</v>
      </c>
      <c r="FB6" s="18">
        <f t="shared" si="14"/>
        <v>0.13580246913580268</v>
      </c>
      <c r="FC6" s="18">
        <f t="shared" si="14"/>
        <v>-0.19565217391304354</v>
      </c>
      <c r="FD6" s="18">
        <f t="shared" si="14"/>
        <v>5.4054054054053932E-2</v>
      </c>
      <c r="FE6" s="18">
        <f t="shared" si="14"/>
        <v>0.10256410256410256</v>
      </c>
      <c r="FF6" s="18">
        <f t="shared" si="14"/>
        <v>-4.6511627906976744E-2</v>
      </c>
      <c r="FG6" s="18">
        <f t="shared" si="14"/>
        <v>4.878048780487805E-2</v>
      </c>
      <c r="FH6" s="18">
        <f t="shared" si="14"/>
        <v>-6.9767441860465115E-2</v>
      </c>
      <c r="FI6" s="18">
        <f t="shared" si="15"/>
        <v>0.05</v>
      </c>
      <c r="FJ6" s="18">
        <f t="shared" si="15"/>
        <v>0.16666666666666685</v>
      </c>
      <c r="FK6" s="18">
        <f t="shared" si="15"/>
        <v>-2.0408163265306117E-2</v>
      </c>
      <c r="FL6" s="18">
        <f t="shared" si="15"/>
        <v>-2.0833333333333329E-2</v>
      </c>
      <c r="FM6" s="18">
        <f t="shared" si="15"/>
        <v>4.2553191489361694E-2</v>
      </c>
      <c r="FN6" s="18">
        <f t="shared" si="15"/>
        <v>8.1632653061224469E-2</v>
      </c>
      <c r="FO6" s="18">
        <f t="shared" si="15"/>
        <v>2.7628032345013317E-2</v>
      </c>
      <c r="FP6" s="18">
        <f t="shared" si="15"/>
        <v>4.9180327868852458E-2</v>
      </c>
      <c r="FQ6" s="18">
        <f t="shared" si="15"/>
        <v>-1.5625E-2</v>
      </c>
      <c r="FR6" s="18">
        <f t="shared" si="15"/>
        <v>7.9365079365079361E-2</v>
      </c>
      <c r="FS6" s="18">
        <f t="shared" si="16"/>
        <v>8.8235294117647065E-2</v>
      </c>
      <c r="FT6" s="18">
        <f t="shared" si="16"/>
        <v>0.13513513513513514</v>
      </c>
      <c r="FU6" s="18">
        <f t="shared" si="16"/>
        <v>2.3809523809523808E-2</v>
      </c>
      <c r="FV6" s="18">
        <f t="shared" si="16"/>
        <v>8.1395348837209308E-2</v>
      </c>
      <c r="FW6" s="18">
        <f t="shared" si="16"/>
        <v>-2.1505376344086023E-2</v>
      </c>
      <c r="FX6" s="18">
        <f t="shared" si="16"/>
        <v>5.4945054945054944E-2</v>
      </c>
      <c r="FY6" s="18">
        <f t="shared" si="16"/>
        <v>-4.1666666666666664E-2</v>
      </c>
      <c r="FZ6" s="18">
        <f t="shared" si="16"/>
        <v>-7.6086956521739135E-2</v>
      </c>
      <c r="GA6" s="18">
        <f t="shared" si="16"/>
        <v>-5.8823529411764705E-2</v>
      </c>
      <c r="GB6" s="18">
        <f t="shared" si="16"/>
        <v>-1.2500000000000001E-2</v>
      </c>
      <c r="GC6" s="18">
        <f t="shared" si="17"/>
        <v>0.17721518987341772</v>
      </c>
      <c r="GD6" s="18">
        <f t="shared" si="17"/>
        <v>0.20430107526881722</v>
      </c>
      <c r="GE6" s="18">
        <f t="shared" si="17"/>
        <v>5.3571428571428568E-2</v>
      </c>
      <c r="GF6" s="18">
        <f t="shared" si="17"/>
        <v>-1.6949152542372881E-2</v>
      </c>
      <c r="GG6" s="18">
        <f t="shared" si="17"/>
        <v>9.4827586206896547E-2</v>
      </c>
      <c r="GH6" s="18">
        <f t="shared" si="17"/>
        <v>0.10236220472440945</v>
      </c>
      <c r="GI6" s="18">
        <f t="shared" si="17"/>
        <v>-7.1428571428571425E-2</v>
      </c>
      <c r="GJ6" s="18">
        <f t="shared" si="17"/>
        <v>2.3076923076923078E-2</v>
      </c>
      <c r="GK6" s="18">
        <f t="shared" si="17"/>
        <v>-0.17293233082706766</v>
      </c>
      <c r="GL6" s="18">
        <f t="shared" si="17"/>
        <v>-0.15454545454545454</v>
      </c>
      <c r="GM6" s="18">
        <f t="shared" si="18"/>
        <v>2.903225806451613E-2</v>
      </c>
      <c r="GN6" s="18">
        <f t="shared" si="18"/>
        <v>0.25391849529780564</v>
      </c>
      <c r="GO6" s="18">
        <f t="shared" si="18"/>
        <v>1.5833333333333335E-2</v>
      </c>
      <c r="GP6" s="18">
        <f t="shared" si="18"/>
        <v>2.5430680885972109E-2</v>
      </c>
      <c r="GQ6" s="18">
        <f t="shared" si="18"/>
        <v>1.6E-2</v>
      </c>
      <c r="GR6" s="18">
        <f t="shared" si="18"/>
        <v>6.2992125984251968E-2</v>
      </c>
      <c r="GS6" s="18">
        <f t="shared" si="18"/>
        <v>6.6666666666666666E-2</v>
      </c>
      <c r="GT6" s="18">
        <f t="shared" si="18"/>
        <v>-0.15972222222222221</v>
      </c>
      <c r="GU6" s="18">
        <f t="shared" si="18"/>
        <v>0.11570247933884298</v>
      </c>
      <c r="GV6" s="18">
        <f t="shared" si="18"/>
        <v>0.14814814814814814</v>
      </c>
      <c r="GW6" s="18">
        <f t="shared" si="19"/>
        <v>0.12903225806451613</v>
      </c>
      <c r="GX6" s="18">
        <f t="shared" si="19"/>
        <v>0.10285714285714286</v>
      </c>
      <c r="GY6" s="18">
        <f t="shared" si="19"/>
        <v>1.5544041450777202E-2</v>
      </c>
      <c r="GZ6" s="18">
        <f t="shared" si="19"/>
        <v>9.6938775510204078E-2</v>
      </c>
      <c r="HA6" s="18">
        <f t="shared" si="19"/>
        <v>0.10697674418604651</v>
      </c>
      <c r="HB6" s="18">
        <f t="shared" si="19"/>
        <v>-0.18907563025210083</v>
      </c>
      <c r="HC6" s="18">
        <f t="shared" si="19"/>
        <v>0.22797927461139897</v>
      </c>
      <c r="HD6" s="18">
        <f t="shared" si="19"/>
        <v>-1.6877637130801686E-2</v>
      </c>
      <c r="HE6" s="18">
        <f t="shared" si="19"/>
        <v>9.8712446351931327E-2</v>
      </c>
      <c r="HF6" s="18">
        <f t="shared" si="19"/>
        <v>0.125</v>
      </c>
      <c r="HG6" s="18">
        <f t="shared" si="20"/>
        <v>-8.3333333333333329E-2</v>
      </c>
      <c r="HH6" s="18">
        <f t="shared" si="20"/>
        <v>0.15151515151515152</v>
      </c>
      <c r="HI6" s="18">
        <f t="shared" si="9"/>
        <v>-6.5789473684210523E-3</v>
      </c>
      <c r="HJ6" s="18">
        <f t="shared" si="9"/>
        <v>0.18211920529801323</v>
      </c>
      <c r="HK6" s="18">
        <f t="shared" si="9"/>
        <v>0.20728291316526612</v>
      </c>
      <c r="HL6" s="18">
        <f t="shared" si="9"/>
        <v>3.9443155452436193E-2</v>
      </c>
      <c r="HM6" s="18">
        <f t="shared" si="9"/>
        <v>-0.17410714285714285</v>
      </c>
      <c r="HN6" s="18">
        <f t="shared" si="9"/>
        <v>0.10810810810810811</v>
      </c>
      <c r="HO6" s="161"/>
      <c r="HQ6" s="71">
        <f t="shared" si="4"/>
        <v>7.2844244544757936E-2</v>
      </c>
      <c r="HR6" s="71">
        <f t="shared" si="5"/>
        <v>4.1240908043823021E-2</v>
      </c>
      <c r="HS6" s="71">
        <f t="shared" si="6"/>
        <v>4.8479101493568114E-2</v>
      </c>
      <c r="HT6" s="72">
        <f t="shared" si="7"/>
        <v>6.8181818181818177E-2</v>
      </c>
      <c r="HU6" s="155">
        <f t="shared" si="10"/>
        <v>5.121764071834408E-2</v>
      </c>
      <c r="HV6" s="75">
        <f t="shared" si="8"/>
        <v>6.482939632545931E-2</v>
      </c>
      <c r="HX6" s="25" t="s">
        <v>57</v>
      </c>
      <c r="HY6" s="78">
        <v>6.8181818181818177E-2</v>
      </c>
      <c r="HZ6" s="27" t="s">
        <v>98</v>
      </c>
    </row>
    <row r="7" spans="1:234">
      <c r="A7" s="1" t="s">
        <v>94</v>
      </c>
      <c r="B7" s="67" t="s">
        <v>4</v>
      </c>
      <c r="C7" s="48">
        <v>614</v>
      </c>
      <c r="D7" s="48">
        <v>1058</v>
      </c>
      <c r="E7" s="48">
        <v>1038</v>
      </c>
      <c r="F7" s="48">
        <v>1017</v>
      </c>
      <c r="G7" s="48">
        <v>996</v>
      </c>
      <c r="H7" s="48">
        <v>975</v>
      </c>
      <c r="I7" s="48">
        <v>832</v>
      </c>
      <c r="J7" s="48">
        <v>688</v>
      </c>
      <c r="K7" s="48">
        <v>544</v>
      </c>
      <c r="L7" s="48">
        <v>400</v>
      </c>
      <c r="M7" s="48">
        <v>459</v>
      </c>
      <c r="N7" s="48">
        <v>517</v>
      </c>
      <c r="O7" s="48">
        <v>575</v>
      </c>
      <c r="P7" s="48">
        <v>633.78079999999989</v>
      </c>
      <c r="Q7" s="48">
        <v>760.67919999999992</v>
      </c>
      <c r="R7" s="48">
        <v>887.57759999999996</v>
      </c>
      <c r="S7" s="48">
        <v>1014.476</v>
      </c>
      <c r="T7" s="48">
        <v>1141.3743999999999</v>
      </c>
      <c r="U7" s="48">
        <v>1156.2080000000001</v>
      </c>
      <c r="V7" s="48">
        <v>1171.0415999999998</v>
      </c>
      <c r="W7" s="48">
        <v>1185.8751999999999</v>
      </c>
      <c r="X7" s="48">
        <v>1200.7088000000001</v>
      </c>
      <c r="Y7" s="48">
        <v>1931.2635999999998</v>
      </c>
      <c r="Z7" s="48">
        <v>2661.8184000000001</v>
      </c>
      <c r="AA7" s="48">
        <v>3392.3731999999995</v>
      </c>
      <c r="AB7" s="48">
        <v>4122.8771999999999</v>
      </c>
      <c r="AC7" s="48">
        <v>3736.9495999999995</v>
      </c>
      <c r="AD7" s="48">
        <v>4208.4751999999999</v>
      </c>
      <c r="AE7" s="48">
        <v>3593.4395999999997</v>
      </c>
      <c r="AF7" s="48">
        <v>3636.4164000000001</v>
      </c>
      <c r="AG7" s="48">
        <v>3679.3424</v>
      </c>
      <c r="AH7" s="48">
        <v>3487.5724</v>
      </c>
      <c r="AI7" s="48">
        <v>3368.3447999999999</v>
      </c>
      <c r="AJ7" s="48">
        <v>3249.1171999999997</v>
      </c>
      <c r="AK7" s="48">
        <v>4157.7767999999996</v>
      </c>
      <c r="AL7" s="48">
        <v>5066.3855999999996</v>
      </c>
      <c r="AM7" s="48">
        <v>5974.9943999999996</v>
      </c>
      <c r="AN7" s="48">
        <v>6883.6031999999996</v>
      </c>
      <c r="AO7" s="48">
        <v>8000.2380000000003</v>
      </c>
      <c r="AP7" s="48">
        <v>9628.7844000000005</v>
      </c>
      <c r="AQ7" s="48">
        <v>11043.0056</v>
      </c>
      <c r="AR7" s="48">
        <v>12374</v>
      </c>
      <c r="AS7" s="48">
        <v>13760</v>
      </c>
      <c r="AT7" s="48">
        <v>15300</v>
      </c>
      <c r="AU7" s="48">
        <v>16000</v>
      </c>
      <c r="AV7" s="48">
        <v>15000</v>
      </c>
      <c r="AW7" s="48">
        <v>17000</v>
      </c>
      <c r="AX7" s="48">
        <v>16000</v>
      </c>
      <c r="AY7" s="48">
        <v>15000</v>
      </c>
      <c r="AZ7" s="48">
        <v>16000</v>
      </c>
      <c r="BA7" s="48">
        <v>13000</v>
      </c>
      <c r="BB7" s="48">
        <v>14000</v>
      </c>
      <c r="BC7" s="48">
        <v>16000</v>
      </c>
      <c r="BD7" s="48">
        <v>20000</v>
      </c>
      <c r="BE7" s="48">
        <v>19000</v>
      </c>
      <c r="BF7" s="48">
        <v>19000</v>
      </c>
      <c r="BG7" s="48">
        <v>20000</v>
      </c>
      <c r="BH7" s="48">
        <v>23200</v>
      </c>
      <c r="BI7" s="48">
        <v>24400</v>
      </c>
      <c r="BJ7" s="48">
        <v>23000</v>
      </c>
      <c r="BK7" s="48">
        <v>27000</v>
      </c>
      <c r="BL7" s="48">
        <v>30000</v>
      </c>
      <c r="BM7" s="48">
        <v>20900</v>
      </c>
      <c r="BN7" s="48">
        <v>18900</v>
      </c>
      <c r="BO7" s="48">
        <v>19000</v>
      </c>
      <c r="BP7" s="48">
        <v>23200</v>
      </c>
      <c r="BQ7" s="48">
        <v>26000</v>
      </c>
      <c r="BR7" s="48">
        <v>33700</v>
      </c>
      <c r="BS7" s="48">
        <v>28300</v>
      </c>
      <c r="BT7" s="48">
        <v>21000</v>
      </c>
      <c r="BU7" s="48">
        <v>18600</v>
      </c>
      <c r="BV7" s="48">
        <v>23100</v>
      </c>
      <c r="BW7" s="48">
        <v>30400</v>
      </c>
      <c r="BX7" s="48">
        <v>33400</v>
      </c>
      <c r="BY7" s="48">
        <v>33500</v>
      </c>
      <c r="BZ7" s="48">
        <v>36500</v>
      </c>
      <c r="CA7" s="48">
        <v>32600</v>
      </c>
      <c r="CB7" s="49">
        <v>27300</v>
      </c>
      <c r="CC7" s="49">
        <v>24800</v>
      </c>
      <c r="CD7" s="49">
        <v>22000</v>
      </c>
      <c r="CE7" s="49">
        <v>20600</v>
      </c>
      <c r="CF7" s="48">
        <v>18500</v>
      </c>
      <c r="CG7" s="48">
        <v>22100</v>
      </c>
      <c r="CH7" s="48">
        <v>27000</v>
      </c>
      <c r="CI7" s="48">
        <v>27000</v>
      </c>
      <c r="CJ7" s="49">
        <v>26300</v>
      </c>
      <c r="CK7" s="49">
        <v>29900</v>
      </c>
      <c r="CL7" s="49">
        <v>33300</v>
      </c>
      <c r="CM7" s="49">
        <v>36700</v>
      </c>
      <c r="CN7" s="49">
        <v>47600</v>
      </c>
      <c r="CO7" s="48">
        <v>48400</v>
      </c>
      <c r="CP7" s="48">
        <v>52400</v>
      </c>
      <c r="CQ7" s="48">
        <v>57900</v>
      </c>
      <c r="CR7" s="48">
        <v>67500</v>
      </c>
      <c r="CS7" s="48">
        <v>65500</v>
      </c>
      <c r="CT7" s="48">
        <v>75900</v>
      </c>
      <c r="CU7" s="48">
        <v>72300</v>
      </c>
      <c r="CV7" s="48">
        <v>89500</v>
      </c>
      <c r="CW7" s="48">
        <v>109000</v>
      </c>
      <c r="CX7" s="48">
        <v>103000</v>
      </c>
      <c r="CY7" s="48">
        <v>110000</v>
      </c>
      <c r="CZ7" s="48">
        <v>123000</v>
      </c>
      <c r="DA7" s="48">
        <v>126000</v>
      </c>
      <c r="DB7" s="48">
        <v>111000</v>
      </c>
      <c r="DC7" s="48">
        <v>120000</v>
      </c>
      <c r="DD7" s="48">
        <v>148000</v>
      </c>
      <c r="DE7" s="48">
        <v>144000</v>
      </c>
      <c r="DF7" s="49">
        <v>142000</v>
      </c>
      <c r="DG7" s="48">
        <v>170000</v>
      </c>
      <c r="DH7" s="1"/>
      <c r="DJ7" s="1"/>
      <c r="DK7" s="18">
        <f t="shared" si="21"/>
        <v>0.72312703583061888</v>
      </c>
      <c r="DL7" s="18">
        <f t="shared" si="21"/>
        <v>-1.890359168241966E-2</v>
      </c>
      <c r="DM7" s="18">
        <f t="shared" si="21"/>
        <v>-2.023121387283237E-2</v>
      </c>
      <c r="DN7" s="18">
        <f t="shared" si="21"/>
        <v>-2.0648967551622419E-2</v>
      </c>
      <c r="DO7" s="18">
        <f t="shared" si="21"/>
        <v>-2.1084337349397589E-2</v>
      </c>
      <c r="DP7" s="18">
        <f t="shared" si="21"/>
        <v>-0.14666666666666667</v>
      </c>
      <c r="DQ7" s="18">
        <f t="shared" si="21"/>
        <v>-0.17307692307692307</v>
      </c>
      <c r="DR7" s="18">
        <f t="shared" si="21"/>
        <v>-0.20930232558139536</v>
      </c>
      <c r="DS7" s="18">
        <f t="shared" si="21"/>
        <v>-0.26470588235294118</v>
      </c>
      <c r="DT7" s="18">
        <f t="shared" si="21"/>
        <v>0.14749999999999999</v>
      </c>
      <c r="DU7" s="18">
        <f t="shared" si="11"/>
        <v>0.12636165577342048</v>
      </c>
      <c r="DV7" s="18">
        <f t="shared" si="11"/>
        <v>0.11218568665377177</v>
      </c>
      <c r="DW7" s="18">
        <f t="shared" si="11"/>
        <v>0.10222747826086936</v>
      </c>
      <c r="DX7" s="18">
        <f t="shared" si="11"/>
        <v>0.20022443090734218</v>
      </c>
      <c r="DY7" s="18">
        <f t="shared" si="11"/>
        <v>0.16682249232002144</v>
      </c>
      <c r="DZ7" s="18">
        <f t="shared" si="11"/>
        <v>0.14297161172161177</v>
      </c>
      <c r="EA7" s="18">
        <f t="shared" si="11"/>
        <v>0.12508763144717069</v>
      </c>
      <c r="EB7" s="18">
        <f t="shared" si="11"/>
        <v>1.2996261349474949E-2</v>
      </c>
      <c r="EC7" s="18">
        <f t="shared" si="11"/>
        <v>1.2829525483303787E-2</v>
      </c>
      <c r="ED7" s="18">
        <f t="shared" si="11"/>
        <v>1.2667013708138261E-2</v>
      </c>
      <c r="EE7" s="18">
        <f t="shared" si="12"/>
        <v>1.2508567511994653E-2</v>
      </c>
      <c r="EF7" s="18">
        <f t="shared" si="12"/>
        <v>0.60843628363513247</v>
      </c>
      <c r="EG7" s="18">
        <f t="shared" si="12"/>
        <v>0.37827813872741162</v>
      </c>
      <c r="EH7" s="18">
        <f t="shared" si="12"/>
        <v>0.27445704034505114</v>
      </c>
      <c r="EI7" s="18">
        <f t="shared" si="12"/>
        <v>0.2153371568906394</v>
      </c>
      <c r="EJ7" s="18">
        <f t="shared" si="12"/>
        <v>-9.360637760445556E-2</v>
      </c>
      <c r="EK7" s="18">
        <f t="shared" si="12"/>
        <v>0.12617927734428114</v>
      </c>
      <c r="EL7" s="18">
        <f t="shared" si="12"/>
        <v>-0.14614214668533634</v>
      </c>
      <c r="EM7" s="18">
        <f t="shared" si="12"/>
        <v>1.1959794732601146E-2</v>
      </c>
      <c r="EN7" s="18">
        <f t="shared" si="12"/>
        <v>1.1804478717013797E-2</v>
      </c>
      <c r="EO7" s="18">
        <f t="shared" si="13"/>
        <v>-5.2120726790743907E-2</v>
      </c>
      <c r="EP7" s="18">
        <f t="shared" si="13"/>
        <v>-3.4186415742939173E-2</v>
      </c>
      <c r="EQ7" s="18">
        <f t="shared" si="13"/>
        <v>-3.5396495038156478E-2</v>
      </c>
      <c r="ER7" s="18">
        <f t="shared" si="13"/>
        <v>0.27966353445175818</v>
      </c>
      <c r="ES7" s="18">
        <f t="shared" si="13"/>
        <v>0.21853236566234149</v>
      </c>
      <c r="ET7" s="18">
        <f t="shared" si="13"/>
        <v>0.17934063289616173</v>
      </c>
      <c r="EU7" s="18">
        <f t="shared" si="13"/>
        <v>0.15206856093455084</v>
      </c>
      <c r="EV7" s="18">
        <f t="shared" si="13"/>
        <v>0.16221661353170397</v>
      </c>
      <c r="EW7" s="18">
        <f t="shared" si="13"/>
        <v>0.20356224402324033</v>
      </c>
      <c r="EX7" s="18">
        <f t="shared" si="13"/>
        <v>0.14687432403201384</v>
      </c>
      <c r="EY7" s="18">
        <f t="shared" si="14"/>
        <v>0.12052827357073871</v>
      </c>
      <c r="EZ7" s="18">
        <f t="shared" si="14"/>
        <v>0.11200905123646356</v>
      </c>
      <c r="FA7" s="18">
        <f t="shared" si="14"/>
        <v>0.1119186046511628</v>
      </c>
      <c r="FB7" s="18">
        <f t="shared" si="14"/>
        <v>4.5751633986928102E-2</v>
      </c>
      <c r="FC7" s="18">
        <f t="shared" si="14"/>
        <v>-6.25E-2</v>
      </c>
      <c r="FD7" s="18">
        <f t="shared" si="14"/>
        <v>0.13333333333333333</v>
      </c>
      <c r="FE7" s="18">
        <f t="shared" si="14"/>
        <v>-5.8823529411764705E-2</v>
      </c>
      <c r="FF7" s="18">
        <f t="shared" si="14"/>
        <v>-6.25E-2</v>
      </c>
      <c r="FG7" s="18">
        <f t="shared" si="14"/>
        <v>6.6666666666666666E-2</v>
      </c>
      <c r="FH7" s="18">
        <f t="shared" si="14"/>
        <v>-0.1875</v>
      </c>
      <c r="FI7" s="18">
        <f t="shared" si="15"/>
        <v>7.6923076923076927E-2</v>
      </c>
      <c r="FJ7" s="18">
        <f t="shared" si="15"/>
        <v>0.14285714285714285</v>
      </c>
      <c r="FK7" s="18">
        <f t="shared" si="15"/>
        <v>0.25</v>
      </c>
      <c r="FL7" s="18">
        <f t="shared" si="15"/>
        <v>-0.05</v>
      </c>
      <c r="FM7" s="18">
        <f t="shared" si="15"/>
        <v>0</v>
      </c>
      <c r="FN7" s="18">
        <f t="shared" si="15"/>
        <v>5.2631578947368418E-2</v>
      </c>
      <c r="FO7" s="18">
        <f t="shared" si="15"/>
        <v>0.16</v>
      </c>
      <c r="FP7" s="18">
        <f t="shared" si="15"/>
        <v>5.1724137931034482E-2</v>
      </c>
      <c r="FQ7" s="18">
        <f t="shared" si="15"/>
        <v>-5.737704918032787E-2</v>
      </c>
      <c r="FR7" s="18">
        <f t="shared" si="15"/>
        <v>0.17391304347826086</v>
      </c>
      <c r="FS7" s="18">
        <f t="shared" si="16"/>
        <v>0.1111111111111111</v>
      </c>
      <c r="FT7" s="18">
        <f t="shared" si="16"/>
        <v>-0.30333333333333334</v>
      </c>
      <c r="FU7" s="18">
        <f t="shared" si="16"/>
        <v>-9.569377990430622E-2</v>
      </c>
      <c r="FV7" s="18">
        <f t="shared" si="16"/>
        <v>5.2910052910052907E-3</v>
      </c>
      <c r="FW7" s="18">
        <f t="shared" si="16"/>
        <v>0.22105263157894736</v>
      </c>
      <c r="FX7" s="18">
        <f t="shared" si="16"/>
        <v>0.1206896551724138</v>
      </c>
      <c r="FY7" s="18">
        <f t="shared" si="16"/>
        <v>0.29615384615384616</v>
      </c>
      <c r="FZ7" s="18">
        <f t="shared" si="16"/>
        <v>-0.16023738872403562</v>
      </c>
      <c r="GA7" s="18">
        <f t="shared" si="16"/>
        <v>-0.25795053003533569</v>
      </c>
      <c r="GB7" s="18">
        <f t="shared" si="16"/>
        <v>-0.11428571428571428</v>
      </c>
      <c r="GC7" s="18">
        <f t="shared" si="17"/>
        <v>0.24193548387096775</v>
      </c>
      <c r="GD7" s="18">
        <f t="shared" si="17"/>
        <v>0.31601731601731603</v>
      </c>
      <c r="GE7" s="18">
        <f t="shared" si="17"/>
        <v>9.8684210526315791E-2</v>
      </c>
      <c r="GF7" s="18">
        <f t="shared" si="17"/>
        <v>2.9940119760479044E-3</v>
      </c>
      <c r="GG7" s="18">
        <f t="shared" si="17"/>
        <v>8.9552238805970144E-2</v>
      </c>
      <c r="GH7" s="18">
        <f t="shared" si="17"/>
        <v>-0.10684931506849316</v>
      </c>
      <c r="GI7" s="18">
        <f t="shared" si="17"/>
        <v>-0.16257668711656442</v>
      </c>
      <c r="GJ7" s="18">
        <f t="shared" si="17"/>
        <v>-9.1575091575091569E-2</v>
      </c>
      <c r="GK7" s="18">
        <f t="shared" si="17"/>
        <v>-0.11290322580645161</v>
      </c>
      <c r="GL7" s="18">
        <f t="shared" si="17"/>
        <v>-6.363636363636363E-2</v>
      </c>
      <c r="GM7" s="18">
        <f t="shared" si="18"/>
        <v>-0.10194174757281553</v>
      </c>
      <c r="GN7" s="18">
        <f t="shared" si="18"/>
        <v>0.19459459459459461</v>
      </c>
      <c r="GO7" s="18">
        <f t="shared" si="18"/>
        <v>0.22171945701357465</v>
      </c>
      <c r="GP7" s="18">
        <f t="shared" si="18"/>
        <v>0</v>
      </c>
      <c r="GQ7" s="18">
        <f t="shared" si="18"/>
        <v>-2.5925925925925925E-2</v>
      </c>
      <c r="GR7" s="18">
        <f t="shared" si="18"/>
        <v>0.13688212927756654</v>
      </c>
      <c r="GS7" s="18">
        <f t="shared" si="18"/>
        <v>0.11371237458193979</v>
      </c>
      <c r="GT7" s="18">
        <f t="shared" si="18"/>
        <v>0.1021021021021021</v>
      </c>
      <c r="GU7" s="18">
        <f t="shared" si="18"/>
        <v>0.29700272479564033</v>
      </c>
      <c r="GV7" s="18">
        <f t="shared" si="18"/>
        <v>1.680672268907563E-2</v>
      </c>
      <c r="GW7" s="18">
        <f t="shared" si="19"/>
        <v>8.2644628099173556E-2</v>
      </c>
      <c r="GX7" s="18">
        <f t="shared" si="19"/>
        <v>0.1049618320610687</v>
      </c>
      <c r="GY7" s="18">
        <f t="shared" si="19"/>
        <v>0.16580310880829016</v>
      </c>
      <c r="GZ7" s="18">
        <f t="shared" si="19"/>
        <v>-2.9629629629629631E-2</v>
      </c>
      <c r="HA7" s="18">
        <f t="shared" si="19"/>
        <v>0.15877862595419848</v>
      </c>
      <c r="HB7" s="18">
        <f t="shared" si="19"/>
        <v>-4.7430830039525688E-2</v>
      </c>
      <c r="HC7" s="18">
        <f t="shared" si="19"/>
        <v>0.23789764868603042</v>
      </c>
      <c r="HD7" s="18">
        <f t="shared" si="19"/>
        <v>0.21787709497206703</v>
      </c>
      <c r="HE7" s="18">
        <f t="shared" si="19"/>
        <v>-5.5045871559633031E-2</v>
      </c>
      <c r="HF7" s="18">
        <f t="shared" si="19"/>
        <v>6.7961165048543687E-2</v>
      </c>
      <c r="HG7" s="18">
        <f t="shared" si="20"/>
        <v>0.11818181818181818</v>
      </c>
      <c r="HH7" s="18">
        <f t="shared" si="20"/>
        <v>2.4390243902439025E-2</v>
      </c>
      <c r="HI7" s="18">
        <f t="shared" si="9"/>
        <v>-0.11904761904761904</v>
      </c>
      <c r="HJ7" s="18">
        <f t="shared" si="9"/>
        <v>8.1081081081081086E-2</v>
      </c>
      <c r="HK7" s="18">
        <f t="shared" si="9"/>
        <v>0.23333333333333334</v>
      </c>
      <c r="HL7" s="18">
        <f t="shared" si="9"/>
        <v>-2.7027027027027029E-2</v>
      </c>
      <c r="HM7" s="18">
        <f t="shared" si="9"/>
        <v>-1.3888888888888888E-2</v>
      </c>
      <c r="HN7" s="18">
        <f t="shared" si="9"/>
        <v>0.19718309859154928</v>
      </c>
      <c r="HO7" s="161"/>
      <c r="HQ7" s="71">
        <f t="shared" si="4"/>
        <v>6.5158519046177477E-2</v>
      </c>
      <c r="HR7" s="71">
        <f t="shared" si="5"/>
        <v>6.0071402373392216E-2</v>
      </c>
      <c r="HS7" s="71">
        <f t="shared" si="6"/>
        <v>6.5440026395482229E-2</v>
      </c>
      <c r="HT7" s="75">
        <f t="shared" si="7"/>
        <v>7.2442120985810307E-2</v>
      </c>
      <c r="HU7" s="155">
        <f t="shared" si="10"/>
        <v>7.4521123064812386E-2</v>
      </c>
      <c r="HV7" s="178">
        <f t="shared" si="8"/>
        <v>8.1862854590127321E-2</v>
      </c>
      <c r="HX7" s="25" t="s">
        <v>4</v>
      </c>
      <c r="HY7" s="30">
        <f>HV7</f>
        <v>8.1862854590127321E-2</v>
      </c>
      <c r="HZ7" s="27" t="s">
        <v>98</v>
      </c>
    </row>
    <row r="8" spans="1:234">
      <c r="A8" s="1" t="s">
        <v>94</v>
      </c>
      <c r="B8" s="67" t="s">
        <v>0</v>
      </c>
      <c r="C8" s="48">
        <v>1097600</v>
      </c>
      <c r="D8" s="48">
        <v>1233000</v>
      </c>
      <c r="E8" s="48">
        <v>1349600</v>
      </c>
      <c r="F8" s="48">
        <v>1475000</v>
      </c>
      <c r="G8" s="48">
        <v>1601600.0000000002</v>
      </c>
      <c r="H8" s="48">
        <v>1349000</v>
      </c>
      <c r="I8" s="48">
        <v>1097000</v>
      </c>
      <c r="J8" s="48">
        <v>845000</v>
      </c>
      <c r="K8" s="48">
        <v>593600</v>
      </c>
      <c r="L8" s="48">
        <v>952000.00000000012</v>
      </c>
      <c r="M8" s="48">
        <v>1388800.0000000002</v>
      </c>
      <c r="N8" s="48">
        <v>1500800.0000000002</v>
      </c>
      <c r="O8" s="48">
        <v>1646400.0000000002</v>
      </c>
      <c r="P8" s="48">
        <v>1691200.0000000002</v>
      </c>
      <c r="Q8" s="48">
        <v>1680000.0000000002</v>
      </c>
      <c r="R8" s="48">
        <v>1892800.0000000002</v>
      </c>
      <c r="S8" s="48">
        <v>2128000</v>
      </c>
      <c r="T8" s="48">
        <v>1814400.0000000002</v>
      </c>
      <c r="U8" s="48">
        <v>1545600.0000000002</v>
      </c>
      <c r="V8" s="48">
        <v>1008000.0000000001</v>
      </c>
      <c r="W8" s="48">
        <v>1142400</v>
      </c>
      <c r="X8" s="48">
        <v>1411200.0000000002</v>
      </c>
      <c r="Y8" s="48">
        <v>1635200.0000000002</v>
      </c>
      <c r="Z8" s="48">
        <v>1904000.0000000002</v>
      </c>
      <c r="AA8" s="48">
        <v>2576000.0000000005</v>
      </c>
      <c r="AB8" s="48">
        <v>2240000</v>
      </c>
      <c r="AC8" s="48">
        <v>2396800</v>
      </c>
      <c r="AD8" s="48">
        <v>2710400.0000000005</v>
      </c>
      <c r="AE8" s="48">
        <v>2822400.0000000005</v>
      </c>
      <c r="AF8" s="48">
        <v>2968000.0000000005</v>
      </c>
      <c r="AG8" s="48">
        <v>3024000.0000000005</v>
      </c>
      <c r="AH8" s="48">
        <v>2800000.0000000005</v>
      </c>
      <c r="AI8" s="48">
        <v>2374400</v>
      </c>
      <c r="AJ8" s="48">
        <v>2004800.0000000002</v>
      </c>
      <c r="AK8" s="48">
        <v>2419200</v>
      </c>
      <c r="AL8" s="48">
        <v>2531200.0000000005</v>
      </c>
      <c r="AM8" s="48">
        <v>2486400.0000000005</v>
      </c>
      <c r="AN8" s="48">
        <v>2749600.0000000005</v>
      </c>
      <c r="AO8" s="48">
        <v>2945600.0000000005</v>
      </c>
      <c r="AP8" s="48">
        <v>3020640.0000000005</v>
      </c>
      <c r="AQ8" s="48">
        <v>3103520.0000000005</v>
      </c>
      <c r="AR8" s="48">
        <v>3118080.0000000005</v>
      </c>
      <c r="AS8" s="48">
        <v>3427200.0000000005</v>
      </c>
      <c r="AT8" s="48">
        <v>3808000.0000000005</v>
      </c>
      <c r="AU8" s="48">
        <v>3808000.0000000005</v>
      </c>
      <c r="AV8" s="48">
        <v>3696000.0000000005</v>
      </c>
      <c r="AW8" s="48">
        <v>3920000.0000000005</v>
      </c>
      <c r="AX8" s="48">
        <v>4592000</v>
      </c>
      <c r="AY8" s="48">
        <v>4704000</v>
      </c>
      <c r="AZ8" s="48">
        <v>4928000.0000000009</v>
      </c>
      <c r="BA8" s="48">
        <v>5040000.0000000009</v>
      </c>
      <c r="BB8" s="48">
        <v>5376000.0000000009</v>
      </c>
      <c r="BC8" s="48">
        <v>5712000.0000000009</v>
      </c>
      <c r="BD8" s="48">
        <v>6048000.0000000009</v>
      </c>
      <c r="BE8" s="48">
        <v>5376000.0000000009</v>
      </c>
      <c r="BF8" s="48">
        <v>5936000.0000000009</v>
      </c>
      <c r="BG8" s="48">
        <v>6832000.0000000009</v>
      </c>
      <c r="BH8" s="48">
        <v>6400000</v>
      </c>
      <c r="BI8" s="48">
        <v>6400000</v>
      </c>
      <c r="BJ8" s="48">
        <v>7000000</v>
      </c>
      <c r="BK8" s="48">
        <v>7400000</v>
      </c>
      <c r="BL8" s="48">
        <v>7700000</v>
      </c>
      <c r="BM8" s="48">
        <v>7250000</v>
      </c>
      <c r="BN8" s="48">
        <v>7850000</v>
      </c>
      <c r="BO8" s="48">
        <v>7950000</v>
      </c>
      <c r="BP8" s="48">
        <v>7900000</v>
      </c>
      <c r="BQ8" s="48">
        <v>8000000</v>
      </c>
      <c r="BR8" s="48">
        <v>7700000</v>
      </c>
      <c r="BS8" s="48">
        <v>8200000</v>
      </c>
      <c r="BT8" s="48">
        <v>8000000</v>
      </c>
      <c r="BU8" s="48">
        <v>8100000</v>
      </c>
      <c r="BV8" s="48">
        <v>8300000</v>
      </c>
      <c r="BW8" s="48">
        <v>8400000</v>
      </c>
      <c r="BX8" s="48">
        <v>8500000</v>
      </c>
      <c r="BY8" s="48">
        <v>8800000</v>
      </c>
      <c r="BZ8" s="48">
        <v>8800000</v>
      </c>
      <c r="CA8" s="48">
        <v>9200000</v>
      </c>
      <c r="CB8" s="49">
        <v>9100000</v>
      </c>
      <c r="CC8" s="49">
        <v>9300000</v>
      </c>
      <c r="CD8" s="49">
        <v>9500000</v>
      </c>
      <c r="CE8" s="49">
        <v>9430000</v>
      </c>
      <c r="CF8" s="48">
        <v>9430000</v>
      </c>
      <c r="CG8" s="48">
        <v>10000000</v>
      </c>
      <c r="CH8" s="48">
        <v>11000000</v>
      </c>
      <c r="CI8" s="48">
        <v>11400000</v>
      </c>
      <c r="CJ8" s="49">
        <v>12200000</v>
      </c>
      <c r="CK8" s="49">
        <v>12600000</v>
      </c>
      <c r="CL8" s="49">
        <v>13200000</v>
      </c>
      <c r="CM8" s="49">
        <v>13700000</v>
      </c>
      <c r="CN8" s="49">
        <v>13600000</v>
      </c>
      <c r="CO8" s="48">
        <v>13600000</v>
      </c>
      <c r="CP8" s="48">
        <v>14600000</v>
      </c>
      <c r="CQ8" s="48">
        <v>15000000</v>
      </c>
      <c r="CR8" s="48">
        <v>15100000</v>
      </c>
      <c r="CS8" s="48">
        <v>15400000</v>
      </c>
      <c r="CT8" s="48">
        <v>15400000</v>
      </c>
      <c r="CU8" s="48">
        <v>15900000</v>
      </c>
      <c r="CV8" s="48">
        <v>15900000</v>
      </c>
      <c r="CW8" s="48">
        <v>16100000</v>
      </c>
      <c r="CX8" s="48">
        <v>16900000</v>
      </c>
      <c r="CY8" s="48">
        <v>18300000</v>
      </c>
      <c r="CZ8" s="48">
        <v>18500000</v>
      </c>
      <c r="DA8" s="48">
        <v>19100000</v>
      </c>
      <c r="DB8" s="48">
        <v>20100000</v>
      </c>
      <c r="DC8" s="48">
        <v>20000000</v>
      </c>
      <c r="DD8" s="48">
        <v>20400000</v>
      </c>
      <c r="DE8" s="48">
        <v>20400000</v>
      </c>
      <c r="DF8" s="49">
        <v>20600000</v>
      </c>
      <c r="DG8" s="48">
        <v>21000000</v>
      </c>
      <c r="DH8" s="1"/>
      <c r="DJ8" s="1"/>
      <c r="DK8" s="18">
        <f t="shared" si="21"/>
        <v>0.1233600583090379</v>
      </c>
      <c r="DL8" s="18">
        <f t="shared" si="21"/>
        <v>9.4566098945660995E-2</v>
      </c>
      <c r="DM8" s="18">
        <f t="shared" si="21"/>
        <v>9.291641967990516E-2</v>
      </c>
      <c r="DN8" s="18">
        <f t="shared" si="21"/>
        <v>8.5830508474576434E-2</v>
      </c>
      <c r="DO8" s="18">
        <f t="shared" si="21"/>
        <v>-0.15771728271728283</v>
      </c>
      <c r="DP8" s="18">
        <f t="shared" si="21"/>
        <v>-0.18680504077094143</v>
      </c>
      <c r="DQ8" s="18">
        <f t="shared" si="21"/>
        <v>-0.22971741112123975</v>
      </c>
      <c r="DR8" s="18">
        <f t="shared" si="21"/>
        <v>-0.2975147928994083</v>
      </c>
      <c r="DS8" s="18">
        <f t="shared" si="21"/>
        <v>0.60377358490566058</v>
      </c>
      <c r="DT8" s="18">
        <f t="shared" si="21"/>
        <v>0.4588235294117648</v>
      </c>
      <c r="DU8" s="18">
        <f t="shared" si="11"/>
        <v>8.0645161290322565E-2</v>
      </c>
      <c r="DV8" s="18">
        <f t="shared" si="11"/>
        <v>9.7014925373134317E-2</v>
      </c>
      <c r="DW8" s="18">
        <f t="shared" si="11"/>
        <v>2.7210884353741492E-2</v>
      </c>
      <c r="DX8" s="18">
        <f t="shared" si="11"/>
        <v>-6.6225165562913899E-3</v>
      </c>
      <c r="DY8" s="18">
        <f t="shared" si="11"/>
        <v>0.12666666666666665</v>
      </c>
      <c r="DZ8" s="18">
        <f t="shared" si="11"/>
        <v>0.12426035502958566</v>
      </c>
      <c r="EA8" s="18">
        <f t="shared" si="11"/>
        <v>-0.14736842105263148</v>
      </c>
      <c r="EB8" s="18">
        <f t="shared" si="11"/>
        <v>-0.14814814814814814</v>
      </c>
      <c r="EC8" s="18">
        <f t="shared" si="11"/>
        <v>-0.34782608695652178</v>
      </c>
      <c r="ED8" s="18">
        <f t="shared" si="11"/>
        <v>0.13333333333333319</v>
      </c>
      <c r="EE8" s="18">
        <f t="shared" si="12"/>
        <v>0.23529411764705901</v>
      </c>
      <c r="EF8" s="18">
        <f t="shared" si="12"/>
        <v>0.15873015873015869</v>
      </c>
      <c r="EG8" s="18">
        <f t="shared" si="12"/>
        <v>0.16438356164383558</v>
      </c>
      <c r="EH8" s="18">
        <f t="shared" si="12"/>
        <v>0.35294117647058831</v>
      </c>
      <c r="EI8" s="18">
        <f t="shared" si="12"/>
        <v>-0.13043478260869582</v>
      </c>
      <c r="EJ8" s="18">
        <f t="shared" si="12"/>
        <v>7.0000000000000007E-2</v>
      </c>
      <c r="EK8" s="18">
        <f t="shared" si="12"/>
        <v>0.13084112149532728</v>
      </c>
      <c r="EL8" s="18">
        <f t="shared" si="12"/>
        <v>4.1322314049586771E-2</v>
      </c>
      <c r="EM8" s="18">
        <f t="shared" si="12"/>
        <v>5.1587301587301577E-2</v>
      </c>
      <c r="EN8" s="18">
        <f t="shared" si="12"/>
        <v>1.8867924528301883E-2</v>
      </c>
      <c r="EO8" s="18">
        <f t="shared" si="13"/>
        <v>-7.4074074074074056E-2</v>
      </c>
      <c r="EP8" s="18">
        <f t="shared" si="13"/>
        <v>-0.15200000000000014</v>
      </c>
      <c r="EQ8" s="18">
        <f t="shared" si="13"/>
        <v>-0.15566037735849048</v>
      </c>
      <c r="ER8" s="18">
        <f t="shared" si="13"/>
        <v>0.206703910614525</v>
      </c>
      <c r="ES8" s="18">
        <f t="shared" si="13"/>
        <v>4.6296296296296488E-2</v>
      </c>
      <c r="ET8" s="18">
        <f t="shared" si="13"/>
        <v>-1.7699115044247784E-2</v>
      </c>
      <c r="EU8" s="18">
        <f t="shared" si="13"/>
        <v>0.10585585585585583</v>
      </c>
      <c r="EV8" s="18">
        <f t="shared" si="13"/>
        <v>7.128309572301425E-2</v>
      </c>
      <c r="EW8" s="18">
        <f t="shared" si="13"/>
        <v>2.5475285171102657E-2</v>
      </c>
      <c r="EX8" s="18">
        <f t="shared" si="13"/>
        <v>2.743789395624768E-2</v>
      </c>
      <c r="EY8" s="18">
        <f t="shared" si="14"/>
        <v>4.6914471309996387E-3</v>
      </c>
      <c r="EZ8" s="18">
        <f t="shared" si="14"/>
        <v>9.9137931034482749E-2</v>
      </c>
      <c r="FA8" s="18">
        <f t="shared" si="14"/>
        <v>0.11111111111111109</v>
      </c>
      <c r="FB8" s="18">
        <f t="shared" si="14"/>
        <v>0</v>
      </c>
      <c r="FC8" s="18">
        <f t="shared" si="14"/>
        <v>-2.9411764705882349E-2</v>
      </c>
      <c r="FD8" s="18">
        <f t="shared" si="14"/>
        <v>6.0606060606060601E-2</v>
      </c>
      <c r="FE8" s="18">
        <f t="shared" si="14"/>
        <v>0.17142857142857129</v>
      </c>
      <c r="FF8" s="18">
        <f t="shared" si="14"/>
        <v>2.4390243902439025E-2</v>
      </c>
      <c r="FG8" s="18">
        <f t="shared" si="14"/>
        <v>4.7619047619047818E-2</v>
      </c>
      <c r="FH8" s="18">
        <f t="shared" si="14"/>
        <v>2.2727272727272724E-2</v>
      </c>
      <c r="FI8" s="18">
        <f t="shared" si="15"/>
        <v>6.6666666666666652E-2</v>
      </c>
      <c r="FJ8" s="18">
        <f t="shared" si="15"/>
        <v>6.2499999999999986E-2</v>
      </c>
      <c r="FK8" s="18">
        <f t="shared" si="15"/>
        <v>5.8823529411764698E-2</v>
      </c>
      <c r="FL8" s="18">
        <f t="shared" si="15"/>
        <v>-0.11111111111111109</v>
      </c>
      <c r="FM8" s="18">
        <f t="shared" si="15"/>
        <v>0.10416666666666664</v>
      </c>
      <c r="FN8" s="18">
        <f t="shared" si="15"/>
        <v>0.15094339622641506</v>
      </c>
      <c r="FO8" s="18">
        <f t="shared" si="15"/>
        <v>-6.3231850117096144E-2</v>
      </c>
      <c r="FP8" s="18">
        <f t="shared" si="15"/>
        <v>0</v>
      </c>
      <c r="FQ8" s="18">
        <f t="shared" si="15"/>
        <v>9.375E-2</v>
      </c>
      <c r="FR8" s="18">
        <f t="shared" si="15"/>
        <v>5.7142857142857141E-2</v>
      </c>
      <c r="FS8" s="18">
        <f t="shared" si="16"/>
        <v>4.0540540540540543E-2</v>
      </c>
      <c r="FT8" s="18">
        <f t="shared" si="16"/>
        <v>-5.844155844155844E-2</v>
      </c>
      <c r="FU8" s="18">
        <f t="shared" si="16"/>
        <v>8.2758620689655171E-2</v>
      </c>
      <c r="FV8" s="18">
        <f t="shared" si="16"/>
        <v>1.2738853503184714E-2</v>
      </c>
      <c r="FW8" s="18">
        <f t="shared" si="16"/>
        <v>-6.2893081761006293E-3</v>
      </c>
      <c r="FX8" s="18">
        <f t="shared" si="16"/>
        <v>1.2658227848101266E-2</v>
      </c>
      <c r="FY8" s="18">
        <f t="shared" si="16"/>
        <v>-3.7499999999999999E-2</v>
      </c>
      <c r="FZ8" s="18">
        <f t="shared" si="16"/>
        <v>6.4935064935064929E-2</v>
      </c>
      <c r="GA8" s="18">
        <f t="shared" si="16"/>
        <v>-2.4390243902439025E-2</v>
      </c>
      <c r="GB8" s="18">
        <f t="shared" si="16"/>
        <v>1.2500000000000001E-2</v>
      </c>
      <c r="GC8" s="18">
        <f t="shared" si="17"/>
        <v>2.4691358024691357E-2</v>
      </c>
      <c r="GD8" s="18">
        <f t="shared" si="17"/>
        <v>1.2048192771084338E-2</v>
      </c>
      <c r="GE8" s="18">
        <f t="shared" si="17"/>
        <v>1.1904761904761904E-2</v>
      </c>
      <c r="GF8" s="18">
        <f t="shared" si="17"/>
        <v>3.5294117647058823E-2</v>
      </c>
      <c r="GG8" s="18">
        <f t="shared" si="17"/>
        <v>0</v>
      </c>
      <c r="GH8" s="18">
        <f t="shared" si="17"/>
        <v>4.5454545454545456E-2</v>
      </c>
      <c r="GI8" s="18">
        <f t="shared" si="17"/>
        <v>-1.0869565217391304E-2</v>
      </c>
      <c r="GJ8" s="18">
        <f t="shared" si="17"/>
        <v>2.197802197802198E-2</v>
      </c>
      <c r="GK8" s="18">
        <f t="shared" si="17"/>
        <v>2.1505376344086023E-2</v>
      </c>
      <c r="GL8" s="18">
        <f t="shared" si="17"/>
        <v>-7.3684210526315788E-3</v>
      </c>
      <c r="GM8" s="18">
        <f t="shared" si="18"/>
        <v>0</v>
      </c>
      <c r="GN8" s="18">
        <f t="shared" si="18"/>
        <v>6.0445387062566275E-2</v>
      </c>
      <c r="GO8" s="18">
        <f t="shared" si="18"/>
        <v>0.1</v>
      </c>
      <c r="GP8" s="18">
        <f t="shared" si="18"/>
        <v>3.6363636363636362E-2</v>
      </c>
      <c r="GQ8" s="18">
        <f t="shared" si="18"/>
        <v>7.0175438596491224E-2</v>
      </c>
      <c r="GR8" s="18">
        <f t="shared" si="18"/>
        <v>3.2786885245901641E-2</v>
      </c>
      <c r="GS8" s="18">
        <f t="shared" si="18"/>
        <v>4.7619047619047616E-2</v>
      </c>
      <c r="GT8" s="18">
        <f t="shared" si="18"/>
        <v>3.787878787878788E-2</v>
      </c>
      <c r="GU8" s="18">
        <f t="shared" si="18"/>
        <v>-7.2992700729927005E-3</v>
      </c>
      <c r="GV8" s="18">
        <f t="shared" si="18"/>
        <v>0</v>
      </c>
      <c r="GW8" s="18">
        <f t="shared" si="19"/>
        <v>7.3529411764705885E-2</v>
      </c>
      <c r="GX8" s="18">
        <f t="shared" si="19"/>
        <v>2.7397260273972601E-2</v>
      </c>
      <c r="GY8" s="18">
        <f t="shared" si="19"/>
        <v>6.6666666666666671E-3</v>
      </c>
      <c r="GZ8" s="18">
        <f t="shared" si="19"/>
        <v>1.9867549668874173E-2</v>
      </c>
      <c r="HA8" s="18">
        <f t="shared" si="19"/>
        <v>0</v>
      </c>
      <c r="HB8" s="18">
        <f t="shared" si="19"/>
        <v>3.2467532467532464E-2</v>
      </c>
      <c r="HC8" s="18">
        <f t="shared" si="19"/>
        <v>0</v>
      </c>
      <c r="HD8" s="18">
        <f t="shared" si="19"/>
        <v>1.2578616352201259E-2</v>
      </c>
      <c r="HE8" s="18">
        <f t="shared" si="19"/>
        <v>4.9689440993788817E-2</v>
      </c>
      <c r="HF8" s="18">
        <f t="shared" si="19"/>
        <v>8.2840236686390539E-2</v>
      </c>
      <c r="HG8" s="18">
        <f t="shared" si="20"/>
        <v>1.092896174863388E-2</v>
      </c>
      <c r="HH8" s="18">
        <f t="shared" si="20"/>
        <v>3.2432432432432434E-2</v>
      </c>
      <c r="HI8" s="18">
        <f t="shared" si="9"/>
        <v>5.2356020942408377E-2</v>
      </c>
      <c r="HJ8" s="18">
        <f t="shared" si="9"/>
        <v>-4.9751243781094526E-3</v>
      </c>
      <c r="HK8" s="18">
        <f t="shared" si="9"/>
        <v>0.02</v>
      </c>
      <c r="HL8" s="18">
        <f t="shared" si="9"/>
        <v>0</v>
      </c>
      <c r="HM8" s="18">
        <f t="shared" si="9"/>
        <v>9.8039215686274508E-3</v>
      </c>
      <c r="HN8" s="18">
        <f t="shared" si="9"/>
        <v>1.9417475728155338E-2</v>
      </c>
      <c r="HO8" s="161"/>
      <c r="HQ8" s="71">
        <f t="shared" si="4"/>
        <v>3.4378726541067384E-2</v>
      </c>
      <c r="HR8" s="71">
        <f t="shared" si="5"/>
        <v>2.6506741489431374E-2</v>
      </c>
      <c r="HS8" s="71">
        <f t="shared" si="6"/>
        <v>2.7947060203105886E-2</v>
      </c>
      <c r="HT8" s="72">
        <f t="shared" si="7"/>
        <v>2.7417577115110142E-2</v>
      </c>
      <c r="HU8" s="155">
        <f t="shared" si="10"/>
        <v>2.075268817204301E-2</v>
      </c>
      <c r="HV8" s="75">
        <f t="shared" si="8"/>
        <v>2.1741699161054E-2</v>
      </c>
      <c r="HX8" s="25" t="s">
        <v>0</v>
      </c>
      <c r="HY8" s="30">
        <v>2.7417577115110142E-2</v>
      </c>
      <c r="HZ8" s="27" t="s">
        <v>98</v>
      </c>
    </row>
    <row r="9" spans="1:234">
      <c r="A9" s="1" t="s">
        <v>94</v>
      </c>
      <c r="B9" s="67" t="s">
        <v>59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>
        <v>23.337290903816694</v>
      </c>
      <c r="BN9" s="48">
        <v>24.721030825349825</v>
      </c>
      <c r="BO9" s="48">
        <v>35.620956079680823</v>
      </c>
      <c r="BP9" s="48">
        <v>45.801347030629103</v>
      </c>
      <c r="BQ9" s="48">
        <v>49.833980432077148</v>
      </c>
      <c r="BR9" s="48">
        <v>42.617638637398244</v>
      </c>
      <c r="BS9" s="48">
        <v>41.025305215950098</v>
      </c>
      <c r="BT9" s="48">
        <v>33.336099209057849</v>
      </c>
      <c r="BU9" s="48">
        <v>53.621337850960131</v>
      </c>
      <c r="BV9" s="48">
        <v>62.11172064637308</v>
      </c>
      <c r="BW9" s="48">
        <v>130.311426435838</v>
      </c>
      <c r="BX9" s="48">
        <v>134.35983069087195</v>
      </c>
      <c r="BY9" s="48">
        <v>142.79200945205631</v>
      </c>
      <c r="BZ9" s="48">
        <v>159.89876760799382</v>
      </c>
      <c r="CA9" s="48">
        <v>174.88186270067789</v>
      </c>
      <c r="CB9" s="48">
        <v>164.64143794795791</v>
      </c>
      <c r="CC9" s="48">
        <v>144.60914288594424</v>
      </c>
      <c r="CD9" s="48">
        <v>168.02006015042431</v>
      </c>
      <c r="CE9" s="48">
        <v>176.75275644761825</v>
      </c>
      <c r="CF9" s="48">
        <v>169.95055204019752</v>
      </c>
      <c r="CG9" s="48">
        <v>319.07590974969855</v>
      </c>
      <c r="CH9" s="48">
        <v>347.1070771923296</v>
      </c>
      <c r="CI9" s="48">
        <v>334.44909385621702</v>
      </c>
      <c r="CJ9" s="48">
        <v>405.37262646307676</v>
      </c>
      <c r="CK9" s="48">
        <v>429.34432391362742</v>
      </c>
      <c r="CL9" s="48">
        <v>451.7783195736601</v>
      </c>
      <c r="CM9" s="48">
        <v>500.05630053978814</v>
      </c>
      <c r="CN9" s="48">
        <v>546.64392482322967</v>
      </c>
      <c r="CO9" s="48">
        <v>572.66147665055757</v>
      </c>
      <c r="CP9" s="48">
        <v>613.50188821286542</v>
      </c>
      <c r="CQ9" s="48">
        <v>738.33176674847221</v>
      </c>
      <c r="CR9" s="48">
        <v>829.12082417555905</v>
      </c>
      <c r="CS9" s="48">
        <v>753.52354247285905</v>
      </c>
      <c r="CT9" s="48">
        <v>773.74386793287465</v>
      </c>
      <c r="CU9" s="48">
        <v>799.64745138180297</v>
      </c>
      <c r="CV9" s="48">
        <v>734.33834265151961</v>
      </c>
      <c r="CW9" s="48">
        <v>654.16838472678955</v>
      </c>
      <c r="CX9" s="48">
        <v>627.27149889731368</v>
      </c>
      <c r="CY9" s="48">
        <v>590.88143052701071</v>
      </c>
      <c r="CZ9" s="48">
        <v>872.90550597831293</v>
      </c>
      <c r="DA9" s="48">
        <v>884.27115063826034</v>
      </c>
      <c r="DB9" s="48">
        <v>931.43088224018243</v>
      </c>
      <c r="DC9" s="48">
        <v>1028.9053874790818</v>
      </c>
      <c r="DD9" s="48">
        <v>1368.1300874910387</v>
      </c>
      <c r="DE9" s="48">
        <v>1340.0458567896574</v>
      </c>
      <c r="DF9" s="48">
        <v>1121.4732403534388</v>
      </c>
      <c r="DG9" s="48"/>
      <c r="DH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8">
        <f t="shared" ref="FU9:HM9" si="22">(BN9-BM9)/BM9</f>
        <v>5.9293082784807188E-2</v>
      </c>
      <c r="FV9" s="18">
        <f t="shared" si="22"/>
        <v>0.44091710136754603</v>
      </c>
      <c r="FW9" s="18">
        <f t="shared" si="22"/>
        <v>0.28579780195050564</v>
      </c>
      <c r="FX9" s="18">
        <f t="shared" si="22"/>
        <v>8.8046174684584491E-2</v>
      </c>
      <c r="FY9" s="18">
        <f t="shared" si="22"/>
        <v>-0.14480765397648002</v>
      </c>
      <c r="FZ9" s="18">
        <f t="shared" si="22"/>
        <v>-3.7363248466113413E-2</v>
      </c>
      <c r="GA9" s="18">
        <f t="shared" si="22"/>
        <v>-0.18742593056694157</v>
      </c>
      <c r="GB9" s="18">
        <f t="shared" si="22"/>
        <v>0.60850666764246131</v>
      </c>
      <c r="GC9" s="18">
        <f t="shared" si="22"/>
        <v>0.15833962999975618</v>
      </c>
      <c r="GD9" s="18">
        <f t="shared" si="22"/>
        <v>1.0980166879895856</v>
      </c>
      <c r="GE9" s="18">
        <f t="shared" si="22"/>
        <v>3.1067147108755456E-2</v>
      </c>
      <c r="GF9" s="18">
        <f t="shared" si="22"/>
        <v>6.2758182395932574E-2</v>
      </c>
      <c r="GG9" s="18">
        <f t="shared" si="22"/>
        <v>0.11980192884449364</v>
      </c>
      <c r="GH9" s="18">
        <f t="shared" si="22"/>
        <v>9.370363084608925E-2</v>
      </c>
      <c r="GI9" s="18">
        <f t="shared" si="22"/>
        <v>-5.8556242451781024E-2</v>
      </c>
      <c r="GJ9" s="18">
        <f t="shared" si="22"/>
        <v>-0.12167225524564328</v>
      </c>
      <c r="GK9" s="18">
        <f t="shared" si="22"/>
        <v>0.16189098972078603</v>
      </c>
      <c r="GL9" s="18">
        <f t="shared" si="22"/>
        <v>5.1974129097298066E-2</v>
      </c>
      <c r="GM9" s="18">
        <f t="shared" si="22"/>
        <v>-3.8484290395983757E-2</v>
      </c>
      <c r="GN9" s="18">
        <f t="shared" si="22"/>
        <v>0.87746321456036924</v>
      </c>
      <c r="GO9" s="18">
        <f t="shared" si="22"/>
        <v>8.7851093066287272E-2</v>
      </c>
      <c r="GP9" s="18">
        <f t="shared" si="22"/>
        <v>-3.6467085138396298E-2</v>
      </c>
      <c r="GQ9" s="18">
        <f t="shared" si="22"/>
        <v>0.21206077071134319</v>
      </c>
      <c r="GR9" s="18">
        <f t="shared" si="22"/>
        <v>5.9134968386263545E-2</v>
      </c>
      <c r="GS9" s="18">
        <f t="shared" si="22"/>
        <v>5.2251757879407293E-2</v>
      </c>
      <c r="GT9" s="18">
        <f t="shared" si="22"/>
        <v>0.10686210221793649</v>
      </c>
      <c r="GU9" s="18">
        <f t="shared" si="22"/>
        <v>9.3164758114540891E-2</v>
      </c>
      <c r="GV9" s="18">
        <f t="shared" si="22"/>
        <v>4.7595062609981996E-2</v>
      </c>
      <c r="GW9" s="18">
        <f t="shared" si="22"/>
        <v>7.1316848133699387E-2</v>
      </c>
      <c r="GX9" s="18">
        <f t="shared" si="22"/>
        <v>0.20347105841717447</v>
      </c>
      <c r="GY9" s="18">
        <f t="shared" si="22"/>
        <v>0.12296512423799855</v>
      </c>
      <c r="GZ9" s="18">
        <f t="shared" si="22"/>
        <v>-9.1177642025660838E-2</v>
      </c>
      <c r="HA9" s="18">
        <f t="shared" si="22"/>
        <v>2.6834364582237206E-2</v>
      </c>
      <c r="HB9" s="18">
        <f t="shared" si="22"/>
        <v>3.3478240697573519E-2</v>
      </c>
      <c r="HC9" s="18">
        <f t="shared" si="22"/>
        <v>-8.1672377767762802E-2</v>
      </c>
      <c r="HD9" s="18">
        <f t="shared" si="22"/>
        <v>-0.10917305180505156</v>
      </c>
      <c r="HE9" s="18">
        <f t="shared" si="22"/>
        <v>-4.1116150608087307E-2</v>
      </c>
      <c r="HF9" s="18">
        <f t="shared" si="22"/>
        <v>-5.8013266080594136E-2</v>
      </c>
      <c r="HG9" s="18">
        <f t="shared" si="22"/>
        <v>0.47729385436899457</v>
      </c>
      <c r="HH9" s="18">
        <f t="shared" si="22"/>
        <v>1.3020475391788607E-2</v>
      </c>
      <c r="HI9" s="18">
        <f t="shared" si="22"/>
        <v>5.3331754143378471E-2</v>
      </c>
      <c r="HJ9" s="18">
        <f t="shared" si="22"/>
        <v>0.10465028280409133</v>
      </c>
      <c r="HK9" s="18">
        <f t="shared" si="22"/>
        <v>0.3296947456394318</v>
      </c>
      <c r="HL9" s="18">
        <f t="shared" si="22"/>
        <v>-2.052745638602534E-2</v>
      </c>
      <c r="HM9" s="18">
        <f t="shared" si="22"/>
        <v>-0.1631083110542591</v>
      </c>
      <c r="HN9" s="1"/>
      <c r="HQ9" s="71">
        <f t="shared" si="4"/>
        <v>0.1120664148539182</v>
      </c>
      <c r="HR9" s="71">
        <f t="shared" si="5"/>
        <v>7.6333466639397954E-2</v>
      </c>
      <c r="HS9" s="71">
        <f t="shared" si="6"/>
        <v>8.7930111491780039E-2</v>
      </c>
      <c r="HT9" s="75">
        <f t="shared" si="7"/>
        <v>5.9134968386263545E-2</v>
      </c>
      <c r="HU9" s="155">
        <f t="shared" si="10"/>
        <v>5.1974129097298066E-2</v>
      </c>
      <c r="HV9" s="72">
        <f t="shared" si="8"/>
        <v>5.2251757879407293E-2</v>
      </c>
      <c r="HX9" s="25" t="s">
        <v>59</v>
      </c>
      <c r="HY9" s="26">
        <v>5.2251757879407293E-2</v>
      </c>
      <c r="HZ9" s="29" t="s">
        <v>55</v>
      </c>
    </row>
    <row r="10" spans="1:234">
      <c r="A10" s="1" t="s">
        <v>94</v>
      </c>
      <c r="B10" s="67" t="s">
        <v>60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51"/>
      <c r="CF10" s="49">
        <v>51</v>
      </c>
      <c r="CG10" s="49">
        <v>35</v>
      </c>
      <c r="CH10" s="49">
        <v>63</v>
      </c>
      <c r="CI10" s="49">
        <v>54</v>
      </c>
      <c r="CJ10" s="49">
        <v>60</v>
      </c>
      <c r="CK10" s="49">
        <v>75</v>
      </c>
      <c r="CL10" s="49">
        <v>100</v>
      </c>
      <c r="CM10" s="49">
        <v>75</v>
      </c>
      <c r="CN10" s="49">
        <v>61</v>
      </c>
      <c r="CO10" s="48">
        <v>64</v>
      </c>
      <c r="CP10" s="48">
        <v>69</v>
      </c>
      <c r="CQ10" s="48">
        <v>63</v>
      </c>
      <c r="CR10" s="48">
        <v>69</v>
      </c>
      <c r="CS10" s="48">
        <v>80</v>
      </c>
      <c r="CT10" s="48">
        <v>95</v>
      </c>
      <c r="CU10" s="48">
        <v>78</v>
      </c>
      <c r="CV10" s="48">
        <v>106</v>
      </c>
      <c r="CW10" s="48">
        <v>216</v>
      </c>
      <c r="CX10" s="48">
        <v>273</v>
      </c>
      <c r="CY10" s="48">
        <v>280</v>
      </c>
      <c r="CZ10" s="48">
        <v>440</v>
      </c>
      <c r="DA10" s="48">
        <v>435</v>
      </c>
      <c r="DB10" s="48">
        <v>375</v>
      </c>
      <c r="DC10" s="48">
        <v>320</v>
      </c>
      <c r="DD10" s="48">
        <v>413</v>
      </c>
      <c r="DE10" s="48">
        <v>351</v>
      </c>
      <c r="DF10" s="49">
        <v>327</v>
      </c>
      <c r="DG10" s="48">
        <v>430</v>
      </c>
      <c r="DH10" s="1"/>
      <c r="DJ10" s="1"/>
      <c r="DK10" s="1"/>
      <c r="DL10" s="1"/>
      <c r="DM10" s="1"/>
      <c r="DN10" s="1"/>
      <c r="DO10" s="1"/>
      <c r="DP10" s="1"/>
      <c r="DQ10" s="18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8">
        <f t="shared" ref="GN10:GW11" si="23">(CG10-CF10)/CF10</f>
        <v>-0.31372549019607843</v>
      </c>
      <c r="GO10" s="18">
        <f t="shared" si="23"/>
        <v>0.8</v>
      </c>
      <c r="GP10" s="18">
        <f t="shared" si="23"/>
        <v>-0.14285714285714285</v>
      </c>
      <c r="GQ10" s="18">
        <f t="shared" si="23"/>
        <v>0.1111111111111111</v>
      </c>
      <c r="GR10" s="18">
        <f t="shared" si="23"/>
        <v>0.25</v>
      </c>
      <c r="GS10" s="18">
        <f t="shared" si="23"/>
        <v>0.33333333333333331</v>
      </c>
      <c r="GT10" s="18">
        <f t="shared" si="23"/>
        <v>-0.25</v>
      </c>
      <c r="GU10" s="18">
        <f t="shared" si="23"/>
        <v>-0.18666666666666668</v>
      </c>
      <c r="GV10" s="18">
        <f t="shared" si="23"/>
        <v>4.9180327868852458E-2</v>
      </c>
      <c r="GW10" s="18">
        <f t="shared" si="23"/>
        <v>7.8125E-2</v>
      </c>
      <c r="GX10" s="18">
        <f t="shared" ref="GX10:HG11" si="24">(CQ10-CP10)/CP10</f>
        <v>-8.6956521739130432E-2</v>
      </c>
      <c r="GY10" s="18">
        <f t="shared" si="24"/>
        <v>9.5238095238095233E-2</v>
      </c>
      <c r="GZ10" s="18">
        <f t="shared" si="24"/>
        <v>0.15942028985507245</v>
      </c>
      <c r="HA10" s="18">
        <f t="shared" si="24"/>
        <v>0.1875</v>
      </c>
      <c r="HB10" s="18">
        <f t="shared" si="24"/>
        <v>-0.17894736842105263</v>
      </c>
      <c r="HC10" s="18">
        <f t="shared" si="24"/>
        <v>0.35897435897435898</v>
      </c>
      <c r="HD10" s="18">
        <f t="shared" si="24"/>
        <v>1.0377358490566038</v>
      </c>
      <c r="HE10" s="18">
        <f t="shared" si="24"/>
        <v>0.2638888888888889</v>
      </c>
      <c r="HF10" s="18">
        <f t="shared" si="24"/>
        <v>2.564102564102564E-2</v>
      </c>
      <c r="HG10" s="18">
        <f t="shared" si="24"/>
        <v>0.5714285714285714</v>
      </c>
      <c r="HH10" s="18">
        <f t="shared" ref="HH10:HN11" si="25">(DA10-CZ10)/CZ10</f>
        <v>-1.1363636363636364E-2</v>
      </c>
      <c r="HI10" s="18">
        <f t="shared" si="25"/>
        <v>-0.13793103448275862</v>
      </c>
      <c r="HJ10" s="18">
        <f t="shared" si="25"/>
        <v>-0.14666666666666667</v>
      </c>
      <c r="HK10" s="18">
        <f t="shared" si="25"/>
        <v>0.29062500000000002</v>
      </c>
      <c r="HL10" s="18">
        <f t="shared" si="25"/>
        <v>-0.15012106537530268</v>
      </c>
      <c r="HM10" s="18">
        <f t="shared" si="25"/>
        <v>-6.8376068376068383E-2</v>
      </c>
      <c r="HN10" s="18">
        <f t="shared" si="25"/>
        <v>0.3149847094801223</v>
      </c>
      <c r="HO10" s="161"/>
      <c r="HQ10" s="71">
        <f t="shared" si="4"/>
        <v>0.12050277406413083</v>
      </c>
      <c r="HR10" s="71">
        <f t="shared" si="5"/>
        <v>0.12050277406413083</v>
      </c>
      <c r="HS10" s="71">
        <f t="shared" si="6"/>
        <v>0.13888288133931614</v>
      </c>
      <c r="HT10" s="75">
        <f t="shared" si="7"/>
        <v>7.8125E-2</v>
      </c>
      <c r="HU10" s="155">
        <f t="shared" si="10"/>
        <v>7.8125E-2</v>
      </c>
      <c r="HV10" s="75">
        <f t="shared" si="8"/>
        <v>9.5238095238095233E-2</v>
      </c>
      <c r="HX10" s="25" t="s">
        <v>60</v>
      </c>
      <c r="HY10" s="113" t="s">
        <v>102</v>
      </c>
      <c r="HZ10" s="157"/>
    </row>
    <row r="11" spans="1:234">
      <c r="A11" s="1" t="s">
        <v>94</v>
      </c>
      <c r="B11" s="67" t="s">
        <v>61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>
        <v>6.7176975199999998</v>
      </c>
      <c r="AT11" s="48">
        <v>12.80943808</v>
      </c>
      <c r="AU11" s="48">
        <v>14.510408079999999</v>
      </c>
      <c r="AV11" s="48">
        <v>22.611561200000001</v>
      </c>
      <c r="AW11" s="48">
        <v>40.405975359999999</v>
      </c>
      <c r="AX11" s="48">
        <v>74.089717280000002</v>
      </c>
      <c r="AY11" s="48">
        <v>47.3776844</v>
      </c>
      <c r="AZ11" s="48">
        <v>60.851634760000003</v>
      </c>
      <c r="BA11" s="48">
        <v>30.477753664000002</v>
      </c>
      <c r="BB11" s="48">
        <v>15.072862160000001</v>
      </c>
      <c r="BC11" s="48">
        <v>28.245627432000003</v>
      </c>
      <c r="BD11" s="48">
        <v>29.418616343999997</v>
      </c>
      <c r="BE11" s="48">
        <v>13.953850696</v>
      </c>
      <c r="BF11" s="48">
        <v>13.607760000000001</v>
      </c>
      <c r="BG11" s="48">
        <v>13.607760000000001</v>
      </c>
      <c r="BH11" s="48">
        <v>62</v>
      </c>
      <c r="BI11" s="48">
        <v>94</v>
      </c>
      <c r="BJ11" s="48">
        <v>67</v>
      </c>
      <c r="BK11" s="48">
        <v>81</v>
      </c>
      <c r="BL11" s="48">
        <v>108</v>
      </c>
      <c r="BM11" s="48">
        <v>60</v>
      </c>
      <c r="BN11" s="48">
        <v>55</v>
      </c>
      <c r="BO11" s="48">
        <v>43</v>
      </c>
      <c r="BP11" s="48">
        <v>44</v>
      </c>
      <c r="BQ11" s="48">
        <v>47</v>
      </c>
      <c r="BR11" s="48">
        <v>69</v>
      </c>
      <c r="BS11" s="48">
        <v>71</v>
      </c>
      <c r="BT11" s="48">
        <v>54</v>
      </c>
      <c r="BU11" s="48">
        <v>50</v>
      </c>
      <c r="BV11" s="48">
        <v>50</v>
      </c>
      <c r="BW11" s="48">
        <v>54</v>
      </c>
      <c r="BX11" s="48">
        <v>54</v>
      </c>
      <c r="BY11" s="48">
        <v>54</v>
      </c>
      <c r="BZ11" s="48">
        <v>49</v>
      </c>
      <c r="CA11" s="48">
        <v>47</v>
      </c>
      <c r="CB11" s="48">
        <v>48</v>
      </c>
      <c r="CC11" s="48">
        <v>45</v>
      </c>
      <c r="CD11" s="48">
        <v>35</v>
      </c>
      <c r="CE11" s="49">
        <v>24</v>
      </c>
      <c r="CF11" s="49">
        <v>50</v>
      </c>
      <c r="CG11" s="49">
        <v>45</v>
      </c>
      <c r="CH11" s="49">
        <v>53</v>
      </c>
      <c r="CI11" s="49">
        <v>63</v>
      </c>
      <c r="CJ11" s="49">
        <v>56</v>
      </c>
      <c r="CK11" s="49">
        <v>58</v>
      </c>
      <c r="CL11" s="49">
        <v>71</v>
      </c>
      <c r="CM11" s="49">
        <v>68</v>
      </c>
      <c r="CN11" s="49">
        <v>50</v>
      </c>
      <c r="CO11" s="48">
        <v>44</v>
      </c>
      <c r="CP11" s="48">
        <v>87</v>
      </c>
      <c r="CQ11" s="48">
        <v>90</v>
      </c>
      <c r="CR11" s="48">
        <v>90</v>
      </c>
      <c r="CS11" s="48">
        <v>100</v>
      </c>
      <c r="CT11" s="48">
        <v>140</v>
      </c>
      <c r="CU11" s="48">
        <v>120</v>
      </c>
      <c r="CV11" s="48">
        <v>118</v>
      </c>
      <c r="CW11" s="48">
        <v>118</v>
      </c>
      <c r="CX11" s="48">
        <v>150</v>
      </c>
      <c r="CY11" s="48">
        <v>155</v>
      </c>
      <c r="CZ11" s="48">
        <v>165</v>
      </c>
      <c r="DA11" s="48">
        <v>160</v>
      </c>
      <c r="DB11" s="48">
        <v>126</v>
      </c>
      <c r="DC11" s="48">
        <v>106</v>
      </c>
      <c r="DD11" s="48">
        <v>130</v>
      </c>
      <c r="DE11" s="48">
        <v>131</v>
      </c>
      <c r="DF11" s="49">
        <v>140</v>
      </c>
      <c r="DG11" s="48">
        <v>140</v>
      </c>
      <c r="DH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8">
        <f t="shared" ref="FA11:GM11" si="26">(AT11-AS11)/AS11</f>
        <v>0.90681971640783254</v>
      </c>
      <c r="FB11" s="18">
        <f t="shared" si="26"/>
        <v>0.13279036827195467</v>
      </c>
      <c r="FC11" s="18">
        <f t="shared" si="26"/>
        <v>0.55829946858393253</v>
      </c>
      <c r="FD11" s="18">
        <f t="shared" si="26"/>
        <v>0.78696088264794373</v>
      </c>
      <c r="FE11" s="18">
        <f t="shared" si="26"/>
        <v>0.83363268971710835</v>
      </c>
      <c r="FF11" s="18">
        <f t="shared" si="26"/>
        <v>-0.36053630464062691</v>
      </c>
      <c r="FG11" s="18">
        <f t="shared" si="26"/>
        <v>0.28439444710387751</v>
      </c>
      <c r="FH11" s="18">
        <f t="shared" si="26"/>
        <v>-0.49914650963437812</v>
      </c>
      <c r="FI11" s="18">
        <f t="shared" si="26"/>
        <v>-0.50544707703298009</v>
      </c>
      <c r="FJ11" s="18">
        <f t="shared" si="26"/>
        <v>0.8739392115558231</v>
      </c>
      <c r="FK11" s="18">
        <f t="shared" si="26"/>
        <v>4.152815917521778E-2</v>
      </c>
      <c r="FL11" s="18">
        <f t="shared" si="26"/>
        <v>-0.525679571981436</v>
      </c>
      <c r="FM11" s="18">
        <f t="shared" si="26"/>
        <v>-2.4802522510808382E-2</v>
      </c>
      <c r="FN11" s="18">
        <f t="shared" si="26"/>
        <v>0</v>
      </c>
      <c r="FO11" s="18">
        <f t="shared" si="26"/>
        <v>3.55622380171314</v>
      </c>
      <c r="FP11" s="18">
        <f t="shared" si="26"/>
        <v>0.5161290322580645</v>
      </c>
      <c r="FQ11" s="18">
        <f t="shared" si="26"/>
        <v>-0.28723404255319152</v>
      </c>
      <c r="FR11" s="18">
        <f t="shared" si="26"/>
        <v>0.20895522388059701</v>
      </c>
      <c r="FS11" s="18">
        <f t="shared" si="26"/>
        <v>0.33333333333333331</v>
      </c>
      <c r="FT11" s="18">
        <f t="shared" si="26"/>
        <v>-0.44444444444444442</v>
      </c>
      <c r="FU11" s="18">
        <f t="shared" si="26"/>
        <v>-8.3333333333333329E-2</v>
      </c>
      <c r="FV11" s="18">
        <f t="shared" si="26"/>
        <v>-0.21818181818181817</v>
      </c>
      <c r="FW11" s="18">
        <f t="shared" si="26"/>
        <v>2.3255813953488372E-2</v>
      </c>
      <c r="FX11" s="18">
        <f t="shared" si="26"/>
        <v>6.8181818181818177E-2</v>
      </c>
      <c r="FY11" s="18">
        <f t="shared" si="26"/>
        <v>0.46808510638297873</v>
      </c>
      <c r="FZ11" s="18">
        <f t="shared" si="26"/>
        <v>2.8985507246376812E-2</v>
      </c>
      <c r="GA11" s="18">
        <f t="shared" si="26"/>
        <v>-0.23943661971830985</v>
      </c>
      <c r="GB11" s="18">
        <f t="shared" si="26"/>
        <v>-7.407407407407407E-2</v>
      </c>
      <c r="GC11" s="18">
        <f t="shared" si="26"/>
        <v>0</v>
      </c>
      <c r="GD11" s="18">
        <f t="shared" si="26"/>
        <v>0.08</v>
      </c>
      <c r="GE11" s="18">
        <f t="shared" si="26"/>
        <v>0</v>
      </c>
      <c r="GF11" s="18">
        <f t="shared" si="26"/>
        <v>0</v>
      </c>
      <c r="GG11" s="18">
        <f t="shared" si="26"/>
        <v>-9.2592592592592587E-2</v>
      </c>
      <c r="GH11" s="18">
        <f t="shared" si="26"/>
        <v>-4.0816326530612242E-2</v>
      </c>
      <c r="GI11" s="18">
        <f t="shared" si="26"/>
        <v>2.1276595744680851E-2</v>
      </c>
      <c r="GJ11" s="18">
        <f t="shared" si="26"/>
        <v>-6.25E-2</v>
      </c>
      <c r="GK11" s="18">
        <f t="shared" si="26"/>
        <v>-0.22222222222222221</v>
      </c>
      <c r="GL11" s="18">
        <f t="shared" si="26"/>
        <v>-0.31428571428571428</v>
      </c>
      <c r="GM11" s="18">
        <f t="shared" si="26"/>
        <v>1.0833333333333333</v>
      </c>
      <c r="GN11" s="18">
        <f t="shared" si="23"/>
        <v>-0.1</v>
      </c>
      <c r="GO11" s="18">
        <f t="shared" si="23"/>
        <v>0.17777777777777778</v>
      </c>
      <c r="GP11" s="18">
        <f t="shared" si="23"/>
        <v>0.18867924528301888</v>
      </c>
      <c r="GQ11" s="18">
        <f t="shared" si="23"/>
        <v>-0.1111111111111111</v>
      </c>
      <c r="GR11" s="18">
        <f t="shared" si="23"/>
        <v>3.5714285714285712E-2</v>
      </c>
      <c r="GS11" s="18">
        <f t="shared" si="23"/>
        <v>0.22413793103448276</v>
      </c>
      <c r="GT11" s="18">
        <f t="shared" si="23"/>
        <v>-4.2253521126760563E-2</v>
      </c>
      <c r="GU11" s="18">
        <f t="shared" si="23"/>
        <v>-0.26470588235294118</v>
      </c>
      <c r="GV11" s="18">
        <f t="shared" si="23"/>
        <v>-0.12</v>
      </c>
      <c r="GW11" s="18">
        <f t="shared" si="23"/>
        <v>0.97727272727272729</v>
      </c>
      <c r="GX11" s="18">
        <f t="shared" si="24"/>
        <v>3.4482758620689655E-2</v>
      </c>
      <c r="GY11" s="18">
        <f t="shared" si="24"/>
        <v>0</v>
      </c>
      <c r="GZ11" s="18">
        <f t="shared" si="24"/>
        <v>0.1111111111111111</v>
      </c>
      <c r="HA11" s="18">
        <f t="shared" si="24"/>
        <v>0.4</v>
      </c>
      <c r="HB11" s="18">
        <f t="shared" si="24"/>
        <v>-0.14285714285714285</v>
      </c>
      <c r="HC11" s="18">
        <f t="shared" si="24"/>
        <v>-1.6666666666666666E-2</v>
      </c>
      <c r="HD11" s="18">
        <f t="shared" si="24"/>
        <v>0</v>
      </c>
      <c r="HE11" s="18">
        <f t="shared" si="24"/>
        <v>0.2711864406779661</v>
      </c>
      <c r="HF11" s="18">
        <f t="shared" si="24"/>
        <v>3.3333333333333333E-2</v>
      </c>
      <c r="HG11" s="18">
        <f t="shared" si="24"/>
        <v>6.4516129032258063E-2</v>
      </c>
      <c r="HH11" s="18">
        <f t="shared" si="25"/>
        <v>-3.0303030303030304E-2</v>
      </c>
      <c r="HI11" s="18">
        <f t="shared" si="25"/>
        <v>-0.21249999999999999</v>
      </c>
      <c r="HJ11" s="18">
        <f t="shared" si="25"/>
        <v>-0.15873015873015872</v>
      </c>
      <c r="HK11" s="18">
        <f t="shared" si="25"/>
        <v>0.22641509433962265</v>
      </c>
      <c r="HL11" s="18">
        <f t="shared" si="25"/>
        <v>7.6923076923076927E-3</v>
      </c>
      <c r="HM11" s="18">
        <f t="shared" si="25"/>
        <v>6.8702290076335881E-2</v>
      </c>
      <c r="HN11" s="18">
        <f t="shared" si="25"/>
        <v>0</v>
      </c>
      <c r="HO11" s="161"/>
      <c r="HQ11" s="71">
        <f t="shared" si="4"/>
        <v>0.12777704931171313</v>
      </c>
      <c r="HR11" s="71">
        <f t="shared" si="5"/>
        <v>6.6484247230880741E-2</v>
      </c>
      <c r="HS11" s="71">
        <f t="shared" si="6"/>
        <v>6.8370043787318008E-2</v>
      </c>
      <c r="HT11" s="75">
        <f t="shared" si="7"/>
        <v>3.8461538461538464E-3</v>
      </c>
      <c r="HU11" s="155">
        <f>MEDIAN($GI11:$HN11)</f>
        <v>3.8461538461538464E-3</v>
      </c>
      <c r="HV11" s="75">
        <f t="shared" si="8"/>
        <v>0</v>
      </c>
      <c r="HX11" s="25" t="s">
        <v>61</v>
      </c>
      <c r="HY11" s="26">
        <v>2.0512820512820513E-2</v>
      </c>
      <c r="HZ11" s="29" t="s">
        <v>62</v>
      </c>
    </row>
    <row r="12" spans="1:234">
      <c r="A12" t="s">
        <v>176</v>
      </c>
      <c r="B12" s="67" t="s">
        <v>63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55"/>
      <c r="CY12" s="55"/>
      <c r="CZ12" s="55"/>
      <c r="DA12" s="55"/>
      <c r="DB12" s="55"/>
      <c r="DC12" s="55"/>
      <c r="DD12" s="55"/>
      <c r="DE12" s="55"/>
      <c r="DF12" s="48">
        <v>75</v>
      </c>
      <c r="DG12" s="48"/>
      <c r="DH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Q12" t="s">
        <v>177</v>
      </c>
      <c r="HU12"/>
      <c r="HX12" s="25" t="s">
        <v>63</v>
      </c>
      <c r="HY12" s="113" t="s">
        <v>103</v>
      </c>
      <c r="HZ12" s="157"/>
    </row>
    <row r="13" spans="1:234">
      <c r="A13" s="1" t="s">
        <v>94</v>
      </c>
      <c r="B13" s="67" t="s">
        <v>64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51"/>
      <c r="CF13" s="49">
        <v>145</v>
      </c>
      <c r="CG13" s="49">
        <v>239</v>
      </c>
      <c r="CH13" s="49">
        <v>200</v>
      </c>
      <c r="CI13" s="49">
        <v>230</v>
      </c>
      <c r="CJ13" s="49">
        <v>230</v>
      </c>
      <c r="CK13" s="49">
        <v>215</v>
      </c>
      <c r="CL13" s="49">
        <v>335</v>
      </c>
      <c r="CM13" s="49">
        <v>345</v>
      </c>
      <c r="CN13" s="49">
        <v>335</v>
      </c>
      <c r="CO13" s="48">
        <v>370</v>
      </c>
      <c r="CP13" s="48">
        <v>405</v>
      </c>
      <c r="CQ13" s="48">
        <v>500</v>
      </c>
      <c r="CR13" s="48">
        <v>580</v>
      </c>
      <c r="CS13" s="48">
        <v>563</v>
      </c>
      <c r="CT13" s="48">
        <v>570</v>
      </c>
      <c r="CU13" s="48">
        <v>546</v>
      </c>
      <c r="CV13" s="48">
        <v>609</v>
      </c>
      <c r="CW13" s="48">
        <v>662</v>
      </c>
      <c r="CX13" s="48">
        <v>782</v>
      </c>
      <c r="CY13" s="48">
        <v>799</v>
      </c>
      <c r="CZ13" s="48">
        <v>844</v>
      </c>
      <c r="DA13" s="48">
        <v>759</v>
      </c>
      <c r="DB13" s="48">
        <v>680</v>
      </c>
      <c r="DC13" s="48">
        <v>714</v>
      </c>
      <c r="DD13" s="48">
        <v>741</v>
      </c>
      <c r="DE13" s="48">
        <v>968</v>
      </c>
      <c r="DF13" s="49">
        <v>960</v>
      </c>
      <c r="DG13" s="48">
        <v>920</v>
      </c>
      <c r="DH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8">
        <f t="shared" ref="GN13:GW15" si="27">(CG13-CF13)/CF13</f>
        <v>0.64827586206896548</v>
      </c>
      <c r="GO13" s="18">
        <f t="shared" si="27"/>
        <v>-0.16317991631799164</v>
      </c>
      <c r="GP13" s="18">
        <f t="shared" si="27"/>
        <v>0.15</v>
      </c>
      <c r="GQ13" s="18">
        <f t="shared" si="27"/>
        <v>0</v>
      </c>
      <c r="GR13" s="18">
        <f t="shared" si="27"/>
        <v>-6.5217391304347824E-2</v>
      </c>
      <c r="GS13" s="18">
        <f t="shared" si="27"/>
        <v>0.55813953488372092</v>
      </c>
      <c r="GT13" s="18">
        <f t="shared" si="27"/>
        <v>2.9850746268656716E-2</v>
      </c>
      <c r="GU13" s="18">
        <f t="shared" si="27"/>
        <v>-2.8985507246376812E-2</v>
      </c>
      <c r="GV13" s="18">
        <f t="shared" si="27"/>
        <v>0.1044776119402985</v>
      </c>
      <c r="GW13" s="18">
        <f t="shared" si="27"/>
        <v>9.45945945945946E-2</v>
      </c>
      <c r="GX13" s="18">
        <f t="shared" ref="GX13:HG15" si="28">(CQ13-CP13)/CP13</f>
        <v>0.23456790123456789</v>
      </c>
      <c r="GY13" s="18">
        <f t="shared" si="28"/>
        <v>0.16</v>
      </c>
      <c r="GZ13" s="18">
        <f t="shared" si="28"/>
        <v>-2.9310344827586206E-2</v>
      </c>
      <c r="HA13" s="18">
        <f t="shared" si="28"/>
        <v>1.2433392539964476E-2</v>
      </c>
      <c r="HB13" s="18">
        <f t="shared" si="28"/>
        <v>-4.2105263157894736E-2</v>
      </c>
      <c r="HC13" s="18">
        <f t="shared" si="28"/>
        <v>0.11538461538461539</v>
      </c>
      <c r="HD13" s="18">
        <f t="shared" si="28"/>
        <v>8.7027914614121515E-2</v>
      </c>
      <c r="HE13" s="18">
        <f t="shared" si="28"/>
        <v>0.18126888217522658</v>
      </c>
      <c r="HF13" s="18">
        <f t="shared" si="28"/>
        <v>2.1739130434782608E-2</v>
      </c>
      <c r="HG13" s="18">
        <f t="shared" si="28"/>
        <v>5.6320400500625784E-2</v>
      </c>
      <c r="HH13" s="18">
        <f t="shared" ref="HH13:HN15" si="29">(DA13-CZ13)/CZ13</f>
        <v>-0.10071090047393365</v>
      </c>
      <c r="HI13" s="18">
        <f t="shared" si="29"/>
        <v>-0.10408432147562582</v>
      </c>
      <c r="HJ13" s="18">
        <f t="shared" si="29"/>
        <v>0.05</v>
      </c>
      <c r="HK13" s="18">
        <f t="shared" si="29"/>
        <v>3.7815126050420166E-2</v>
      </c>
      <c r="HL13" s="18">
        <f t="shared" si="29"/>
        <v>0.30634278002699056</v>
      </c>
      <c r="HM13" s="18">
        <f t="shared" si="29"/>
        <v>-8.2644628099173556E-3</v>
      </c>
      <c r="HN13" s="18">
        <f t="shared" si="29"/>
        <v>-4.1666666666666664E-2</v>
      </c>
      <c r="HO13" s="161"/>
      <c r="HQ13" s="71">
        <f t="shared" ref="HQ13:HQ33" si="30">AVERAGE(DK13:HN13)</f>
        <v>8.3878285868044855E-2</v>
      </c>
      <c r="HR13" s="71">
        <f t="shared" ref="HR13:HR33" si="31">AVERAGE(GI13:HN13)</f>
        <v>8.3878285868044855E-2</v>
      </c>
      <c r="HS13" s="71">
        <f t="shared" ref="HS13:HS33" si="32">AVERAGE(GI13:HK13,HN13)</f>
        <v>7.8665416048805517E-2</v>
      </c>
      <c r="HT13" s="75">
        <f t="shared" ref="HT13:HT33" si="33">MEDIAN($DK13:$HN13)</f>
        <v>3.7815126050420166E-2</v>
      </c>
      <c r="HU13" s="155">
        <f t="shared" si="10"/>
        <v>3.7815126050420166E-2</v>
      </c>
      <c r="HV13" s="75">
        <f t="shared" ref="HV13:HV33" si="34">MEDIAN($GI13:$HK13,$HN13)</f>
        <v>3.7815126050420166E-2</v>
      </c>
      <c r="HX13" s="25" t="s">
        <v>64</v>
      </c>
      <c r="HY13" s="112" t="s">
        <v>150</v>
      </c>
      <c r="HZ13" s="157"/>
    </row>
    <row r="14" spans="1:234" ht="15.5" customHeight="1">
      <c r="A14" s="1" t="s">
        <v>95</v>
      </c>
      <c r="B14" s="70" t="s">
        <v>91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56">
        <v>983000000</v>
      </c>
      <c r="CC14" s="56">
        <v>956000000</v>
      </c>
      <c r="CD14" s="56">
        <v>925000000</v>
      </c>
      <c r="CE14" s="56">
        <v>953000000</v>
      </c>
      <c r="CF14" s="56">
        <v>992000000</v>
      </c>
      <c r="CG14" s="56">
        <v>1030000000</v>
      </c>
      <c r="CH14" s="56">
        <v>1020000000</v>
      </c>
      <c r="CI14" s="56">
        <v>1070000000</v>
      </c>
      <c r="CJ14" s="56">
        <v>1050000000</v>
      </c>
      <c r="CK14" s="56">
        <v>1020000000</v>
      </c>
      <c r="CL14" s="56">
        <v>1080000000</v>
      </c>
      <c r="CM14" s="56">
        <v>1050000000</v>
      </c>
      <c r="CN14" s="56">
        <v>1100000000</v>
      </c>
      <c r="CO14" s="56">
        <v>1210000000</v>
      </c>
      <c r="CP14" s="56">
        <v>1360000000</v>
      </c>
      <c r="CQ14" s="56">
        <v>1550000000</v>
      </c>
      <c r="CR14" s="56">
        <v>1830000000</v>
      </c>
      <c r="CS14" s="56">
        <v>2040000000</v>
      </c>
      <c r="CT14" s="56">
        <v>2200000000</v>
      </c>
      <c r="CU14" s="56">
        <v>2220000000</v>
      </c>
      <c r="CV14" s="56">
        <v>2590000000</v>
      </c>
      <c r="CW14" s="56">
        <v>2940000000</v>
      </c>
      <c r="CX14" s="57">
        <v>2070000000</v>
      </c>
      <c r="CY14" s="57">
        <v>2200000000</v>
      </c>
      <c r="CZ14" s="57">
        <v>2340000000</v>
      </c>
      <c r="DA14" s="57">
        <v>2320000000</v>
      </c>
      <c r="DB14" s="57">
        <v>2350000000</v>
      </c>
      <c r="DC14" s="58">
        <v>2440000000</v>
      </c>
      <c r="DD14" s="58">
        <v>2460000000</v>
      </c>
      <c r="DE14" s="58">
        <v>2450000000</v>
      </c>
      <c r="DF14" s="58">
        <v>2470000000</v>
      </c>
      <c r="DG14" s="58">
        <v>2680000000</v>
      </c>
      <c r="DH14" s="59"/>
      <c r="DI14" s="60"/>
      <c r="DJ14" s="6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8">
        <f t="shared" ref="GJ14:GM15" si="35">(CC14-CB14)/CB14</f>
        <v>-2.7466937945066123E-2</v>
      </c>
      <c r="GK14" s="18">
        <f t="shared" si="35"/>
        <v>-3.2426778242677826E-2</v>
      </c>
      <c r="GL14" s="18">
        <f t="shared" si="35"/>
        <v>3.027027027027027E-2</v>
      </c>
      <c r="GM14" s="18">
        <f t="shared" si="35"/>
        <v>4.0923399790136414E-2</v>
      </c>
      <c r="GN14" s="18">
        <f t="shared" si="27"/>
        <v>3.8306451612903226E-2</v>
      </c>
      <c r="GO14" s="18">
        <f t="shared" si="27"/>
        <v>-9.7087378640776691E-3</v>
      </c>
      <c r="GP14" s="18">
        <f t="shared" si="27"/>
        <v>4.9019607843137254E-2</v>
      </c>
      <c r="GQ14" s="18">
        <f t="shared" si="27"/>
        <v>-1.8691588785046728E-2</v>
      </c>
      <c r="GR14" s="18">
        <f t="shared" si="27"/>
        <v>-2.8571428571428571E-2</v>
      </c>
      <c r="GS14" s="18">
        <f t="shared" si="27"/>
        <v>5.8823529411764705E-2</v>
      </c>
      <c r="GT14" s="18">
        <f t="shared" si="27"/>
        <v>-2.7777777777777776E-2</v>
      </c>
      <c r="GU14" s="18">
        <f t="shared" si="27"/>
        <v>4.7619047619047616E-2</v>
      </c>
      <c r="GV14" s="18">
        <f t="shared" si="27"/>
        <v>0.1</v>
      </c>
      <c r="GW14" s="18">
        <f t="shared" si="27"/>
        <v>0.12396694214876033</v>
      </c>
      <c r="GX14" s="18">
        <f t="shared" si="28"/>
        <v>0.13970588235294118</v>
      </c>
      <c r="GY14" s="18">
        <f t="shared" si="28"/>
        <v>0.18064516129032257</v>
      </c>
      <c r="GZ14" s="18">
        <f t="shared" si="28"/>
        <v>0.11475409836065574</v>
      </c>
      <c r="HA14" s="18">
        <f t="shared" si="28"/>
        <v>7.8431372549019607E-2</v>
      </c>
      <c r="HB14" s="18">
        <f t="shared" si="28"/>
        <v>9.0909090909090905E-3</v>
      </c>
      <c r="HC14" s="18">
        <f t="shared" si="28"/>
        <v>0.16666666666666666</v>
      </c>
      <c r="HD14" s="18">
        <f t="shared" si="28"/>
        <v>0.13513513513513514</v>
      </c>
      <c r="HE14" s="18">
        <f t="shared" si="28"/>
        <v>-0.29591836734693877</v>
      </c>
      <c r="HF14" s="18">
        <f t="shared" si="28"/>
        <v>6.280193236714976E-2</v>
      </c>
      <c r="HG14" s="18">
        <f t="shared" si="28"/>
        <v>6.363636363636363E-2</v>
      </c>
      <c r="HH14" s="18">
        <f t="shared" si="29"/>
        <v>-8.5470085470085479E-3</v>
      </c>
      <c r="HI14" s="18">
        <f t="shared" si="29"/>
        <v>1.2931034482758621E-2</v>
      </c>
      <c r="HJ14" s="18">
        <f t="shared" si="29"/>
        <v>3.8297872340425532E-2</v>
      </c>
      <c r="HK14" s="18">
        <f t="shared" si="29"/>
        <v>8.1967213114754103E-3</v>
      </c>
      <c r="HL14" s="18">
        <f t="shared" si="29"/>
        <v>-4.0650406504065045E-3</v>
      </c>
      <c r="HM14" s="18">
        <f t="shared" si="29"/>
        <v>8.1632653061224497E-3</v>
      </c>
      <c r="HN14" s="18">
        <f t="shared" si="29"/>
        <v>8.5020242914979755E-2</v>
      </c>
      <c r="HO14" s="161"/>
      <c r="HQ14" s="71">
        <f t="shared" si="30"/>
        <v>3.6749427121629555E-2</v>
      </c>
      <c r="HR14" s="71">
        <f t="shared" si="31"/>
        <v>3.6749427121629555E-2</v>
      </c>
      <c r="HS14" s="71">
        <f t="shared" si="32"/>
        <v>3.9142552279820698E-2</v>
      </c>
      <c r="HT14" s="72">
        <f t="shared" si="33"/>
        <v>3.8306451612903226E-2</v>
      </c>
      <c r="HU14" s="155">
        <f t="shared" si="10"/>
        <v>3.8306451612903226E-2</v>
      </c>
      <c r="HV14" s="75">
        <f t="shared" si="34"/>
        <v>4.0923399790136414E-2</v>
      </c>
      <c r="HX14" s="115" t="s">
        <v>8</v>
      </c>
      <c r="HY14" s="26">
        <v>3.8306451612903199E-2</v>
      </c>
      <c r="HZ14" s="27" t="s">
        <v>98</v>
      </c>
    </row>
    <row r="15" spans="1:234">
      <c r="A15" s="67" t="s">
        <v>95</v>
      </c>
      <c r="B15" s="68" t="s">
        <v>65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>
        <v>272400</v>
      </c>
      <c r="Z15" s="48">
        <v>247430</v>
      </c>
      <c r="AA15" s="48">
        <v>222460</v>
      </c>
      <c r="AB15" s="48">
        <v>197490</v>
      </c>
      <c r="AC15" s="48">
        <v>172520</v>
      </c>
      <c r="AD15" s="48">
        <v>257872</v>
      </c>
      <c r="AE15" s="48">
        <v>343678</v>
      </c>
      <c r="AF15" s="48">
        <v>429484</v>
      </c>
      <c r="AG15" s="48">
        <v>515289.99999999994</v>
      </c>
      <c r="AH15" s="48">
        <v>513474.00000000006</v>
      </c>
      <c r="AI15" s="48">
        <v>512111.99999999994</v>
      </c>
      <c r="AJ15" s="48">
        <v>511204</v>
      </c>
      <c r="AK15" s="48">
        <v>509388</v>
      </c>
      <c r="AL15" s="48">
        <v>499400</v>
      </c>
      <c r="AM15" s="48">
        <v>454000</v>
      </c>
      <c r="AN15" s="48">
        <v>452320.2</v>
      </c>
      <c r="AO15" s="48">
        <v>477154</v>
      </c>
      <c r="AP15" s="48">
        <v>528183.6</v>
      </c>
      <c r="AQ15" s="48">
        <v>673690.6</v>
      </c>
      <c r="AR15" s="48">
        <v>629516.4</v>
      </c>
      <c r="AS15" s="48">
        <v>732075</v>
      </c>
      <c r="AT15" s="48">
        <v>871997.8</v>
      </c>
      <c r="AU15" s="48">
        <v>880760</v>
      </c>
      <c r="AV15" s="48">
        <v>681000</v>
      </c>
      <c r="AW15" s="48">
        <v>780880</v>
      </c>
      <c r="AX15" s="48">
        <v>812660</v>
      </c>
      <c r="AY15" s="48">
        <v>953400</v>
      </c>
      <c r="AZ15" s="48">
        <v>948860</v>
      </c>
      <c r="BA15" s="48">
        <v>921620</v>
      </c>
      <c r="BB15" s="48">
        <v>953400</v>
      </c>
      <c r="BC15" s="48">
        <v>771800</v>
      </c>
      <c r="BD15" s="48">
        <v>862600</v>
      </c>
      <c r="BE15" s="48">
        <v>953400</v>
      </c>
      <c r="BF15" s="48">
        <v>953400</v>
      </c>
      <c r="BG15" s="48">
        <v>1225800</v>
      </c>
      <c r="BH15" s="48">
        <v>1149000</v>
      </c>
      <c r="BI15" s="48">
        <v>1073000</v>
      </c>
      <c r="BJ15" s="48">
        <v>1094000</v>
      </c>
      <c r="BK15" s="48">
        <v>1115000</v>
      </c>
      <c r="BL15" s="48">
        <v>1136000</v>
      </c>
      <c r="BM15" s="48">
        <v>1156000</v>
      </c>
      <c r="BN15" s="48">
        <v>1204000</v>
      </c>
      <c r="BO15" s="48">
        <v>1252000</v>
      </c>
      <c r="BP15" s="48">
        <v>1300000</v>
      </c>
      <c r="BQ15" s="48">
        <v>1348000</v>
      </c>
      <c r="BR15" s="48">
        <v>1361000</v>
      </c>
      <c r="BS15" s="48">
        <v>1374000</v>
      </c>
      <c r="BT15" s="48">
        <v>1387000</v>
      </c>
      <c r="BU15" s="48">
        <v>1400000</v>
      </c>
      <c r="BV15" s="48">
        <v>1424000</v>
      </c>
      <c r="BW15" s="48">
        <v>1447000</v>
      </c>
      <c r="BX15" s="48">
        <v>1470000</v>
      </c>
      <c r="BY15" s="48">
        <v>1493000</v>
      </c>
      <c r="BZ15" s="48">
        <v>1568000</v>
      </c>
      <c r="CA15" s="48">
        <v>1642000</v>
      </c>
      <c r="CB15" s="48">
        <v>1790000</v>
      </c>
      <c r="CC15" s="48">
        <v>1630000</v>
      </c>
      <c r="CD15" s="48">
        <v>1730000</v>
      </c>
      <c r="CE15" s="48">
        <v>1760000</v>
      </c>
      <c r="CF15" s="48">
        <v>1880000</v>
      </c>
      <c r="CG15" s="48">
        <v>2070000</v>
      </c>
      <c r="CH15" s="48">
        <v>2150000</v>
      </c>
      <c r="CI15" s="48">
        <v>1640000</v>
      </c>
      <c r="CJ15" s="49">
        <v>1450000</v>
      </c>
      <c r="CK15" s="49">
        <v>1430000</v>
      </c>
      <c r="CL15" s="49">
        <v>1410000</v>
      </c>
      <c r="CM15" s="49">
        <v>1580000</v>
      </c>
      <c r="CN15" s="49">
        <v>1510000</v>
      </c>
      <c r="CO15" s="48">
        <v>1430000</v>
      </c>
      <c r="CP15" s="48">
        <v>1330000</v>
      </c>
      <c r="CQ15" s="48">
        <v>1390000</v>
      </c>
      <c r="CR15" s="48">
        <v>1540000</v>
      </c>
      <c r="CS15" s="48">
        <v>1560000</v>
      </c>
      <c r="CT15" s="48">
        <v>1510000</v>
      </c>
      <c r="CU15" s="48">
        <v>2280000</v>
      </c>
      <c r="CV15" s="48">
        <v>2150000</v>
      </c>
      <c r="CW15" s="48">
        <v>1980000</v>
      </c>
      <c r="CX15" s="48">
        <v>2237000</v>
      </c>
      <c r="CY15" s="48">
        <v>2170000</v>
      </c>
      <c r="CZ15" s="48">
        <v>2250000</v>
      </c>
      <c r="DA15" s="48">
        <v>2190000</v>
      </c>
      <c r="DB15" s="48">
        <v>2250000</v>
      </c>
      <c r="DC15" s="48">
        <v>2710000</v>
      </c>
      <c r="DD15" s="48">
        <v>2810000</v>
      </c>
      <c r="DE15" s="48">
        <v>2880000</v>
      </c>
      <c r="DF15" s="49">
        <v>3120000</v>
      </c>
      <c r="DG15" s="48">
        <v>3000000</v>
      </c>
      <c r="DH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8">
        <f t="shared" ref="EG15:FL15" si="36">(Z15-Y15)/Y15</f>
        <v>-9.166666666666666E-2</v>
      </c>
      <c r="EH15" s="18">
        <f t="shared" si="36"/>
        <v>-0.10091743119266056</v>
      </c>
      <c r="EI15" s="18">
        <f t="shared" si="36"/>
        <v>-0.11224489795918367</v>
      </c>
      <c r="EJ15" s="18">
        <f t="shared" si="36"/>
        <v>-0.12643678160919541</v>
      </c>
      <c r="EK15" s="18">
        <f t="shared" si="36"/>
        <v>0.49473684210526314</v>
      </c>
      <c r="EL15" s="18">
        <f t="shared" si="36"/>
        <v>0.33274647887323944</v>
      </c>
      <c r="EM15" s="18">
        <f t="shared" si="36"/>
        <v>0.24966974900924702</v>
      </c>
      <c r="EN15" s="18">
        <f t="shared" si="36"/>
        <v>0.19978858350951362</v>
      </c>
      <c r="EO15" s="18">
        <f t="shared" si="36"/>
        <v>-3.5242290748896425E-3</v>
      </c>
      <c r="EP15" s="18">
        <f t="shared" si="36"/>
        <v>-2.6525198938994305E-3</v>
      </c>
      <c r="EQ15" s="18">
        <f t="shared" si="36"/>
        <v>-1.7730496453899575E-3</v>
      </c>
      <c r="ER15" s="18">
        <f t="shared" si="36"/>
        <v>-3.552397868561279E-3</v>
      </c>
      <c r="ES15" s="18">
        <f t="shared" si="36"/>
        <v>-1.9607843137254902E-2</v>
      </c>
      <c r="ET15" s="18">
        <f t="shared" si="36"/>
        <v>-9.0909090909090912E-2</v>
      </c>
      <c r="EU15" s="18">
        <f t="shared" si="36"/>
        <v>-3.6999999999999741E-3</v>
      </c>
      <c r="EV15" s="18">
        <f t="shared" si="36"/>
        <v>5.4903141624008805E-2</v>
      </c>
      <c r="EW15" s="18">
        <f t="shared" si="36"/>
        <v>0.10694576593720262</v>
      </c>
      <c r="EX15" s="18">
        <f t="shared" si="36"/>
        <v>0.27548564552174659</v>
      </c>
      <c r="EY15" s="18">
        <f t="shared" si="36"/>
        <v>-6.5570456230204119E-2</v>
      </c>
      <c r="EZ15" s="18">
        <f t="shared" si="36"/>
        <v>0.16291648636953696</v>
      </c>
      <c r="FA15" s="18">
        <f t="shared" si="36"/>
        <v>0.19113178294573649</v>
      </c>
      <c r="FB15" s="18">
        <f t="shared" si="36"/>
        <v>1.0048419846930752E-2</v>
      </c>
      <c r="FC15" s="18">
        <f t="shared" si="36"/>
        <v>-0.22680412371134021</v>
      </c>
      <c r="FD15" s="18">
        <f t="shared" si="36"/>
        <v>0.14666666666666667</v>
      </c>
      <c r="FE15" s="18">
        <f t="shared" si="36"/>
        <v>4.0697674418604654E-2</v>
      </c>
      <c r="FF15" s="18">
        <f t="shared" si="36"/>
        <v>0.17318435754189945</v>
      </c>
      <c r="FG15" s="18">
        <f t="shared" si="36"/>
        <v>-4.7619047619047623E-3</v>
      </c>
      <c r="FH15" s="18">
        <f t="shared" si="36"/>
        <v>-2.8708133971291867E-2</v>
      </c>
      <c r="FI15" s="18">
        <f t="shared" si="36"/>
        <v>3.4482758620689655E-2</v>
      </c>
      <c r="FJ15" s="18">
        <f t="shared" si="36"/>
        <v>-0.19047619047619047</v>
      </c>
      <c r="FK15" s="18">
        <f t="shared" si="36"/>
        <v>0.11764705882352941</v>
      </c>
      <c r="FL15" s="18">
        <f t="shared" si="36"/>
        <v>0.10526315789473684</v>
      </c>
      <c r="FM15" s="18">
        <f t="shared" ref="FM15:GI15" si="37">(BF15-BE15)/BE15</f>
        <v>0</v>
      </c>
      <c r="FN15" s="18">
        <f t="shared" si="37"/>
        <v>0.2857142857142857</v>
      </c>
      <c r="FO15" s="18">
        <f t="shared" si="37"/>
        <v>-6.2652961331375434E-2</v>
      </c>
      <c r="FP15" s="18">
        <f t="shared" si="37"/>
        <v>-6.6144473455178418E-2</v>
      </c>
      <c r="FQ15" s="18">
        <f t="shared" si="37"/>
        <v>1.9571295433364399E-2</v>
      </c>
      <c r="FR15" s="18">
        <f t="shared" si="37"/>
        <v>1.9195612431444242E-2</v>
      </c>
      <c r="FS15" s="18">
        <f t="shared" si="37"/>
        <v>1.883408071748879E-2</v>
      </c>
      <c r="FT15" s="18">
        <f t="shared" si="37"/>
        <v>1.7605633802816902E-2</v>
      </c>
      <c r="FU15" s="18">
        <f t="shared" si="37"/>
        <v>4.1522491349480967E-2</v>
      </c>
      <c r="FV15" s="18">
        <f t="shared" si="37"/>
        <v>3.9867109634551492E-2</v>
      </c>
      <c r="FW15" s="18">
        <f t="shared" si="37"/>
        <v>3.8338658146964855E-2</v>
      </c>
      <c r="FX15" s="18">
        <f t="shared" si="37"/>
        <v>3.6923076923076927E-2</v>
      </c>
      <c r="FY15" s="18">
        <f t="shared" si="37"/>
        <v>9.6439169139465875E-3</v>
      </c>
      <c r="FZ15" s="18">
        <f t="shared" si="37"/>
        <v>9.5518001469507719E-3</v>
      </c>
      <c r="GA15" s="18">
        <f t="shared" si="37"/>
        <v>9.4614264919941782E-3</v>
      </c>
      <c r="GB15" s="18">
        <f t="shared" si="37"/>
        <v>9.372746935832732E-3</v>
      </c>
      <c r="GC15" s="18">
        <f t="shared" si="37"/>
        <v>1.7142857142857144E-2</v>
      </c>
      <c r="GD15" s="18">
        <f t="shared" si="37"/>
        <v>1.6151685393258428E-2</v>
      </c>
      <c r="GE15" s="18">
        <f t="shared" si="37"/>
        <v>1.5894955079474776E-2</v>
      </c>
      <c r="GF15" s="18">
        <f t="shared" si="37"/>
        <v>1.5646258503401362E-2</v>
      </c>
      <c r="GG15" s="18">
        <f t="shared" si="37"/>
        <v>5.0234427327528468E-2</v>
      </c>
      <c r="GH15" s="18">
        <f t="shared" si="37"/>
        <v>4.7193877551020405E-2</v>
      </c>
      <c r="GI15" s="18">
        <f t="shared" si="37"/>
        <v>9.0133982947624841E-2</v>
      </c>
      <c r="GJ15" s="18">
        <f t="shared" si="35"/>
        <v>-8.9385474860335198E-2</v>
      </c>
      <c r="GK15" s="18">
        <f t="shared" si="35"/>
        <v>6.1349693251533742E-2</v>
      </c>
      <c r="GL15" s="18">
        <f t="shared" si="35"/>
        <v>1.7341040462427744E-2</v>
      </c>
      <c r="GM15" s="18">
        <f t="shared" si="35"/>
        <v>6.8181818181818177E-2</v>
      </c>
      <c r="GN15" s="18">
        <f t="shared" si="27"/>
        <v>0.10106382978723404</v>
      </c>
      <c r="GO15" s="18">
        <f t="shared" si="27"/>
        <v>3.864734299516908E-2</v>
      </c>
      <c r="GP15" s="18">
        <f t="shared" si="27"/>
        <v>-0.23720930232558141</v>
      </c>
      <c r="GQ15" s="18">
        <f t="shared" si="27"/>
        <v>-0.11585365853658537</v>
      </c>
      <c r="GR15" s="18">
        <f t="shared" si="27"/>
        <v>-1.3793103448275862E-2</v>
      </c>
      <c r="GS15" s="18">
        <f t="shared" si="27"/>
        <v>-1.3986013986013986E-2</v>
      </c>
      <c r="GT15" s="18">
        <f t="shared" si="27"/>
        <v>0.12056737588652482</v>
      </c>
      <c r="GU15" s="18">
        <f t="shared" si="27"/>
        <v>-4.4303797468354431E-2</v>
      </c>
      <c r="GV15" s="18">
        <f t="shared" si="27"/>
        <v>-5.2980132450331126E-2</v>
      </c>
      <c r="GW15" s="18">
        <f t="shared" si="27"/>
        <v>-6.9930069930069935E-2</v>
      </c>
      <c r="GX15" s="18">
        <f t="shared" si="28"/>
        <v>4.5112781954887216E-2</v>
      </c>
      <c r="GY15" s="18">
        <f t="shared" si="28"/>
        <v>0.1079136690647482</v>
      </c>
      <c r="GZ15" s="18">
        <f t="shared" si="28"/>
        <v>1.2987012987012988E-2</v>
      </c>
      <c r="HA15" s="18">
        <f t="shared" si="28"/>
        <v>-3.2051282051282048E-2</v>
      </c>
      <c r="HB15" s="18">
        <f t="shared" si="28"/>
        <v>0.50993377483443714</v>
      </c>
      <c r="HC15" s="18">
        <f t="shared" si="28"/>
        <v>-5.701754385964912E-2</v>
      </c>
      <c r="HD15" s="18">
        <f t="shared" si="28"/>
        <v>-7.9069767441860464E-2</v>
      </c>
      <c r="HE15" s="18">
        <f t="shared" si="28"/>
        <v>0.1297979797979798</v>
      </c>
      <c r="HF15" s="18">
        <f t="shared" si="28"/>
        <v>-2.9950827000447027E-2</v>
      </c>
      <c r="HG15" s="18">
        <f t="shared" si="28"/>
        <v>3.6866359447004608E-2</v>
      </c>
      <c r="HH15" s="18">
        <f t="shared" si="29"/>
        <v>-2.6666666666666668E-2</v>
      </c>
      <c r="HI15" s="18">
        <f t="shared" si="29"/>
        <v>2.7397260273972601E-2</v>
      </c>
      <c r="HJ15" s="18">
        <f t="shared" si="29"/>
        <v>0.20444444444444446</v>
      </c>
      <c r="HK15" s="18">
        <f t="shared" si="29"/>
        <v>3.6900369003690037E-2</v>
      </c>
      <c r="HL15" s="18">
        <f t="shared" si="29"/>
        <v>2.491103202846975E-2</v>
      </c>
      <c r="HM15" s="18">
        <f t="shared" si="29"/>
        <v>8.3333333333333329E-2</v>
      </c>
      <c r="HN15" s="18">
        <f t="shared" si="29"/>
        <v>-3.8461538461538464E-2</v>
      </c>
      <c r="HO15" s="161"/>
      <c r="HQ15" s="71">
        <f t="shared" si="30"/>
        <v>3.5212808554062044E-2</v>
      </c>
      <c r="HR15" s="71">
        <f t="shared" si="31"/>
        <v>2.5506997568603793E-2</v>
      </c>
      <c r="HS15" s="71">
        <f t="shared" si="32"/>
        <v>2.3599318561117275E-2</v>
      </c>
      <c r="HT15" s="110">
        <f t="shared" si="33"/>
        <v>1.7241948802642446E-2</v>
      </c>
      <c r="HU15" s="155">
        <f t="shared" si="10"/>
        <v>2.1126036245448745E-2</v>
      </c>
      <c r="HV15" s="76">
        <f t="shared" si="34"/>
        <v>1.5164026724720366E-2</v>
      </c>
      <c r="HX15" s="31" t="s">
        <v>65</v>
      </c>
      <c r="HY15" s="77">
        <v>1.6839638665307848E-2</v>
      </c>
      <c r="HZ15" s="27" t="s">
        <v>98</v>
      </c>
    </row>
    <row r="16" spans="1:234">
      <c r="A16" s="1" t="s">
        <v>94</v>
      </c>
      <c r="B16" s="68" t="s">
        <v>25</v>
      </c>
      <c r="BM16" s="48">
        <v>6000</v>
      </c>
      <c r="BN16" s="48">
        <v>6000</v>
      </c>
      <c r="BO16" s="48">
        <v>5500</v>
      </c>
      <c r="BP16" s="48">
        <v>5700</v>
      </c>
      <c r="BQ16" s="48">
        <v>5600</v>
      </c>
      <c r="BR16" s="48">
        <v>6900</v>
      </c>
      <c r="BS16" s="48">
        <v>6800</v>
      </c>
      <c r="BT16" s="48">
        <v>5200</v>
      </c>
      <c r="BU16" s="48">
        <v>6400</v>
      </c>
      <c r="BV16" s="48">
        <v>7400</v>
      </c>
      <c r="BW16" s="48">
        <v>7600</v>
      </c>
      <c r="BX16" s="48">
        <v>7200</v>
      </c>
      <c r="BY16" s="48">
        <v>7400</v>
      </c>
      <c r="BZ16" s="48">
        <v>7900</v>
      </c>
      <c r="CA16" s="48">
        <v>8600</v>
      </c>
      <c r="CB16" s="48">
        <v>5400</v>
      </c>
      <c r="CC16" s="48">
        <v>5000</v>
      </c>
      <c r="CD16" s="48">
        <v>5700</v>
      </c>
      <c r="CE16" s="48">
        <v>5900</v>
      </c>
      <c r="CF16" s="48">
        <v>6100</v>
      </c>
      <c r="CG16" s="48">
        <v>6300</v>
      </c>
      <c r="CH16" s="48">
        <v>11000</v>
      </c>
      <c r="CI16" s="48">
        <v>14000</v>
      </c>
      <c r="CJ16" s="49">
        <v>15000</v>
      </c>
      <c r="CK16" s="49">
        <v>14000</v>
      </c>
      <c r="CL16" s="49">
        <v>14000</v>
      </c>
      <c r="CM16" s="49">
        <v>15100</v>
      </c>
      <c r="CN16" s="49">
        <v>14200</v>
      </c>
      <c r="CO16" s="48">
        <v>15100</v>
      </c>
      <c r="CP16" s="48">
        <v>20200</v>
      </c>
      <c r="CQ16" s="48">
        <v>20600</v>
      </c>
      <c r="CR16" s="48">
        <v>23500</v>
      </c>
      <c r="CS16" s="48">
        <v>25800</v>
      </c>
      <c r="CT16" s="48">
        <v>25400</v>
      </c>
      <c r="CU16" s="48">
        <v>18800</v>
      </c>
      <c r="CV16" s="48">
        <v>28100</v>
      </c>
      <c r="CW16" s="48">
        <v>34100</v>
      </c>
      <c r="CX16" s="48">
        <v>35000</v>
      </c>
      <c r="CY16" s="48">
        <v>34000</v>
      </c>
      <c r="CZ16" s="48">
        <v>31700</v>
      </c>
      <c r="DA16" s="48">
        <v>31500</v>
      </c>
      <c r="DB16" s="48">
        <v>38000</v>
      </c>
      <c r="DC16" s="48">
        <v>69000</v>
      </c>
      <c r="DD16" s="48">
        <v>95000</v>
      </c>
      <c r="DE16" s="48">
        <v>86000</v>
      </c>
      <c r="DF16" s="49">
        <v>82500</v>
      </c>
      <c r="DG16" s="49">
        <v>100000</v>
      </c>
      <c r="DT16" s="63"/>
      <c r="DW16" s="63"/>
      <c r="EG16" s="42"/>
      <c r="FT16" s="42"/>
      <c r="FU16" s="42">
        <f t="shared" ref="FU16:HN16" si="38">(BN16-BM16)/BM16</f>
        <v>0</v>
      </c>
      <c r="FV16" s="42">
        <f t="shared" si="38"/>
        <v>-8.3333333333333329E-2</v>
      </c>
      <c r="FW16" s="42">
        <f t="shared" si="38"/>
        <v>3.6363636363636362E-2</v>
      </c>
      <c r="FX16" s="42">
        <f t="shared" si="38"/>
        <v>-1.7543859649122806E-2</v>
      </c>
      <c r="FY16" s="42">
        <f t="shared" si="38"/>
        <v>0.23214285714285715</v>
      </c>
      <c r="FZ16" s="42">
        <f t="shared" si="38"/>
        <v>-1.4492753623188406E-2</v>
      </c>
      <c r="GA16" s="42">
        <f t="shared" si="38"/>
        <v>-0.23529411764705882</v>
      </c>
      <c r="GB16" s="42">
        <f t="shared" si="38"/>
        <v>0.23076923076923078</v>
      </c>
      <c r="GC16" s="42">
        <f t="shared" si="38"/>
        <v>0.15625</v>
      </c>
      <c r="GD16" s="42">
        <f t="shared" si="38"/>
        <v>2.7027027027027029E-2</v>
      </c>
      <c r="GE16" s="42">
        <f t="shared" si="38"/>
        <v>-5.2631578947368418E-2</v>
      </c>
      <c r="GF16" s="42">
        <f t="shared" si="38"/>
        <v>2.7777777777777776E-2</v>
      </c>
      <c r="GG16" s="42">
        <f t="shared" si="38"/>
        <v>6.7567567567567571E-2</v>
      </c>
      <c r="GH16" s="42">
        <f t="shared" si="38"/>
        <v>8.8607594936708861E-2</v>
      </c>
      <c r="GI16" s="42">
        <f t="shared" si="38"/>
        <v>-0.37209302325581395</v>
      </c>
      <c r="GJ16" s="42">
        <f t="shared" si="38"/>
        <v>-7.407407407407407E-2</v>
      </c>
      <c r="GK16" s="42">
        <f t="shared" si="38"/>
        <v>0.14000000000000001</v>
      </c>
      <c r="GL16" s="42">
        <f t="shared" si="38"/>
        <v>3.5087719298245612E-2</v>
      </c>
      <c r="GM16" s="42">
        <f t="shared" si="38"/>
        <v>3.3898305084745763E-2</v>
      </c>
      <c r="GN16" s="42">
        <f t="shared" si="38"/>
        <v>3.2786885245901641E-2</v>
      </c>
      <c r="GO16" s="42">
        <f t="shared" si="38"/>
        <v>0.74603174603174605</v>
      </c>
      <c r="GP16" s="42">
        <f t="shared" si="38"/>
        <v>0.27272727272727271</v>
      </c>
      <c r="GQ16" s="42">
        <f t="shared" si="38"/>
        <v>7.1428571428571425E-2</v>
      </c>
      <c r="GR16" s="42">
        <f t="shared" si="38"/>
        <v>-6.6666666666666666E-2</v>
      </c>
      <c r="GS16" s="42">
        <f t="shared" si="38"/>
        <v>0</v>
      </c>
      <c r="GT16" s="42">
        <f t="shared" si="38"/>
        <v>7.857142857142857E-2</v>
      </c>
      <c r="GU16" s="42">
        <f t="shared" si="38"/>
        <v>-5.9602649006622516E-2</v>
      </c>
      <c r="GV16" s="42">
        <f t="shared" si="38"/>
        <v>6.3380281690140844E-2</v>
      </c>
      <c r="GW16" s="42">
        <f t="shared" si="38"/>
        <v>0.33774834437086093</v>
      </c>
      <c r="GX16" s="42">
        <f t="shared" si="38"/>
        <v>1.9801980198019802E-2</v>
      </c>
      <c r="GY16" s="42">
        <f t="shared" si="38"/>
        <v>0.14077669902912621</v>
      </c>
      <c r="GZ16" s="42">
        <f t="shared" si="38"/>
        <v>9.7872340425531917E-2</v>
      </c>
      <c r="HA16" s="42">
        <f t="shared" si="38"/>
        <v>-1.5503875968992248E-2</v>
      </c>
      <c r="HB16" s="42">
        <f t="shared" si="38"/>
        <v>-0.25984251968503935</v>
      </c>
      <c r="HC16" s="42">
        <f t="shared" si="38"/>
        <v>0.49468085106382981</v>
      </c>
      <c r="HD16" s="42">
        <f t="shared" si="38"/>
        <v>0.21352313167259787</v>
      </c>
      <c r="HE16" s="42">
        <f t="shared" si="38"/>
        <v>2.6392961876832845E-2</v>
      </c>
      <c r="HF16" s="42">
        <f t="shared" si="38"/>
        <v>-2.8571428571428571E-2</v>
      </c>
      <c r="HG16" s="42">
        <f t="shared" si="38"/>
        <v>-6.7647058823529407E-2</v>
      </c>
      <c r="HH16" s="42">
        <f t="shared" si="38"/>
        <v>-6.3091482649842269E-3</v>
      </c>
      <c r="HI16" s="42">
        <f t="shared" si="38"/>
        <v>0.20634920634920634</v>
      </c>
      <c r="HJ16" s="42">
        <f t="shared" si="38"/>
        <v>0.81578947368421051</v>
      </c>
      <c r="HK16" s="42">
        <f t="shared" si="38"/>
        <v>0.37681159420289856</v>
      </c>
      <c r="HL16" s="42">
        <f t="shared" si="38"/>
        <v>-9.4736842105263161E-2</v>
      </c>
      <c r="HM16" s="42">
        <f t="shared" si="38"/>
        <v>-4.0697674418604654E-2</v>
      </c>
      <c r="HN16" s="42">
        <f t="shared" si="38"/>
        <v>0.21212121212121213</v>
      </c>
      <c r="HO16" s="42"/>
      <c r="HQ16" s="71">
        <f t="shared" si="30"/>
        <v>8.2461849839480308E-2</v>
      </c>
      <c r="HR16" s="71">
        <f t="shared" si="31"/>
        <v>0.10406359513223003</v>
      </c>
      <c r="HS16" s="71">
        <f t="shared" si="32"/>
        <v>0.11551565202517429</v>
      </c>
      <c r="HT16" s="76">
        <f t="shared" si="33"/>
        <v>3.3342595165323702E-2</v>
      </c>
      <c r="HU16" s="155">
        <f t="shared" si="10"/>
        <v>3.4493012191495684E-2</v>
      </c>
      <c r="HV16" s="110">
        <f t="shared" si="34"/>
        <v>4.9234000494193228E-2</v>
      </c>
      <c r="HX16" s="31" t="s">
        <v>25</v>
      </c>
      <c r="HY16" s="116">
        <v>4.9234000494193228E-2</v>
      </c>
      <c r="HZ16" s="29" t="s">
        <v>55</v>
      </c>
    </row>
    <row r="17" spans="1:234">
      <c r="A17" s="1" t="s">
        <v>94</v>
      </c>
      <c r="B17" s="67" t="s">
        <v>42</v>
      </c>
      <c r="C17" s="48"/>
      <c r="D17" s="48"/>
      <c r="E17" s="48"/>
      <c r="F17" s="48"/>
      <c r="G17" s="48"/>
      <c r="H17" s="48"/>
      <c r="I17" s="49"/>
      <c r="J17" s="49">
        <v>678160</v>
      </c>
      <c r="K17" s="49">
        <v>470400.00000000006</v>
      </c>
      <c r="L17" s="49">
        <v>513520.00000000006</v>
      </c>
      <c r="M17" s="49">
        <v>717360</v>
      </c>
      <c r="N17" s="49">
        <v>854560</v>
      </c>
      <c r="O17" s="49">
        <v>1093680</v>
      </c>
      <c r="P17" s="49">
        <v>1411200</v>
      </c>
      <c r="Q17" s="49">
        <v>1254400</v>
      </c>
      <c r="R17" s="49">
        <v>1136800</v>
      </c>
      <c r="S17" s="49">
        <v>1411200</v>
      </c>
      <c r="T17" s="49">
        <v>1411200</v>
      </c>
      <c r="U17" s="49">
        <v>1230880</v>
      </c>
      <c r="V17" s="49">
        <v>1050560</v>
      </c>
      <c r="W17" s="49">
        <v>689920</v>
      </c>
      <c r="X17" s="49">
        <v>1176000</v>
      </c>
      <c r="Y17" s="49">
        <v>1607200</v>
      </c>
      <c r="Z17" s="49">
        <v>2077600.0000000002</v>
      </c>
      <c r="AA17" s="49">
        <v>2052904.0000000002</v>
      </c>
      <c r="AB17" s="49">
        <v>2028208.0000000002</v>
      </c>
      <c r="AC17" s="49">
        <v>1999200.0000000002</v>
      </c>
      <c r="AD17" s="49">
        <v>2234400</v>
      </c>
      <c r="AE17" s="49">
        <v>2234400</v>
      </c>
      <c r="AF17" s="49">
        <v>1920800.0000000002</v>
      </c>
      <c r="AG17" s="49">
        <v>1489600</v>
      </c>
      <c r="AH17" s="49">
        <v>1332800</v>
      </c>
      <c r="AI17" s="49">
        <v>1583680</v>
      </c>
      <c r="AJ17" s="49">
        <v>1724800.0000000002</v>
      </c>
      <c r="AK17" s="49">
        <v>1771840.0000000002</v>
      </c>
      <c r="AL17" s="49">
        <v>2014880.0000000002</v>
      </c>
      <c r="AM17" s="49">
        <v>2446080</v>
      </c>
      <c r="AN17" s="49">
        <v>2940000</v>
      </c>
      <c r="AO17" s="49">
        <v>3567200.0000000005</v>
      </c>
      <c r="AP17" s="49">
        <v>4100320.0000000005</v>
      </c>
      <c r="AQ17" s="49">
        <v>4523680</v>
      </c>
      <c r="AR17" s="49">
        <v>4174800.0000000005</v>
      </c>
      <c r="AS17" s="49">
        <v>4390400</v>
      </c>
      <c r="AT17" s="49">
        <v>4782400</v>
      </c>
      <c r="AU17" s="49">
        <v>5252800</v>
      </c>
      <c r="AV17" s="49">
        <v>4900000</v>
      </c>
      <c r="AW17" s="49">
        <v>5174400</v>
      </c>
      <c r="AX17" s="49">
        <v>5448800</v>
      </c>
      <c r="AY17" s="49">
        <v>5409600</v>
      </c>
      <c r="AZ17" s="49">
        <v>5684000</v>
      </c>
      <c r="BA17" s="49">
        <v>5919200</v>
      </c>
      <c r="BB17" s="49">
        <v>6350400</v>
      </c>
      <c r="BC17" s="49">
        <v>7056000.0000000009</v>
      </c>
      <c r="BD17" s="49">
        <v>7330400.0000000009</v>
      </c>
      <c r="BE17" s="49">
        <v>7056000.0000000009</v>
      </c>
      <c r="BF17" s="49">
        <v>7056000.0000000009</v>
      </c>
      <c r="BG17" s="49">
        <v>7056000.0000000009</v>
      </c>
      <c r="BH17" s="49">
        <v>6895000</v>
      </c>
      <c r="BI17" s="49">
        <v>7594999.9999999991</v>
      </c>
      <c r="BJ17" s="49">
        <v>7559999.9999999991</v>
      </c>
      <c r="BK17" s="49">
        <v>8084999.9999999991</v>
      </c>
      <c r="BL17" s="49">
        <v>8400000</v>
      </c>
      <c r="BM17" s="49">
        <v>8750000</v>
      </c>
      <c r="BN17" s="49">
        <v>8750000</v>
      </c>
      <c r="BO17" s="49">
        <v>8259999.9999999991</v>
      </c>
      <c r="BP17" s="49">
        <v>7979999.9999999991</v>
      </c>
      <c r="BQ17" s="49">
        <v>8540000</v>
      </c>
      <c r="BR17" s="49">
        <v>9485000</v>
      </c>
      <c r="BS17" s="49">
        <v>8470000</v>
      </c>
      <c r="BT17" s="49">
        <v>8645000</v>
      </c>
      <c r="BU17" s="49">
        <v>7699999.9999999991</v>
      </c>
      <c r="BV17" s="49">
        <v>8119999.9999999991</v>
      </c>
      <c r="BW17" s="49">
        <v>8925000</v>
      </c>
      <c r="BX17" s="49">
        <v>8750000</v>
      </c>
      <c r="BY17" s="49">
        <v>8294999.9999999991</v>
      </c>
      <c r="BZ17" s="49">
        <v>8364999.9999999991</v>
      </c>
      <c r="CA17" s="49">
        <v>8645000</v>
      </c>
      <c r="CB17" s="49">
        <v>9137800</v>
      </c>
      <c r="CC17" s="49">
        <v>8027949.9999999991</v>
      </c>
      <c r="CD17" s="49">
        <v>7562799.9999999991</v>
      </c>
      <c r="CE17" s="49">
        <v>7419999.9999999991</v>
      </c>
      <c r="CF17" s="48">
        <v>7190000</v>
      </c>
      <c r="CG17" s="48">
        <v>7580000</v>
      </c>
      <c r="CH17" s="48">
        <v>7730000</v>
      </c>
      <c r="CI17" s="48">
        <v>7680000</v>
      </c>
      <c r="CJ17" s="49">
        <v>7040000</v>
      </c>
      <c r="CK17" s="49">
        <v>6990000</v>
      </c>
      <c r="CL17" s="49">
        <v>7280000</v>
      </c>
      <c r="CM17" s="49">
        <v>7600000</v>
      </c>
      <c r="CN17" s="49">
        <v>8100000</v>
      </c>
      <c r="CO17" s="48">
        <v>8200000</v>
      </c>
      <c r="CP17" s="48">
        <v>9350000</v>
      </c>
      <c r="CQ17" s="48">
        <v>10500000</v>
      </c>
      <c r="CR17" s="48">
        <v>11900000</v>
      </c>
      <c r="CS17" s="48">
        <v>12600000</v>
      </c>
      <c r="CT17" s="48">
        <v>13300000</v>
      </c>
      <c r="CU17" s="48">
        <v>10800000</v>
      </c>
      <c r="CV17" s="48">
        <v>13900000</v>
      </c>
      <c r="CW17" s="48">
        <v>16000000</v>
      </c>
      <c r="CX17" s="48">
        <v>15800000</v>
      </c>
      <c r="CY17" s="48">
        <v>16900000</v>
      </c>
      <c r="CZ17" s="48">
        <v>17800000</v>
      </c>
      <c r="DA17" s="48">
        <v>17500000</v>
      </c>
      <c r="DB17" s="48">
        <v>15700000</v>
      </c>
      <c r="DC17" s="48">
        <v>17300000</v>
      </c>
      <c r="DD17" s="48">
        <v>18900000</v>
      </c>
      <c r="DE17" s="48">
        <v>19600000</v>
      </c>
      <c r="DF17" s="49">
        <v>18900000</v>
      </c>
      <c r="DG17" s="48">
        <v>20000000</v>
      </c>
      <c r="DH17" s="1"/>
      <c r="DJ17" s="1"/>
      <c r="DK17" s="1"/>
      <c r="DL17" s="1"/>
      <c r="DM17" s="1"/>
      <c r="DN17" s="1"/>
      <c r="DO17" s="1"/>
      <c r="DP17" s="1"/>
      <c r="DQ17" s="1"/>
      <c r="DR17" s="18">
        <f t="shared" ref="DR17:EA17" si="39">(K17-J17)/J17</f>
        <v>-0.30635838150289008</v>
      </c>
      <c r="DS17" s="18">
        <f t="shared" si="39"/>
        <v>9.166666666666666E-2</v>
      </c>
      <c r="DT17" s="18">
        <f t="shared" si="39"/>
        <v>0.39694656488549601</v>
      </c>
      <c r="DU17" s="18">
        <f t="shared" si="39"/>
        <v>0.19125683060109289</v>
      </c>
      <c r="DV17" s="18">
        <f t="shared" si="39"/>
        <v>0.27981651376146788</v>
      </c>
      <c r="DW17" s="18">
        <f t="shared" si="39"/>
        <v>0.29032258064516131</v>
      </c>
      <c r="DX17" s="18">
        <f t="shared" si="39"/>
        <v>-0.1111111111111111</v>
      </c>
      <c r="DY17" s="18">
        <f t="shared" si="39"/>
        <v>-9.375E-2</v>
      </c>
      <c r="DZ17" s="18">
        <f t="shared" si="39"/>
        <v>0.2413793103448276</v>
      </c>
      <c r="EA17" s="18">
        <f t="shared" si="39"/>
        <v>0</v>
      </c>
      <c r="EB17" s="18">
        <f t="shared" ref="EB17:EK17" si="40">(U17-T17)/T17</f>
        <v>-0.12777777777777777</v>
      </c>
      <c r="EC17" s="18">
        <f t="shared" si="40"/>
        <v>-0.1464968152866242</v>
      </c>
      <c r="ED17" s="18">
        <f t="shared" si="40"/>
        <v>-0.34328358208955223</v>
      </c>
      <c r="EE17" s="18">
        <f t="shared" si="40"/>
        <v>0.70454545454545459</v>
      </c>
      <c r="EF17" s="18">
        <f t="shared" si="40"/>
        <v>0.36666666666666664</v>
      </c>
      <c r="EG17" s="18">
        <f t="shared" si="40"/>
        <v>0.29268292682926844</v>
      </c>
      <c r="EH17" s="18">
        <f t="shared" si="40"/>
        <v>-1.1886792452830187E-2</v>
      </c>
      <c r="EI17" s="18">
        <f t="shared" si="40"/>
        <v>-1.2029788046591558E-2</v>
      </c>
      <c r="EJ17" s="18">
        <f t="shared" si="40"/>
        <v>-1.4302280633938924E-2</v>
      </c>
      <c r="EK17" s="18">
        <f t="shared" si="40"/>
        <v>0.11764705882352929</v>
      </c>
      <c r="EL17" s="18">
        <f t="shared" ref="EL17:EU17" si="41">(AE17-AD17)/AD17</f>
        <v>0</v>
      </c>
      <c r="EM17" s="18">
        <f t="shared" si="41"/>
        <v>-0.14035087719298237</v>
      </c>
      <c r="EN17" s="18">
        <f t="shared" si="41"/>
        <v>-0.22448979591836743</v>
      </c>
      <c r="EO17" s="18">
        <f t="shared" si="41"/>
        <v>-0.10526315789473684</v>
      </c>
      <c r="EP17" s="18">
        <f t="shared" si="41"/>
        <v>0.18823529411764706</v>
      </c>
      <c r="EQ17" s="18">
        <f t="shared" si="41"/>
        <v>8.9108910891089257E-2</v>
      </c>
      <c r="ER17" s="18">
        <f t="shared" si="41"/>
        <v>2.7272727272727268E-2</v>
      </c>
      <c r="ES17" s="18">
        <f t="shared" si="41"/>
        <v>0.13716814159292035</v>
      </c>
      <c r="ET17" s="18">
        <f t="shared" si="41"/>
        <v>0.21400778210116717</v>
      </c>
      <c r="EU17" s="18">
        <f t="shared" si="41"/>
        <v>0.20192307692307693</v>
      </c>
      <c r="EV17" s="18">
        <f t="shared" ref="EV17:FE17" si="42">(AO17-AN17)/AN17</f>
        <v>0.21333333333333349</v>
      </c>
      <c r="EW17" s="18">
        <f t="shared" si="42"/>
        <v>0.14945054945054942</v>
      </c>
      <c r="EX17" s="18">
        <f t="shared" si="42"/>
        <v>0.10325047801147215</v>
      </c>
      <c r="EY17" s="18">
        <f t="shared" si="42"/>
        <v>-7.7123050259965228E-2</v>
      </c>
      <c r="EZ17" s="18">
        <f t="shared" si="42"/>
        <v>5.1643192488262796E-2</v>
      </c>
      <c r="FA17" s="18">
        <f t="shared" si="42"/>
        <v>8.9285714285714288E-2</v>
      </c>
      <c r="FB17" s="18">
        <f t="shared" si="42"/>
        <v>9.8360655737704916E-2</v>
      </c>
      <c r="FC17" s="18">
        <f t="shared" si="42"/>
        <v>-6.7164179104477612E-2</v>
      </c>
      <c r="FD17" s="18">
        <f t="shared" si="42"/>
        <v>5.6000000000000001E-2</v>
      </c>
      <c r="FE17" s="18">
        <f t="shared" si="42"/>
        <v>5.3030303030303032E-2</v>
      </c>
      <c r="FF17" s="18">
        <f t="shared" ref="FF17:FO17" si="43">(AY17-AX17)/AX17</f>
        <v>-7.1942446043165471E-3</v>
      </c>
      <c r="FG17" s="18">
        <f t="shared" si="43"/>
        <v>5.0724637681159424E-2</v>
      </c>
      <c r="FH17" s="18">
        <f t="shared" si="43"/>
        <v>4.1379310344827586E-2</v>
      </c>
      <c r="FI17" s="18">
        <f t="shared" si="43"/>
        <v>7.2847682119205295E-2</v>
      </c>
      <c r="FJ17" s="18">
        <f t="shared" si="43"/>
        <v>0.11111111111111126</v>
      </c>
      <c r="FK17" s="18">
        <f t="shared" si="43"/>
        <v>3.8888888888888883E-2</v>
      </c>
      <c r="FL17" s="18">
        <f t="shared" si="43"/>
        <v>-3.7433155080213901E-2</v>
      </c>
      <c r="FM17" s="18">
        <f t="shared" si="43"/>
        <v>0</v>
      </c>
      <c r="FN17" s="18">
        <f t="shared" si="43"/>
        <v>0</v>
      </c>
      <c r="FO17" s="18">
        <f t="shared" si="43"/>
        <v>-2.2817460317460448E-2</v>
      </c>
      <c r="FP17" s="18">
        <f t="shared" ref="FP17:FY17" si="44">(BI17-BH17)/BH17</f>
        <v>0.10152284263959377</v>
      </c>
      <c r="FQ17" s="18">
        <f t="shared" si="44"/>
        <v>-4.6082949308755769E-3</v>
      </c>
      <c r="FR17" s="18">
        <f t="shared" si="44"/>
        <v>6.9444444444444448E-2</v>
      </c>
      <c r="FS17" s="18">
        <f t="shared" si="44"/>
        <v>3.8961038961039078E-2</v>
      </c>
      <c r="FT17" s="18">
        <f t="shared" si="44"/>
        <v>4.1666666666666664E-2</v>
      </c>
      <c r="FU17" s="18">
        <f t="shared" si="44"/>
        <v>0</v>
      </c>
      <c r="FV17" s="18">
        <f t="shared" si="44"/>
        <v>-5.6000000000000105E-2</v>
      </c>
      <c r="FW17" s="18">
        <f t="shared" si="44"/>
        <v>-3.389830508474577E-2</v>
      </c>
      <c r="FX17" s="18">
        <f t="shared" si="44"/>
        <v>7.0175438596491349E-2</v>
      </c>
      <c r="FY17" s="18">
        <f t="shared" si="44"/>
        <v>0.11065573770491803</v>
      </c>
      <c r="FZ17" s="18">
        <f t="shared" ref="FZ17:GI18" si="45">(BS17-BR17)/BR17</f>
        <v>-0.1070110701107011</v>
      </c>
      <c r="GA17" s="18">
        <f t="shared" si="45"/>
        <v>2.0661157024793389E-2</v>
      </c>
      <c r="GB17" s="18">
        <f t="shared" si="45"/>
        <v>-0.10931174089068836</v>
      </c>
      <c r="GC17" s="18">
        <f t="shared" si="45"/>
        <v>5.454545454545455E-2</v>
      </c>
      <c r="GD17" s="18">
        <f t="shared" si="45"/>
        <v>9.9137931034482887E-2</v>
      </c>
      <c r="GE17" s="18">
        <f t="shared" si="45"/>
        <v>-1.9607843137254902E-2</v>
      </c>
      <c r="GF17" s="18">
        <f t="shared" si="45"/>
        <v>-5.2000000000000109E-2</v>
      </c>
      <c r="GG17" s="18">
        <f t="shared" si="45"/>
        <v>8.4388185654008449E-3</v>
      </c>
      <c r="GH17" s="18">
        <f t="shared" si="45"/>
        <v>3.347280334728045E-2</v>
      </c>
      <c r="GI17" s="18">
        <f t="shared" si="45"/>
        <v>5.7004048582995952E-2</v>
      </c>
      <c r="GJ17" s="18">
        <f t="shared" ref="GJ17:GS18" si="46">(CC17-CB17)/CB17</f>
        <v>-0.12145702466676891</v>
      </c>
      <c r="GK17" s="18">
        <f t="shared" si="46"/>
        <v>-5.7941317521907842E-2</v>
      </c>
      <c r="GL17" s="18">
        <f t="shared" si="46"/>
        <v>-1.8881895594224363E-2</v>
      </c>
      <c r="GM17" s="18">
        <f t="shared" si="46"/>
        <v>-3.099730458221012E-2</v>
      </c>
      <c r="GN17" s="18">
        <f t="shared" si="46"/>
        <v>5.4242002781641166E-2</v>
      </c>
      <c r="GO17" s="18">
        <f t="shared" si="46"/>
        <v>1.9788918205804751E-2</v>
      </c>
      <c r="GP17" s="18">
        <f t="shared" si="46"/>
        <v>-6.4683053040103496E-3</v>
      </c>
      <c r="GQ17" s="18">
        <f t="shared" si="46"/>
        <v>-8.3333333333333329E-2</v>
      </c>
      <c r="GR17" s="18">
        <f t="shared" si="46"/>
        <v>-7.102272727272727E-3</v>
      </c>
      <c r="GS17" s="18">
        <f t="shared" si="46"/>
        <v>4.1487839771101577E-2</v>
      </c>
      <c r="GT17" s="18">
        <f t="shared" ref="GT17:HC18" si="47">(CM17-CL17)/CL17</f>
        <v>4.3956043956043959E-2</v>
      </c>
      <c r="GU17" s="18">
        <f t="shared" si="47"/>
        <v>6.5789473684210523E-2</v>
      </c>
      <c r="GV17" s="18">
        <f t="shared" si="47"/>
        <v>1.2345679012345678E-2</v>
      </c>
      <c r="GW17" s="18">
        <f t="shared" si="47"/>
        <v>0.1402439024390244</v>
      </c>
      <c r="GX17" s="18">
        <f t="shared" si="47"/>
        <v>0.12299465240641712</v>
      </c>
      <c r="GY17" s="18">
        <f t="shared" si="47"/>
        <v>0.13333333333333333</v>
      </c>
      <c r="GZ17" s="18">
        <f t="shared" si="47"/>
        <v>5.8823529411764705E-2</v>
      </c>
      <c r="HA17" s="18">
        <f t="shared" si="47"/>
        <v>5.5555555555555552E-2</v>
      </c>
      <c r="HB17" s="18">
        <f t="shared" si="47"/>
        <v>-0.18796992481203006</v>
      </c>
      <c r="HC17" s="18">
        <f t="shared" si="47"/>
        <v>0.28703703703703703</v>
      </c>
      <c r="HD17" s="18">
        <f t="shared" ref="HD17:HM18" si="48">(CW17-CV17)/CV17</f>
        <v>0.15107913669064749</v>
      </c>
      <c r="HE17" s="18">
        <f t="shared" si="48"/>
        <v>-1.2500000000000001E-2</v>
      </c>
      <c r="HF17" s="18">
        <f t="shared" si="48"/>
        <v>6.9620253164556958E-2</v>
      </c>
      <c r="HG17" s="18">
        <f t="shared" si="48"/>
        <v>5.3254437869822487E-2</v>
      </c>
      <c r="HH17" s="18">
        <f t="shared" si="48"/>
        <v>-1.6853932584269662E-2</v>
      </c>
      <c r="HI17" s="18">
        <f t="shared" si="48"/>
        <v>-0.10285714285714286</v>
      </c>
      <c r="HJ17" s="18">
        <f t="shared" si="48"/>
        <v>0.10191082802547771</v>
      </c>
      <c r="HK17" s="18">
        <f t="shared" si="48"/>
        <v>9.2485549132947972E-2</v>
      </c>
      <c r="HL17" s="18">
        <f t="shared" si="48"/>
        <v>3.7037037037037035E-2</v>
      </c>
      <c r="HM17" s="18">
        <f t="shared" si="48"/>
        <v>-3.5714285714285712E-2</v>
      </c>
      <c r="HN17" s="18">
        <f t="shared" ref="HN17:HN18" si="49">(DG17-DF17)/DF17</f>
        <v>5.8201058201058198E-2</v>
      </c>
      <c r="HO17" s="161"/>
      <c r="HQ17" s="71">
        <f t="shared" si="30"/>
        <v>4.3083946236184383E-2</v>
      </c>
      <c r="HR17" s="71">
        <f t="shared" si="31"/>
        <v>3.0441049268792743E-2</v>
      </c>
      <c r="HS17" s="71">
        <f t="shared" si="32"/>
        <v>3.2426360842620544E-2</v>
      </c>
      <c r="HT17" s="75">
        <f t="shared" si="33"/>
        <v>4.1379310344827586E-2</v>
      </c>
      <c r="HU17" s="155">
        <f t="shared" si="10"/>
        <v>4.2721941863572768E-2</v>
      </c>
      <c r="HV17" s="72">
        <f t="shared" si="34"/>
        <v>4.8605240912933223E-2</v>
      </c>
      <c r="HX17" s="25" t="s">
        <v>42</v>
      </c>
      <c r="HY17" s="28">
        <v>4.8605240912933223E-2</v>
      </c>
      <c r="HZ17" s="29" t="s">
        <v>55</v>
      </c>
    </row>
    <row r="18" spans="1:234" s="173" customFormat="1">
      <c r="A18" s="25" t="s">
        <v>96</v>
      </c>
      <c r="B18" s="25" t="s">
        <v>67</v>
      </c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  <c r="BD18" s="172"/>
      <c r="BE18" s="172"/>
      <c r="BF18" s="172"/>
      <c r="BG18" s="172"/>
      <c r="BH18" s="172"/>
      <c r="BI18" s="172"/>
      <c r="BJ18" s="172"/>
      <c r="BK18" s="172"/>
      <c r="BL18" s="172"/>
      <c r="BM18" s="172"/>
      <c r="BN18" s="172"/>
      <c r="BO18" s="172"/>
      <c r="BP18" s="172"/>
      <c r="BQ18" s="172"/>
      <c r="BR18" s="172"/>
      <c r="BS18" s="172"/>
      <c r="BT18" s="172">
        <v>95031</v>
      </c>
      <c r="BU18" s="172">
        <v>63903</v>
      </c>
      <c r="BV18" s="172">
        <v>97941</v>
      </c>
      <c r="BW18" s="172">
        <v>97665</v>
      </c>
      <c r="BX18" s="172">
        <v>93846</v>
      </c>
      <c r="BY18" s="172">
        <v>97810</v>
      </c>
      <c r="BZ18" s="172">
        <v>112585</v>
      </c>
      <c r="CA18" s="172">
        <v>137044</v>
      </c>
      <c r="CB18" s="172">
        <v>126800</v>
      </c>
      <c r="CC18" s="172">
        <v>115743</v>
      </c>
      <c r="CD18" s="172">
        <v>108583</v>
      </c>
      <c r="CE18" s="172">
        <v>94182</v>
      </c>
      <c r="CF18" s="172">
        <v>108676</v>
      </c>
      <c r="CG18" s="172">
        <v>138999</v>
      </c>
      <c r="CH18" s="172">
        <v>130236</v>
      </c>
      <c r="CI18" s="172">
        <v>143238</v>
      </c>
      <c r="CJ18" s="172">
        <v>139763</v>
      </c>
      <c r="CK18" s="172">
        <v>131787</v>
      </c>
      <c r="CL18" s="172">
        <v>135761</v>
      </c>
      <c r="CM18" s="172">
        <v>135233</v>
      </c>
      <c r="CN18" s="172">
        <v>124620</v>
      </c>
      <c r="CO18" s="172">
        <v>133731</v>
      </c>
      <c r="CP18" s="172">
        <v>160802</v>
      </c>
      <c r="CQ18" s="172">
        <v>177709</v>
      </c>
      <c r="CR18" s="172">
        <v>189427</v>
      </c>
      <c r="CS18" s="172">
        <v>213220</v>
      </c>
      <c r="CT18" s="172">
        <v>219123</v>
      </c>
      <c r="CU18" s="172">
        <v>220669</v>
      </c>
      <c r="CV18" s="172">
        <v>245070</v>
      </c>
      <c r="CW18" s="172">
        <v>263824</v>
      </c>
      <c r="CX18" s="172">
        <v>275572</v>
      </c>
      <c r="CY18" s="172">
        <v>282018</v>
      </c>
      <c r="CZ18" s="172">
        <v>304729</v>
      </c>
      <c r="DA18" s="172">
        <v>290241</v>
      </c>
      <c r="DB18" s="172">
        <v>284320</v>
      </c>
      <c r="DC18" s="172">
        <v>290352</v>
      </c>
      <c r="DD18" s="172">
        <v>289445</v>
      </c>
      <c r="DE18" s="172">
        <v>280597</v>
      </c>
      <c r="DF18" s="172">
        <v>288458</v>
      </c>
      <c r="DG18" s="172">
        <v>268294</v>
      </c>
      <c r="DH18" s="25">
        <v>262911</v>
      </c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174">
        <f>(BU18-BT18)/BT18</f>
        <v>-0.32755627111153202</v>
      </c>
      <c r="GC18" s="174">
        <f t="shared" si="45"/>
        <v>0.5326510492465143</v>
      </c>
      <c r="GD18" s="174">
        <f t="shared" si="45"/>
        <v>-2.8180230955371093E-3</v>
      </c>
      <c r="GE18" s="174">
        <f t="shared" si="45"/>
        <v>-3.9103056366149594E-2</v>
      </c>
      <c r="GF18" s="174">
        <f t="shared" si="45"/>
        <v>4.2239413507235257E-2</v>
      </c>
      <c r="GG18" s="174">
        <f t="shared" si="45"/>
        <v>0.15105817401083735</v>
      </c>
      <c r="GH18" s="174">
        <f t="shared" si="45"/>
        <v>0.2172491895012657</v>
      </c>
      <c r="GI18" s="174">
        <f t="shared" si="45"/>
        <v>-7.4749715419865151E-2</v>
      </c>
      <c r="GJ18" s="174">
        <f t="shared" si="46"/>
        <v>-8.7200315457413247E-2</v>
      </c>
      <c r="GK18" s="174">
        <f t="shared" si="46"/>
        <v>-6.1861192469522992E-2</v>
      </c>
      <c r="GL18" s="174">
        <f t="shared" si="46"/>
        <v>-0.1326266542644797</v>
      </c>
      <c r="GM18" s="174">
        <f t="shared" si="46"/>
        <v>0.1538935253020747</v>
      </c>
      <c r="GN18" s="174">
        <f t="shared" si="46"/>
        <v>0.27902204718613127</v>
      </c>
      <c r="GO18" s="174">
        <f t="shared" si="46"/>
        <v>-6.3043619018841868E-2</v>
      </c>
      <c r="GP18" s="174">
        <f t="shared" si="46"/>
        <v>9.9834147240394355E-2</v>
      </c>
      <c r="GQ18" s="174">
        <f t="shared" si="46"/>
        <v>-2.4260321981597062E-2</v>
      </c>
      <c r="GR18" s="174">
        <f t="shared" si="46"/>
        <v>-5.7068036604823881E-2</v>
      </c>
      <c r="GS18" s="174">
        <f t="shared" si="46"/>
        <v>3.0154719357751523E-2</v>
      </c>
      <c r="GT18" s="174">
        <f t="shared" si="47"/>
        <v>-3.8891876164730667E-3</v>
      </c>
      <c r="GU18" s="174">
        <f t="shared" si="47"/>
        <v>-7.8479365243690521E-2</v>
      </c>
      <c r="GV18" s="174">
        <f t="shared" si="47"/>
        <v>7.3110255175734232E-2</v>
      </c>
      <c r="GW18" s="174">
        <f t="shared" si="47"/>
        <v>0.20242875623453052</v>
      </c>
      <c r="GX18" s="174">
        <f t="shared" si="47"/>
        <v>0.1051417270929466</v>
      </c>
      <c r="GY18" s="174">
        <f t="shared" si="47"/>
        <v>6.5939260251309723E-2</v>
      </c>
      <c r="GZ18" s="174">
        <f t="shared" si="47"/>
        <v>0.12560511437123537</v>
      </c>
      <c r="HA18" s="174">
        <f t="shared" si="47"/>
        <v>2.7685020166963701E-2</v>
      </c>
      <c r="HB18" s="174">
        <f t="shared" si="47"/>
        <v>7.0553981097374536E-3</v>
      </c>
      <c r="HC18" s="174">
        <f t="shared" si="47"/>
        <v>0.11057738060171569</v>
      </c>
      <c r="HD18" s="174">
        <f t="shared" si="48"/>
        <v>7.6525074468519194E-2</v>
      </c>
      <c r="HE18" s="174">
        <f t="shared" si="48"/>
        <v>4.4529686457638426E-2</v>
      </c>
      <c r="HF18" s="174">
        <f t="shared" si="48"/>
        <v>2.3391346000319335E-2</v>
      </c>
      <c r="HG18" s="174">
        <f t="shared" si="48"/>
        <v>8.0530320759667817E-2</v>
      </c>
      <c r="HH18" s="174">
        <f t="shared" si="48"/>
        <v>-4.7543883253645045E-2</v>
      </c>
      <c r="HI18" s="174">
        <f t="shared" si="48"/>
        <v>-2.0400288036493811E-2</v>
      </c>
      <c r="HJ18" s="174">
        <f t="shared" si="48"/>
        <v>2.1215531795160381E-2</v>
      </c>
      <c r="HK18" s="174">
        <f t="shared" si="48"/>
        <v>-3.1237945665950296E-3</v>
      </c>
      <c r="HL18" s="174">
        <f t="shared" si="48"/>
        <v>-3.0568847276684689E-2</v>
      </c>
      <c r="HM18" s="174">
        <f t="shared" si="48"/>
        <v>2.8015267447620607E-2</v>
      </c>
      <c r="HN18" s="174">
        <f t="shared" si="49"/>
        <v>-6.9902724140082778E-2</v>
      </c>
      <c r="HO18" s="175"/>
      <c r="HQ18" s="176">
        <f t="shared" si="30"/>
        <v>3.5221977137483998E-2</v>
      </c>
      <c r="HR18" s="176">
        <f t="shared" si="31"/>
        <v>2.4998019770913812E-2</v>
      </c>
      <c r="HS18" s="176">
        <f t="shared" si="32"/>
        <v>2.6749673749943536E-2</v>
      </c>
      <c r="HT18" s="176">
        <f t="shared" si="33"/>
        <v>2.3391346000319335E-2</v>
      </c>
      <c r="HU18" s="174">
        <f t="shared" si="10"/>
        <v>2.2303438897739856E-2</v>
      </c>
      <c r="HV18" s="179">
        <f t="shared" si="34"/>
        <v>2.2303438897739856E-2</v>
      </c>
      <c r="HX18" s="25" t="s">
        <v>67</v>
      </c>
      <c r="HY18" s="177">
        <v>2.3971422004290501E-2</v>
      </c>
      <c r="HZ18" s="29" t="s">
        <v>55</v>
      </c>
    </row>
    <row r="19" spans="1:234">
      <c r="A19" s="1" t="s">
        <v>94</v>
      </c>
      <c r="B19" s="67" t="s">
        <v>68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1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>
        <v>3353.1250557051758</v>
      </c>
      <c r="BN19" s="48">
        <v>3241.7367342403249</v>
      </c>
      <c r="BO19" s="48">
        <v>4252.4628156972349</v>
      </c>
      <c r="BP19" s="48">
        <v>4888.3293330048364</v>
      </c>
      <c r="BQ19" s="48">
        <v>5422.3903340146971</v>
      </c>
      <c r="BR19" s="48">
        <v>4875.1518184736078</v>
      </c>
      <c r="BS19" s="48">
        <v>4887.4613488986934</v>
      </c>
      <c r="BT19" s="48">
        <v>4398.2288462652705</v>
      </c>
      <c r="BU19" s="48">
        <v>5837.3228313093523</v>
      </c>
      <c r="BV19" s="48">
        <v>7304.78645333037</v>
      </c>
      <c r="BW19" s="48">
        <v>8080.7801052513323</v>
      </c>
      <c r="BX19" s="48">
        <v>7602.1729489476729</v>
      </c>
      <c r="BY19" s="48">
        <v>7800.6568395522863</v>
      </c>
      <c r="BZ19" s="48">
        <v>7469.7284682030731</v>
      </c>
      <c r="CA19" s="48">
        <v>9088.447237189961</v>
      </c>
      <c r="CB19" s="48">
        <v>9660.6461257825831</v>
      </c>
      <c r="CC19" s="48">
        <v>7653.0314676853641</v>
      </c>
      <c r="CD19" s="48">
        <v>7135.5894816022956</v>
      </c>
      <c r="CE19" s="48">
        <v>8341.4731815020223</v>
      </c>
      <c r="CF19" s="48">
        <v>7878.9945485140079</v>
      </c>
      <c r="CG19" s="48">
        <v>10353.850778065527</v>
      </c>
      <c r="CH19" s="48">
        <v>11089.993294044083</v>
      </c>
      <c r="CI19" s="48">
        <v>9759.278578887086</v>
      </c>
      <c r="CJ19" s="48">
        <v>10914.25686284386</v>
      </c>
      <c r="CK19" s="48">
        <v>10885.092288230404</v>
      </c>
      <c r="CL19" s="48">
        <v>11498.761766714555</v>
      </c>
      <c r="CM19" s="48">
        <v>12711.720685932274</v>
      </c>
      <c r="CN19" s="48">
        <v>13844.088429747548</v>
      </c>
      <c r="CO19" s="48">
        <v>13981.363494104593</v>
      </c>
      <c r="CP19" s="48">
        <v>15062.729884184067</v>
      </c>
      <c r="CQ19" s="48">
        <v>17756.853439652976</v>
      </c>
      <c r="CR19" s="48">
        <v>19959.321956049978</v>
      </c>
      <c r="CS19" s="48">
        <v>18150.650215315996</v>
      </c>
      <c r="CT19" s="48">
        <v>18576.20505820516</v>
      </c>
      <c r="CU19" s="48">
        <v>19141.606166887876</v>
      </c>
      <c r="CV19" s="48">
        <v>17621.660971297741</v>
      </c>
      <c r="CW19" s="48">
        <v>15937.828304938568</v>
      </c>
      <c r="CX19" s="48">
        <v>15474.759470193669</v>
      </c>
      <c r="CY19" s="48">
        <v>14634.825808531925</v>
      </c>
      <c r="CZ19" s="48">
        <v>21879.639652804221</v>
      </c>
      <c r="DA19" s="48">
        <v>22598.674548421284</v>
      </c>
      <c r="DB19" s="48">
        <v>24033.950397927736</v>
      </c>
      <c r="DC19" s="48">
        <v>26658.57272387663</v>
      </c>
      <c r="DD19" s="48">
        <v>36395.044600271875</v>
      </c>
      <c r="DE19" s="48">
        <v>36304.84918587908</v>
      </c>
      <c r="DF19" s="48">
        <v>34074.892048375819</v>
      </c>
      <c r="DG19" s="48"/>
      <c r="DH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8">
        <f t="shared" ref="FU19:GD20" si="50">(BN19-BM19)/BM19</f>
        <v>-3.3219256548552858E-2</v>
      </c>
      <c r="FV19" s="18">
        <f t="shared" si="50"/>
        <v>0.31178536825069031</v>
      </c>
      <c r="FW19" s="18">
        <f t="shared" si="50"/>
        <v>0.14952900116149392</v>
      </c>
      <c r="FX19" s="18">
        <f t="shared" si="50"/>
        <v>0.10925225463104705</v>
      </c>
      <c r="FY19" s="18">
        <f t="shared" si="50"/>
        <v>-0.10092200705439035</v>
      </c>
      <c r="FZ19" s="18">
        <f t="shared" si="50"/>
        <v>2.5249532493409835E-3</v>
      </c>
      <c r="GA19" s="18">
        <f t="shared" si="50"/>
        <v>-0.10009951336876825</v>
      </c>
      <c r="GB19" s="18">
        <f t="shared" si="50"/>
        <v>0.32719852362072516</v>
      </c>
      <c r="GC19" s="18">
        <f t="shared" si="50"/>
        <v>0.25139326099116149</v>
      </c>
      <c r="GD19" s="18">
        <f t="shared" si="50"/>
        <v>0.10623084697666614</v>
      </c>
      <c r="GE19" s="18">
        <f t="shared" ref="GE19:GN20" si="51">(BX19-BW19)/BW19</f>
        <v>-5.9227840637890189E-2</v>
      </c>
      <c r="GF19" s="18">
        <f t="shared" si="51"/>
        <v>2.6108836504711255E-2</v>
      </c>
      <c r="GG19" s="18">
        <f t="shared" si="51"/>
        <v>-4.2423141814325292E-2</v>
      </c>
      <c r="GH19" s="18">
        <f t="shared" si="51"/>
        <v>0.21670383011610178</v>
      </c>
      <c r="GI19" s="18">
        <f t="shared" si="51"/>
        <v>6.2958927268805837E-2</v>
      </c>
      <c r="GJ19" s="18">
        <f t="shared" si="51"/>
        <v>-0.2078137043793836</v>
      </c>
      <c r="GK19" s="18">
        <f t="shared" si="51"/>
        <v>-6.7612682408003638E-2</v>
      </c>
      <c r="GL19" s="18">
        <f t="shared" si="51"/>
        <v>0.16899566644197497</v>
      </c>
      <c r="GM19" s="18">
        <f t="shared" si="51"/>
        <v>-5.5443279972847356E-2</v>
      </c>
      <c r="GN19" s="18">
        <f t="shared" si="51"/>
        <v>0.31410812817712658</v>
      </c>
      <c r="GO19" s="18">
        <f t="shared" ref="GO19:GX20" si="52">(CH19-CG19)/CG19</f>
        <v>7.1098428184619228E-2</v>
      </c>
      <c r="GP19" s="18">
        <f t="shared" si="52"/>
        <v>-0.11999238231024555</v>
      </c>
      <c r="GQ19" s="18">
        <f t="shared" si="52"/>
        <v>0.11834668665524291</v>
      </c>
      <c r="GR19" s="18">
        <f t="shared" si="52"/>
        <v>-2.6721539523907739E-3</v>
      </c>
      <c r="GS19" s="18">
        <f t="shared" si="52"/>
        <v>5.6377057927904414E-2</v>
      </c>
      <c r="GT19" s="18">
        <f t="shared" si="52"/>
        <v>0.1054860465697158</v>
      </c>
      <c r="GU19" s="18">
        <f t="shared" si="52"/>
        <v>8.9080602995661715E-2</v>
      </c>
      <c r="GV19" s="18">
        <f t="shared" si="52"/>
        <v>9.9157893315730966E-3</v>
      </c>
      <c r="GW19" s="18">
        <f t="shared" si="52"/>
        <v>7.7343414362658222E-2</v>
      </c>
      <c r="GX19" s="18">
        <f t="shared" si="52"/>
        <v>0.17886024486821275</v>
      </c>
      <c r="GY19" s="18">
        <f t="shared" ref="GY19:HH21" si="53">(CR19-CQ19)/CQ19</f>
        <v>0.12403484231494821</v>
      </c>
      <c r="GZ19" s="18">
        <f t="shared" si="53"/>
        <v>-9.0617894972416416E-2</v>
      </c>
      <c r="HA19" s="18">
        <f t="shared" si="53"/>
        <v>2.3445707885994576E-2</v>
      </c>
      <c r="HB19" s="18">
        <f t="shared" si="53"/>
        <v>3.0436846864638625E-2</v>
      </c>
      <c r="HC19" s="18">
        <f t="shared" si="53"/>
        <v>-7.9405311254361371E-2</v>
      </c>
      <c r="HD19" s="18">
        <f t="shared" si="53"/>
        <v>-9.5554707873554509E-2</v>
      </c>
      <c r="HE19" s="18">
        <f t="shared" si="53"/>
        <v>-2.9054700921919887E-2</v>
      </c>
      <c r="HF19" s="18">
        <f t="shared" si="53"/>
        <v>-5.427765538324273E-2</v>
      </c>
      <c r="HG19" s="18">
        <f t="shared" si="53"/>
        <v>0.49503929456055823</v>
      </c>
      <c r="HH19" s="18">
        <f t="shared" si="53"/>
        <v>3.2863196424942405E-2</v>
      </c>
      <c r="HI19" s="18">
        <f t="shared" ref="HI19:HM21" si="54">(DB19-DA19)/DA19</f>
        <v>6.3511505793454534E-2</v>
      </c>
      <c r="HJ19" s="18">
        <f t="shared" si="54"/>
        <v>0.10920478250530115</v>
      </c>
      <c r="HK19" s="18">
        <f t="shared" si="54"/>
        <v>0.36522855057708387</v>
      </c>
      <c r="HL19" s="18">
        <f t="shared" si="54"/>
        <v>-2.4782333799398728E-3</v>
      </c>
      <c r="HM19" s="18">
        <f t="shared" si="54"/>
        <v>-6.1423120809178625E-2</v>
      </c>
      <c r="HN19" s="1"/>
      <c r="HQ19" s="71">
        <f t="shared" si="30"/>
        <v>6.2107222403798748E-2</v>
      </c>
      <c r="HR19" s="71">
        <f t="shared" si="31"/>
        <v>5.2580319099772024E-2</v>
      </c>
      <c r="HS19" s="71">
        <f t="shared" si="32"/>
        <v>5.8410042975243145E-2</v>
      </c>
      <c r="HT19" s="75">
        <f t="shared" si="33"/>
        <v>3.2863196424942405E-2</v>
      </c>
      <c r="HU19" s="155">
        <f t="shared" si="10"/>
        <v>3.2863196424942405E-2</v>
      </c>
      <c r="HV19" s="72">
        <f t="shared" si="34"/>
        <v>5.6377057927904414E-2</v>
      </c>
      <c r="HX19" s="25" t="s">
        <v>68</v>
      </c>
      <c r="HY19" s="26">
        <v>5.6377057927904414E-2</v>
      </c>
      <c r="HZ19" s="29" t="s">
        <v>55</v>
      </c>
    </row>
    <row r="20" spans="1:234">
      <c r="A20" s="1" t="s">
        <v>94</v>
      </c>
      <c r="B20" s="67" t="s">
        <v>3</v>
      </c>
      <c r="C20" s="48"/>
      <c r="D20" s="48"/>
      <c r="E20" s="48"/>
      <c r="F20" s="48"/>
      <c r="G20" s="48"/>
      <c r="H20" s="48"/>
      <c r="I20" s="48"/>
      <c r="J20" s="48">
        <v>33936</v>
      </c>
      <c r="K20" s="48">
        <v>11424.000000000002</v>
      </c>
      <c r="L20" s="48">
        <v>12992.000000000002</v>
      </c>
      <c r="M20" s="48">
        <v>34384</v>
      </c>
      <c r="N20" s="48">
        <v>34832</v>
      </c>
      <c r="O20" s="48">
        <v>40880.000000000007</v>
      </c>
      <c r="P20" s="48">
        <v>37408</v>
      </c>
      <c r="Q20" s="48">
        <v>38080</v>
      </c>
      <c r="R20" s="48">
        <v>54880.000000000007</v>
      </c>
      <c r="S20" s="48">
        <v>63840.000000000007</v>
      </c>
      <c r="T20" s="48">
        <v>59696.000000000007</v>
      </c>
      <c r="U20" s="48">
        <v>39648.000000000007</v>
      </c>
      <c r="V20" s="48">
        <v>20832.000000000004</v>
      </c>
      <c r="W20" s="48">
        <v>50960.000000000007</v>
      </c>
      <c r="X20" s="48">
        <v>79072.000000000015</v>
      </c>
      <c r="Y20" s="48">
        <v>85232.000000000015</v>
      </c>
      <c r="Z20" s="48">
        <v>97440.000000000015</v>
      </c>
      <c r="AA20" s="48">
        <v>126560.00000000001</v>
      </c>
      <c r="AB20" s="48">
        <v>124320.00000000001</v>
      </c>
      <c r="AC20" s="48">
        <v>134400</v>
      </c>
      <c r="AD20" s="48">
        <v>151200</v>
      </c>
      <c r="AE20" s="48">
        <v>174720.00000000003</v>
      </c>
      <c r="AF20" s="48">
        <v>171360.00000000003</v>
      </c>
      <c r="AG20" s="48">
        <v>169120.00000000003</v>
      </c>
      <c r="AH20" s="48">
        <v>171360.00000000003</v>
      </c>
      <c r="AI20" s="48">
        <v>165760.00000000003</v>
      </c>
      <c r="AJ20" s="48">
        <v>141120</v>
      </c>
      <c r="AK20" s="48">
        <v>154560.00000000003</v>
      </c>
      <c r="AL20" s="48">
        <v>166880.00000000003</v>
      </c>
      <c r="AM20" s="48">
        <v>161840.00000000003</v>
      </c>
      <c r="AN20" s="48">
        <v>162848.00000000003</v>
      </c>
      <c r="AO20" s="48">
        <v>183232.00000000003</v>
      </c>
      <c r="AP20" s="48">
        <v>207984.00000000003</v>
      </c>
      <c r="AQ20" s="48">
        <v>227360.00000000003</v>
      </c>
      <c r="AR20" s="48">
        <v>248304.00000000003</v>
      </c>
      <c r="AS20" s="48">
        <v>280000</v>
      </c>
      <c r="AT20" s="48">
        <v>297920</v>
      </c>
      <c r="AU20" s="48">
        <v>334880.00000000006</v>
      </c>
      <c r="AV20" s="48">
        <v>257600.00000000003</v>
      </c>
      <c r="AW20" s="48">
        <v>324800.00000000006</v>
      </c>
      <c r="AX20" s="48">
        <v>369600.00000000006</v>
      </c>
      <c r="AY20" s="48">
        <v>414400.00000000006</v>
      </c>
      <c r="AZ20" s="48">
        <v>403200.00000000006</v>
      </c>
      <c r="BA20" s="48">
        <v>392000.00000000006</v>
      </c>
      <c r="BB20" s="48">
        <v>425600.00000000006</v>
      </c>
      <c r="BC20" s="48">
        <v>470400.00000000006</v>
      </c>
      <c r="BD20" s="48">
        <v>448000.00000000006</v>
      </c>
      <c r="BE20" s="48">
        <v>504000.00000000006</v>
      </c>
      <c r="BF20" s="48">
        <v>560000</v>
      </c>
      <c r="BG20" s="1">
        <v>554400</v>
      </c>
      <c r="BH20" s="48">
        <v>660000</v>
      </c>
      <c r="BI20" s="48">
        <v>670000</v>
      </c>
      <c r="BJ20" s="48">
        <v>630000</v>
      </c>
      <c r="BK20" s="48">
        <v>680000</v>
      </c>
      <c r="BL20" s="48">
        <v>740000</v>
      </c>
      <c r="BM20" s="48">
        <v>752000</v>
      </c>
      <c r="BN20" s="48">
        <v>767000</v>
      </c>
      <c r="BO20" s="48">
        <v>781000</v>
      </c>
      <c r="BP20" s="48">
        <v>629000</v>
      </c>
      <c r="BQ20" s="48">
        <v>673000</v>
      </c>
      <c r="BR20" s="48">
        <v>758000</v>
      </c>
      <c r="BS20" s="48">
        <v>719000</v>
      </c>
      <c r="BT20" s="48">
        <v>629000</v>
      </c>
      <c r="BU20" s="48">
        <v>660000</v>
      </c>
      <c r="BV20" s="48">
        <v>738000</v>
      </c>
      <c r="BW20" s="48">
        <v>810000</v>
      </c>
      <c r="BX20" s="48">
        <v>790000</v>
      </c>
      <c r="BY20" s="48">
        <v>820000</v>
      </c>
      <c r="BZ20" s="48">
        <v>870000</v>
      </c>
      <c r="CA20" s="48">
        <v>910000</v>
      </c>
      <c r="CB20" s="48">
        <v>969000</v>
      </c>
      <c r="CC20" s="48">
        <v>985000</v>
      </c>
      <c r="CD20" s="48">
        <v>947000</v>
      </c>
      <c r="CE20" s="48">
        <v>900000</v>
      </c>
      <c r="CF20" s="48">
        <v>906000</v>
      </c>
      <c r="CG20" s="48">
        <v>1040000</v>
      </c>
      <c r="CH20" s="48">
        <v>1080000</v>
      </c>
      <c r="CI20" s="48">
        <v>1120000</v>
      </c>
      <c r="CJ20" s="49">
        <v>1140000</v>
      </c>
      <c r="CK20" s="49">
        <v>1120000</v>
      </c>
      <c r="CL20" s="49">
        <v>1250000</v>
      </c>
      <c r="CM20" s="49">
        <v>1330000</v>
      </c>
      <c r="CN20" s="49">
        <v>1340000</v>
      </c>
      <c r="CO20" s="48">
        <v>1400000</v>
      </c>
      <c r="CP20" s="48">
        <v>1400000</v>
      </c>
      <c r="CQ20" s="48">
        <v>1490000</v>
      </c>
      <c r="CR20" s="48">
        <v>1580000</v>
      </c>
      <c r="CS20" s="48">
        <v>1660000</v>
      </c>
      <c r="CT20" s="48">
        <v>1570000</v>
      </c>
      <c r="CU20" s="48">
        <v>1400000</v>
      </c>
      <c r="CV20" s="48">
        <v>1590000</v>
      </c>
      <c r="CW20" s="48">
        <v>1940000</v>
      </c>
      <c r="CX20" s="48">
        <v>2220000</v>
      </c>
      <c r="CY20" s="48">
        <v>2630000</v>
      </c>
      <c r="CZ20" s="48">
        <v>2450000</v>
      </c>
      <c r="DA20" s="48">
        <v>2280000</v>
      </c>
      <c r="DB20" s="48">
        <v>2090000</v>
      </c>
      <c r="DC20" s="48">
        <v>2160000</v>
      </c>
      <c r="DD20" s="48">
        <v>2400000</v>
      </c>
      <c r="DE20" s="48">
        <v>2610000</v>
      </c>
      <c r="DF20" s="49">
        <v>2510000</v>
      </c>
      <c r="DG20" s="48">
        <v>2700000</v>
      </c>
      <c r="DH20" s="1"/>
      <c r="DJ20" s="1"/>
      <c r="DK20" s="1"/>
      <c r="DL20" s="1"/>
      <c r="DM20" s="1"/>
      <c r="DN20" s="1"/>
      <c r="DO20" s="1"/>
      <c r="DP20" s="1"/>
      <c r="DQ20" s="1"/>
      <c r="DR20" s="18">
        <f t="shared" ref="DR20:EW20" si="55">(K20-J20)/J20</f>
        <v>-0.6633663366336634</v>
      </c>
      <c r="DS20" s="18">
        <f t="shared" si="55"/>
        <v>0.1372549019607843</v>
      </c>
      <c r="DT20" s="18">
        <f t="shared" si="55"/>
        <v>1.6465517241379308</v>
      </c>
      <c r="DU20" s="18">
        <f t="shared" si="55"/>
        <v>1.3029315960912053E-2</v>
      </c>
      <c r="DV20" s="18">
        <f t="shared" si="55"/>
        <v>0.17363344051446966</v>
      </c>
      <c r="DW20" s="18">
        <f t="shared" si="55"/>
        <v>-8.4931506849315233E-2</v>
      </c>
      <c r="DX20" s="18">
        <f t="shared" si="55"/>
        <v>1.7964071856287425E-2</v>
      </c>
      <c r="DY20" s="18">
        <f t="shared" si="55"/>
        <v>0.4411764705882355</v>
      </c>
      <c r="DZ20" s="18">
        <f t="shared" si="55"/>
        <v>0.16326530612244897</v>
      </c>
      <c r="EA20" s="18">
        <f t="shared" si="55"/>
        <v>-6.491228070175438E-2</v>
      </c>
      <c r="EB20" s="18">
        <f t="shared" si="55"/>
        <v>-0.33583489681050654</v>
      </c>
      <c r="EC20" s="18">
        <f t="shared" si="55"/>
        <v>-0.47457627118644069</v>
      </c>
      <c r="ED20" s="18">
        <f t="shared" si="55"/>
        <v>1.4462365591397848</v>
      </c>
      <c r="EE20" s="18">
        <f t="shared" si="55"/>
        <v>0.55164835164835169</v>
      </c>
      <c r="EF20" s="18">
        <f t="shared" si="55"/>
        <v>7.790368271954673E-2</v>
      </c>
      <c r="EG20" s="18">
        <f t="shared" si="55"/>
        <v>0.14323258869908012</v>
      </c>
      <c r="EH20" s="18">
        <f t="shared" si="55"/>
        <v>0.29885057471264365</v>
      </c>
      <c r="EI20" s="18">
        <f t="shared" si="55"/>
        <v>-1.7699115044247784E-2</v>
      </c>
      <c r="EJ20" s="18">
        <f t="shared" si="55"/>
        <v>8.1081081081080961E-2</v>
      </c>
      <c r="EK20" s="18">
        <f t="shared" si="55"/>
        <v>0.125</v>
      </c>
      <c r="EL20" s="18">
        <f t="shared" si="55"/>
        <v>0.15555555555555575</v>
      </c>
      <c r="EM20" s="18">
        <f t="shared" si="55"/>
        <v>-1.9230769230769228E-2</v>
      </c>
      <c r="EN20" s="18">
        <f t="shared" si="55"/>
        <v>-1.3071895424836598E-2</v>
      </c>
      <c r="EO20" s="18">
        <f t="shared" si="55"/>
        <v>1.324503311258278E-2</v>
      </c>
      <c r="EP20" s="18">
        <f t="shared" si="55"/>
        <v>-3.2679738562091498E-2</v>
      </c>
      <c r="EQ20" s="18">
        <f t="shared" si="55"/>
        <v>-0.1486486486486488</v>
      </c>
      <c r="ER20" s="18">
        <f t="shared" si="55"/>
        <v>9.5238095238095441E-2</v>
      </c>
      <c r="ES20" s="18">
        <f t="shared" si="55"/>
        <v>7.9710144927536211E-2</v>
      </c>
      <c r="ET20" s="18">
        <f t="shared" si="55"/>
        <v>-3.0201342281879189E-2</v>
      </c>
      <c r="EU20" s="18">
        <f t="shared" si="55"/>
        <v>6.2283737024221445E-3</v>
      </c>
      <c r="EV20" s="18">
        <f t="shared" si="55"/>
        <v>0.12517193947730396</v>
      </c>
      <c r="EW20" s="18">
        <f t="shared" si="55"/>
        <v>0.13508557457212711</v>
      </c>
      <c r="EX20" s="18">
        <f t="shared" ref="EX20:FT20" si="56">(AQ20-AP20)/AP20</f>
        <v>9.3161012385568107E-2</v>
      </c>
      <c r="EY20" s="18">
        <f t="shared" si="56"/>
        <v>9.2118226600985204E-2</v>
      </c>
      <c r="EZ20" s="18">
        <f t="shared" si="56"/>
        <v>0.12764997744700032</v>
      </c>
      <c r="FA20" s="18">
        <f t="shared" si="56"/>
        <v>6.4000000000000001E-2</v>
      </c>
      <c r="FB20" s="18">
        <f t="shared" si="56"/>
        <v>0.12406015037594005</v>
      </c>
      <c r="FC20" s="18">
        <f t="shared" si="56"/>
        <v>-0.23076923076923081</v>
      </c>
      <c r="FD20" s="18">
        <f t="shared" si="56"/>
        <v>0.26086956521739141</v>
      </c>
      <c r="FE20" s="18">
        <f t="shared" si="56"/>
        <v>0.13793103448275859</v>
      </c>
      <c r="FF20" s="18">
        <f t="shared" si="56"/>
        <v>0.12121212121212119</v>
      </c>
      <c r="FG20" s="18">
        <f t="shared" si="56"/>
        <v>-2.7027027027027022E-2</v>
      </c>
      <c r="FH20" s="18">
        <f t="shared" si="56"/>
        <v>-2.7777777777777773E-2</v>
      </c>
      <c r="FI20" s="18">
        <f t="shared" si="56"/>
        <v>8.5714285714285701E-2</v>
      </c>
      <c r="FJ20" s="18">
        <f t="shared" si="56"/>
        <v>0.10526315789473682</v>
      </c>
      <c r="FK20" s="18">
        <f t="shared" si="56"/>
        <v>-4.7619047619047616E-2</v>
      </c>
      <c r="FL20" s="18">
        <f t="shared" si="56"/>
        <v>0.12499999999999999</v>
      </c>
      <c r="FM20" s="18">
        <f t="shared" si="56"/>
        <v>0.11111111111111098</v>
      </c>
      <c r="FN20" s="18">
        <f t="shared" si="56"/>
        <v>-0.01</v>
      </c>
      <c r="FO20" s="18">
        <f t="shared" si="56"/>
        <v>0.19047619047619047</v>
      </c>
      <c r="FP20" s="18">
        <f t="shared" si="56"/>
        <v>1.5151515151515152E-2</v>
      </c>
      <c r="FQ20" s="18">
        <f t="shared" si="56"/>
        <v>-5.9701492537313432E-2</v>
      </c>
      <c r="FR20" s="18">
        <f t="shared" si="56"/>
        <v>7.9365079365079361E-2</v>
      </c>
      <c r="FS20" s="18">
        <f t="shared" si="56"/>
        <v>8.8235294117647065E-2</v>
      </c>
      <c r="FT20" s="18">
        <f t="shared" si="56"/>
        <v>1.6216216216216217E-2</v>
      </c>
      <c r="FU20" s="18">
        <f t="shared" si="50"/>
        <v>1.9946808510638299E-2</v>
      </c>
      <c r="FV20" s="18">
        <f t="shared" si="50"/>
        <v>1.8252933507170794E-2</v>
      </c>
      <c r="FW20" s="18">
        <f t="shared" si="50"/>
        <v>-0.1946222791293214</v>
      </c>
      <c r="FX20" s="18">
        <f t="shared" si="50"/>
        <v>6.9952305246422888E-2</v>
      </c>
      <c r="FY20" s="18">
        <f t="shared" si="50"/>
        <v>0.1263001485884101</v>
      </c>
      <c r="FZ20" s="18">
        <f t="shared" si="50"/>
        <v>-5.1451187335092345E-2</v>
      </c>
      <c r="GA20" s="18">
        <f t="shared" si="50"/>
        <v>-0.12517385257301808</v>
      </c>
      <c r="GB20" s="18">
        <f t="shared" si="50"/>
        <v>4.9284578696343402E-2</v>
      </c>
      <c r="GC20" s="18">
        <f t="shared" si="50"/>
        <v>0.11818181818181818</v>
      </c>
      <c r="GD20" s="18">
        <f t="shared" si="50"/>
        <v>9.7560975609756101E-2</v>
      </c>
      <c r="GE20" s="18">
        <f t="shared" si="51"/>
        <v>-2.4691358024691357E-2</v>
      </c>
      <c r="GF20" s="18">
        <f t="shared" si="51"/>
        <v>3.7974683544303799E-2</v>
      </c>
      <c r="GG20" s="18">
        <f t="shared" si="51"/>
        <v>6.097560975609756E-2</v>
      </c>
      <c r="GH20" s="18">
        <f t="shared" si="51"/>
        <v>4.5977011494252873E-2</v>
      </c>
      <c r="GI20" s="18">
        <f t="shared" si="51"/>
        <v>6.4835164835164841E-2</v>
      </c>
      <c r="GJ20" s="18">
        <f t="shared" si="51"/>
        <v>1.6511867905056758E-2</v>
      </c>
      <c r="GK20" s="18">
        <f t="shared" si="51"/>
        <v>-3.8578680203045689E-2</v>
      </c>
      <c r="GL20" s="18">
        <f t="shared" si="51"/>
        <v>-4.9630411826821541E-2</v>
      </c>
      <c r="GM20" s="18">
        <f t="shared" si="51"/>
        <v>6.6666666666666671E-3</v>
      </c>
      <c r="GN20" s="18">
        <f t="shared" si="51"/>
        <v>0.1479028697571744</v>
      </c>
      <c r="GO20" s="18">
        <f t="shared" si="52"/>
        <v>3.8461538461538464E-2</v>
      </c>
      <c r="GP20" s="18">
        <f t="shared" si="52"/>
        <v>3.7037037037037035E-2</v>
      </c>
      <c r="GQ20" s="18">
        <f t="shared" si="52"/>
        <v>1.7857142857142856E-2</v>
      </c>
      <c r="GR20" s="18">
        <f t="shared" si="52"/>
        <v>-1.7543859649122806E-2</v>
      </c>
      <c r="GS20" s="18">
        <f t="shared" si="52"/>
        <v>0.11607142857142858</v>
      </c>
      <c r="GT20" s="18">
        <f t="shared" si="52"/>
        <v>6.4000000000000001E-2</v>
      </c>
      <c r="GU20" s="18">
        <f t="shared" si="52"/>
        <v>7.5187969924812026E-3</v>
      </c>
      <c r="GV20" s="18">
        <f t="shared" si="52"/>
        <v>4.4776119402985072E-2</v>
      </c>
      <c r="GW20" s="18">
        <f t="shared" si="52"/>
        <v>0</v>
      </c>
      <c r="GX20" s="18">
        <f t="shared" si="52"/>
        <v>6.4285714285714279E-2</v>
      </c>
      <c r="GY20" s="18">
        <f t="shared" si="53"/>
        <v>6.0402684563758392E-2</v>
      </c>
      <c r="GZ20" s="18">
        <f t="shared" si="53"/>
        <v>5.0632911392405063E-2</v>
      </c>
      <c r="HA20" s="18">
        <f t="shared" si="53"/>
        <v>-5.4216867469879519E-2</v>
      </c>
      <c r="HB20" s="18">
        <f t="shared" si="53"/>
        <v>-0.10828025477707007</v>
      </c>
      <c r="HC20" s="18">
        <f t="shared" si="53"/>
        <v>0.1357142857142857</v>
      </c>
      <c r="HD20" s="18">
        <f t="shared" si="53"/>
        <v>0.22012578616352202</v>
      </c>
      <c r="HE20" s="18">
        <f t="shared" si="53"/>
        <v>0.14432989690721648</v>
      </c>
      <c r="HF20" s="18">
        <f t="shared" si="53"/>
        <v>0.18468468468468469</v>
      </c>
      <c r="HG20" s="18">
        <f t="shared" si="53"/>
        <v>-6.8441064638783272E-2</v>
      </c>
      <c r="HH20" s="18">
        <f t="shared" si="53"/>
        <v>-6.9387755102040816E-2</v>
      </c>
      <c r="HI20" s="18">
        <f t="shared" si="54"/>
        <v>-8.3333333333333329E-2</v>
      </c>
      <c r="HJ20" s="18">
        <f t="shared" si="54"/>
        <v>3.3492822966507178E-2</v>
      </c>
      <c r="HK20" s="18">
        <f t="shared" si="54"/>
        <v>0.1111111111111111</v>
      </c>
      <c r="HL20" s="18">
        <f t="shared" si="54"/>
        <v>8.7499999999999994E-2</v>
      </c>
      <c r="HM20" s="18">
        <f t="shared" si="54"/>
        <v>-3.8314176245210725E-2</v>
      </c>
      <c r="HN20" s="18">
        <f>(DG20-DF20)/DF20</f>
        <v>7.5697211155378488E-2</v>
      </c>
      <c r="HO20" s="161"/>
      <c r="HQ20" s="71">
        <f t="shared" si="30"/>
        <v>6.8583246343071502E-2</v>
      </c>
      <c r="HR20" s="71">
        <f t="shared" si="31"/>
        <v>3.7559041818310983E-2</v>
      </c>
      <c r="HS20" s="71">
        <f t="shared" si="32"/>
        <v>3.8423450481038748E-2</v>
      </c>
      <c r="HT20" s="72">
        <f t="shared" si="33"/>
        <v>5.0632911392405063E-2</v>
      </c>
      <c r="HU20" s="155">
        <f t="shared" si="10"/>
        <v>3.7749287749287749E-2</v>
      </c>
      <c r="HV20" s="75">
        <f t="shared" si="34"/>
        <v>3.7749287749287749E-2</v>
      </c>
      <c r="HX20" s="25" t="s">
        <v>3</v>
      </c>
      <c r="HY20" s="30">
        <v>5.0632911392405063E-2</v>
      </c>
      <c r="HZ20" s="27" t="s">
        <v>98</v>
      </c>
    </row>
    <row r="21" spans="1:234">
      <c r="A21" s="1" t="s">
        <v>96</v>
      </c>
      <c r="B21" s="67" t="s">
        <v>69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1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9"/>
      <c r="CK21" s="49"/>
      <c r="CL21" s="49"/>
      <c r="CM21" s="49"/>
      <c r="CN21" s="49"/>
      <c r="CO21" s="48"/>
      <c r="CP21" s="48"/>
      <c r="CQ21">
        <v>639</v>
      </c>
      <c r="CR21">
        <v>656</v>
      </c>
      <c r="CS21">
        <v>688</v>
      </c>
      <c r="CT21">
        <v>585</v>
      </c>
      <c r="CU21">
        <v>511</v>
      </c>
      <c r="CV21">
        <v>4816</v>
      </c>
      <c r="CW21">
        <v>107130</v>
      </c>
      <c r="CX21">
        <v>64876</v>
      </c>
      <c r="CY21">
        <v>64041</v>
      </c>
      <c r="CZ21">
        <v>72154</v>
      </c>
      <c r="DA21" s="48">
        <v>66350</v>
      </c>
      <c r="DB21" s="48">
        <v>57759</v>
      </c>
      <c r="DC21" s="48">
        <v>70146</v>
      </c>
      <c r="DD21" s="48">
        <v>69506</v>
      </c>
      <c r="DE21" s="48">
        <v>94790</v>
      </c>
      <c r="DF21" s="49">
        <v>66232</v>
      </c>
      <c r="DG21" s="48">
        <v>84104</v>
      </c>
      <c r="DH21" s="1">
        <v>86461</v>
      </c>
      <c r="DJ21" s="1"/>
      <c r="DK21" s="1"/>
      <c r="DL21" s="1"/>
      <c r="DM21" s="1"/>
      <c r="DN21" s="1"/>
      <c r="DO21" s="1"/>
      <c r="DP21" s="1"/>
      <c r="DQ21" s="1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>
        <f t="shared" si="53"/>
        <v>2.6604068857589983E-2</v>
      </c>
      <c r="GZ21" s="18">
        <f t="shared" si="53"/>
        <v>4.878048780487805E-2</v>
      </c>
      <c r="HA21" s="18">
        <f t="shared" si="53"/>
        <v>-0.14970930232558138</v>
      </c>
      <c r="HB21" s="18">
        <f t="shared" si="53"/>
        <v>-0.12649572649572649</v>
      </c>
      <c r="HC21" s="18">
        <f t="shared" ref="HC21:HM24" si="57">(CV21-CU21)/CU21</f>
        <v>8.4246575342465757</v>
      </c>
      <c r="HD21" s="18">
        <f t="shared" si="57"/>
        <v>21.244601328903656</v>
      </c>
      <c r="HE21" s="18">
        <f t="shared" si="53"/>
        <v>-0.39441799682628581</v>
      </c>
      <c r="HF21" s="18">
        <f t="shared" si="53"/>
        <v>-1.2870707195264813E-2</v>
      </c>
      <c r="HG21" s="18">
        <f t="shared" si="53"/>
        <v>0.12668446776283943</v>
      </c>
      <c r="HH21" s="18">
        <f t="shared" si="53"/>
        <v>-8.0439060897524742E-2</v>
      </c>
      <c r="HI21" s="18">
        <f t="shared" si="54"/>
        <v>-0.1294800301431801</v>
      </c>
      <c r="HJ21" s="18">
        <f t="shared" si="54"/>
        <v>0.21446008414273102</v>
      </c>
      <c r="HK21" s="18">
        <f t="shared" si="54"/>
        <v>-9.1238274456134343E-3</v>
      </c>
      <c r="HL21" s="18">
        <f t="shared" si="54"/>
        <v>0.36376715679221938</v>
      </c>
      <c r="HM21" s="18">
        <f t="shared" si="54"/>
        <v>-0.30127650596054434</v>
      </c>
      <c r="HN21" s="18">
        <f t="shared" ref="HN21" si="58">(DG21-DF21)/DF21</f>
        <v>0.26983935257881386</v>
      </c>
      <c r="HO21" s="161"/>
      <c r="HQ21" s="71">
        <f t="shared" ref="HQ21" si="59">AVERAGE(DK21:HN21)</f>
        <v>1.8447238327374738</v>
      </c>
      <c r="HR21" s="71">
        <f t="shared" ref="HR21" si="60">AVERAGE(GI21:HN21)</f>
        <v>1.8447238327374738</v>
      </c>
      <c r="HS21" s="71">
        <f t="shared" ref="HS21" si="61">AVERAGE(GI21:HK21,HN21)</f>
        <v>2.1037921909262791</v>
      </c>
      <c r="HT21" s="72">
        <f t="shared" si="33"/>
        <v>8.7401207059882736E-3</v>
      </c>
      <c r="HU21" s="155">
        <f t="shared" si="10"/>
        <v>8.7401207059882736E-3</v>
      </c>
      <c r="HV21" s="75">
        <f t="shared" si="34"/>
        <v>8.7401207059882736E-3</v>
      </c>
      <c r="HX21" s="25" t="s">
        <v>69</v>
      </c>
      <c r="HY21" s="30">
        <v>8.7401207059882736E-3</v>
      </c>
      <c r="HZ21" s="29" t="s">
        <v>55</v>
      </c>
    </row>
    <row r="22" spans="1:234">
      <c r="A22" s="1" t="s">
        <v>94</v>
      </c>
      <c r="B22" s="67" t="s">
        <v>90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1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>
        <v>1023.8791904842119</v>
      </c>
      <c r="BN22" s="48">
        <v>979.90395534350409</v>
      </c>
      <c r="BO22" s="48">
        <v>1274.3004972740914</v>
      </c>
      <c r="BP22" s="48">
        <v>1439.8141266509913</v>
      </c>
      <c r="BQ22" s="48">
        <v>1603.4430818095605</v>
      </c>
      <c r="BR22" s="48">
        <v>1448.809576543315</v>
      </c>
      <c r="BS22" s="48">
        <v>1459.5475016945009</v>
      </c>
      <c r="BT22" s="48">
        <v>1327.6726170879267</v>
      </c>
      <c r="BU22" s="48">
        <v>1719.4449868729744</v>
      </c>
      <c r="BV22" s="48">
        <v>2181.2239405476762</v>
      </c>
      <c r="BW22" s="48">
        <v>2355.4244530410569</v>
      </c>
      <c r="BX22" s="48">
        <v>2215.6610852964827</v>
      </c>
      <c r="BY22" s="48">
        <v>2326.2440346693334</v>
      </c>
      <c r="BZ22" s="48">
        <v>2214.616196085582</v>
      </c>
      <c r="CA22" s="48">
        <v>2732.0846656551403</v>
      </c>
      <c r="CB22" s="48">
        <v>2884.8646182448242</v>
      </c>
      <c r="CC22" s="48">
        <v>2287.8289609379631</v>
      </c>
      <c r="CD22" s="48">
        <v>2227.3300080589029</v>
      </c>
      <c r="CE22" s="48">
        <v>2513.8825971426395</v>
      </c>
      <c r="CF22" s="48">
        <v>2412.1082028713795</v>
      </c>
      <c r="CG22" s="48">
        <v>3238.6347713472942</v>
      </c>
      <c r="CH22" s="48">
        <v>3443.4037560833422</v>
      </c>
      <c r="CI22" s="48">
        <v>2992.980523271975</v>
      </c>
      <c r="CJ22" s="48">
        <v>3329.0012996187438</v>
      </c>
      <c r="CK22" s="48">
        <v>3352.0825579641</v>
      </c>
      <c r="CL22" s="48">
        <v>3537.4019034151124</v>
      </c>
      <c r="CM22" s="48">
        <v>3906.7417665686053</v>
      </c>
      <c r="CN22" s="48">
        <v>4253.4854039160227</v>
      </c>
      <c r="CO22" s="48">
        <v>4275.2787601604905</v>
      </c>
      <c r="CP22" s="48">
        <v>4601.9473476653966</v>
      </c>
      <c r="CQ22" s="48">
        <v>5444.1062003561055</v>
      </c>
      <c r="CR22" s="48">
        <v>6119.9063413787771</v>
      </c>
      <c r="CS22" s="48">
        <v>5564.8917181456591</v>
      </c>
      <c r="CT22" s="48">
        <v>5697.6656511211186</v>
      </c>
      <c r="CU22" s="48">
        <v>5872.4230405640355</v>
      </c>
      <c r="CV22" s="48">
        <v>5403.5093078985501</v>
      </c>
      <c r="CW22" s="48">
        <v>4875.9096177021966</v>
      </c>
      <c r="CX22" s="48">
        <v>4742.6206894264978</v>
      </c>
      <c r="CY22" s="48">
        <v>4495.1762905389678</v>
      </c>
      <c r="CZ22" s="48">
        <v>6692.6183617712377</v>
      </c>
      <c r="DA22" s="48">
        <v>6895.235325001946</v>
      </c>
      <c r="DB22" s="48">
        <v>7290.142362419695</v>
      </c>
      <c r="DC22" s="48">
        <v>8079.388965738247</v>
      </c>
      <c r="DD22" s="48">
        <v>11081.405827311148</v>
      </c>
      <c r="DE22" s="48">
        <v>11068.273198844865</v>
      </c>
      <c r="DF22" s="48">
        <v>10438.959702059632</v>
      </c>
      <c r="DG22" s="48"/>
      <c r="DH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8">
        <f t="shared" ref="FU22:GI24" si="62">(BN22-BM22)/BM22</f>
        <v>-4.2949632680698478E-2</v>
      </c>
      <c r="FV22" s="18">
        <f t="shared" si="62"/>
        <v>0.3004340785902706</v>
      </c>
      <c r="FW22" s="18">
        <f t="shared" si="62"/>
        <v>0.12988587050774669</v>
      </c>
      <c r="FX22" s="18">
        <f t="shared" si="62"/>
        <v>0.11364588812527505</v>
      </c>
      <c r="FY22" s="18">
        <f t="shared" si="62"/>
        <v>-9.6438412451619021E-2</v>
      </c>
      <c r="FZ22" s="18">
        <f t="shared" si="62"/>
        <v>7.41155036868633E-3</v>
      </c>
      <c r="GA22" s="18">
        <f t="shared" si="62"/>
        <v>-9.0353266648375924E-2</v>
      </c>
      <c r="GB22" s="18">
        <f t="shared" si="62"/>
        <v>0.29508205919343899</v>
      </c>
      <c r="GC22" s="18">
        <f t="shared" si="62"/>
        <v>0.268562796251193</v>
      </c>
      <c r="GD22" s="18">
        <f t="shared" si="62"/>
        <v>7.9863653270576762E-2</v>
      </c>
      <c r="GE22" s="18">
        <f t="shared" si="62"/>
        <v>-5.9336807667139405E-2</v>
      </c>
      <c r="GF22" s="18">
        <f t="shared" si="62"/>
        <v>4.9909686145908579E-2</v>
      </c>
      <c r="GG22" s="18">
        <f t="shared" si="62"/>
        <v>-4.7986297619724491E-2</v>
      </c>
      <c r="GH22" s="18">
        <f t="shared" si="62"/>
        <v>0.23366056406712971</v>
      </c>
      <c r="GI22" s="18">
        <f t="shared" si="62"/>
        <v>5.5920650816671552E-2</v>
      </c>
      <c r="GJ22" s="18">
        <f t="shared" ref="GJ22:GS24" si="63">(CC22-CB22)/CB22</f>
        <v>-0.2069544801274254</v>
      </c>
      <c r="GK22" s="18">
        <f t="shared" si="63"/>
        <v>-2.6443826838461238E-2</v>
      </c>
      <c r="GL22" s="18">
        <f t="shared" si="63"/>
        <v>0.12865295580220934</v>
      </c>
      <c r="GM22" s="18">
        <f t="shared" si="63"/>
        <v>-4.0484943245535844E-2</v>
      </c>
      <c r="GN22" s="18">
        <f t="shared" si="63"/>
        <v>0.34265733497859485</v>
      </c>
      <c r="GO22" s="18">
        <f t="shared" si="63"/>
        <v>6.3226945670957102E-2</v>
      </c>
      <c r="GP22" s="18">
        <f t="shared" si="63"/>
        <v>-0.13080755691679199</v>
      </c>
      <c r="GQ22" s="18">
        <f t="shared" si="63"/>
        <v>0.11226961676964921</v>
      </c>
      <c r="GR22" s="18">
        <f t="shared" si="63"/>
        <v>6.933388205045043E-3</v>
      </c>
      <c r="GS22" s="18">
        <f t="shared" si="63"/>
        <v>5.5284839274235179E-2</v>
      </c>
      <c r="GT22" s="18">
        <f t="shared" ref="GT22:HC24" si="64">(CM22-CL22)/CL22</f>
        <v>0.10440992379093855</v>
      </c>
      <c r="GU22" s="18">
        <f t="shared" si="64"/>
        <v>8.8755197570166394E-2</v>
      </c>
      <c r="GV22" s="18">
        <f t="shared" si="64"/>
        <v>5.1236466509097323E-3</v>
      </c>
      <c r="GW22" s="18">
        <f t="shared" si="64"/>
        <v>7.6408722291746708E-2</v>
      </c>
      <c r="GX22" s="18">
        <f t="shared" si="64"/>
        <v>0.18300054065545593</v>
      </c>
      <c r="GY22" s="18">
        <f t="shared" si="64"/>
        <v>0.12413426853768332</v>
      </c>
      <c r="GZ22" s="18">
        <f t="shared" si="64"/>
        <v>-9.0690051819988585E-2</v>
      </c>
      <c r="HA22" s="18">
        <f t="shared" si="64"/>
        <v>2.385921230821408E-2</v>
      </c>
      <c r="HB22" s="18">
        <f t="shared" si="64"/>
        <v>3.0671752283065311E-2</v>
      </c>
      <c r="HC22" s="18">
        <f t="shared" si="64"/>
        <v>-7.9850128205417426E-2</v>
      </c>
      <c r="HD22" s="18">
        <f t="shared" si="57"/>
        <v>-9.7640192721633254E-2</v>
      </c>
      <c r="HE22" s="18">
        <f t="shared" si="57"/>
        <v>-2.7336218003670046E-2</v>
      </c>
      <c r="HF22" s="18">
        <f t="shared" si="57"/>
        <v>-5.2174612960129499E-2</v>
      </c>
      <c r="HG22" s="18">
        <f t="shared" si="57"/>
        <v>0.48884446998380088</v>
      </c>
      <c r="HH22" s="18">
        <f t="shared" si="57"/>
        <v>3.0274692546055262E-2</v>
      </c>
      <c r="HI22" s="18">
        <f t="shared" si="57"/>
        <v>5.7272452469580883E-2</v>
      </c>
      <c r="HJ22" s="18">
        <f t="shared" si="57"/>
        <v>0.10826216609802809</v>
      </c>
      <c r="HK22" s="18">
        <f t="shared" si="57"/>
        <v>0.37156483916090233</v>
      </c>
      <c r="HL22" s="18">
        <f t="shared" si="57"/>
        <v>-1.1851049109595998E-3</v>
      </c>
      <c r="HM22" s="18">
        <f t="shared" si="57"/>
        <v>-5.6857423509469478E-2</v>
      </c>
      <c r="HN22" s="1"/>
      <c r="HQ22" s="71">
        <f t="shared" si="30"/>
        <v>6.1966551245713236E-2</v>
      </c>
      <c r="HR22" s="71">
        <f t="shared" si="31"/>
        <v>5.313235730982023E-2</v>
      </c>
      <c r="HS22" s="71">
        <f t="shared" si="32"/>
        <v>5.8798124311201946E-2</v>
      </c>
      <c r="HT22" s="75">
        <f t="shared" si="33"/>
        <v>4.9909686145908579E-2</v>
      </c>
      <c r="HU22" s="155">
        <f t="shared" si="10"/>
        <v>3.0671752283065311E-2</v>
      </c>
      <c r="HV22" s="72">
        <f t="shared" si="34"/>
        <v>5.5284839274235179E-2</v>
      </c>
      <c r="HX22" s="25" t="s">
        <v>70</v>
      </c>
      <c r="HY22" s="26">
        <v>5.5284839274235179E-2</v>
      </c>
      <c r="HZ22" s="29" t="s">
        <v>55</v>
      </c>
    </row>
    <row r="23" spans="1:234">
      <c r="A23" s="1" t="s">
        <v>94</v>
      </c>
      <c r="B23" s="67" t="s">
        <v>71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48">
        <v>272.39999999999998</v>
      </c>
      <c r="Z23" s="48">
        <v>247.43</v>
      </c>
      <c r="AA23" s="48">
        <v>222.46</v>
      </c>
      <c r="AB23" s="48">
        <v>197.49</v>
      </c>
      <c r="AC23" s="48">
        <v>172.52</v>
      </c>
      <c r="AD23" s="48">
        <v>257.87200000000001</v>
      </c>
      <c r="AE23" s="48">
        <v>343.678</v>
      </c>
      <c r="AF23" s="48">
        <v>429.48399999999998</v>
      </c>
      <c r="AG23" s="48">
        <v>515.29</v>
      </c>
      <c r="AH23" s="48">
        <v>513.47400000000005</v>
      </c>
      <c r="AI23" s="48">
        <v>512.11199999999997</v>
      </c>
      <c r="AJ23" s="48">
        <v>511.20400000000001</v>
      </c>
      <c r="AK23" s="48">
        <v>509.38799999999998</v>
      </c>
      <c r="AL23" s="48">
        <v>499.4</v>
      </c>
      <c r="AM23" s="48">
        <v>454</v>
      </c>
      <c r="AN23" s="48">
        <v>452.3202</v>
      </c>
      <c r="AO23" s="48">
        <v>477.154</v>
      </c>
      <c r="AP23" s="48">
        <v>528.18359999999996</v>
      </c>
      <c r="AQ23" s="48">
        <v>673.69060000000002</v>
      </c>
      <c r="AR23" s="48">
        <v>629.51639999999998</v>
      </c>
      <c r="AS23" s="48">
        <v>732.07500000000005</v>
      </c>
      <c r="AT23" s="48">
        <v>871.9978000000001</v>
      </c>
      <c r="AU23" s="48">
        <v>880.76</v>
      </c>
      <c r="AV23" s="48">
        <v>681</v>
      </c>
      <c r="AW23" s="48">
        <v>780.88</v>
      </c>
      <c r="AX23" s="48">
        <v>812.66</v>
      </c>
      <c r="AY23" s="48">
        <v>953.4</v>
      </c>
      <c r="AZ23" s="48">
        <v>948.86</v>
      </c>
      <c r="BA23" s="48">
        <v>921.62</v>
      </c>
      <c r="BB23" s="48">
        <v>953.4</v>
      </c>
      <c r="BC23" s="48">
        <v>771.8</v>
      </c>
      <c r="BD23" s="48">
        <v>862.6</v>
      </c>
      <c r="BE23" s="48">
        <v>953.4</v>
      </c>
      <c r="BF23" s="48">
        <v>953.4</v>
      </c>
      <c r="BG23" s="48">
        <v>1225.8</v>
      </c>
      <c r="BH23" s="48">
        <v>1149</v>
      </c>
      <c r="BI23" s="48">
        <v>1073</v>
      </c>
      <c r="BJ23" s="48">
        <v>1094</v>
      </c>
      <c r="BK23" s="48">
        <v>1115</v>
      </c>
      <c r="BL23" s="48">
        <v>1136</v>
      </c>
      <c r="BM23" s="48">
        <v>1156</v>
      </c>
      <c r="BN23" s="48">
        <v>1204</v>
      </c>
      <c r="BO23" s="48">
        <v>1252</v>
      </c>
      <c r="BP23" s="48">
        <v>1300</v>
      </c>
      <c r="BQ23" s="48">
        <v>1348</v>
      </c>
      <c r="BR23" s="48">
        <v>1361</v>
      </c>
      <c r="BS23" s="48">
        <v>1374</v>
      </c>
      <c r="BT23" s="48">
        <v>1387</v>
      </c>
      <c r="BU23" s="48">
        <v>1400</v>
      </c>
      <c r="BV23" s="48">
        <v>1424</v>
      </c>
      <c r="BW23" s="48">
        <v>1447</v>
      </c>
      <c r="BX23" s="48">
        <v>1470</v>
      </c>
      <c r="BY23" s="48">
        <v>1493</v>
      </c>
      <c r="BZ23" s="48">
        <v>1568</v>
      </c>
      <c r="CA23" s="48">
        <v>1642</v>
      </c>
      <c r="CB23" s="48">
        <v>1790</v>
      </c>
      <c r="CC23" s="48">
        <v>1630</v>
      </c>
      <c r="CD23" s="48">
        <v>1730</v>
      </c>
      <c r="CE23" s="48">
        <v>1760</v>
      </c>
      <c r="CF23" s="48">
        <v>1880</v>
      </c>
      <c r="CG23" s="48">
        <v>2070</v>
      </c>
      <c r="CH23" s="48">
        <v>2150</v>
      </c>
      <c r="CI23" s="48">
        <v>1640</v>
      </c>
      <c r="CJ23" s="49">
        <v>1450</v>
      </c>
      <c r="CK23" s="49">
        <v>1430</v>
      </c>
      <c r="CL23" s="49">
        <v>1410</v>
      </c>
      <c r="CM23" s="49">
        <v>1580</v>
      </c>
      <c r="CN23" s="49">
        <v>1510</v>
      </c>
      <c r="CO23" s="48">
        <v>1430</v>
      </c>
      <c r="CP23" s="48">
        <v>1330</v>
      </c>
      <c r="CQ23" s="48">
        <v>1390</v>
      </c>
      <c r="CR23" s="48">
        <v>1540</v>
      </c>
      <c r="CS23" s="48">
        <v>1560</v>
      </c>
      <c r="CT23" s="48">
        <v>1510</v>
      </c>
      <c r="CU23" s="48">
        <v>2280</v>
      </c>
      <c r="CV23" s="48">
        <v>2150</v>
      </c>
      <c r="CW23" s="48">
        <v>1980</v>
      </c>
      <c r="CX23" s="48">
        <v>2237</v>
      </c>
      <c r="CY23" s="48">
        <v>2170</v>
      </c>
      <c r="CZ23" s="48">
        <v>2250</v>
      </c>
      <c r="DA23" s="48">
        <v>2190</v>
      </c>
      <c r="DB23" s="48">
        <v>2250</v>
      </c>
      <c r="DC23" s="48">
        <v>2710</v>
      </c>
      <c r="DD23" s="48">
        <v>2810</v>
      </c>
      <c r="DE23" s="48">
        <v>2880</v>
      </c>
      <c r="DF23" s="49">
        <v>3120</v>
      </c>
      <c r="DG23" s="48">
        <v>3000</v>
      </c>
      <c r="DH23" s="6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8"/>
      <c r="EG23" s="18">
        <f t="shared" ref="EG23:EG24" si="65">(Z23-Y23)/Y23</f>
        <v>-9.1666666666666563E-2</v>
      </c>
      <c r="EH23" s="18">
        <f t="shared" ref="EH23:EH24" si="66">(AA23-Z23)/Z23</f>
        <v>-0.10091743119266054</v>
      </c>
      <c r="EI23" s="18">
        <f t="shared" ref="EI23:EI24" si="67">(AB23-AA23)/AA23</f>
        <v>-0.11224489795918366</v>
      </c>
      <c r="EJ23" s="18">
        <f t="shared" ref="EJ23:EJ24" si="68">(AC23-AB23)/AB23</f>
        <v>-0.12643678160919539</v>
      </c>
      <c r="EK23" s="18">
        <f t="shared" ref="EK23:EK24" si="69">(AD23-AC23)/AC23</f>
        <v>0.49473684210526314</v>
      </c>
      <c r="EL23" s="18">
        <f t="shared" ref="EL23:EL24" si="70">(AE23-AD23)/AD23</f>
        <v>0.33274647887323933</v>
      </c>
      <c r="EM23" s="18">
        <f t="shared" ref="EM23:EM24" si="71">(AF23-AE23)/AE23</f>
        <v>0.24966974900924699</v>
      </c>
      <c r="EN23" s="18">
        <f t="shared" ref="EN23:EN24" si="72">(AG23-AF23)/AF23</f>
        <v>0.1997885835095137</v>
      </c>
      <c r="EO23" s="18">
        <f t="shared" ref="EO23:EO24" si="73">(AH23-AG23)/AG23</f>
        <v>-3.5242290748897075E-3</v>
      </c>
      <c r="EP23" s="18">
        <f t="shared" ref="EP23:EP24" si="74">(AI23-AH23)/AH23</f>
        <v>-2.6525198938993598E-3</v>
      </c>
      <c r="EQ23" s="18">
        <f t="shared" ref="EQ23:EQ24" si="75">(AJ23-AI23)/AI23</f>
        <v>-1.7730496453899902E-3</v>
      </c>
      <c r="ER23" s="18">
        <f t="shared" ref="ER23:ER24" si="76">(AK23-AJ23)/AJ23</f>
        <v>-3.5523978685613393E-3</v>
      </c>
      <c r="ES23" s="18">
        <f t="shared" ref="ES23:ES24" si="77">(AL23-AK23)/AK23</f>
        <v>-1.9607843137254902E-2</v>
      </c>
      <c r="ET23" s="18">
        <f t="shared" ref="ET23:ET24" si="78">(AM23-AL23)/AL23</f>
        <v>-9.090909090909087E-2</v>
      </c>
      <c r="EU23" s="18">
        <f t="shared" ref="EU23:EU24" si="79">(AN23-AM23)/AM23</f>
        <v>-3.7000000000000006E-3</v>
      </c>
      <c r="EV23" s="18">
        <f t="shared" ref="EV23:EV24" si="80">(AO23-AN23)/AN23</f>
        <v>5.4903141624008826E-2</v>
      </c>
      <c r="EW23" s="18">
        <f t="shared" ref="EW23:EW24" si="81">(AP23-AO23)/AO23</f>
        <v>0.10694576593720258</v>
      </c>
      <c r="EX23" s="18">
        <f t="shared" ref="EX23:EX24" si="82">(AQ23-AP23)/AP23</f>
        <v>0.27548564552174676</v>
      </c>
      <c r="EY23" s="18">
        <f t="shared" ref="EY23:EY24" si="83">(AR23-AQ23)/AQ23</f>
        <v>-6.5570456230204258E-2</v>
      </c>
      <c r="EZ23" s="18">
        <f t="shared" ref="EZ23:EZ24" si="84">(AS23-AR23)/AR23</f>
        <v>0.16291648636953712</v>
      </c>
      <c r="FA23" s="18">
        <f t="shared" ref="FA23:FA24" si="85">(AT23-AS23)/AS23</f>
        <v>0.19113178294573649</v>
      </c>
      <c r="FB23" s="18">
        <f t="shared" ref="FB23:FB24" si="86">(AU23-AT23)/AT23</f>
        <v>1.0048419846930683E-2</v>
      </c>
      <c r="FC23" s="18">
        <f t="shared" ref="FC23:FC24" si="87">(AV23-AU23)/AU23</f>
        <v>-0.22680412371134021</v>
      </c>
      <c r="FD23" s="18">
        <f t="shared" ref="FD23:FD24" si="88">(AW23-AV23)/AV23</f>
        <v>0.14666666666666667</v>
      </c>
      <c r="FE23" s="18">
        <f t="shared" ref="FE23:FE24" si="89">(AX23-AW23)/AW23</f>
        <v>4.0697674418604619E-2</v>
      </c>
      <c r="FF23" s="18">
        <f t="shared" ref="FF23:FF24" si="90">(AY23-AX23)/AX23</f>
        <v>0.17318435754189945</v>
      </c>
      <c r="FG23" s="18">
        <f t="shared" ref="FG23:FG24" si="91">(AZ23-AY23)/AY23</f>
        <v>-4.7619047619047242E-3</v>
      </c>
      <c r="FH23" s="18">
        <f t="shared" ref="FH23:FH24" si="92">(BA23-AZ23)/AZ23</f>
        <v>-2.8708133971291874E-2</v>
      </c>
      <c r="FI23" s="18">
        <f t="shared" ref="FI23:FI24" si="93">(BB23-BA23)/BA23</f>
        <v>3.4482758620689627E-2</v>
      </c>
      <c r="FJ23" s="18">
        <f t="shared" ref="FJ23:FJ24" si="94">(BC23-BB23)/BB23</f>
        <v>-0.19047619047619049</v>
      </c>
      <c r="FK23" s="18">
        <f t="shared" ref="FK23:FK24" si="95">(BD23-BC23)/BC23</f>
        <v>0.11764705882352951</v>
      </c>
      <c r="FL23" s="18">
        <f t="shared" ref="FL23:FL24" si="96">(BE23-BD23)/BD23</f>
        <v>0.10526315789473678</v>
      </c>
      <c r="FM23" s="18">
        <f t="shared" ref="FM23:FM24" si="97">(BF23-BE23)/BE23</f>
        <v>0</v>
      </c>
      <c r="FN23" s="18">
        <f t="shared" ref="FN23:FN24" si="98">(BG23-BF23)/BF23</f>
        <v>0.2857142857142857</v>
      </c>
      <c r="FO23" s="18">
        <f t="shared" ref="FO23:FO24" si="99">(BH23-BG23)/BG23</f>
        <v>-6.2652961331375392E-2</v>
      </c>
      <c r="FP23" s="18">
        <f t="shared" ref="FP23:FP24" si="100">(BI23-BH23)/BH23</f>
        <v>-6.6144473455178418E-2</v>
      </c>
      <c r="FQ23" s="18">
        <f t="shared" ref="FQ23:FQ24" si="101">(BJ23-BI23)/BI23</f>
        <v>1.9571295433364399E-2</v>
      </c>
      <c r="FR23" s="18">
        <f t="shared" ref="FR23:FR24" si="102">(BK23-BJ23)/BJ23</f>
        <v>1.9195612431444242E-2</v>
      </c>
      <c r="FS23" s="18">
        <f t="shared" ref="FS23:FS24" si="103">(BL23-BK23)/BK23</f>
        <v>1.883408071748879E-2</v>
      </c>
      <c r="FT23" s="18">
        <f t="shared" ref="FT23:FT24" si="104">(BM23-BL23)/BL23</f>
        <v>1.7605633802816902E-2</v>
      </c>
      <c r="FU23" s="18">
        <f t="shared" ref="FU23:FU24" si="105">(BN23-BM23)/BM23</f>
        <v>4.1522491349480967E-2</v>
      </c>
      <c r="FV23" s="18">
        <f t="shared" ref="FV23:FV24" si="106">(BO23-BN23)/BN23</f>
        <v>3.9867109634551492E-2</v>
      </c>
      <c r="FW23" s="18">
        <f t="shared" ref="FW23:FW24" si="107">(BP23-BO23)/BO23</f>
        <v>3.8338658146964855E-2</v>
      </c>
      <c r="FX23" s="18">
        <f t="shared" si="62"/>
        <v>3.6923076923076927E-2</v>
      </c>
      <c r="FY23" s="18">
        <f t="shared" si="62"/>
        <v>9.6439169139465875E-3</v>
      </c>
      <c r="FZ23" s="18">
        <f t="shared" si="62"/>
        <v>9.5518001469507719E-3</v>
      </c>
      <c r="GA23" s="18">
        <f t="shared" si="62"/>
        <v>9.4614264919941782E-3</v>
      </c>
      <c r="GB23" s="18">
        <f t="shared" ref="GB23:GI24" si="108">(BU23-BT23)/BT23</f>
        <v>9.372746935832732E-3</v>
      </c>
      <c r="GC23" s="18">
        <f t="shared" si="108"/>
        <v>1.7142857142857144E-2</v>
      </c>
      <c r="GD23" s="18">
        <f t="shared" si="108"/>
        <v>1.6151685393258428E-2</v>
      </c>
      <c r="GE23" s="18">
        <f t="shared" si="108"/>
        <v>1.5894955079474776E-2</v>
      </c>
      <c r="GF23" s="18">
        <f t="shared" si="108"/>
        <v>1.5646258503401362E-2</v>
      </c>
      <c r="GG23" s="18">
        <f t="shared" si="108"/>
        <v>5.0234427327528468E-2</v>
      </c>
      <c r="GH23" s="18">
        <f t="shared" si="108"/>
        <v>4.7193877551020405E-2</v>
      </c>
      <c r="GI23" s="18">
        <f t="shared" si="108"/>
        <v>9.0133982947624841E-2</v>
      </c>
      <c r="GJ23" s="18">
        <f t="shared" si="63"/>
        <v>-8.9385474860335198E-2</v>
      </c>
      <c r="GK23" s="18">
        <f t="shared" si="63"/>
        <v>6.1349693251533742E-2</v>
      </c>
      <c r="GL23" s="18">
        <f t="shared" si="63"/>
        <v>1.7341040462427744E-2</v>
      </c>
      <c r="GM23" s="18">
        <f t="shared" si="63"/>
        <v>6.8181818181818177E-2</v>
      </c>
      <c r="GN23" s="18">
        <f t="shared" si="63"/>
        <v>0.10106382978723404</v>
      </c>
      <c r="GO23" s="18">
        <f t="shared" si="63"/>
        <v>3.864734299516908E-2</v>
      </c>
      <c r="GP23" s="18">
        <f t="shared" si="63"/>
        <v>-0.23720930232558141</v>
      </c>
      <c r="GQ23" s="18">
        <f t="shared" si="63"/>
        <v>-0.11585365853658537</v>
      </c>
      <c r="GR23" s="18">
        <f t="shared" si="63"/>
        <v>-1.3793103448275862E-2</v>
      </c>
      <c r="GS23" s="18">
        <f t="shared" si="63"/>
        <v>-1.3986013986013986E-2</v>
      </c>
      <c r="GT23" s="18">
        <f t="shared" si="64"/>
        <v>0.12056737588652482</v>
      </c>
      <c r="GU23" s="18">
        <f t="shared" si="64"/>
        <v>-4.4303797468354431E-2</v>
      </c>
      <c r="GV23" s="18">
        <f t="shared" si="64"/>
        <v>-5.2980132450331126E-2</v>
      </c>
      <c r="GW23" s="18">
        <f t="shared" si="64"/>
        <v>-6.9930069930069935E-2</v>
      </c>
      <c r="GX23" s="18">
        <f t="shared" si="64"/>
        <v>4.5112781954887216E-2</v>
      </c>
      <c r="GY23" s="18">
        <f t="shared" si="64"/>
        <v>0.1079136690647482</v>
      </c>
      <c r="GZ23" s="18">
        <f t="shared" si="64"/>
        <v>1.2987012987012988E-2</v>
      </c>
      <c r="HA23" s="18">
        <f t="shared" si="64"/>
        <v>-3.2051282051282048E-2</v>
      </c>
      <c r="HB23" s="18">
        <f t="shared" si="64"/>
        <v>0.50993377483443714</v>
      </c>
      <c r="HC23" s="18">
        <f t="shared" si="64"/>
        <v>-5.701754385964912E-2</v>
      </c>
      <c r="HD23" s="18">
        <f t="shared" si="57"/>
        <v>-7.9069767441860464E-2</v>
      </c>
      <c r="HE23" s="18">
        <f t="shared" si="57"/>
        <v>0.1297979797979798</v>
      </c>
      <c r="HF23" s="18">
        <f t="shared" si="57"/>
        <v>-2.9950827000447027E-2</v>
      </c>
      <c r="HG23" s="18">
        <f t="shared" si="57"/>
        <v>3.6866359447004608E-2</v>
      </c>
      <c r="HH23" s="18">
        <f t="shared" si="57"/>
        <v>-2.6666666666666668E-2</v>
      </c>
      <c r="HI23" s="18">
        <f t="shared" si="57"/>
        <v>2.7397260273972601E-2</v>
      </c>
      <c r="HJ23" s="18">
        <f t="shared" si="57"/>
        <v>0.20444444444444446</v>
      </c>
      <c r="HK23" s="18">
        <f t="shared" si="57"/>
        <v>3.6900369003690037E-2</v>
      </c>
      <c r="HL23" s="18">
        <f t="shared" si="57"/>
        <v>2.491103202846975E-2</v>
      </c>
      <c r="HM23" s="18">
        <f t="shared" si="57"/>
        <v>8.3333333333333329E-2</v>
      </c>
      <c r="HN23" s="18">
        <f>(DG23-DF23)/DF23</f>
        <v>-3.8461538461538464E-2</v>
      </c>
      <c r="HO23" s="161"/>
      <c r="HQ23" s="71">
        <f t="shared" si="30"/>
        <v>3.5212808554062044E-2</v>
      </c>
      <c r="HR23" s="71">
        <f t="shared" si="31"/>
        <v>2.5506997568603793E-2</v>
      </c>
      <c r="HS23" s="71">
        <f t="shared" si="32"/>
        <v>2.3599318561117275E-2</v>
      </c>
      <c r="HT23" s="75">
        <f t="shared" si="33"/>
        <v>1.7241948802642446E-2</v>
      </c>
      <c r="HU23" s="155">
        <f t="shared" si="10"/>
        <v>2.1126036245448745E-2</v>
      </c>
      <c r="HV23" s="72">
        <f t="shared" si="34"/>
        <v>1.5164026724720366E-2</v>
      </c>
      <c r="HX23" s="25" t="s">
        <v>71</v>
      </c>
      <c r="HY23" s="113" t="s">
        <v>132</v>
      </c>
      <c r="HZ23" s="157"/>
    </row>
    <row r="24" spans="1:234">
      <c r="A24" s="1" t="s">
        <v>94</v>
      </c>
      <c r="B24" s="67" t="s">
        <v>72</v>
      </c>
      <c r="C24" s="1"/>
      <c r="D24" s="1"/>
      <c r="E24" s="1"/>
      <c r="F24" s="1"/>
      <c r="G24" s="1"/>
      <c r="H24" s="1"/>
      <c r="I24" s="1"/>
      <c r="J24" s="48">
        <v>5502.5</v>
      </c>
      <c r="K24" s="48">
        <v>5344.4</v>
      </c>
      <c r="L24" s="48">
        <v>6789</v>
      </c>
      <c r="M24" s="48">
        <v>7657</v>
      </c>
      <c r="N24" s="48">
        <v>7347</v>
      </c>
      <c r="O24" s="48">
        <v>7564</v>
      </c>
      <c r="P24" s="48">
        <v>7750</v>
      </c>
      <c r="Q24" s="48">
        <v>8215</v>
      </c>
      <c r="R24" s="48">
        <v>8091</v>
      </c>
      <c r="S24" s="48">
        <v>8184</v>
      </c>
      <c r="T24" s="48">
        <v>7657</v>
      </c>
      <c r="U24" s="48">
        <v>6076</v>
      </c>
      <c r="V24" s="48">
        <v>5332</v>
      </c>
      <c r="W24" s="48">
        <v>5952</v>
      </c>
      <c r="X24" s="48">
        <v>6882</v>
      </c>
      <c r="Y24" s="48">
        <v>6913</v>
      </c>
      <c r="Z24" s="48">
        <v>7719</v>
      </c>
      <c r="AA24" s="48">
        <v>8401</v>
      </c>
      <c r="AB24" s="48">
        <v>8308</v>
      </c>
      <c r="AC24" s="48">
        <v>8246</v>
      </c>
      <c r="AD24" s="48">
        <v>8680</v>
      </c>
      <c r="AE24" s="48">
        <v>8153</v>
      </c>
      <c r="AF24" s="48">
        <v>7750</v>
      </c>
      <c r="AG24" s="48">
        <v>6851</v>
      </c>
      <c r="AH24" s="48">
        <v>5952</v>
      </c>
      <c r="AI24" s="48">
        <v>4774</v>
      </c>
      <c r="AJ24" s="48">
        <v>4092</v>
      </c>
      <c r="AK24" s="48">
        <v>5115</v>
      </c>
      <c r="AL24" s="48">
        <v>5332</v>
      </c>
      <c r="AM24" s="48">
        <v>4991</v>
      </c>
      <c r="AN24" s="48">
        <v>5301</v>
      </c>
      <c r="AO24" s="48">
        <v>5363</v>
      </c>
      <c r="AP24" s="48">
        <v>5828</v>
      </c>
      <c r="AQ24" s="48">
        <v>5921</v>
      </c>
      <c r="AR24" s="48">
        <v>5859</v>
      </c>
      <c r="AS24" s="48">
        <v>6169</v>
      </c>
      <c r="AT24" s="48">
        <v>6231</v>
      </c>
      <c r="AU24" s="48">
        <v>6355</v>
      </c>
      <c r="AV24" s="48">
        <v>6510</v>
      </c>
      <c r="AW24" s="48">
        <v>6324</v>
      </c>
      <c r="AX24" s="48">
        <v>6510</v>
      </c>
      <c r="AY24" s="48">
        <v>6510</v>
      </c>
      <c r="AZ24" s="48">
        <v>6758</v>
      </c>
      <c r="BA24" s="48">
        <v>6944</v>
      </c>
      <c r="BB24" s="48">
        <v>6758</v>
      </c>
      <c r="BC24" s="48">
        <v>6975</v>
      </c>
      <c r="BD24" s="48">
        <v>7192</v>
      </c>
      <c r="BE24" s="48">
        <v>6944</v>
      </c>
      <c r="BF24" s="48">
        <v>7440</v>
      </c>
      <c r="BG24" s="48">
        <v>7812</v>
      </c>
      <c r="BH24" s="48">
        <v>9336</v>
      </c>
      <c r="BI24" s="48">
        <v>9183</v>
      </c>
      <c r="BJ24" s="48">
        <v>9095</v>
      </c>
      <c r="BK24" s="48">
        <v>9338</v>
      </c>
      <c r="BL24" s="48">
        <v>9064</v>
      </c>
      <c r="BM24" s="48">
        <v>9242</v>
      </c>
      <c r="BN24" s="48">
        <v>9755</v>
      </c>
      <c r="BO24" s="48">
        <v>10505</v>
      </c>
      <c r="BP24" s="48">
        <v>10640</v>
      </c>
      <c r="BQ24" s="48">
        <v>10536</v>
      </c>
      <c r="BR24" s="48">
        <v>10764</v>
      </c>
      <c r="BS24" s="48">
        <v>11408</v>
      </c>
      <c r="BT24" s="48">
        <v>11752</v>
      </c>
      <c r="BU24" s="48">
        <v>12573</v>
      </c>
      <c r="BV24" s="48">
        <v>12779</v>
      </c>
      <c r="BW24" s="48">
        <v>13611</v>
      </c>
      <c r="BX24" s="48">
        <v>13464</v>
      </c>
      <c r="BY24" s="48">
        <v>14421</v>
      </c>
      <c r="BZ24" s="48">
        <v>14781</v>
      </c>
      <c r="CA24" s="48">
        <v>14966</v>
      </c>
      <c r="CB24" s="48">
        <v>16500</v>
      </c>
      <c r="CC24" s="48">
        <v>15700</v>
      </c>
      <c r="CD24" s="48">
        <v>14700</v>
      </c>
      <c r="CE24" s="48">
        <v>14300</v>
      </c>
      <c r="CF24" s="48">
        <v>13900</v>
      </c>
      <c r="CG24" s="48">
        <v>14600</v>
      </c>
      <c r="CH24" s="48">
        <v>15200</v>
      </c>
      <c r="CI24" s="48">
        <v>16400</v>
      </c>
      <c r="CJ24" s="49">
        <v>16400</v>
      </c>
      <c r="CK24" s="49">
        <v>17700</v>
      </c>
      <c r="CL24" s="49">
        <v>17700</v>
      </c>
      <c r="CM24" s="49">
        <v>18700</v>
      </c>
      <c r="CN24" s="49">
        <v>20000</v>
      </c>
      <c r="CO24" s="48">
        <v>18800</v>
      </c>
      <c r="CP24" s="48">
        <v>19700</v>
      </c>
      <c r="CQ24" s="48">
        <v>19300</v>
      </c>
      <c r="CR24" s="48">
        <v>20200</v>
      </c>
      <c r="CS24" s="48">
        <v>20800</v>
      </c>
      <c r="CT24" s="48">
        <v>21300</v>
      </c>
      <c r="CU24" s="48">
        <v>21800</v>
      </c>
      <c r="CV24" s="48">
        <v>23100</v>
      </c>
      <c r="CW24" s="48">
        <v>23300</v>
      </c>
      <c r="CX24" s="48">
        <v>25500</v>
      </c>
      <c r="CY24" s="48">
        <v>26000</v>
      </c>
      <c r="CZ24" s="48">
        <v>26800</v>
      </c>
      <c r="DA24" s="48">
        <v>25100</v>
      </c>
      <c r="DB24" s="48">
        <v>25700</v>
      </c>
      <c r="DC24" s="48">
        <v>26800</v>
      </c>
      <c r="DD24" s="48">
        <v>26900</v>
      </c>
      <c r="DE24" s="48">
        <v>26500</v>
      </c>
      <c r="DF24" s="49">
        <v>23500</v>
      </c>
      <c r="DG24" s="48">
        <v>24000</v>
      </c>
      <c r="DH24" s="6"/>
      <c r="DJ24" s="1"/>
      <c r="DK24" s="1"/>
      <c r="DL24" s="1"/>
      <c r="DM24" s="1"/>
      <c r="DN24" s="1"/>
      <c r="DO24" s="1"/>
      <c r="DP24" s="1"/>
      <c r="DQ24" s="18"/>
      <c r="DR24" s="18">
        <f t="shared" ref="DR24" si="109">(K24-J24)/J24</f>
        <v>-2.8732394366197248E-2</v>
      </c>
      <c r="DS24" s="18">
        <f t="shared" ref="DS24" si="110">(L24-K24)/K24</f>
        <v>0.27030162412993047</v>
      </c>
      <c r="DT24" s="18">
        <f t="shared" ref="DT24" si="111">(M24-L24)/L24</f>
        <v>0.12785388127853881</v>
      </c>
      <c r="DU24" s="18">
        <f t="shared" ref="DU24" si="112">(N24-M24)/M24</f>
        <v>-4.048582995951417E-2</v>
      </c>
      <c r="DV24" s="18">
        <f t="shared" ref="DV24" si="113">(O24-N24)/N24</f>
        <v>2.9535864978902954E-2</v>
      </c>
      <c r="DW24" s="18">
        <f t="shared" ref="DW24" si="114">(P24-O24)/O24</f>
        <v>2.4590163934426229E-2</v>
      </c>
      <c r="DX24" s="18">
        <f t="shared" ref="DX24" si="115">(Q24-P24)/P24</f>
        <v>0.06</v>
      </c>
      <c r="DY24" s="18">
        <f t="shared" ref="DY24" si="116">(R24-Q24)/Q24</f>
        <v>-1.509433962264151E-2</v>
      </c>
      <c r="DZ24" s="18">
        <f t="shared" ref="DZ24" si="117">(S24-R24)/R24</f>
        <v>1.1494252873563218E-2</v>
      </c>
      <c r="EA24" s="18">
        <f t="shared" ref="EA24" si="118">(T24-S24)/S24</f>
        <v>-6.4393939393939392E-2</v>
      </c>
      <c r="EB24" s="18">
        <f t="shared" ref="EB24" si="119">(U24-T24)/T24</f>
        <v>-0.20647773279352227</v>
      </c>
      <c r="EC24" s="18">
        <f t="shared" ref="EC24" si="120">(V24-U24)/U24</f>
        <v>-0.12244897959183673</v>
      </c>
      <c r="ED24" s="18">
        <f t="shared" ref="ED24" si="121">(W24-V24)/V24</f>
        <v>0.11627906976744186</v>
      </c>
      <c r="EE24" s="18">
        <f t="shared" ref="EE24" si="122">(X24-W24)/W24</f>
        <v>0.15625</v>
      </c>
      <c r="EF24" s="18">
        <f t="shared" ref="EF24" si="123">(Y24-X24)/X24</f>
        <v>4.5045045045045045E-3</v>
      </c>
      <c r="EG24" s="18">
        <f t="shared" si="65"/>
        <v>0.11659192825112108</v>
      </c>
      <c r="EH24" s="18">
        <f t="shared" si="66"/>
        <v>8.8353413654618476E-2</v>
      </c>
      <c r="EI24" s="18">
        <f t="shared" si="67"/>
        <v>-1.107011070110701E-2</v>
      </c>
      <c r="EJ24" s="18">
        <f t="shared" si="68"/>
        <v>-7.462686567164179E-3</v>
      </c>
      <c r="EK24" s="18">
        <f t="shared" si="69"/>
        <v>5.2631578947368418E-2</v>
      </c>
      <c r="EL24" s="18">
        <f t="shared" si="70"/>
        <v>-6.0714285714285714E-2</v>
      </c>
      <c r="EM24" s="18">
        <f t="shared" si="71"/>
        <v>-4.9429657794676805E-2</v>
      </c>
      <c r="EN24" s="18">
        <f t="shared" si="72"/>
        <v>-0.11600000000000001</v>
      </c>
      <c r="EO24" s="18">
        <f t="shared" si="73"/>
        <v>-0.13122171945701358</v>
      </c>
      <c r="EP24" s="18">
        <f t="shared" si="74"/>
        <v>-0.19791666666666666</v>
      </c>
      <c r="EQ24" s="18">
        <f t="shared" si="75"/>
        <v>-0.14285714285714285</v>
      </c>
      <c r="ER24" s="18">
        <f t="shared" si="76"/>
        <v>0.25</v>
      </c>
      <c r="ES24" s="18">
        <f t="shared" si="77"/>
        <v>4.2424242424242427E-2</v>
      </c>
      <c r="ET24" s="18">
        <f t="shared" si="78"/>
        <v>-6.3953488372093026E-2</v>
      </c>
      <c r="EU24" s="18">
        <f t="shared" si="79"/>
        <v>6.2111801242236024E-2</v>
      </c>
      <c r="EV24" s="18">
        <f t="shared" si="80"/>
        <v>1.1695906432748537E-2</v>
      </c>
      <c r="EW24" s="18">
        <f t="shared" si="81"/>
        <v>8.6705202312138727E-2</v>
      </c>
      <c r="EX24" s="18">
        <f t="shared" si="82"/>
        <v>1.5957446808510637E-2</v>
      </c>
      <c r="EY24" s="18">
        <f t="shared" si="83"/>
        <v>-1.0471204188481676E-2</v>
      </c>
      <c r="EZ24" s="18">
        <f t="shared" si="84"/>
        <v>5.2910052910052907E-2</v>
      </c>
      <c r="FA24" s="18">
        <f t="shared" si="85"/>
        <v>1.0050251256281407E-2</v>
      </c>
      <c r="FB24" s="18">
        <f t="shared" si="86"/>
        <v>1.9900497512437811E-2</v>
      </c>
      <c r="FC24" s="18">
        <f t="shared" si="87"/>
        <v>2.4390243902439025E-2</v>
      </c>
      <c r="FD24" s="18">
        <f t="shared" si="88"/>
        <v>-2.8571428571428571E-2</v>
      </c>
      <c r="FE24" s="18">
        <f t="shared" si="89"/>
        <v>2.9411764705882353E-2</v>
      </c>
      <c r="FF24" s="18">
        <f t="shared" si="90"/>
        <v>0</v>
      </c>
      <c r="FG24" s="18">
        <f t="shared" si="91"/>
        <v>3.8095238095238099E-2</v>
      </c>
      <c r="FH24" s="18">
        <f t="shared" si="92"/>
        <v>2.7522935779816515E-2</v>
      </c>
      <c r="FI24" s="18">
        <f t="shared" si="93"/>
        <v>-2.6785714285714284E-2</v>
      </c>
      <c r="FJ24" s="18">
        <f t="shared" si="94"/>
        <v>3.2110091743119268E-2</v>
      </c>
      <c r="FK24" s="18">
        <f t="shared" si="95"/>
        <v>3.111111111111111E-2</v>
      </c>
      <c r="FL24" s="18">
        <f t="shared" si="96"/>
        <v>-3.4482758620689655E-2</v>
      </c>
      <c r="FM24" s="18">
        <f t="shared" si="97"/>
        <v>7.1428571428571425E-2</v>
      </c>
      <c r="FN24" s="18">
        <f t="shared" si="98"/>
        <v>0.05</v>
      </c>
      <c r="FO24" s="18">
        <f t="shared" si="99"/>
        <v>0.19508448540706605</v>
      </c>
      <c r="FP24" s="18">
        <f t="shared" si="100"/>
        <v>-1.6388174807197942E-2</v>
      </c>
      <c r="FQ24" s="18">
        <f t="shared" si="101"/>
        <v>-9.5829249700533602E-3</v>
      </c>
      <c r="FR24" s="18">
        <f t="shared" si="102"/>
        <v>2.6717976910390323E-2</v>
      </c>
      <c r="FS24" s="18">
        <f t="shared" si="103"/>
        <v>-2.9342471621332192E-2</v>
      </c>
      <c r="FT24" s="18">
        <f t="shared" si="104"/>
        <v>1.9638128861429831E-2</v>
      </c>
      <c r="FU24" s="18">
        <f t="shared" si="105"/>
        <v>5.5507465916468296E-2</v>
      </c>
      <c r="FV24" s="18">
        <f t="shared" si="106"/>
        <v>7.6883649410558683E-2</v>
      </c>
      <c r="FW24" s="18">
        <f t="shared" si="107"/>
        <v>1.285102332222751E-2</v>
      </c>
      <c r="FX24" s="18">
        <f t="shared" si="62"/>
        <v>-9.7744360902255641E-3</v>
      </c>
      <c r="FY24" s="18">
        <f t="shared" si="62"/>
        <v>2.164009111617312E-2</v>
      </c>
      <c r="FZ24" s="18">
        <f t="shared" si="62"/>
        <v>5.9829059829059832E-2</v>
      </c>
      <c r="GA24" s="18">
        <f t="shared" si="62"/>
        <v>3.0154277699859747E-2</v>
      </c>
      <c r="GB24" s="18">
        <f t="shared" si="108"/>
        <v>6.9860449285228041E-2</v>
      </c>
      <c r="GC24" s="18">
        <f t="shared" si="108"/>
        <v>1.6384315596914022E-2</v>
      </c>
      <c r="GD24" s="18">
        <f t="shared" si="108"/>
        <v>6.5106815869786366E-2</v>
      </c>
      <c r="GE24" s="18">
        <f t="shared" si="108"/>
        <v>-1.0800088163985012E-2</v>
      </c>
      <c r="GF24" s="18">
        <f t="shared" si="108"/>
        <v>7.1078431372549017E-2</v>
      </c>
      <c r="GG24" s="18">
        <f t="shared" si="108"/>
        <v>2.4963594757645102E-2</v>
      </c>
      <c r="GH24" s="18">
        <f t="shared" si="108"/>
        <v>1.2516067925038902E-2</v>
      </c>
      <c r="GI24" s="18">
        <f t="shared" si="108"/>
        <v>0.10249899772818388</v>
      </c>
      <c r="GJ24" s="18">
        <f t="shared" si="63"/>
        <v>-4.8484848484848485E-2</v>
      </c>
      <c r="GK24" s="18">
        <f t="shared" si="63"/>
        <v>-6.3694267515923567E-2</v>
      </c>
      <c r="GL24" s="18">
        <f t="shared" si="63"/>
        <v>-2.7210884353741496E-2</v>
      </c>
      <c r="GM24" s="18">
        <f t="shared" si="63"/>
        <v>-2.7972027972027972E-2</v>
      </c>
      <c r="GN24" s="18">
        <f t="shared" si="63"/>
        <v>5.0359712230215826E-2</v>
      </c>
      <c r="GO24" s="18">
        <f t="shared" si="63"/>
        <v>4.1095890410958902E-2</v>
      </c>
      <c r="GP24" s="18">
        <f t="shared" si="63"/>
        <v>7.8947368421052627E-2</v>
      </c>
      <c r="GQ24" s="18">
        <f t="shared" si="63"/>
        <v>0</v>
      </c>
      <c r="GR24" s="18">
        <f t="shared" si="63"/>
        <v>7.926829268292683E-2</v>
      </c>
      <c r="GS24" s="18">
        <f t="shared" si="63"/>
        <v>0</v>
      </c>
      <c r="GT24" s="18">
        <f t="shared" si="64"/>
        <v>5.6497175141242938E-2</v>
      </c>
      <c r="GU24" s="18">
        <f t="shared" si="64"/>
        <v>6.9518716577540107E-2</v>
      </c>
      <c r="GV24" s="18">
        <f t="shared" si="64"/>
        <v>-0.06</v>
      </c>
      <c r="GW24" s="18">
        <f t="shared" si="64"/>
        <v>4.7872340425531915E-2</v>
      </c>
      <c r="GX24" s="18">
        <f t="shared" si="64"/>
        <v>-2.030456852791878E-2</v>
      </c>
      <c r="GY24" s="18">
        <f t="shared" si="64"/>
        <v>4.6632124352331605E-2</v>
      </c>
      <c r="GZ24" s="18">
        <f t="shared" si="64"/>
        <v>2.9702970297029702E-2</v>
      </c>
      <c r="HA24" s="18">
        <f t="shared" si="64"/>
        <v>2.403846153846154E-2</v>
      </c>
      <c r="HB24" s="18">
        <f t="shared" si="64"/>
        <v>2.3474178403755867E-2</v>
      </c>
      <c r="HC24" s="18">
        <f t="shared" si="64"/>
        <v>5.9633027522935783E-2</v>
      </c>
      <c r="HD24" s="18">
        <f t="shared" si="57"/>
        <v>8.658008658008658E-3</v>
      </c>
      <c r="HE24" s="18">
        <f t="shared" si="57"/>
        <v>9.4420600858369105E-2</v>
      </c>
      <c r="HF24" s="18">
        <f t="shared" si="57"/>
        <v>1.9607843137254902E-2</v>
      </c>
      <c r="HG24" s="18">
        <f t="shared" si="57"/>
        <v>3.0769230769230771E-2</v>
      </c>
      <c r="HH24" s="18">
        <f t="shared" si="57"/>
        <v>-6.3432835820895525E-2</v>
      </c>
      <c r="HI24" s="18">
        <f t="shared" si="57"/>
        <v>2.3904382470119521E-2</v>
      </c>
      <c r="HJ24" s="18">
        <f t="shared" si="57"/>
        <v>4.2801556420233464E-2</v>
      </c>
      <c r="HK24" s="18">
        <f t="shared" si="57"/>
        <v>3.7313432835820895E-3</v>
      </c>
      <c r="HL24" s="18">
        <f t="shared" si="57"/>
        <v>-1.4869888475836431E-2</v>
      </c>
      <c r="HM24" s="18">
        <f t="shared" si="57"/>
        <v>-0.11320754716981132</v>
      </c>
      <c r="HN24" s="18">
        <f t="shared" ref="HN24" si="124">(DG24-DF24)/DF24</f>
        <v>2.1276595744680851E-2</v>
      </c>
      <c r="HO24" s="161"/>
      <c r="HQ24" s="71">
        <f t="shared" ref="HQ24" si="125">AVERAGE(DK24:HN24)</f>
        <v>1.7361398483577928E-2</v>
      </c>
      <c r="HR24" s="71">
        <f t="shared" ref="HR24" si="126">AVERAGE(GI24:HN24)</f>
        <v>1.61103733985201E-2</v>
      </c>
      <c r="HS24" s="71">
        <f t="shared" ref="HS24" si="127">AVERAGE(GI24:HK24,HN24)</f>
        <v>2.14536461466097E-2</v>
      </c>
      <c r="HT24" s="75">
        <f t="shared" si="33"/>
        <v>2.164009111617312E-2</v>
      </c>
      <c r="HU24" s="155">
        <f>MEDIAN($GI24:$HN24)</f>
        <v>2.3689280436937694E-2</v>
      </c>
      <c r="HV24" s="72">
        <f t="shared" si="34"/>
        <v>2.3971422004290532E-2</v>
      </c>
      <c r="HX24" s="25" t="s">
        <v>72</v>
      </c>
      <c r="HY24" s="28">
        <v>2.3971422004290532E-2</v>
      </c>
      <c r="HZ24" s="29" t="s">
        <v>55</v>
      </c>
    </row>
    <row r="25" spans="1:234">
      <c r="A25" s="1" t="s">
        <v>95</v>
      </c>
      <c r="B25" s="67" t="s">
        <v>73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>
        <v>0</v>
      </c>
      <c r="CQ25" s="1">
        <v>35</v>
      </c>
      <c r="CR25" s="1">
        <v>38</v>
      </c>
      <c r="CS25" s="1">
        <v>48</v>
      </c>
      <c r="CT25" s="1">
        <v>39</v>
      </c>
      <c r="CU25" s="1">
        <v>35</v>
      </c>
      <c r="CV25" s="1">
        <v>31</v>
      </c>
      <c r="CW25" s="1">
        <v>27</v>
      </c>
      <c r="CX25" s="6">
        <v>902</v>
      </c>
      <c r="CY25" s="6">
        <v>1469</v>
      </c>
      <c r="CZ25" s="6">
        <v>1187</v>
      </c>
      <c r="DA25" s="6">
        <v>1418</v>
      </c>
      <c r="DB25" s="6">
        <v>1283</v>
      </c>
      <c r="DC25" s="6">
        <v>1554</v>
      </c>
      <c r="DD25" s="6">
        <v>1661</v>
      </c>
      <c r="DE25" s="6">
        <v>1303</v>
      </c>
      <c r="DF25" s="6">
        <v>1406</v>
      </c>
      <c r="DG25" s="6">
        <v>1563</v>
      </c>
      <c r="DH25" s="6">
        <v>1440</v>
      </c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8">
        <f t="shared" ref="GY25:HN26" si="128">(CR25-CQ25)/CQ25</f>
        <v>8.5714285714285715E-2</v>
      </c>
      <c r="GZ25" s="18">
        <f t="shared" si="128"/>
        <v>0.26315789473684209</v>
      </c>
      <c r="HA25" s="18">
        <f t="shared" si="128"/>
        <v>-0.1875</v>
      </c>
      <c r="HB25" s="18">
        <f t="shared" si="128"/>
        <v>-0.10256410256410256</v>
      </c>
      <c r="HC25" s="18">
        <f t="shared" si="128"/>
        <v>-0.11428571428571428</v>
      </c>
      <c r="HD25" s="18">
        <f t="shared" si="128"/>
        <v>-0.12903225806451613</v>
      </c>
      <c r="HE25" s="18">
        <f t="shared" si="128"/>
        <v>32.407407407407405</v>
      </c>
      <c r="HF25" s="18">
        <f t="shared" si="128"/>
        <v>0.62860310421286036</v>
      </c>
      <c r="HG25" s="18">
        <f t="shared" si="128"/>
        <v>-0.19196732471068753</v>
      </c>
      <c r="HH25" s="18">
        <f t="shared" si="128"/>
        <v>0.19460825610783489</v>
      </c>
      <c r="HI25" s="18">
        <f t="shared" si="128"/>
        <v>-9.5204513399153742E-2</v>
      </c>
      <c r="HJ25" s="18">
        <f t="shared" si="128"/>
        <v>0.2112236944660951</v>
      </c>
      <c r="HK25" s="18">
        <f t="shared" si="128"/>
        <v>6.8854568854568851E-2</v>
      </c>
      <c r="HL25" s="18">
        <f t="shared" si="128"/>
        <v>-0.21553281155930162</v>
      </c>
      <c r="HM25" s="18">
        <f t="shared" si="128"/>
        <v>7.9048349961627018E-2</v>
      </c>
      <c r="HN25" s="18">
        <f t="shared" si="128"/>
        <v>0.1116642958748222</v>
      </c>
      <c r="HO25" s="161"/>
      <c r="HQ25" s="71">
        <f t="shared" si="30"/>
        <v>2.0633871957970538</v>
      </c>
      <c r="HR25" s="71">
        <f t="shared" si="31"/>
        <v>2.0633871957970538</v>
      </c>
      <c r="HS25" s="71">
        <f t="shared" si="32"/>
        <v>2.3679056853107525</v>
      </c>
      <c r="HT25" s="75">
        <f t="shared" si="33"/>
        <v>7.3951459408097941E-2</v>
      </c>
      <c r="HU25" s="155">
        <f t="shared" si="10"/>
        <v>7.3951459408097941E-2</v>
      </c>
      <c r="HV25" s="72">
        <f t="shared" si="34"/>
        <v>7.7284427284427276E-2</v>
      </c>
      <c r="HX25" s="25" t="s">
        <v>73</v>
      </c>
      <c r="HY25" s="26">
        <v>7.7284427284427276E-2</v>
      </c>
      <c r="HZ25" s="29" t="s">
        <v>55</v>
      </c>
    </row>
    <row r="26" spans="1:234">
      <c r="A26" s="1" t="s">
        <v>96</v>
      </c>
      <c r="B26" s="67" t="s">
        <v>74</v>
      </c>
      <c r="C26" s="1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>
        <v>17.706</v>
      </c>
      <c r="Z26" s="48">
        <v>16.344000000000001</v>
      </c>
      <c r="AA26" s="48">
        <v>14.981999999999999</v>
      </c>
      <c r="AB26" s="48">
        <v>14.074</v>
      </c>
      <c r="AC26" s="48">
        <v>12.712</v>
      </c>
      <c r="AD26" s="48">
        <v>16.797999999999998</v>
      </c>
      <c r="AE26" s="48">
        <v>20.884</v>
      </c>
      <c r="AF26" s="48">
        <v>24.97</v>
      </c>
      <c r="AG26" s="48">
        <v>29.51</v>
      </c>
      <c r="AH26" s="48">
        <v>28.602</v>
      </c>
      <c r="AI26" s="48">
        <v>27.24</v>
      </c>
      <c r="AJ26" s="48">
        <v>26.332000000000001</v>
      </c>
      <c r="AK26" s="48">
        <v>24.97</v>
      </c>
      <c r="AL26" s="48">
        <v>41.314</v>
      </c>
      <c r="AM26" s="48">
        <v>57.204000000000001</v>
      </c>
      <c r="AN26" s="48">
        <v>73.093999999999994</v>
      </c>
      <c r="AO26" s="48">
        <v>88.983999999999995</v>
      </c>
      <c r="AP26" s="48">
        <v>84.444000000000003</v>
      </c>
      <c r="AQ26" s="48">
        <v>79.45</v>
      </c>
      <c r="AR26" s="48">
        <v>74.91</v>
      </c>
      <c r="AS26" s="48">
        <v>69.915999999999997</v>
      </c>
      <c r="AT26" s="48">
        <v>83.99</v>
      </c>
      <c r="AU26" s="48">
        <v>97.61</v>
      </c>
      <c r="AV26" s="48">
        <v>111.23</v>
      </c>
      <c r="AW26" s="48">
        <v>124.85</v>
      </c>
      <c r="AX26" s="48">
        <v>129.84399999999999</v>
      </c>
      <c r="AY26" s="48">
        <v>134.83799999999999</v>
      </c>
      <c r="AZ26" s="48">
        <v>139.83199999999999</v>
      </c>
      <c r="BA26" s="48">
        <v>144.37200000000001</v>
      </c>
      <c r="BB26" s="48">
        <v>138.92400000000001</v>
      </c>
      <c r="BC26" s="48">
        <v>133.476</v>
      </c>
      <c r="BD26" s="48">
        <v>128.482</v>
      </c>
      <c r="BE26" s="48">
        <v>123.03400000000001</v>
      </c>
      <c r="BF26" s="48">
        <v>129</v>
      </c>
      <c r="BG26" s="48">
        <v>134</v>
      </c>
      <c r="BH26" s="48">
        <v>140</v>
      </c>
      <c r="BI26" s="48">
        <v>145</v>
      </c>
      <c r="BJ26" s="48">
        <v>148</v>
      </c>
      <c r="BK26" s="48">
        <v>150</v>
      </c>
      <c r="BL26" s="48">
        <v>152</v>
      </c>
      <c r="BM26" s="48">
        <v>155</v>
      </c>
      <c r="BN26" s="48">
        <v>165</v>
      </c>
      <c r="BO26" s="48">
        <v>175</v>
      </c>
      <c r="BP26" s="48">
        <v>185</v>
      </c>
      <c r="BQ26" s="48">
        <v>194</v>
      </c>
      <c r="BR26" s="52">
        <v>170</v>
      </c>
      <c r="BS26" s="48">
        <v>145</v>
      </c>
      <c r="BT26" s="48">
        <v>121</v>
      </c>
      <c r="BU26" s="48">
        <v>96</v>
      </c>
      <c r="BV26" s="48">
        <v>110</v>
      </c>
      <c r="BW26" s="48">
        <v>123</v>
      </c>
      <c r="BX26" s="48">
        <v>137</v>
      </c>
      <c r="BY26" s="48">
        <v>150</v>
      </c>
      <c r="BZ26" s="48">
        <v>109</v>
      </c>
      <c r="CA26" s="48">
        <v>88</v>
      </c>
      <c r="CB26" s="48">
        <v>67</v>
      </c>
      <c r="CC26" s="48">
        <v>83</v>
      </c>
      <c r="CD26" s="48">
        <v>98</v>
      </c>
      <c r="CE26" s="48">
        <v>89</v>
      </c>
      <c r="CF26" s="48">
        <v>94</v>
      </c>
      <c r="CG26" s="48">
        <v>109</v>
      </c>
      <c r="CH26" s="48">
        <v>129</v>
      </c>
      <c r="CI26" s="48">
        <v>89</v>
      </c>
      <c r="CJ26" s="48">
        <v>115</v>
      </c>
      <c r="CK26" s="48">
        <v>124</v>
      </c>
      <c r="CL26" s="48">
        <v>125</v>
      </c>
      <c r="CM26" s="48">
        <v>141</v>
      </c>
      <c r="CN26" s="48">
        <v>94</v>
      </c>
      <c r="CO26" s="48">
        <v>93</v>
      </c>
      <c r="CP26" s="48">
        <v>93</v>
      </c>
      <c r="CQ26" s="48">
        <v>119</v>
      </c>
      <c r="CR26" s="48">
        <v>132</v>
      </c>
      <c r="CS26" s="48">
        <v>41</v>
      </c>
      <c r="CT26" s="48">
        <v>89</v>
      </c>
      <c r="CU26" s="48">
        <v>118</v>
      </c>
      <c r="CV26" s="48">
        <v>123</v>
      </c>
      <c r="CW26" s="48">
        <v>80</v>
      </c>
      <c r="CX26" s="48">
        <v>91</v>
      </c>
      <c r="CY26" s="48">
        <v>104</v>
      </c>
      <c r="CZ26" s="48">
        <v>115</v>
      </c>
      <c r="DA26" s="48">
        <v>119</v>
      </c>
      <c r="DB26" s="48">
        <v>410</v>
      </c>
      <c r="DC26" s="48">
        <v>470</v>
      </c>
      <c r="DD26" s="48">
        <v>460</v>
      </c>
      <c r="DE26" s="48">
        <v>520</v>
      </c>
      <c r="DF26" s="49">
        <v>562</v>
      </c>
      <c r="DG26" s="48">
        <v>580</v>
      </c>
      <c r="DH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8">
        <f t="shared" ref="EG26:FL26" si="129">(Z26-Y26)/Y26</f>
        <v>-7.692307692307683E-2</v>
      </c>
      <c r="EH26" s="18">
        <f t="shared" si="129"/>
        <v>-8.333333333333344E-2</v>
      </c>
      <c r="EI26" s="18">
        <f t="shared" si="129"/>
        <v>-6.0606060606060573E-2</v>
      </c>
      <c r="EJ26" s="18">
        <f t="shared" si="129"/>
        <v>-9.6774193548387108E-2</v>
      </c>
      <c r="EK26" s="18">
        <f t="shared" si="129"/>
        <v>0.32142857142857134</v>
      </c>
      <c r="EL26" s="18">
        <f t="shared" si="129"/>
        <v>0.2432432432432434</v>
      </c>
      <c r="EM26" s="18">
        <f t="shared" si="129"/>
        <v>0.1956521739130434</v>
      </c>
      <c r="EN26" s="18">
        <f t="shared" si="129"/>
        <v>0.18181818181818193</v>
      </c>
      <c r="EO26" s="18">
        <f t="shared" si="129"/>
        <v>-3.0769230769230809E-2</v>
      </c>
      <c r="EP26" s="18">
        <f t="shared" si="129"/>
        <v>-4.7619047619047686E-2</v>
      </c>
      <c r="EQ26" s="18">
        <f t="shared" si="129"/>
        <v>-3.333333333333325E-2</v>
      </c>
      <c r="ER26" s="18">
        <f t="shared" si="129"/>
        <v>-5.1724137931034551E-2</v>
      </c>
      <c r="ES26" s="18">
        <f t="shared" si="129"/>
        <v>0.65454545454545465</v>
      </c>
      <c r="ET26" s="18">
        <f t="shared" si="129"/>
        <v>0.38461538461538464</v>
      </c>
      <c r="EU26" s="18">
        <f t="shared" si="129"/>
        <v>0.27777777777777768</v>
      </c>
      <c r="EV26" s="18">
        <f t="shared" si="129"/>
        <v>0.21739130434782611</v>
      </c>
      <c r="EW26" s="18">
        <f t="shared" si="129"/>
        <v>-5.1020408163265217E-2</v>
      </c>
      <c r="EX26" s="18">
        <f t="shared" si="129"/>
        <v>-5.9139784946236555E-2</v>
      </c>
      <c r="EY26" s="18">
        <f t="shared" si="129"/>
        <v>-5.7142857142857217E-2</v>
      </c>
      <c r="EZ26" s="18">
        <f t="shared" si="129"/>
        <v>-6.6666666666666666E-2</v>
      </c>
      <c r="FA26" s="18">
        <f t="shared" si="129"/>
        <v>0.20129870129870128</v>
      </c>
      <c r="FB26" s="18">
        <f t="shared" si="129"/>
        <v>0.16216216216216223</v>
      </c>
      <c r="FC26" s="18">
        <f t="shared" si="129"/>
        <v>0.13953488372093029</v>
      </c>
      <c r="FD26" s="18">
        <f t="shared" si="129"/>
        <v>0.12244897959183665</v>
      </c>
      <c r="FE26" s="18">
        <f t="shared" si="129"/>
        <v>0.04</v>
      </c>
      <c r="FF26" s="18">
        <f t="shared" si="129"/>
        <v>3.8461538461538464E-2</v>
      </c>
      <c r="FG26" s="18">
        <f t="shared" si="129"/>
        <v>3.7037037037037035E-2</v>
      </c>
      <c r="FH26" s="18">
        <f t="shared" si="129"/>
        <v>3.2467532467532617E-2</v>
      </c>
      <c r="FI26" s="18">
        <f t="shared" si="129"/>
        <v>-3.7735849056603821E-2</v>
      </c>
      <c r="FJ26" s="18">
        <f t="shared" si="129"/>
        <v>-3.9215686274509859E-2</v>
      </c>
      <c r="FK26" s="18">
        <f t="shared" si="129"/>
        <v>-3.7414965986394558E-2</v>
      </c>
      <c r="FL26" s="18">
        <f t="shared" si="129"/>
        <v>-4.2402826855123622E-2</v>
      </c>
      <c r="FM26" s="18">
        <f t="shared" ref="FM26:GR26" si="130">(BF26-BE26)/BE26</f>
        <v>4.8490661118064875E-2</v>
      </c>
      <c r="FN26" s="18">
        <f t="shared" si="130"/>
        <v>3.875968992248062E-2</v>
      </c>
      <c r="FO26" s="18">
        <f t="shared" si="130"/>
        <v>4.4776119402985072E-2</v>
      </c>
      <c r="FP26" s="18">
        <f t="shared" si="130"/>
        <v>3.5714285714285712E-2</v>
      </c>
      <c r="FQ26" s="18">
        <f t="shared" si="130"/>
        <v>2.0689655172413793E-2</v>
      </c>
      <c r="FR26" s="18">
        <f t="shared" si="130"/>
        <v>1.3513513513513514E-2</v>
      </c>
      <c r="FS26" s="18">
        <f t="shared" si="130"/>
        <v>1.3333333333333334E-2</v>
      </c>
      <c r="FT26" s="18">
        <f t="shared" si="130"/>
        <v>1.9736842105263157E-2</v>
      </c>
      <c r="FU26" s="18">
        <f t="shared" si="130"/>
        <v>6.4516129032258063E-2</v>
      </c>
      <c r="FV26" s="18">
        <f t="shared" si="130"/>
        <v>6.0606060606060608E-2</v>
      </c>
      <c r="FW26" s="18">
        <f t="shared" si="130"/>
        <v>5.7142857142857141E-2</v>
      </c>
      <c r="FX26" s="18">
        <f t="shared" si="130"/>
        <v>4.8648648648648651E-2</v>
      </c>
      <c r="FY26" s="18">
        <f t="shared" si="130"/>
        <v>-0.12371134020618557</v>
      </c>
      <c r="FZ26" s="18">
        <f t="shared" si="130"/>
        <v>-0.14705882352941177</v>
      </c>
      <c r="GA26" s="18">
        <f t="shared" si="130"/>
        <v>-0.16551724137931034</v>
      </c>
      <c r="GB26" s="18">
        <f t="shared" si="130"/>
        <v>-0.20661157024793389</v>
      </c>
      <c r="GC26" s="18">
        <f t="shared" si="130"/>
        <v>0.14583333333333334</v>
      </c>
      <c r="GD26" s="18">
        <f t="shared" si="130"/>
        <v>0.11818181818181818</v>
      </c>
      <c r="GE26" s="18">
        <f t="shared" si="130"/>
        <v>0.11382113821138211</v>
      </c>
      <c r="GF26" s="18">
        <f t="shared" si="130"/>
        <v>9.4890510948905105E-2</v>
      </c>
      <c r="GG26" s="18">
        <f t="shared" si="130"/>
        <v>-0.27333333333333332</v>
      </c>
      <c r="GH26" s="18">
        <f t="shared" si="130"/>
        <v>-0.19266055045871561</v>
      </c>
      <c r="GI26" s="18">
        <f t="shared" si="130"/>
        <v>-0.23863636363636365</v>
      </c>
      <c r="GJ26" s="18">
        <f t="shared" si="130"/>
        <v>0.23880597014925373</v>
      </c>
      <c r="GK26" s="18">
        <f t="shared" si="130"/>
        <v>0.18072289156626506</v>
      </c>
      <c r="GL26" s="18">
        <f t="shared" si="130"/>
        <v>-9.1836734693877556E-2</v>
      </c>
      <c r="GM26" s="18">
        <f t="shared" si="130"/>
        <v>5.6179775280898875E-2</v>
      </c>
      <c r="GN26" s="18">
        <f t="shared" si="130"/>
        <v>0.15957446808510639</v>
      </c>
      <c r="GO26" s="18">
        <f t="shared" si="130"/>
        <v>0.1834862385321101</v>
      </c>
      <c r="GP26" s="18">
        <f t="shared" si="130"/>
        <v>-0.31007751937984496</v>
      </c>
      <c r="GQ26" s="18">
        <f t="shared" si="130"/>
        <v>0.29213483146067415</v>
      </c>
      <c r="GR26" s="18">
        <f t="shared" si="130"/>
        <v>7.8260869565217397E-2</v>
      </c>
      <c r="GS26" s="18">
        <f t="shared" ref="GS26:GX26" si="131">(CL26-CK26)/CK26</f>
        <v>8.0645161290322578E-3</v>
      </c>
      <c r="GT26" s="18">
        <f t="shared" si="131"/>
        <v>0.128</v>
      </c>
      <c r="GU26" s="18">
        <f t="shared" si="131"/>
        <v>-0.33333333333333331</v>
      </c>
      <c r="GV26" s="18">
        <f t="shared" si="131"/>
        <v>-1.0638297872340425E-2</v>
      </c>
      <c r="GW26" s="18">
        <f t="shared" si="131"/>
        <v>0</v>
      </c>
      <c r="GX26" s="18">
        <f t="shared" si="131"/>
        <v>0.27956989247311825</v>
      </c>
      <c r="GY26" s="18">
        <f t="shared" si="128"/>
        <v>0.1092436974789916</v>
      </c>
      <c r="GZ26" s="18">
        <f t="shared" si="128"/>
        <v>-0.68939393939393945</v>
      </c>
      <c r="HA26" s="18">
        <f t="shared" si="128"/>
        <v>1.1707317073170731</v>
      </c>
      <c r="HB26" s="18">
        <f t="shared" si="128"/>
        <v>0.3258426966292135</v>
      </c>
      <c r="HC26" s="18">
        <f t="shared" si="128"/>
        <v>4.2372881355932202E-2</v>
      </c>
      <c r="HD26" s="18">
        <f t="shared" si="128"/>
        <v>-0.34959349593495936</v>
      </c>
      <c r="HE26" s="18">
        <f t="shared" si="128"/>
        <v>0.13750000000000001</v>
      </c>
      <c r="HF26" s="18">
        <f t="shared" si="128"/>
        <v>0.14285714285714285</v>
      </c>
      <c r="HG26" s="18">
        <f t="shared" si="128"/>
        <v>0.10576923076923077</v>
      </c>
      <c r="HH26" s="18">
        <f t="shared" si="128"/>
        <v>3.4782608695652174E-2</v>
      </c>
      <c r="HI26" s="18">
        <f t="shared" si="128"/>
        <v>2.4453781512605044</v>
      </c>
      <c r="HJ26" s="18">
        <f t="shared" si="128"/>
        <v>0.14634146341463414</v>
      </c>
      <c r="HK26" s="18">
        <f t="shared" si="128"/>
        <v>-2.1276595744680851E-2</v>
      </c>
      <c r="HL26" s="18">
        <f t="shared" si="128"/>
        <v>0.13043478260869565</v>
      </c>
      <c r="HM26" s="18">
        <f t="shared" si="128"/>
        <v>8.0769230769230774E-2</v>
      </c>
      <c r="HN26" s="18">
        <f t="shared" si="128"/>
        <v>3.2028469750889681E-2</v>
      </c>
      <c r="HO26" s="161"/>
      <c r="HQ26" s="71">
        <f t="shared" si="30"/>
        <v>7.7580098147282547E-2</v>
      </c>
      <c r="HR26" s="71">
        <f t="shared" si="31"/>
        <v>0.1395020386299852</v>
      </c>
      <c r="HS26" s="71">
        <f t="shared" si="32"/>
        <v>0.14176204075938667</v>
      </c>
      <c r="HT26" s="75">
        <f t="shared" si="33"/>
        <v>3.9379844961240307E-2</v>
      </c>
      <c r="HU26" s="155">
        <f t="shared" si="10"/>
        <v>9.3269230769230771E-2</v>
      </c>
      <c r="HV26" s="75">
        <f t="shared" si="34"/>
        <v>9.2015050167224083E-2</v>
      </c>
      <c r="HX26" s="25" t="s">
        <v>74</v>
      </c>
      <c r="HY26" s="113" t="s">
        <v>132</v>
      </c>
      <c r="HZ26" s="157"/>
    </row>
    <row r="27" spans="1:234">
      <c r="A27" s="1" t="s">
        <v>94</v>
      </c>
      <c r="B27" s="67" t="s">
        <v>75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>
        <v>8.1609333673845494</v>
      </c>
      <c r="BN27" s="48">
        <v>8.6113758750199949</v>
      </c>
      <c r="BO27" s="48">
        <v>12.456291224736429</v>
      </c>
      <c r="BP27" s="48">
        <v>16.068928558057994</v>
      </c>
      <c r="BQ27" s="48">
        <v>17.511143782108583</v>
      </c>
      <c r="BR27" s="48">
        <v>14.92913386999443</v>
      </c>
      <c r="BS27" s="48">
        <v>14.352179763385498</v>
      </c>
      <c r="BT27" s="48">
        <v>11.63830191443809</v>
      </c>
      <c r="BU27" s="48">
        <v>18.88313146533115</v>
      </c>
      <c r="BV27" s="48">
        <v>21.994398570731573</v>
      </c>
      <c r="BW27" s="48">
        <v>41.516889729799708</v>
      </c>
      <c r="BX27" s="48">
        <v>42.134654029625899</v>
      </c>
      <c r="BY27" s="48">
        <v>43.562500664814571</v>
      </c>
      <c r="BZ27" s="48">
        <v>47.991511904952965</v>
      </c>
      <c r="CA27" s="48">
        <v>52.694971694477388</v>
      </c>
      <c r="CB27" s="48">
        <v>50.850180918585757</v>
      </c>
      <c r="CC27" s="48">
        <v>43.918569600635117</v>
      </c>
      <c r="CD27" s="48">
        <v>42.184476473845294</v>
      </c>
      <c r="CE27" s="48">
        <v>52.384814226026251</v>
      </c>
      <c r="CF27" s="48">
        <v>49.567380511790063</v>
      </c>
      <c r="CG27" s="48">
        <v>88.710477336119482</v>
      </c>
      <c r="CH27" s="48">
        <v>97.269140044900539</v>
      </c>
      <c r="CI27" s="48">
        <v>93.765499935963376</v>
      </c>
      <c r="CJ27" s="48">
        <v>113.47384751664177</v>
      </c>
      <c r="CK27" s="48">
        <v>119.90740443487014</v>
      </c>
      <c r="CL27" s="48">
        <v>125.01097416039541</v>
      </c>
      <c r="CM27" s="48">
        <v>138.12805043030789</v>
      </c>
      <c r="CN27" s="48">
        <v>150.75200353217852</v>
      </c>
      <c r="CO27" s="48">
        <v>157.66848107014442</v>
      </c>
      <c r="CP27" s="48">
        <v>169.08258198559523</v>
      </c>
      <c r="CQ27" s="48">
        <v>203.04788554548551</v>
      </c>
      <c r="CR27" s="48">
        <v>227.09767249335695</v>
      </c>
      <c r="CS27" s="48">
        <v>206.34738966710051</v>
      </c>
      <c r="CT27" s="48">
        <v>212.24208199238942</v>
      </c>
      <c r="CU27" s="48">
        <v>220.21146251536049</v>
      </c>
      <c r="CV27" s="48">
        <v>202.66333449564877</v>
      </c>
      <c r="CW27" s="48">
        <v>180.74375461248215</v>
      </c>
      <c r="CX27" s="48">
        <v>172.23091834983467</v>
      </c>
      <c r="CY27" s="48">
        <v>162.86710453737152</v>
      </c>
      <c r="CZ27" s="48">
        <v>241.06317567600897</v>
      </c>
      <c r="DA27" s="48">
        <v>244.73039664275859</v>
      </c>
      <c r="DB27" s="48">
        <v>257.63457973805436</v>
      </c>
      <c r="DC27" s="48">
        <v>286.00591108392541</v>
      </c>
      <c r="DD27" s="48">
        <v>381.10462901955498</v>
      </c>
      <c r="DE27" s="48">
        <v>373.37687884892438</v>
      </c>
      <c r="DF27" s="48">
        <v>313.81338159351134</v>
      </c>
      <c r="DG27" s="48"/>
      <c r="DH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8">
        <f t="shared" ref="FU27:HM28" si="132">(BN27-BM27)/BM27</f>
        <v>5.5194974319439295E-2</v>
      </c>
      <c r="FV27" s="18">
        <f t="shared" si="132"/>
        <v>0.44649257046946711</v>
      </c>
      <c r="FW27" s="18">
        <f t="shared" si="132"/>
        <v>0.2900251180822892</v>
      </c>
      <c r="FX27" s="18">
        <f t="shared" si="132"/>
        <v>8.9751797628558713E-2</v>
      </c>
      <c r="FY27" s="18">
        <f t="shared" si="132"/>
        <v>-0.14744952952486368</v>
      </c>
      <c r="FZ27" s="18">
        <f t="shared" si="132"/>
        <v>-3.8646187490389713E-2</v>
      </c>
      <c r="GA27" s="18">
        <f t="shared" si="132"/>
        <v>-0.18909168458653969</v>
      </c>
      <c r="GB27" s="18">
        <f t="shared" si="132"/>
        <v>0.62249884941594147</v>
      </c>
      <c r="GC27" s="18">
        <f t="shared" si="132"/>
        <v>0.1647643618386396</v>
      </c>
      <c r="GD27" s="18">
        <f t="shared" si="132"/>
        <v>0.88761195703014772</v>
      </c>
      <c r="GE27" s="18">
        <f t="shared" si="132"/>
        <v>1.4879830927767622E-2</v>
      </c>
      <c r="GF27" s="18">
        <f t="shared" si="132"/>
        <v>3.3887702843951643E-2</v>
      </c>
      <c r="GG27" s="18">
        <f t="shared" si="132"/>
        <v>0.10167027081885834</v>
      </c>
      <c r="GH27" s="18">
        <f t="shared" si="132"/>
        <v>9.8006076550361865E-2</v>
      </c>
      <c r="GI27" s="18">
        <f t="shared" si="132"/>
        <v>-3.5008857896112543E-2</v>
      </c>
      <c r="GJ27" s="18">
        <f t="shared" si="132"/>
        <v>-0.1363143885180777</v>
      </c>
      <c r="GK27" s="18">
        <f t="shared" si="132"/>
        <v>-3.948428062567743E-2</v>
      </c>
      <c r="GL27" s="18">
        <f t="shared" si="132"/>
        <v>0.24180311348666958</v>
      </c>
      <c r="GM27" s="18">
        <f t="shared" si="132"/>
        <v>-5.378340566561382E-2</v>
      </c>
      <c r="GN27" s="18">
        <f t="shared" si="132"/>
        <v>0.78969468267581477</v>
      </c>
      <c r="GO27" s="18">
        <f t="shared" si="132"/>
        <v>9.6478600564313496E-2</v>
      </c>
      <c r="GP27" s="18">
        <f t="shared" si="132"/>
        <v>-3.6020058441144254E-2</v>
      </c>
      <c r="GQ27" s="18">
        <f t="shared" si="132"/>
        <v>0.21018762331708463</v>
      </c>
      <c r="GR27" s="18">
        <f t="shared" si="132"/>
        <v>5.669638475319036E-2</v>
      </c>
      <c r="GS27" s="18">
        <f t="shared" si="132"/>
        <v>4.2562590271873965E-2</v>
      </c>
      <c r="GT27" s="18">
        <f t="shared" si="132"/>
        <v>0.10492739823851477</v>
      </c>
      <c r="GU27" s="18">
        <f t="shared" si="132"/>
        <v>9.139311720207044E-2</v>
      </c>
      <c r="GV27" s="18">
        <f t="shared" si="132"/>
        <v>4.5879838250305963E-2</v>
      </c>
      <c r="GW27" s="18">
        <f t="shared" si="132"/>
        <v>7.2393041640154032E-2</v>
      </c>
      <c r="GX27" s="18">
        <f t="shared" si="132"/>
        <v>0.2008799674160637</v>
      </c>
      <c r="GY27" s="18">
        <f t="shared" si="132"/>
        <v>0.11844391722308262</v>
      </c>
      <c r="GZ27" s="18">
        <f t="shared" si="132"/>
        <v>-9.1371622608168404E-2</v>
      </c>
      <c r="HA27" s="18">
        <f t="shared" si="132"/>
        <v>2.8566837384271185E-2</v>
      </c>
      <c r="HB27" s="18">
        <f t="shared" si="132"/>
        <v>3.7548541025228192E-2</v>
      </c>
      <c r="HC27" s="18">
        <f t="shared" si="132"/>
        <v>-7.9687623065886878E-2</v>
      </c>
      <c r="HD27" s="18">
        <f t="shared" si="132"/>
        <v>-0.10815760007954096</v>
      </c>
      <c r="HE27" s="18">
        <f t="shared" si="132"/>
        <v>-4.7098923450490202E-2</v>
      </c>
      <c r="HF27" s="18">
        <f t="shared" si="132"/>
        <v>-5.4367786586630239E-2</v>
      </c>
      <c r="HG27" s="18">
        <f t="shared" si="132"/>
        <v>0.48012194580824369</v>
      </c>
      <c r="HH27" s="18">
        <f t="shared" si="132"/>
        <v>1.5212696657072177E-2</v>
      </c>
      <c r="HI27" s="18">
        <f t="shared" si="132"/>
        <v>5.2728158301203774E-2</v>
      </c>
      <c r="HJ27" s="18">
        <f t="shared" si="132"/>
        <v>0.11012237322612956</v>
      </c>
      <c r="HK27" s="18">
        <f t="shared" si="132"/>
        <v>0.33250612749651826</v>
      </c>
      <c r="HL27" s="18">
        <f t="shared" si="132"/>
        <v>-2.0277240374936719E-2</v>
      </c>
      <c r="HM27" s="18">
        <f t="shared" si="132"/>
        <v>-0.15952647480218934</v>
      </c>
      <c r="HN27" s="1"/>
      <c r="HQ27" s="71">
        <f t="shared" si="30"/>
        <v>0.10436988446993258</v>
      </c>
      <c r="HR27" s="71">
        <f t="shared" si="31"/>
        <v>7.3130602994301186E-2</v>
      </c>
      <c r="HS27" s="71">
        <f t="shared" si="32"/>
        <v>8.4374220965533195E-2</v>
      </c>
      <c r="HT27" s="75">
        <f t="shared" si="33"/>
        <v>5.2728158301203774E-2</v>
      </c>
      <c r="HU27" s="155">
        <f t="shared" si="10"/>
        <v>4.2562590271873965E-2</v>
      </c>
      <c r="HV27" s="72">
        <f t="shared" si="34"/>
        <v>4.5879838250305963E-2</v>
      </c>
      <c r="HX27" s="25" t="s">
        <v>75</v>
      </c>
      <c r="HY27" s="26">
        <v>4.5879838250305963E-2</v>
      </c>
      <c r="HZ27" s="29" t="s">
        <v>55</v>
      </c>
    </row>
    <row r="28" spans="1:234">
      <c r="A28" s="1" t="s">
        <v>96</v>
      </c>
      <c r="B28" s="67" t="s">
        <v>92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>
        <v>47831</v>
      </c>
      <c r="BU28">
        <v>43150</v>
      </c>
      <c r="BV28">
        <v>47459</v>
      </c>
      <c r="BW28">
        <v>49480</v>
      </c>
      <c r="BX28">
        <v>47768</v>
      </c>
      <c r="BY28">
        <v>40716</v>
      </c>
      <c r="BZ28">
        <v>46407</v>
      </c>
      <c r="CA28">
        <v>51900</v>
      </c>
      <c r="CB28">
        <v>52184</v>
      </c>
      <c r="CC28">
        <v>48268</v>
      </c>
      <c r="CD28">
        <v>41004</v>
      </c>
      <c r="CE28">
        <v>34395</v>
      </c>
      <c r="CF28">
        <v>33677</v>
      </c>
      <c r="CG28">
        <v>37589</v>
      </c>
      <c r="CH28">
        <v>36262</v>
      </c>
      <c r="CI28">
        <v>34526</v>
      </c>
      <c r="CJ28">
        <v>30823</v>
      </c>
      <c r="CK28">
        <v>26696</v>
      </c>
      <c r="CL28">
        <v>30644</v>
      </c>
      <c r="CM28">
        <v>35143</v>
      </c>
      <c r="CN28">
        <v>45419</v>
      </c>
      <c r="CO28">
        <v>48031</v>
      </c>
      <c r="CP28" s="62">
        <v>66912</v>
      </c>
      <c r="CQ28" s="62">
        <v>60619</v>
      </c>
      <c r="CR28" s="62">
        <v>60347</v>
      </c>
      <c r="CS28" s="62">
        <v>58360</v>
      </c>
      <c r="CT28" s="62">
        <v>66737</v>
      </c>
      <c r="CU28" s="62">
        <v>63310</v>
      </c>
      <c r="CV28" s="62">
        <v>63419</v>
      </c>
      <c r="CW28" s="62">
        <v>73025</v>
      </c>
      <c r="CX28" s="62">
        <v>74018</v>
      </c>
      <c r="CY28" s="62">
        <v>76651</v>
      </c>
      <c r="CZ28" s="62">
        <v>80634</v>
      </c>
      <c r="DA28" s="1">
        <v>83011</v>
      </c>
      <c r="DB28" s="1">
        <v>80393</v>
      </c>
      <c r="DC28" s="1">
        <v>83573</v>
      </c>
      <c r="DD28" s="1">
        <v>81133</v>
      </c>
      <c r="DE28" s="1">
        <v>89822</v>
      </c>
      <c r="DF28" s="1">
        <v>92572</v>
      </c>
      <c r="DG28" s="1">
        <v>99651</v>
      </c>
      <c r="DH28" s="1">
        <v>99276</v>
      </c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8"/>
      <c r="FV28" s="18"/>
      <c r="FW28" s="18"/>
      <c r="FX28" s="18"/>
      <c r="FY28" s="18"/>
      <c r="FZ28" s="18"/>
      <c r="GA28" s="18"/>
      <c r="GB28" s="18">
        <f t="shared" si="132"/>
        <v>-9.7865401099705207E-2</v>
      </c>
      <c r="GC28" s="18">
        <f t="shared" ref="GC28" si="133">(BV28-BU28)/BU28</f>
        <v>9.9860950173812288E-2</v>
      </c>
      <c r="GD28" s="18">
        <f t="shared" ref="GD28" si="134">(BW28-BV28)/BV28</f>
        <v>4.258412524494827E-2</v>
      </c>
      <c r="GE28" s="18">
        <f t="shared" ref="GE28" si="135">(BX28-BW28)/BW28</f>
        <v>-3.459983831851253E-2</v>
      </c>
      <c r="GF28" s="18">
        <f t="shared" ref="GF28" si="136">(BY28-BX28)/BX28</f>
        <v>-0.14763021269469101</v>
      </c>
      <c r="GG28" s="18">
        <f t="shared" ref="GG28" si="137">(BZ28-BY28)/BY28</f>
        <v>0.13977306218685528</v>
      </c>
      <c r="GH28" s="18">
        <f t="shared" ref="GH28" si="138">(CA28-BZ28)/BZ28</f>
        <v>0.11836576378563579</v>
      </c>
      <c r="GI28" s="18">
        <f t="shared" ref="GI28" si="139">(CB28-CA28)/CA28</f>
        <v>5.4720616570327549E-3</v>
      </c>
      <c r="GJ28" s="18">
        <f t="shared" ref="GJ28" si="140">(CC28-CB28)/CB28</f>
        <v>-7.5042158516020238E-2</v>
      </c>
      <c r="GK28" s="18">
        <f t="shared" ref="GK28" si="141">(CD28-CC28)/CC28</f>
        <v>-0.15049308030164912</v>
      </c>
      <c r="GL28" s="18">
        <f t="shared" ref="GL28" si="142">(CE28-CD28)/CD28</f>
        <v>-0.16117939713198712</v>
      </c>
      <c r="GM28" s="18">
        <f t="shared" ref="GM28" si="143">(CF28-CE28)/CE28</f>
        <v>-2.0875127198720745E-2</v>
      </c>
      <c r="GN28" s="18">
        <f t="shared" ref="GN28" si="144">(CG28-CF28)/CF28</f>
        <v>0.11616236600647326</v>
      </c>
      <c r="GO28" s="18">
        <f t="shared" ref="GO28" si="145">(CH28-CG28)/CG28</f>
        <v>-3.5302881162042089E-2</v>
      </c>
      <c r="GP28" s="18">
        <f t="shared" ref="GP28" si="146">(CI28-CH28)/CH28</f>
        <v>-4.7873807291379404E-2</v>
      </c>
      <c r="GQ28" s="18">
        <f t="shared" ref="GQ28" si="147">(CJ28-CI28)/CI28</f>
        <v>-0.10725250535828072</v>
      </c>
      <c r="GR28" s="18">
        <f t="shared" ref="GR28" si="148">(CK28-CJ28)/CJ28</f>
        <v>-0.13389352107192681</v>
      </c>
      <c r="GS28" s="18">
        <f t="shared" ref="GS28" si="149">(CL28-CK28)/CK28</f>
        <v>0.14788732394366197</v>
      </c>
      <c r="GT28" s="18">
        <f t="shared" ref="GT28" si="150">(CM28-CL28)/CL28</f>
        <v>0.14681503720140973</v>
      </c>
      <c r="GU28" s="18">
        <f t="shared" ref="GU28" si="151">(CN28-CM28)/CM28</f>
        <v>0.29240531542554704</v>
      </c>
      <c r="GV28" s="18">
        <f t="shared" ref="GV28" si="152">(CO28-CN28)/CN28</f>
        <v>5.7508972016116607E-2</v>
      </c>
      <c r="GW28" s="18">
        <f t="shared" ref="GW28" si="153">(CP28-CO28)/CO28</f>
        <v>0.39310028939643149</v>
      </c>
      <c r="GX28" s="18">
        <f t="shared" ref="GX28" si="154">(CQ28-CP28)/CP28</f>
        <v>-9.4048900047824013E-2</v>
      </c>
      <c r="GY28" s="18">
        <f t="shared" ref="GY28" si="155">(CR28-CQ28)/CQ28</f>
        <v>-4.4870420165294706E-3</v>
      </c>
      <c r="GZ28" s="18">
        <f t="shared" ref="GZ28" si="156">(CS28-CR28)/CR28</f>
        <v>-3.2926243226672411E-2</v>
      </c>
      <c r="HA28" s="18">
        <f t="shared" ref="HA28" si="157">(CT28-CS28)/CS28</f>
        <v>0.14354009595613434</v>
      </c>
      <c r="HB28" s="18">
        <f t="shared" ref="HB28" si="158">(CU28-CT28)/CT28</f>
        <v>-5.1350824879751865E-2</v>
      </c>
      <c r="HC28" s="18">
        <f t="shared" ref="HC28" si="159">(CV28-CU28)/CU28</f>
        <v>1.7216869372926869E-3</v>
      </c>
      <c r="HD28" s="18">
        <f t="shared" ref="HD28" si="160">(CW28-CV28)/CV28</f>
        <v>0.15146880272473548</v>
      </c>
      <c r="HE28" s="18">
        <f t="shared" ref="HE28" si="161">(CX28-CW28)/CW28</f>
        <v>1.359808284833961E-2</v>
      </c>
      <c r="HF28" s="18">
        <f t="shared" ref="HF28" si="162">(CY28-CX28)/CX28</f>
        <v>3.5572428328244483E-2</v>
      </c>
      <c r="HG28" s="18">
        <f t="shared" ref="HG28" si="163">(CZ28-CY28)/CY28</f>
        <v>5.1962792396707154E-2</v>
      </c>
      <c r="HH28" s="18">
        <f t="shared" ref="HH28" si="164">(DA28-CZ28)/CZ28</f>
        <v>2.9478879876974975E-2</v>
      </c>
      <c r="HI28" s="18">
        <f t="shared" ref="HI28" si="165">(DB28-DA28)/DA28</f>
        <v>-3.1537988941224657E-2</v>
      </c>
      <c r="HJ28" s="18">
        <f t="shared" ref="HJ28" si="166">(DC28-DB28)/DB28</f>
        <v>3.9555682708693543E-2</v>
      </c>
      <c r="HK28" s="18">
        <f t="shared" ref="HK28" si="167">(DD28-DC28)/DC28</f>
        <v>-2.9196032211360128E-2</v>
      </c>
      <c r="HL28" s="18">
        <f t="shared" ref="HL28" si="168">(DE28-DD28)/DD28</f>
        <v>0.10709575635068344</v>
      </c>
      <c r="HM28" s="18">
        <f t="shared" ref="HM28" si="169">(DF28-DE28)/DE28</f>
        <v>3.0616107412437931E-2</v>
      </c>
      <c r="HN28" s="18">
        <f t="shared" ref="HN28" si="170">(DG28-DF28)/DF28</f>
        <v>7.6470206974031021E-2</v>
      </c>
      <c r="HQ28" s="71">
        <f t="shared" ref="HQ28" si="171">AVERAGE(DK28:HN28)</f>
        <v>2.52682263611262E-2</v>
      </c>
      <c r="HR28" s="71">
        <f t="shared" ref="HR28" si="172">AVERAGE(GI28:HN28)</f>
        <v>2.703038683767434E-2</v>
      </c>
      <c r="HS28" s="71">
        <f t="shared" ref="HS28" si="173">AVERAGE(GI28:HK28,HN28)</f>
        <v>2.4242017168081918E-2</v>
      </c>
      <c r="HT28" s="75">
        <f t="shared" si="33"/>
        <v>1.359808284833961E-2</v>
      </c>
      <c r="HU28" s="155">
        <f t="shared" si="10"/>
        <v>9.5350722526861831E-3</v>
      </c>
      <c r="HV28" s="75">
        <f t="shared" si="34"/>
        <v>3.5968742971627206E-3</v>
      </c>
      <c r="HX28" s="25" t="s">
        <v>77</v>
      </c>
      <c r="HY28" s="26">
        <v>3.0047493644706453E-2</v>
      </c>
      <c r="HZ28" s="29" t="s">
        <v>66</v>
      </c>
    </row>
    <row r="29" spans="1:234">
      <c r="A29" s="1" t="s">
        <v>93</v>
      </c>
      <c r="B29" s="67" t="s">
        <v>76</v>
      </c>
      <c r="C29" s="1"/>
      <c r="D29" s="48"/>
      <c r="E29" s="48"/>
      <c r="F29" s="48"/>
      <c r="G29" s="48"/>
      <c r="H29" s="48"/>
      <c r="I29" s="48"/>
      <c r="J29" s="1">
        <v>82392.026578072997</v>
      </c>
      <c r="K29" s="48"/>
      <c r="L29" s="48"/>
      <c r="M29" s="48"/>
      <c r="N29" s="48"/>
      <c r="O29" s="48"/>
      <c r="P29" s="48"/>
      <c r="Q29" s="48"/>
      <c r="R29" s="48"/>
      <c r="S29" s="48"/>
      <c r="T29" s="1">
        <v>159468.43853820598</v>
      </c>
      <c r="U29" s="48"/>
      <c r="V29" s="48"/>
      <c r="W29" s="48"/>
      <c r="X29" s="48"/>
      <c r="Y29" s="48"/>
      <c r="Z29" s="48"/>
      <c r="AA29" s="48"/>
      <c r="AB29" s="48"/>
      <c r="AC29" s="48"/>
      <c r="AD29" s="1">
        <v>111627.90697674399</v>
      </c>
      <c r="AE29" s="48"/>
      <c r="AF29" s="48"/>
      <c r="AG29" s="48"/>
      <c r="AH29" s="48"/>
      <c r="AI29" s="48"/>
      <c r="AJ29" s="48"/>
      <c r="AK29" s="48"/>
      <c r="AL29" s="48"/>
      <c r="AM29" s="48"/>
      <c r="AN29" s="1">
        <v>164784.05315614599</v>
      </c>
      <c r="AO29" s="48"/>
      <c r="AP29" s="48"/>
      <c r="AQ29" s="48"/>
      <c r="AR29" s="48"/>
      <c r="AS29" s="48"/>
      <c r="AT29" s="48"/>
      <c r="AU29" s="48"/>
      <c r="AV29" s="48"/>
      <c r="AW29" s="48"/>
      <c r="AX29" s="1">
        <v>198449.61240309998</v>
      </c>
      <c r="AY29" s="48"/>
      <c r="AZ29" s="48"/>
      <c r="BA29" s="48"/>
      <c r="BB29" s="48"/>
      <c r="BC29" s="48"/>
      <c r="BD29" s="48"/>
      <c r="BE29" s="48"/>
      <c r="BF29" s="48"/>
      <c r="BG29" s="48"/>
      <c r="BH29" s="1">
        <v>223698.781838316</v>
      </c>
      <c r="BI29" s="48"/>
      <c r="BJ29" s="48"/>
      <c r="BK29" s="48"/>
      <c r="BL29" s="48"/>
      <c r="BM29" s="48"/>
      <c r="BN29" s="48"/>
      <c r="BO29" s="48"/>
      <c r="BP29" s="48"/>
      <c r="BQ29" s="48"/>
      <c r="BR29" s="1">
        <v>220598.006644518</v>
      </c>
      <c r="BS29" s="48"/>
      <c r="BT29" s="48"/>
      <c r="BU29" s="48"/>
      <c r="BV29" s="48"/>
      <c r="BW29" s="48"/>
      <c r="BX29" s="48"/>
      <c r="BY29" s="48"/>
      <c r="BZ29" s="48"/>
      <c r="CA29" s="48"/>
      <c r="CB29" s="1">
        <v>228571.428571428</v>
      </c>
      <c r="CC29" s="48"/>
      <c r="CD29" s="48"/>
      <c r="CE29" s="48"/>
      <c r="CF29" s="48"/>
      <c r="CG29" s="48"/>
      <c r="CH29" s="48"/>
      <c r="CI29" s="48"/>
      <c r="CJ29" s="48"/>
      <c r="CK29" s="48"/>
      <c r="CL29" s="1">
        <v>276411.96013288997</v>
      </c>
      <c r="CM29" s="48"/>
      <c r="CN29" s="48"/>
      <c r="CO29" s="48"/>
      <c r="CP29" s="48"/>
      <c r="CQ29" s="48"/>
      <c r="CR29" s="48"/>
      <c r="CS29" s="48"/>
      <c r="CT29" s="48"/>
      <c r="CU29" s="48"/>
      <c r="CV29" s="1">
        <v>349944.62901439599</v>
      </c>
      <c r="CW29" s="48"/>
      <c r="CX29" s="48"/>
      <c r="CY29" s="48"/>
      <c r="CZ29" s="48"/>
      <c r="DA29" s="48"/>
      <c r="DB29" s="48"/>
      <c r="DC29" s="48"/>
      <c r="DD29" s="48"/>
      <c r="DE29" s="48"/>
      <c r="DF29" s="1">
        <v>341528.23920265702</v>
      </c>
      <c r="DG29" s="48"/>
      <c r="DH29" s="1"/>
      <c r="DJ29" s="1"/>
      <c r="DK29" s="1"/>
      <c r="DL29" s="1"/>
      <c r="DM29" s="1"/>
      <c r="DN29" s="1"/>
      <c r="DO29" s="1"/>
      <c r="DP29" s="1"/>
      <c r="DQ29" s="18">
        <f>(T29-J29)/(10*J29)</f>
        <v>9.3548387096774419E-2</v>
      </c>
      <c r="DR29" s="1"/>
      <c r="DS29" s="1"/>
      <c r="DT29" s="1"/>
      <c r="DU29" s="1"/>
      <c r="DV29" s="1"/>
      <c r="DW29" s="1"/>
      <c r="DX29" s="1"/>
      <c r="DY29" s="1"/>
      <c r="DZ29" s="1"/>
      <c r="EA29" s="18">
        <f>(AD29-T29)/(10*T29)</f>
        <v>-3.000000000000012E-2</v>
      </c>
      <c r="EB29" s="18"/>
      <c r="EC29" s="18"/>
      <c r="ED29" s="18"/>
      <c r="EE29" s="18"/>
      <c r="EF29" s="18"/>
      <c r="EG29" s="18"/>
      <c r="EH29" s="18"/>
      <c r="EI29" s="18"/>
      <c r="EJ29" s="18"/>
      <c r="EK29" s="18">
        <f t="shared" ref="EK29" si="174">(AN29-AD29)/(10*AD29)</f>
        <v>4.7619047619047707E-2</v>
      </c>
      <c r="EL29" s="18"/>
      <c r="EM29" s="18"/>
      <c r="EN29" s="18"/>
      <c r="EO29" s="18"/>
      <c r="EP29" s="18"/>
      <c r="EQ29" s="18"/>
      <c r="ER29" s="18"/>
      <c r="ES29" s="18"/>
      <c r="ET29" s="18"/>
      <c r="EU29" s="18">
        <f t="shared" ref="EU29" si="175">(AX29-AN29)/(10*AN29)</f>
        <v>2.0430107526881375E-2</v>
      </c>
      <c r="EV29" s="18"/>
      <c r="EW29" s="18"/>
      <c r="EX29" s="18"/>
      <c r="EY29" s="18"/>
      <c r="EZ29" s="18"/>
      <c r="FA29" s="18"/>
      <c r="FB29" s="18"/>
      <c r="FC29" s="18"/>
      <c r="FD29" s="18"/>
      <c r="FE29" s="18">
        <f t="shared" ref="FE29" si="176">(BH29-AX29)/(10*AX29)</f>
        <v>1.2723214285714376E-2</v>
      </c>
      <c r="FF29" s="18"/>
      <c r="FG29" s="18"/>
      <c r="FH29" s="18"/>
      <c r="FI29" s="18"/>
      <c r="FJ29" s="18"/>
      <c r="FK29" s="18"/>
      <c r="FL29" s="18"/>
      <c r="FM29" s="18"/>
      <c r="FN29" s="18"/>
      <c r="FO29" s="18">
        <f t="shared" ref="FO29" si="177">(BR29-BH29)/(10*BH29)</f>
        <v>-1.3861386138611924E-3</v>
      </c>
      <c r="FP29" s="18"/>
      <c r="FQ29" s="18"/>
      <c r="FR29" s="18"/>
      <c r="FS29" s="18"/>
      <c r="FT29" s="18"/>
      <c r="FU29" s="18"/>
      <c r="FV29" s="18"/>
      <c r="FW29" s="18"/>
      <c r="FX29" s="18"/>
      <c r="FY29" s="18">
        <f t="shared" ref="FY29" si="178">(CB29-BR29)/(10*BR29)</f>
        <v>3.6144578313251695E-3</v>
      </c>
      <c r="FZ29" s="18"/>
      <c r="GA29" s="18"/>
      <c r="GB29" s="18"/>
      <c r="GC29" s="18"/>
      <c r="GD29" s="18"/>
      <c r="GE29" s="18"/>
      <c r="GF29" s="18"/>
      <c r="GG29" s="18"/>
      <c r="GH29" s="18"/>
      <c r="GI29" s="18">
        <f t="shared" ref="GI29" si="179">(CL29-CB29)/(10*CB29)</f>
        <v>2.0930232558139666E-2</v>
      </c>
      <c r="GJ29" s="18"/>
      <c r="GK29" s="18"/>
      <c r="GL29" s="18"/>
      <c r="GM29" s="18"/>
      <c r="GN29" s="18"/>
      <c r="GO29" s="18"/>
      <c r="GP29" s="18"/>
      <c r="GQ29" s="18"/>
      <c r="GR29" s="18"/>
      <c r="GS29" s="18">
        <f t="shared" ref="GS29" si="180">(CV29-CL29)/(10*CL29)</f>
        <v>2.6602564102564116E-2</v>
      </c>
      <c r="GT29" s="18"/>
      <c r="GU29" s="18"/>
      <c r="GV29" s="18"/>
      <c r="GW29" s="18"/>
      <c r="GX29" s="18"/>
      <c r="GY29" s="18"/>
      <c r="GZ29" s="18"/>
      <c r="HA29" s="18"/>
      <c r="HB29" s="18"/>
      <c r="HC29" s="18">
        <f t="shared" ref="HC29" si="181">(DF29-CV29)/(10*CV29)</f>
        <v>-2.4050632911393373E-3</v>
      </c>
      <c r="HD29" s="18"/>
      <c r="HE29" s="18"/>
      <c r="HF29" s="18"/>
      <c r="HG29" s="18"/>
      <c r="HH29" s="18"/>
      <c r="HI29" s="18"/>
      <c r="HJ29" s="18"/>
      <c r="HK29" s="18"/>
      <c r="HL29" s="18"/>
      <c r="HM29" s="18">
        <f t="shared" ref="HM29" si="182">(DP29-DF29)/(10*DF29)</f>
        <v>-0.1</v>
      </c>
      <c r="HN29" s="18"/>
      <c r="HO29" s="161"/>
      <c r="HQ29" s="71">
        <f t="shared" si="30"/>
        <v>8.3342553741314676E-3</v>
      </c>
      <c r="HR29" s="71">
        <f t="shared" si="31"/>
        <v>-1.3718066657608888E-2</v>
      </c>
      <c r="HS29" s="71">
        <f t="shared" si="32"/>
        <v>1.5042577789854817E-2</v>
      </c>
      <c r="HT29" s="75">
        <f t="shared" si="33"/>
        <v>1.2723214285714376E-2</v>
      </c>
      <c r="HU29" s="155">
        <f t="shared" si="10"/>
        <v>9.2625846335001646E-3</v>
      </c>
      <c r="HV29" s="72">
        <f t="shared" si="34"/>
        <v>2.0930232558139666E-2</v>
      </c>
      <c r="HX29" s="25" t="s">
        <v>76</v>
      </c>
      <c r="HY29" s="32">
        <v>2.0930232558139666E-2</v>
      </c>
      <c r="HZ29" s="29" t="s">
        <v>55</v>
      </c>
    </row>
    <row r="30" spans="1:234">
      <c r="A30" s="1" t="s">
        <v>94</v>
      </c>
      <c r="B30" s="67" t="s">
        <v>44</v>
      </c>
      <c r="C30" s="48"/>
      <c r="D30" s="48"/>
      <c r="E30" s="48"/>
      <c r="F30" s="48"/>
      <c r="G30" s="48"/>
      <c r="H30" s="48"/>
      <c r="I30" s="48"/>
      <c r="J30" s="48">
        <v>2352</v>
      </c>
      <c r="K30" s="48">
        <v>2352</v>
      </c>
      <c r="L30" s="48">
        <v>2352</v>
      </c>
      <c r="M30" s="48">
        <v>3304.0000000000005</v>
      </c>
      <c r="N30" s="48">
        <v>4256</v>
      </c>
      <c r="O30" s="48">
        <v>5208.0000000000009</v>
      </c>
      <c r="P30" s="48">
        <v>6160.0000000000009</v>
      </c>
      <c r="Q30" s="48">
        <v>6036.8</v>
      </c>
      <c r="R30" s="48">
        <v>5913.6</v>
      </c>
      <c r="S30" s="48">
        <v>5791.52</v>
      </c>
      <c r="T30" s="48">
        <v>5668.3200000000006</v>
      </c>
      <c r="U30" s="48">
        <v>4368</v>
      </c>
      <c r="V30" s="48">
        <v>3024.0000000000005</v>
      </c>
      <c r="W30" s="48">
        <v>1680.0000000000002</v>
      </c>
      <c r="X30" s="48">
        <v>366.24</v>
      </c>
      <c r="Y30" s="48">
        <v>1008.0000000000001</v>
      </c>
      <c r="Z30" s="48">
        <v>1680.0000000000002</v>
      </c>
      <c r="AA30" s="48">
        <v>2352</v>
      </c>
      <c r="AB30" s="48">
        <v>2942.2400000000002</v>
      </c>
      <c r="AC30" s="48">
        <v>3248.0000000000005</v>
      </c>
      <c r="AD30" s="48">
        <v>3584.0000000000005</v>
      </c>
      <c r="AE30" s="48">
        <v>3886.4000000000005</v>
      </c>
      <c r="AF30" s="48">
        <v>4180.96</v>
      </c>
      <c r="AG30" s="48">
        <v>3584.0000000000005</v>
      </c>
      <c r="AH30" s="48">
        <v>2912.0000000000005</v>
      </c>
      <c r="AI30" s="48">
        <v>2240</v>
      </c>
      <c r="AJ30" s="48">
        <v>1584.8000000000002</v>
      </c>
      <c r="AK30" s="48">
        <v>1960.0000000000002</v>
      </c>
      <c r="AL30" s="48">
        <v>2352</v>
      </c>
      <c r="AM30" s="48">
        <v>2727.2000000000003</v>
      </c>
      <c r="AN30" s="48">
        <v>3101.28</v>
      </c>
      <c r="AO30" s="48">
        <v>4490.0800000000008</v>
      </c>
      <c r="AP30" s="48">
        <v>3541.4400000000005</v>
      </c>
      <c r="AQ30" s="48">
        <v>5556.3200000000006</v>
      </c>
      <c r="AR30" s="48">
        <v>5712.0000000000009</v>
      </c>
      <c r="AS30" s="48">
        <v>5729.920000000001</v>
      </c>
      <c r="AT30" s="48">
        <v>5997.6</v>
      </c>
      <c r="AU30" s="48">
        <v>7817.6</v>
      </c>
      <c r="AV30" s="48">
        <v>8500.8000000000011</v>
      </c>
      <c r="AW30" s="48">
        <v>8998.0800000000017</v>
      </c>
      <c r="AX30" s="48">
        <v>10416.000000000002</v>
      </c>
      <c r="AY30" s="48">
        <v>9856.0000000000018</v>
      </c>
      <c r="AZ30" s="48">
        <v>10640.000000000002</v>
      </c>
      <c r="BA30" s="48">
        <v>9408</v>
      </c>
      <c r="BB30" s="48">
        <v>8624</v>
      </c>
      <c r="BC30" s="48">
        <v>9632.0000000000018</v>
      </c>
      <c r="BD30" s="48">
        <v>9856.0000000000018</v>
      </c>
      <c r="BE30" s="48">
        <v>9632.0000000000018</v>
      </c>
      <c r="BF30" s="48">
        <v>10976.000000000002</v>
      </c>
      <c r="BG30" s="48">
        <v>10640.000000000002</v>
      </c>
      <c r="BH30" s="48">
        <v>18800</v>
      </c>
      <c r="BI30" s="48">
        <v>17100</v>
      </c>
      <c r="BJ30" s="48">
        <v>18500</v>
      </c>
      <c r="BK30" s="48">
        <v>19600</v>
      </c>
      <c r="BL30" s="48">
        <v>19900</v>
      </c>
      <c r="BM30" s="48">
        <v>26000</v>
      </c>
      <c r="BN30" s="48">
        <v>29400</v>
      </c>
      <c r="BO30" s="48">
        <v>30300</v>
      </c>
      <c r="BP30" s="48">
        <v>28700</v>
      </c>
      <c r="BQ30" s="48">
        <v>30600</v>
      </c>
      <c r="BR30" s="48">
        <v>38000</v>
      </c>
      <c r="BS30" s="48">
        <v>35000</v>
      </c>
      <c r="BT30" s="48">
        <v>32800</v>
      </c>
      <c r="BU30" s="48">
        <v>28200</v>
      </c>
      <c r="BV30" s="48">
        <v>31100</v>
      </c>
      <c r="BW30" s="48">
        <v>31700</v>
      </c>
      <c r="BX30" s="48">
        <v>32500</v>
      </c>
      <c r="BY30" s="48">
        <v>31900</v>
      </c>
      <c r="BZ30" s="48">
        <v>33600</v>
      </c>
      <c r="CA30" s="48">
        <v>35900</v>
      </c>
      <c r="CB30" s="48">
        <v>33900</v>
      </c>
      <c r="CC30" s="48">
        <v>31300</v>
      </c>
      <c r="CD30" s="48">
        <v>28200</v>
      </c>
      <c r="CE30" s="48">
        <v>33400</v>
      </c>
      <c r="CF30" s="48">
        <v>33900</v>
      </c>
      <c r="CG30" s="48">
        <v>33700</v>
      </c>
      <c r="CH30" s="48">
        <v>35100</v>
      </c>
      <c r="CI30" s="48">
        <v>37100</v>
      </c>
      <c r="CJ30" s="48">
        <v>41800</v>
      </c>
      <c r="CK30" s="48">
        <v>42800</v>
      </c>
      <c r="CL30" s="48">
        <v>43000</v>
      </c>
      <c r="CM30" s="48">
        <v>58000</v>
      </c>
      <c r="CN30" s="48">
        <v>60000</v>
      </c>
      <c r="CO30" s="48">
        <v>41000</v>
      </c>
      <c r="CP30" s="48">
        <v>40200</v>
      </c>
      <c r="CQ30" s="48">
        <v>58200</v>
      </c>
      <c r="CR30" s="48">
        <v>55700</v>
      </c>
      <c r="CS30" s="48">
        <v>58500</v>
      </c>
      <c r="CT30" s="48">
        <v>55500</v>
      </c>
      <c r="CU30" s="48">
        <v>53500</v>
      </c>
      <c r="CV30" s="48">
        <v>57600</v>
      </c>
      <c r="CW30" s="48">
        <v>62400</v>
      </c>
      <c r="CX30" s="48">
        <v>74000</v>
      </c>
      <c r="CY30" s="48">
        <v>79000</v>
      </c>
      <c r="CZ30" s="48">
        <v>82700</v>
      </c>
      <c r="DA30" s="48">
        <v>77800</v>
      </c>
      <c r="DB30" s="48">
        <v>79000</v>
      </c>
      <c r="DC30" s="48">
        <v>71200</v>
      </c>
      <c r="DD30" s="48">
        <v>71200</v>
      </c>
      <c r="DE30" s="48">
        <v>86800</v>
      </c>
      <c r="DF30" s="49">
        <v>105000</v>
      </c>
      <c r="DG30" s="48">
        <v>110000</v>
      </c>
      <c r="DH30" s="1"/>
      <c r="DJ30" s="1"/>
      <c r="DK30" s="1"/>
      <c r="DL30" s="1"/>
      <c r="DM30" s="1"/>
      <c r="DN30" s="1"/>
      <c r="DO30" s="1"/>
      <c r="DP30" s="1"/>
      <c r="DQ30" s="1"/>
      <c r="DR30" s="18">
        <f t="shared" ref="DR30:EW30" si="183">(K30-J30)/J30</f>
        <v>0</v>
      </c>
      <c r="DS30" s="18">
        <f t="shared" si="183"/>
        <v>0</v>
      </c>
      <c r="DT30" s="18">
        <f t="shared" si="183"/>
        <v>0.40476190476190493</v>
      </c>
      <c r="DU30" s="18">
        <f t="shared" si="183"/>
        <v>0.28813559322033883</v>
      </c>
      <c r="DV30" s="18">
        <f t="shared" si="183"/>
        <v>0.22368421052631601</v>
      </c>
      <c r="DW30" s="18">
        <f t="shared" si="183"/>
        <v>0.18279569892473116</v>
      </c>
      <c r="DX30" s="18">
        <f t="shared" si="183"/>
        <v>-2.0000000000000115E-2</v>
      </c>
      <c r="DY30" s="18">
        <f t="shared" si="183"/>
        <v>-2.0408163265306093E-2</v>
      </c>
      <c r="DZ30" s="18">
        <f t="shared" si="183"/>
        <v>-2.0643939393939381E-2</v>
      </c>
      <c r="EA30" s="18">
        <f t="shared" si="183"/>
        <v>-2.1272481144846225E-2</v>
      </c>
      <c r="EB30" s="18">
        <f t="shared" si="183"/>
        <v>-0.22940130409010084</v>
      </c>
      <c r="EC30" s="18">
        <f t="shared" si="183"/>
        <v>-0.3076923076923076</v>
      </c>
      <c r="ED30" s="18">
        <f t="shared" si="183"/>
        <v>-0.44444444444444448</v>
      </c>
      <c r="EE30" s="18">
        <f t="shared" si="183"/>
        <v>-0.78200000000000003</v>
      </c>
      <c r="EF30" s="18">
        <f t="shared" si="183"/>
        <v>1.7522935779816515</v>
      </c>
      <c r="EG30" s="18">
        <f t="shared" si="183"/>
        <v>0.66666666666666674</v>
      </c>
      <c r="EH30" s="18">
        <f t="shared" si="183"/>
        <v>0.3999999999999998</v>
      </c>
      <c r="EI30" s="18">
        <f t="shared" si="183"/>
        <v>0.25095238095238104</v>
      </c>
      <c r="EJ30" s="18">
        <f t="shared" si="183"/>
        <v>0.10392082223068146</v>
      </c>
      <c r="EK30" s="18">
        <f t="shared" si="183"/>
        <v>0.10344827586206895</v>
      </c>
      <c r="EL30" s="18">
        <f t="shared" si="183"/>
        <v>8.4375000000000019E-2</v>
      </c>
      <c r="EM30" s="18">
        <f t="shared" si="183"/>
        <v>7.5792507204610809E-2</v>
      </c>
      <c r="EN30" s="18">
        <f t="shared" si="183"/>
        <v>-0.14278060541119733</v>
      </c>
      <c r="EO30" s="18">
        <f t="shared" si="183"/>
        <v>-0.18749999999999997</v>
      </c>
      <c r="EP30" s="18">
        <f t="shared" si="183"/>
        <v>-0.23076923076923089</v>
      </c>
      <c r="EQ30" s="18">
        <f t="shared" si="183"/>
        <v>-0.29249999999999993</v>
      </c>
      <c r="ER30" s="18">
        <f t="shared" si="183"/>
        <v>0.23674911660777384</v>
      </c>
      <c r="ES30" s="18">
        <f t="shared" si="183"/>
        <v>0.19999999999999987</v>
      </c>
      <c r="ET30" s="18">
        <f t="shared" si="183"/>
        <v>0.15952380952380965</v>
      </c>
      <c r="EU30" s="18">
        <f t="shared" si="183"/>
        <v>0.13716632443531823</v>
      </c>
      <c r="EV30" s="18">
        <f t="shared" si="183"/>
        <v>0.44781509570241984</v>
      </c>
      <c r="EW30" s="18">
        <f t="shared" si="183"/>
        <v>-0.21127463207782493</v>
      </c>
      <c r="EX30" s="18">
        <f t="shared" ref="EX30:GA30" si="184">(AQ30-AP30)/AP30</f>
        <v>0.56894370651486392</v>
      </c>
      <c r="EY30" s="18">
        <f t="shared" si="184"/>
        <v>2.8018544648256448E-2</v>
      </c>
      <c r="EZ30" s="18">
        <f t="shared" si="184"/>
        <v>3.1372549019607968E-3</v>
      </c>
      <c r="FA30" s="18">
        <f t="shared" si="184"/>
        <v>4.6716184519155476E-2</v>
      </c>
      <c r="FB30" s="18">
        <f t="shared" si="184"/>
        <v>0.30345471521942108</v>
      </c>
      <c r="FC30" s="18">
        <f t="shared" si="184"/>
        <v>8.7392550143266565E-2</v>
      </c>
      <c r="FD30" s="18">
        <f t="shared" si="184"/>
        <v>5.8498023715415091E-2</v>
      </c>
      <c r="FE30" s="18">
        <f t="shared" si="184"/>
        <v>0.15758028379387601</v>
      </c>
      <c r="FF30" s="18">
        <f t="shared" si="184"/>
        <v>-5.3763440860215048E-2</v>
      </c>
      <c r="FG30" s="18">
        <f t="shared" si="184"/>
        <v>7.954545454545453E-2</v>
      </c>
      <c r="FH30" s="18">
        <f t="shared" si="184"/>
        <v>-0.11578947368421068</v>
      </c>
      <c r="FI30" s="18">
        <f t="shared" si="184"/>
        <v>-8.3333333333333329E-2</v>
      </c>
      <c r="FJ30" s="18">
        <f t="shared" si="184"/>
        <v>0.11688311688311709</v>
      </c>
      <c r="FK30" s="18">
        <f t="shared" si="184"/>
        <v>2.3255813953488368E-2</v>
      </c>
      <c r="FL30" s="18">
        <f t="shared" si="184"/>
        <v>-2.2727272727272724E-2</v>
      </c>
      <c r="FM30" s="18">
        <f t="shared" si="184"/>
        <v>0.1395348837209302</v>
      </c>
      <c r="FN30" s="18">
        <f t="shared" si="184"/>
        <v>-3.0612244897959179E-2</v>
      </c>
      <c r="FO30" s="18">
        <f t="shared" si="184"/>
        <v>0.76691729323308244</v>
      </c>
      <c r="FP30" s="18">
        <f t="shared" si="184"/>
        <v>-9.0425531914893623E-2</v>
      </c>
      <c r="FQ30" s="18">
        <f t="shared" si="184"/>
        <v>8.1871345029239762E-2</v>
      </c>
      <c r="FR30" s="18">
        <f t="shared" si="184"/>
        <v>5.9459459459459463E-2</v>
      </c>
      <c r="FS30" s="18">
        <f t="shared" si="184"/>
        <v>1.5306122448979591E-2</v>
      </c>
      <c r="FT30" s="18">
        <f t="shared" si="184"/>
        <v>0.30653266331658291</v>
      </c>
      <c r="FU30" s="18">
        <f t="shared" si="184"/>
        <v>0.13076923076923078</v>
      </c>
      <c r="FV30" s="18">
        <f t="shared" si="184"/>
        <v>3.0612244897959183E-2</v>
      </c>
      <c r="FW30" s="18">
        <f t="shared" si="184"/>
        <v>-5.2805280528052806E-2</v>
      </c>
      <c r="FX30" s="18">
        <f t="shared" si="184"/>
        <v>6.6202090592334492E-2</v>
      </c>
      <c r="FY30" s="18">
        <f t="shared" si="184"/>
        <v>0.24183006535947713</v>
      </c>
      <c r="FZ30" s="18">
        <f t="shared" si="184"/>
        <v>-7.8947368421052627E-2</v>
      </c>
      <c r="GA30" s="18">
        <f t="shared" si="184"/>
        <v>-6.2857142857142861E-2</v>
      </c>
      <c r="GB30" s="18">
        <f t="shared" ref="GB30:GK30" si="185">(BU30-BT30)/BT30</f>
        <v>-0.1402439024390244</v>
      </c>
      <c r="GC30" s="18">
        <f t="shared" si="185"/>
        <v>0.10283687943262411</v>
      </c>
      <c r="GD30" s="18">
        <f t="shared" si="185"/>
        <v>1.9292604501607719E-2</v>
      </c>
      <c r="GE30" s="18">
        <f t="shared" si="185"/>
        <v>2.5236593059936908E-2</v>
      </c>
      <c r="GF30" s="18">
        <f t="shared" si="185"/>
        <v>-1.8461538461538463E-2</v>
      </c>
      <c r="GG30" s="18">
        <f t="shared" si="185"/>
        <v>5.329153605015674E-2</v>
      </c>
      <c r="GH30" s="18">
        <f t="shared" si="185"/>
        <v>6.8452380952380959E-2</v>
      </c>
      <c r="GI30" s="18">
        <f t="shared" si="185"/>
        <v>-5.5710306406685235E-2</v>
      </c>
      <c r="GJ30" s="18">
        <f t="shared" si="185"/>
        <v>-7.6696165191740412E-2</v>
      </c>
      <c r="GK30" s="18">
        <f t="shared" si="185"/>
        <v>-9.9041533546325874E-2</v>
      </c>
      <c r="GL30" s="18">
        <f t="shared" ref="GL30:GU30" si="186">(CE30-CD30)/CD30</f>
        <v>0.18439716312056736</v>
      </c>
      <c r="GM30" s="18">
        <f t="shared" si="186"/>
        <v>1.4970059880239521E-2</v>
      </c>
      <c r="GN30" s="18">
        <f t="shared" si="186"/>
        <v>-5.8997050147492625E-3</v>
      </c>
      <c r="GO30" s="18">
        <f t="shared" si="186"/>
        <v>4.1543026706231452E-2</v>
      </c>
      <c r="GP30" s="18">
        <f t="shared" si="186"/>
        <v>5.6980056980056981E-2</v>
      </c>
      <c r="GQ30" s="18">
        <f t="shared" si="186"/>
        <v>0.12668463611859837</v>
      </c>
      <c r="GR30" s="18">
        <f t="shared" si="186"/>
        <v>2.3923444976076555E-2</v>
      </c>
      <c r="GS30" s="18">
        <f t="shared" si="186"/>
        <v>4.6728971962616819E-3</v>
      </c>
      <c r="GT30" s="18">
        <f t="shared" si="186"/>
        <v>0.34883720930232559</v>
      </c>
      <c r="GU30" s="18">
        <f t="shared" si="186"/>
        <v>3.4482758620689655E-2</v>
      </c>
      <c r="GV30" s="18">
        <f t="shared" ref="GV30:HE30" si="187">(CO30-CN30)/CN30</f>
        <v>-0.31666666666666665</v>
      </c>
      <c r="GW30" s="18">
        <f t="shared" si="187"/>
        <v>-1.9512195121951219E-2</v>
      </c>
      <c r="GX30" s="18">
        <f t="shared" si="187"/>
        <v>0.44776119402985076</v>
      </c>
      <c r="GY30" s="18">
        <f t="shared" si="187"/>
        <v>-4.29553264604811E-2</v>
      </c>
      <c r="GZ30" s="18">
        <f t="shared" si="187"/>
        <v>5.0269299820466788E-2</v>
      </c>
      <c r="HA30" s="18">
        <f t="shared" si="187"/>
        <v>-5.128205128205128E-2</v>
      </c>
      <c r="HB30" s="18">
        <f t="shared" si="187"/>
        <v>-3.6036036036036036E-2</v>
      </c>
      <c r="HC30" s="18">
        <f t="shared" si="187"/>
        <v>7.6635514018691592E-2</v>
      </c>
      <c r="HD30" s="18">
        <f t="shared" si="187"/>
        <v>8.3333333333333329E-2</v>
      </c>
      <c r="HE30" s="18">
        <f t="shared" si="187"/>
        <v>0.1858974358974359</v>
      </c>
      <c r="HF30" s="18">
        <f t="shared" ref="HF30:HN30" si="188">(CY30-CX30)/CX30</f>
        <v>6.7567567567567571E-2</v>
      </c>
      <c r="HG30" s="18">
        <f t="shared" si="188"/>
        <v>4.6835443037974683E-2</v>
      </c>
      <c r="HH30" s="18">
        <f t="shared" si="188"/>
        <v>-5.92503022974607E-2</v>
      </c>
      <c r="HI30" s="18">
        <f t="shared" si="188"/>
        <v>1.5424164524421594E-2</v>
      </c>
      <c r="HJ30" s="18">
        <f t="shared" si="188"/>
        <v>-9.8734177215189872E-2</v>
      </c>
      <c r="HK30" s="18">
        <f t="shared" si="188"/>
        <v>0</v>
      </c>
      <c r="HL30" s="18">
        <f t="shared" si="188"/>
        <v>0.21910112359550563</v>
      </c>
      <c r="HM30" s="18">
        <f t="shared" si="188"/>
        <v>0.20967741935483872</v>
      </c>
      <c r="HN30" s="18">
        <f t="shared" si="188"/>
        <v>4.7619047619047616E-2</v>
      </c>
      <c r="HO30" s="161"/>
      <c r="HQ30" s="71">
        <f t="shared" si="30"/>
        <v>6.9938878399107743E-2</v>
      </c>
      <c r="HR30" s="71">
        <f t="shared" si="31"/>
        <v>4.4525885326901375E-2</v>
      </c>
      <c r="HS30" s="71">
        <f t="shared" si="32"/>
        <v>3.3201659583683311E-2</v>
      </c>
      <c r="HT30" s="72">
        <f t="shared" si="33"/>
        <v>4.1543026706231452E-2</v>
      </c>
      <c r="HU30" s="155">
        <f t="shared" si="10"/>
        <v>2.9203101798383105E-2</v>
      </c>
      <c r="HV30" s="75">
        <f t="shared" si="34"/>
        <v>1.9673804750249074E-2</v>
      </c>
      <c r="HX30" s="25" t="s">
        <v>44</v>
      </c>
      <c r="HY30" s="26">
        <v>4.1543026706231452E-2</v>
      </c>
      <c r="HZ30" s="27" t="s">
        <v>98</v>
      </c>
    </row>
    <row r="31" spans="1:234">
      <c r="A31" s="1" t="s">
        <v>94</v>
      </c>
      <c r="B31" s="67" t="s">
        <v>78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>
        <v>77.232409476643852</v>
      </c>
      <c r="BN31" s="48">
        <v>80.373034330912873</v>
      </c>
      <c r="BO31" s="48">
        <v>112.94941839999045</v>
      </c>
      <c r="BP31" s="48">
        <v>137.38745476225799</v>
      </c>
      <c r="BQ31" s="48">
        <v>150.4561204756744</v>
      </c>
      <c r="BR31" s="48">
        <v>129.3627346169942</v>
      </c>
      <c r="BS31" s="48">
        <v>125.79004155052547</v>
      </c>
      <c r="BT31" s="48">
        <v>104.83626876642697</v>
      </c>
      <c r="BU31" s="48">
        <v>159.87799503848149</v>
      </c>
      <c r="BV31" s="48">
        <v>190.66090624423464</v>
      </c>
      <c r="BW31" s="48">
        <v>561.48961108100229</v>
      </c>
      <c r="BX31" s="48">
        <v>606.56801919136399</v>
      </c>
      <c r="BY31" s="48">
        <v>698.36050534170556</v>
      </c>
      <c r="BZ31" s="48">
        <v>809.77977074379817</v>
      </c>
      <c r="CA31" s="48">
        <v>885.6911712304908</v>
      </c>
      <c r="CB31" s="48">
        <v>789.9406977249447</v>
      </c>
      <c r="CC31" s="48">
        <v>723.11068283631494</v>
      </c>
      <c r="CD31" s="48">
        <v>876.60632089735645</v>
      </c>
      <c r="CE31" s="48">
        <v>928.41922905877914</v>
      </c>
      <c r="CF31" s="48">
        <v>930.07411251924736</v>
      </c>
      <c r="CG31" s="48">
        <v>1884.82028850604</v>
      </c>
      <c r="CH31" s="48">
        <v>2046.883271470914</v>
      </c>
      <c r="CI31" s="48">
        <v>1960.9442977357503</v>
      </c>
      <c r="CJ31" s="48">
        <v>2379.8181688317472</v>
      </c>
      <c r="CK31" s="48">
        <v>2546.7837519226573</v>
      </c>
      <c r="CL31" s="48">
        <v>2662.8615111162089</v>
      </c>
      <c r="CM31" s="48">
        <v>2942.02781485577</v>
      </c>
      <c r="CN31" s="48">
        <v>3212.8866288218542</v>
      </c>
      <c r="CO31" s="48">
        <v>3356.4605255420597</v>
      </c>
      <c r="CP31" s="48">
        <v>3590.7758337823097</v>
      </c>
      <c r="CQ31" s="48">
        <v>4336.3332752425822</v>
      </c>
      <c r="CR31" s="48">
        <v>4854.5643303094776</v>
      </c>
      <c r="CS31" s="48">
        <v>4410.3246612918656</v>
      </c>
      <c r="CT31" s="48">
        <v>4538.94232038055</v>
      </c>
      <c r="CU31" s="48">
        <v>4707.8898894202594</v>
      </c>
      <c r="CV31" s="48">
        <v>4325.7148071764786</v>
      </c>
      <c r="CW31" s="48">
        <v>3835.0995017401806</v>
      </c>
      <c r="CX31" s="48">
        <v>3662.7760208372615</v>
      </c>
      <c r="CY31" s="48">
        <v>3471.4246086420926</v>
      </c>
      <c r="CZ31" s="48">
        <v>5102.5534517409551</v>
      </c>
      <c r="DA31" s="48">
        <v>5135.9235751172992</v>
      </c>
      <c r="DB31" s="48">
        <v>5357.2539224936991</v>
      </c>
      <c r="DC31" s="48">
        <v>5928.8168570749112</v>
      </c>
      <c r="DD31" s="48">
        <v>7920.4759524746696</v>
      </c>
      <c r="DE31" s="48">
        <v>7750.5118774113971</v>
      </c>
      <c r="DF31" s="48">
        <v>6423.4613344233348</v>
      </c>
      <c r="DG31" s="48"/>
      <c r="DH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8">
        <f t="shared" ref="FU31:GD33" si="189">(BN31-BM31)/BM31</f>
        <v>4.0664597615833666E-2</v>
      </c>
      <c r="FV31" s="18">
        <f t="shared" si="189"/>
        <v>0.40531484645650773</v>
      </c>
      <c r="FW31" s="18">
        <f t="shared" si="189"/>
        <v>0.21636265780249123</v>
      </c>
      <c r="FX31" s="18">
        <f t="shared" si="189"/>
        <v>9.5122700511710262E-2</v>
      </c>
      <c r="FY31" s="18">
        <f t="shared" si="189"/>
        <v>-0.14019626314963074</v>
      </c>
      <c r="FZ31" s="18">
        <f t="shared" si="189"/>
        <v>-2.7617637158386034E-2</v>
      </c>
      <c r="GA31" s="18">
        <f t="shared" si="189"/>
        <v>-0.16657735799921891</v>
      </c>
      <c r="GB31" s="18">
        <f t="shared" si="189"/>
        <v>0.52502561298405559</v>
      </c>
      <c r="GC31" s="18">
        <f t="shared" si="189"/>
        <v>0.19254001276625921</v>
      </c>
      <c r="GD31" s="18">
        <f t="shared" si="189"/>
        <v>1.9449645558788016</v>
      </c>
      <c r="GE31" s="18">
        <f t="shared" ref="GE31:GN33" si="190">(BX31-BW31)/BW31</f>
        <v>8.0283601371670857E-2</v>
      </c>
      <c r="GF31" s="18">
        <f t="shared" si="190"/>
        <v>0.15133090312396158</v>
      </c>
      <c r="GG31" s="18">
        <f t="shared" si="190"/>
        <v>0.15954405289224585</v>
      </c>
      <c r="GH31" s="18">
        <f t="shared" si="190"/>
        <v>9.3743266044997095E-2</v>
      </c>
      <c r="GI31" s="18">
        <f t="shared" si="190"/>
        <v>-0.10810819461203386</v>
      </c>
      <c r="GJ31" s="18">
        <f t="shared" si="190"/>
        <v>-8.4601306251345723E-2</v>
      </c>
      <c r="GK31" s="18">
        <f t="shared" si="190"/>
        <v>0.21227129083333865</v>
      </c>
      <c r="GL31" s="18">
        <f t="shared" si="190"/>
        <v>5.9106245216647896E-2</v>
      </c>
      <c r="GM31" s="18">
        <f t="shared" si="190"/>
        <v>1.7824743485181033E-3</v>
      </c>
      <c r="GN31" s="18">
        <f t="shared" si="190"/>
        <v>1.0265269865438114</v>
      </c>
      <c r="GO31" s="18">
        <f t="shared" ref="GO31:GX33" si="191">(CH31-CG31)/CG31</f>
        <v>8.5983254718320926E-2</v>
      </c>
      <c r="GP31" s="18">
        <f t="shared" si="191"/>
        <v>-4.1985283153644103E-2</v>
      </c>
      <c r="GQ31" s="18">
        <f t="shared" si="191"/>
        <v>0.21360824556804564</v>
      </c>
      <c r="GR31" s="18">
        <f t="shared" si="191"/>
        <v>7.015896646123744E-2</v>
      </c>
      <c r="GS31" s="18">
        <f t="shared" si="191"/>
        <v>4.5578176437603084E-2</v>
      </c>
      <c r="GT31" s="18">
        <f t="shared" si="191"/>
        <v>0.10483695925385962</v>
      </c>
      <c r="GU31" s="18">
        <f t="shared" si="191"/>
        <v>9.2065347784403187E-2</v>
      </c>
      <c r="GV31" s="18">
        <f t="shared" si="191"/>
        <v>4.4686885441971913E-2</v>
      </c>
      <c r="GW31" s="18">
        <f t="shared" si="191"/>
        <v>6.9810238034129335E-2</v>
      </c>
      <c r="GX31" s="18">
        <f t="shared" si="191"/>
        <v>0.20763129640285749</v>
      </c>
      <c r="GY31" s="18">
        <f t="shared" ref="GY31:HH33" si="192">(CR31-CQ31)/CQ31</f>
        <v>0.11950904650840163</v>
      </c>
      <c r="GZ31" s="18">
        <f t="shared" si="192"/>
        <v>-9.1509688365648198E-2</v>
      </c>
      <c r="HA31" s="18">
        <f t="shared" si="192"/>
        <v>2.9162855110764087E-2</v>
      </c>
      <c r="HB31" s="18">
        <f t="shared" si="192"/>
        <v>3.7221792460571439E-2</v>
      </c>
      <c r="HC31" s="18">
        <f t="shared" si="192"/>
        <v>-8.1177574501608118E-2</v>
      </c>
      <c r="HD31" s="18">
        <f t="shared" si="192"/>
        <v>-0.11341831981672808</v>
      </c>
      <c r="HE31" s="18">
        <f t="shared" si="192"/>
        <v>-4.4933249013415978E-2</v>
      </c>
      <c r="HF31" s="18">
        <f t="shared" si="192"/>
        <v>-5.224218218820504E-2</v>
      </c>
      <c r="HG31" s="18">
        <f t="shared" si="192"/>
        <v>0.46987304262295548</v>
      </c>
      <c r="HH31" s="18">
        <f t="shared" si="192"/>
        <v>6.5398870765299684E-3</v>
      </c>
      <c r="HI31" s="18">
        <f t="shared" ref="HI31:HM33" si="193">(DB31-DA31)/DA31</f>
        <v>4.3094556244705214E-2</v>
      </c>
      <c r="HJ31" s="18">
        <f t="shared" si="193"/>
        <v>0.10668953587982266</v>
      </c>
      <c r="HK31" s="18">
        <f t="shared" si="193"/>
        <v>0.33592859138886932</v>
      </c>
      <c r="HL31" s="18">
        <f t="shared" si="193"/>
        <v>-2.1458820919741446E-2</v>
      </c>
      <c r="HM31" s="18">
        <f t="shared" si="193"/>
        <v>-0.17122101920206145</v>
      </c>
      <c r="HN31" s="1"/>
      <c r="HQ31" s="71">
        <f t="shared" si="30"/>
        <v>0.13648701301009408</v>
      </c>
      <c r="HR31" s="71">
        <f t="shared" si="31"/>
        <v>8.2948710848804272E-2</v>
      </c>
      <c r="HS31" s="71">
        <f t="shared" si="32"/>
        <v>9.5313444014990867E-2</v>
      </c>
      <c r="HT31" s="75">
        <f t="shared" si="33"/>
        <v>6.9810238034129335E-2</v>
      </c>
      <c r="HU31" s="155">
        <f t="shared" si="10"/>
        <v>4.4686885441971913E-2</v>
      </c>
      <c r="HV31" s="72">
        <f t="shared" si="34"/>
        <v>4.5578176437603084E-2</v>
      </c>
      <c r="HX31" s="25" t="s">
        <v>78</v>
      </c>
      <c r="HY31" s="26">
        <v>4.5578176437603084E-2</v>
      </c>
      <c r="HZ31" s="29" t="s">
        <v>55</v>
      </c>
    </row>
    <row r="32" spans="1:234">
      <c r="A32" s="1" t="s">
        <v>94</v>
      </c>
      <c r="B32" s="67" t="s">
        <v>1</v>
      </c>
      <c r="C32" s="48"/>
      <c r="D32" s="48"/>
      <c r="E32" s="48"/>
      <c r="F32" s="48"/>
      <c r="G32" s="48"/>
      <c r="H32" s="48"/>
      <c r="I32" s="48"/>
      <c r="J32" s="48">
        <v>789600.00000000012</v>
      </c>
      <c r="K32" s="48">
        <v>480480.00000000006</v>
      </c>
      <c r="L32" s="48">
        <v>764960.00000000012</v>
      </c>
      <c r="M32" s="48">
        <v>1043840.0000000001</v>
      </c>
      <c r="N32" s="48">
        <v>1108800</v>
      </c>
      <c r="O32" s="48">
        <v>1254400.0000000002</v>
      </c>
      <c r="P32" s="48">
        <v>1355200.0000000002</v>
      </c>
      <c r="Q32" s="48">
        <v>1456000.0000000002</v>
      </c>
      <c r="R32" s="48">
        <v>1556800.0000000002</v>
      </c>
      <c r="S32" s="48">
        <v>1601600.0000000002</v>
      </c>
      <c r="T32" s="48">
        <v>1534400.0000000002</v>
      </c>
      <c r="U32" s="48">
        <v>1097600</v>
      </c>
      <c r="V32" s="48">
        <v>873600.00000000012</v>
      </c>
      <c r="W32" s="48">
        <v>1086400</v>
      </c>
      <c r="X32" s="48">
        <v>1288000.0000000002</v>
      </c>
      <c r="Y32" s="48">
        <v>1467200.0000000002</v>
      </c>
      <c r="Z32" s="48">
        <v>1624000.0000000002</v>
      </c>
      <c r="AA32" s="48">
        <v>1803200.0000000002</v>
      </c>
      <c r="AB32" s="48">
        <v>1736000.0000000002</v>
      </c>
      <c r="AC32" s="48">
        <v>1792000.0000000002</v>
      </c>
      <c r="AD32" s="48">
        <v>1803200.0000000002</v>
      </c>
      <c r="AE32" s="48">
        <v>1948800.0000000002</v>
      </c>
      <c r="AF32" s="48">
        <v>2004800.0000000002</v>
      </c>
      <c r="AG32" s="48">
        <v>2027200.0000000002</v>
      </c>
      <c r="AH32" s="48">
        <v>1808800.0000000002</v>
      </c>
      <c r="AI32" s="48">
        <v>1394400.0000000002</v>
      </c>
      <c r="AJ32" s="48">
        <v>1540000.0000000002</v>
      </c>
      <c r="AK32" s="48">
        <v>1756160.0000000002</v>
      </c>
      <c r="AL32" s="48">
        <v>1914080.0000000002</v>
      </c>
      <c r="AM32" s="48">
        <v>2074240.0000000002</v>
      </c>
      <c r="AN32" s="48">
        <v>2172800</v>
      </c>
      <c r="AO32" s="48">
        <v>2334080</v>
      </c>
      <c r="AP32" s="48">
        <v>2460640.0000000005</v>
      </c>
      <c r="AQ32" s="48">
        <v>2600640.0000000005</v>
      </c>
      <c r="AR32" s="48">
        <v>2646560.0000000005</v>
      </c>
      <c r="AS32" s="48">
        <v>2912000.0000000005</v>
      </c>
      <c r="AT32" s="48">
        <v>3024000.0000000005</v>
      </c>
      <c r="AU32" s="48">
        <v>3136000.0000000005</v>
      </c>
      <c r="AV32" s="48">
        <v>3024000.0000000005</v>
      </c>
      <c r="AW32" s="48">
        <v>3136000.0000000005</v>
      </c>
      <c r="AX32" s="48">
        <v>3248000.0000000005</v>
      </c>
      <c r="AY32" s="48">
        <v>3584000.0000000005</v>
      </c>
      <c r="AZ32" s="48">
        <v>3696000.0000000005</v>
      </c>
      <c r="BA32" s="48">
        <v>3920000.0000000005</v>
      </c>
      <c r="BB32" s="48">
        <v>4368000</v>
      </c>
      <c r="BC32" s="48">
        <v>4592000</v>
      </c>
      <c r="BD32" s="48">
        <v>4816000</v>
      </c>
      <c r="BE32" s="48">
        <v>5152000.0000000009</v>
      </c>
      <c r="BF32" s="48">
        <v>5264000.0000000009</v>
      </c>
      <c r="BG32" s="48">
        <v>5712000.0000000009</v>
      </c>
      <c r="BH32" s="48">
        <v>5400000</v>
      </c>
      <c r="BI32" s="48">
        <v>5400000</v>
      </c>
      <c r="BJ32" s="48">
        <v>5600000</v>
      </c>
      <c r="BK32" s="48">
        <v>5700000</v>
      </c>
      <c r="BL32" s="48">
        <v>5700000</v>
      </c>
      <c r="BM32" s="48">
        <v>6200000</v>
      </c>
      <c r="BN32" s="48">
        <v>6200000</v>
      </c>
      <c r="BO32" s="48">
        <v>6600000</v>
      </c>
      <c r="BP32" s="48">
        <v>6400000</v>
      </c>
      <c r="BQ32" s="48">
        <v>6300000</v>
      </c>
      <c r="BR32" s="48">
        <v>6200000</v>
      </c>
      <c r="BS32" s="48">
        <v>6100000</v>
      </c>
      <c r="BT32" s="48">
        <v>6400000</v>
      </c>
      <c r="BU32" s="48">
        <v>6500000</v>
      </c>
      <c r="BV32" s="48">
        <v>6800000</v>
      </c>
      <c r="BW32" s="48">
        <v>7100000</v>
      </c>
      <c r="BX32" s="48">
        <v>7000000</v>
      </c>
      <c r="BY32" s="48">
        <v>7400000</v>
      </c>
      <c r="BZ32" s="48">
        <v>7100000</v>
      </c>
      <c r="CA32" s="48">
        <v>7300000</v>
      </c>
      <c r="CB32" s="48">
        <v>7160000</v>
      </c>
      <c r="CC32" s="48">
        <v>7260000</v>
      </c>
      <c r="CD32" s="48">
        <v>7230000</v>
      </c>
      <c r="CE32" s="48">
        <v>6960000</v>
      </c>
      <c r="CF32" s="48">
        <v>6810000</v>
      </c>
      <c r="CG32" s="48">
        <v>7120000</v>
      </c>
      <c r="CH32" s="48">
        <v>7440000</v>
      </c>
      <c r="CI32" s="48">
        <v>7460000</v>
      </c>
      <c r="CJ32" s="48">
        <v>7550000</v>
      </c>
      <c r="CK32" s="48">
        <v>8040000</v>
      </c>
      <c r="CL32" s="48">
        <v>8730000</v>
      </c>
      <c r="CM32" s="48">
        <v>8850000</v>
      </c>
      <c r="CN32" s="48">
        <v>8360000</v>
      </c>
      <c r="CO32" s="48">
        <v>9010000</v>
      </c>
      <c r="CP32" s="48">
        <v>9600000</v>
      </c>
      <c r="CQ32" s="48">
        <v>9800000</v>
      </c>
      <c r="CR32" s="48">
        <v>10000000</v>
      </c>
      <c r="CS32" s="48">
        <v>10900000</v>
      </c>
      <c r="CT32" s="48">
        <v>11600000</v>
      </c>
      <c r="CU32" s="48">
        <v>11200000</v>
      </c>
      <c r="CV32" s="48">
        <v>12000000</v>
      </c>
      <c r="CW32" s="48">
        <v>12800000</v>
      </c>
      <c r="CX32" s="48">
        <v>13500000</v>
      </c>
      <c r="CY32" s="48">
        <v>13400000</v>
      </c>
      <c r="CZ32" s="48">
        <v>13300000</v>
      </c>
      <c r="DA32" s="48">
        <v>12800000</v>
      </c>
      <c r="DB32" s="48">
        <v>12600000</v>
      </c>
      <c r="DC32" s="48">
        <v>12500000</v>
      </c>
      <c r="DD32" s="48">
        <v>12500000</v>
      </c>
      <c r="DE32" s="48">
        <v>12700000</v>
      </c>
      <c r="DF32" s="49">
        <v>12000000</v>
      </c>
      <c r="DG32" s="48">
        <v>13000000</v>
      </c>
      <c r="DH32" s="1"/>
      <c r="DJ32" s="1"/>
      <c r="DK32" s="1"/>
      <c r="DL32" s="1"/>
      <c r="DM32" s="1"/>
      <c r="DN32" s="1"/>
      <c r="DO32" s="1"/>
      <c r="DP32" s="1"/>
      <c r="DQ32" s="1"/>
      <c r="DR32" s="18">
        <f t="shared" ref="DR32:EW32" si="194">(K32-J32)/J32</f>
        <v>-0.39148936170212767</v>
      </c>
      <c r="DS32" s="18">
        <f t="shared" si="194"/>
        <v>0.59207459207459212</v>
      </c>
      <c r="DT32" s="18">
        <f t="shared" si="194"/>
        <v>0.36456808199121515</v>
      </c>
      <c r="DU32" s="18">
        <f t="shared" si="194"/>
        <v>6.2231759656652244E-2</v>
      </c>
      <c r="DV32" s="18">
        <f t="shared" si="194"/>
        <v>0.13131313131313152</v>
      </c>
      <c r="DW32" s="18">
        <f t="shared" si="194"/>
        <v>8.0357142857142835E-2</v>
      </c>
      <c r="DX32" s="18">
        <f t="shared" si="194"/>
        <v>7.4380165289256187E-2</v>
      </c>
      <c r="DY32" s="18">
        <f t="shared" si="194"/>
        <v>6.9230769230769221E-2</v>
      </c>
      <c r="DZ32" s="18">
        <f t="shared" si="194"/>
        <v>2.8776978417266182E-2</v>
      </c>
      <c r="EA32" s="18">
        <f t="shared" si="194"/>
        <v>-4.1958041958041953E-2</v>
      </c>
      <c r="EB32" s="18">
        <f t="shared" si="194"/>
        <v>-0.28467153284671542</v>
      </c>
      <c r="EC32" s="18">
        <f t="shared" si="194"/>
        <v>-0.20408163265306112</v>
      </c>
      <c r="ED32" s="18">
        <f t="shared" si="194"/>
        <v>0.24358974358974342</v>
      </c>
      <c r="EE32" s="18">
        <f t="shared" si="194"/>
        <v>0.18556701030927855</v>
      </c>
      <c r="EF32" s="18">
        <f t="shared" si="194"/>
        <v>0.13913043478260867</v>
      </c>
      <c r="EG32" s="18">
        <f t="shared" si="194"/>
        <v>0.10687022900763357</v>
      </c>
      <c r="EH32" s="18">
        <f t="shared" si="194"/>
        <v>0.11034482758620688</v>
      </c>
      <c r="EI32" s="18">
        <f t="shared" si="194"/>
        <v>-3.7267080745341609E-2</v>
      </c>
      <c r="EJ32" s="18">
        <f t="shared" si="194"/>
        <v>3.2258064516129031E-2</v>
      </c>
      <c r="EK32" s="18">
        <f t="shared" si="194"/>
        <v>6.2499999999999995E-3</v>
      </c>
      <c r="EL32" s="18">
        <f t="shared" si="194"/>
        <v>8.0745341614906818E-2</v>
      </c>
      <c r="EM32" s="18">
        <f t="shared" si="194"/>
        <v>2.8735632183908042E-2</v>
      </c>
      <c r="EN32" s="18">
        <f t="shared" si="194"/>
        <v>1.1173184357541898E-2</v>
      </c>
      <c r="EO32" s="18">
        <f t="shared" si="194"/>
        <v>-0.10773480662983424</v>
      </c>
      <c r="EP32" s="18">
        <f t="shared" si="194"/>
        <v>-0.22910216718266252</v>
      </c>
      <c r="EQ32" s="18">
        <f t="shared" si="194"/>
        <v>0.1044176706827309</v>
      </c>
      <c r="ER32" s="18">
        <f t="shared" si="194"/>
        <v>0.14036363636363633</v>
      </c>
      <c r="ES32" s="18">
        <f t="shared" si="194"/>
        <v>8.9923469387755084E-2</v>
      </c>
      <c r="ET32" s="18">
        <f t="shared" si="194"/>
        <v>8.3674663545933281E-2</v>
      </c>
      <c r="EU32" s="18">
        <f t="shared" si="194"/>
        <v>4.7516198704103556E-2</v>
      </c>
      <c r="EV32" s="18">
        <f t="shared" si="194"/>
        <v>7.422680412371134E-2</v>
      </c>
      <c r="EW32" s="18">
        <f t="shared" si="194"/>
        <v>5.4222648752399433E-2</v>
      </c>
      <c r="EX32" s="18">
        <f t="shared" ref="EX32:FT32" si="195">(AQ32-AP32)/AP32</f>
        <v>5.6895766954938538E-2</v>
      </c>
      <c r="EY32" s="18">
        <f t="shared" si="195"/>
        <v>1.7657192075796725E-2</v>
      </c>
      <c r="EZ32" s="18">
        <f t="shared" si="195"/>
        <v>0.10029623360135419</v>
      </c>
      <c r="FA32" s="18">
        <f t="shared" si="195"/>
        <v>3.8461538461538457E-2</v>
      </c>
      <c r="FB32" s="18">
        <f t="shared" si="195"/>
        <v>3.7037037037037028E-2</v>
      </c>
      <c r="FC32" s="18">
        <f t="shared" si="195"/>
        <v>-3.5714285714285712E-2</v>
      </c>
      <c r="FD32" s="18">
        <f t="shared" si="195"/>
        <v>3.7037037037037028E-2</v>
      </c>
      <c r="FE32" s="18">
        <f t="shared" si="195"/>
        <v>3.5714285714285712E-2</v>
      </c>
      <c r="FF32" s="18">
        <f t="shared" si="195"/>
        <v>0.10344827586206895</v>
      </c>
      <c r="FG32" s="18">
        <f t="shared" si="195"/>
        <v>3.1249999999999997E-2</v>
      </c>
      <c r="FH32" s="18">
        <f t="shared" si="195"/>
        <v>6.0606060606060601E-2</v>
      </c>
      <c r="FI32" s="18">
        <f t="shared" si="195"/>
        <v>0.11428571428571416</v>
      </c>
      <c r="FJ32" s="18">
        <f t="shared" si="195"/>
        <v>5.128205128205128E-2</v>
      </c>
      <c r="FK32" s="18">
        <f t="shared" si="195"/>
        <v>4.878048780487805E-2</v>
      </c>
      <c r="FL32" s="18">
        <f t="shared" si="195"/>
        <v>6.976744186046531E-2</v>
      </c>
      <c r="FM32" s="18">
        <f t="shared" si="195"/>
        <v>2.1739130434782605E-2</v>
      </c>
      <c r="FN32" s="18">
        <f t="shared" si="195"/>
        <v>8.5106382978723388E-2</v>
      </c>
      <c r="FO32" s="18">
        <f t="shared" si="195"/>
        <v>-5.4621848739495951E-2</v>
      </c>
      <c r="FP32" s="18">
        <f t="shared" si="195"/>
        <v>0</v>
      </c>
      <c r="FQ32" s="18">
        <f t="shared" si="195"/>
        <v>3.7037037037037035E-2</v>
      </c>
      <c r="FR32" s="18">
        <f t="shared" si="195"/>
        <v>1.7857142857142856E-2</v>
      </c>
      <c r="FS32" s="18">
        <f t="shared" si="195"/>
        <v>0</v>
      </c>
      <c r="FT32" s="18">
        <f t="shared" si="195"/>
        <v>8.771929824561403E-2</v>
      </c>
      <c r="FU32" s="18">
        <f t="shared" si="189"/>
        <v>0</v>
      </c>
      <c r="FV32" s="18">
        <f t="shared" si="189"/>
        <v>6.4516129032258063E-2</v>
      </c>
      <c r="FW32" s="18">
        <f t="shared" si="189"/>
        <v>-3.0303030303030304E-2</v>
      </c>
      <c r="FX32" s="18">
        <f t="shared" si="189"/>
        <v>-1.5625E-2</v>
      </c>
      <c r="FY32" s="18">
        <f t="shared" si="189"/>
        <v>-1.5873015873015872E-2</v>
      </c>
      <c r="FZ32" s="18">
        <f t="shared" si="189"/>
        <v>-1.6129032258064516E-2</v>
      </c>
      <c r="GA32" s="18">
        <f t="shared" si="189"/>
        <v>4.9180327868852458E-2</v>
      </c>
      <c r="GB32" s="18">
        <f t="shared" si="189"/>
        <v>1.5625E-2</v>
      </c>
      <c r="GC32" s="18">
        <f t="shared" si="189"/>
        <v>4.6153846153846156E-2</v>
      </c>
      <c r="GD32" s="18">
        <f t="shared" si="189"/>
        <v>4.4117647058823532E-2</v>
      </c>
      <c r="GE32" s="18">
        <f t="shared" si="190"/>
        <v>-1.4084507042253521E-2</v>
      </c>
      <c r="GF32" s="18">
        <f t="shared" si="190"/>
        <v>5.7142857142857141E-2</v>
      </c>
      <c r="GG32" s="18">
        <f t="shared" si="190"/>
        <v>-4.0540540540540543E-2</v>
      </c>
      <c r="GH32" s="18">
        <f t="shared" si="190"/>
        <v>2.8169014084507043E-2</v>
      </c>
      <c r="GI32" s="18">
        <f t="shared" si="190"/>
        <v>-1.9178082191780823E-2</v>
      </c>
      <c r="GJ32" s="18">
        <f t="shared" si="190"/>
        <v>1.3966480446927373E-2</v>
      </c>
      <c r="GK32" s="18">
        <f t="shared" si="190"/>
        <v>-4.1322314049586778E-3</v>
      </c>
      <c r="GL32" s="18">
        <f t="shared" si="190"/>
        <v>-3.7344398340248962E-2</v>
      </c>
      <c r="GM32" s="18">
        <f t="shared" si="190"/>
        <v>-2.1551724137931036E-2</v>
      </c>
      <c r="GN32" s="18">
        <f t="shared" si="190"/>
        <v>4.552129221732746E-2</v>
      </c>
      <c r="GO32" s="18">
        <f t="shared" si="191"/>
        <v>4.49438202247191E-2</v>
      </c>
      <c r="GP32" s="18">
        <f t="shared" si="191"/>
        <v>2.6881720430107529E-3</v>
      </c>
      <c r="GQ32" s="18">
        <f t="shared" si="191"/>
        <v>1.2064343163538873E-2</v>
      </c>
      <c r="GR32" s="18">
        <f t="shared" si="191"/>
        <v>6.4900662251655625E-2</v>
      </c>
      <c r="GS32" s="18">
        <f t="shared" si="191"/>
        <v>8.5820895522388058E-2</v>
      </c>
      <c r="GT32" s="18">
        <f t="shared" si="191"/>
        <v>1.3745704467353952E-2</v>
      </c>
      <c r="GU32" s="18">
        <f t="shared" si="191"/>
        <v>-5.5367231638418078E-2</v>
      </c>
      <c r="GV32" s="18">
        <f t="shared" si="191"/>
        <v>7.7751196172248807E-2</v>
      </c>
      <c r="GW32" s="18">
        <f t="shared" si="191"/>
        <v>6.5482796892341849E-2</v>
      </c>
      <c r="GX32" s="18">
        <f t="shared" si="191"/>
        <v>2.0833333333333332E-2</v>
      </c>
      <c r="GY32" s="18">
        <f t="shared" si="192"/>
        <v>2.0408163265306121E-2</v>
      </c>
      <c r="GZ32" s="18">
        <f t="shared" si="192"/>
        <v>0.09</v>
      </c>
      <c r="HA32" s="18">
        <f t="shared" si="192"/>
        <v>6.4220183486238536E-2</v>
      </c>
      <c r="HB32" s="18">
        <f t="shared" si="192"/>
        <v>-3.4482758620689655E-2</v>
      </c>
      <c r="HC32" s="18">
        <f t="shared" si="192"/>
        <v>7.1428571428571425E-2</v>
      </c>
      <c r="HD32" s="18">
        <f t="shared" si="192"/>
        <v>6.6666666666666666E-2</v>
      </c>
      <c r="HE32" s="18">
        <f t="shared" si="192"/>
        <v>5.46875E-2</v>
      </c>
      <c r="HF32" s="18">
        <f t="shared" si="192"/>
        <v>-7.4074074074074077E-3</v>
      </c>
      <c r="HG32" s="18">
        <f t="shared" si="192"/>
        <v>-7.462686567164179E-3</v>
      </c>
      <c r="HH32" s="18">
        <f t="shared" si="192"/>
        <v>-3.7593984962406013E-2</v>
      </c>
      <c r="HI32" s="18">
        <f t="shared" si="193"/>
        <v>-1.5625E-2</v>
      </c>
      <c r="HJ32" s="18">
        <f t="shared" si="193"/>
        <v>-7.9365079365079361E-3</v>
      </c>
      <c r="HK32" s="18">
        <f t="shared" si="193"/>
        <v>0</v>
      </c>
      <c r="HL32" s="18">
        <f t="shared" si="193"/>
        <v>1.6E-2</v>
      </c>
      <c r="HM32" s="18">
        <f t="shared" si="193"/>
        <v>-5.5118110236220472E-2</v>
      </c>
      <c r="HN32" s="18">
        <f>(DG32-DF32)/DF32</f>
        <v>8.3333333333333329E-2</v>
      </c>
      <c r="HO32" s="161"/>
      <c r="HQ32" s="71">
        <f t="shared" si="30"/>
        <v>3.3573190327709702E-2</v>
      </c>
      <c r="HR32" s="71">
        <f t="shared" si="31"/>
        <v>1.9101968483475874E-2</v>
      </c>
      <c r="HS32" s="71">
        <f t="shared" si="32"/>
        <v>2.1679370056914948E-2</v>
      </c>
      <c r="HT32" s="72">
        <f t="shared" si="33"/>
        <v>3.7037037037037028E-2</v>
      </c>
      <c r="HU32" s="155">
        <f t="shared" si="10"/>
        <v>1.3856092457140663E-2</v>
      </c>
      <c r="HV32" s="75">
        <f t="shared" si="34"/>
        <v>1.3856092457140663E-2</v>
      </c>
      <c r="HX32" s="25" t="s">
        <v>1</v>
      </c>
      <c r="HY32" s="26">
        <v>3.7037037037037E-2</v>
      </c>
      <c r="HZ32" s="27" t="s">
        <v>98</v>
      </c>
    </row>
    <row r="33" spans="1:234">
      <c r="A33" s="1" t="s">
        <v>94</v>
      </c>
      <c r="B33" s="67" t="s">
        <v>79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>
        <v>988.88954120339577</v>
      </c>
      <c r="Z33" s="48">
        <v>994.44510042363959</v>
      </c>
      <c r="AA33" s="48">
        <v>997.22288003376138</v>
      </c>
      <c r="AB33" s="48">
        <v>1000.0006596438834</v>
      </c>
      <c r="AC33" s="48">
        <v>2416.6682608060514</v>
      </c>
      <c r="AD33" s="48">
        <v>3833.3358619682199</v>
      </c>
      <c r="AE33" s="48">
        <v>5250.0034631303888</v>
      </c>
      <c r="AF33" s="48">
        <v>6666.6710642925555</v>
      </c>
      <c r="AG33" s="48">
        <v>8472.2278108717874</v>
      </c>
      <c r="AH33" s="48">
        <v>10277.784557451025</v>
      </c>
      <c r="AI33" s="48">
        <v>12083.341304030257</v>
      </c>
      <c r="AJ33" s="48">
        <v>13888.898050609492</v>
      </c>
      <c r="AK33" s="48">
        <v>17222.233582755765</v>
      </c>
      <c r="AL33" s="48">
        <v>20000.013192877668</v>
      </c>
      <c r="AM33" s="48">
        <v>22777.792802999567</v>
      </c>
      <c r="AN33" s="48">
        <v>25555.572413121467</v>
      </c>
      <c r="AO33" s="48">
        <v>25416.683432615373</v>
      </c>
      <c r="AP33" s="48">
        <v>25277.794452109272</v>
      </c>
      <c r="AQ33" s="48">
        <v>25138.905471603182</v>
      </c>
      <c r="AR33" s="48">
        <v>25000.016491097085</v>
      </c>
      <c r="AS33" s="48">
        <v>33333.355321462775</v>
      </c>
      <c r="AT33" s="48">
        <v>41111.138229804099</v>
      </c>
      <c r="AU33" s="48">
        <v>49444.477060169796</v>
      </c>
      <c r="AV33" s="48">
        <v>57222.259968511105</v>
      </c>
      <c r="AW33" s="48">
        <v>63333.375110779285</v>
      </c>
      <c r="AX33" s="48">
        <v>69444.49025304745</v>
      </c>
      <c r="AY33" s="48">
        <v>75555.605395315637</v>
      </c>
      <c r="AZ33" s="48">
        <v>81111.164615559435</v>
      </c>
      <c r="BA33" s="48">
        <v>93888.950822120154</v>
      </c>
      <c r="BB33" s="48">
        <v>106666.73702868089</v>
      </c>
      <c r="BC33" s="48">
        <v>119444.52323524164</v>
      </c>
      <c r="BD33" s="48">
        <v>132222.30944180235</v>
      </c>
      <c r="BE33" s="48">
        <v>165555.66476326514</v>
      </c>
      <c r="BF33" s="48">
        <v>198333.46416270352</v>
      </c>
      <c r="BG33" s="48">
        <v>231111.26356214195</v>
      </c>
      <c r="BH33" s="48">
        <v>236210.47327500852</v>
      </c>
      <c r="BI33" s="48">
        <v>248809.68793520427</v>
      </c>
      <c r="BJ33" s="48">
        <v>320436.71931049036</v>
      </c>
      <c r="BK33" s="48">
        <v>241418.81004398709</v>
      </c>
      <c r="BL33" s="48">
        <v>255357.31130192016</v>
      </c>
      <c r="BM33" s="48">
        <v>274305.73649953742</v>
      </c>
      <c r="BN33" s="48">
        <v>291170.82698956324</v>
      </c>
      <c r="BO33" s="48">
        <v>283234.31381778634</v>
      </c>
      <c r="BP33" s="48">
        <v>290178.76284309116</v>
      </c>
      <c r="BQ33" s="48">
        <v>342262.1305328767</v>
      </c>
      <c r="BR33" s="48">
        <v>377976.43980587256</v>
      </c>
      <c r="BS33" s="48">
        <v>354662.93236377806</v>
      </c>
      <c r="BT33" s="48">
        <v>367063.73419467942</v>
      </c>
      <c r="BU33" s="48">
        <v>356647.06065672223</v>
      </c>
      <c r="BV33" s="48">
        <v>390377.24163677386</v>
      </c>
      <c r="BW33" s="48">
        <v>438988.38481390709</v>
      </c>
      <c r="BX33" s="48">
        <v>408234.39627327176</v>
      </c>
      <c r="BY33" s="48">
        <v>418155.03773799288</v>
      </c>
      <c r="BZ33" s="48">
        <v>470734.43750101444</v>
      </c>
      <c r="CA33" s="48">
        <v>475694.75823337497</v>
      </c>
      <c r="CB33" s="48">
        <v>422619.32639711734</v>
      </c>
      <c r="CC33" s="48">
        <v>394345.49822266225</v>
      </c>
      <c r="CD33" s="48">
        <v>383928.82468470524</v>
      </c>
      <c r="CE33" s="48">
        <v>390377.24163677386</v>
      </c>
      <c r="CF33" s="48">
        <v>441468.54518008733</v>
      </c>
      <c r="CG33" s="48">
        <v>444940.7696927397</v>
      </c>
      <c r="CH33" s="48">
        <v>425099.48676329758</v>
      </c>
      <c r="CI33" s="48">
        <v>459325.69981658529</v>
      </c>
      <c r="CJ33" s="48">
        <v>403770.1076141473</v>
      </c>
      <c r="CK33" s="48">
        <v>466270.14884188998</v>
      </c>
      <c r="CL33" s="48">
        <v>515873.35616549529</v>
      </c>
      <c r="CM33" s="48">
        <v>446428.86591244786</v>
      </c>
      <c r="CN33" s="48">
        <v>411706.62078592408</v>
      </c>
      <c r="CO33" s="48">
        <v>426587.58298300573</v>
      </c>
      <c r="CP33" s="48">
        <v>421627.2622506452</v>
      </c>
      <c r="CQ33" s="48">
        <v>436508.2244477268</v>
      </c>
      <c r="CR33" s="48">
        <v>585317.84641854279</v>
      </c>
      <c r="CS33" s="48">
        <v>709325.86472755612</v>
      </c>
      <c r="CT33" s="48">
        <v>634921.0537421481</v>
      </c>
      <c r="CU33" s="48">
        <v>575397.20495382161</v>
      </c>
      <c r="CV33" s="48">
        <v>620040.09154506645</v>
      </c>
      <c r="CW33" s="48">
        <v>803571.95864240616</v>
      </c>
      <c r="CX33" s="48">
        <v>724206.82692463766</v>
      </c>
      <c r="CY33" s="48">
        <v>749008.43058644037</v>
      </c>
      <c r="CZ33" s="48">
        <v>704365.54399519553</v>
      </c>
      <c r="DA33" s="48">
        <v>753968.75131880085</v>
      </c>
      <c r="DB33" s="48">
        <v>654762.33667159022</v>
      </c>
      <c r="DC33" s="48">
        <v>768849.7135158825</v>
      </c>
      <c r="DD33" s="48">
        <v>734127.46838935884</v>
      </c>
      <c r="DE33" s="48">
        <v>704365.54399519553</v>
      </c>
      <c r="DF33" s="49">
        <v>595238.48788326385</v>
      </c>
      <c r="DG33" s="49">
        <v>595238.48788326385</v>
      </c>
      <c r="DH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8">
        <f t="shared" ref="EG33:FT33" si="196">(Z33-Y33)/Y33</f>
        <v>5.6179775280899135E-3</v>
      </c>
      <c r="EH33" s="18">
        <f t="shared" si="196"/>
        <v>2.7932960893853735E-3</v>
      </c>
      <c r="EI33" s="18">
        <f t="shared" si="196"/>
        <v>2.7855153203343889E-3</v>
      </c>
      <c r="EJ33" s="18">
        <f t="shared" si="196"/>
        <v>1.4166666666666665</v>
      </c>
      <c r="EK33" s="18">
        <f t="shared" si="196"/>
        <v>0.58620689655172431</v>
      </c>
      <c r="EL33" s="18">
        <f t="shared" si="196"/>
        <v>0.36956521739130455</v>
      </c>
      <c r="EM33" s="18">
        <f t="shared" si="196"/>
        <v>0.26984126984126949</v>
      </c>
      <c r="EN33" s="18">
        <f t="shared" si="196"/>
        <v>0.27083333333333304</v>
      </c>
      <c r="EO33" s="18">
        <f t="shared" si="196"/>
        <v>0.21311475409836111</v>
      </c>
      <c r="EP33" s="18">
        <f t="shared" si="196"/>
        <v>0.17567567567567546</v>
      </c>
      <c r="EQ33" s="18">
        <f t="shared" si="196"/>
        <v>0.14942528735632199</v>
      </c>
      <c r="ER33" s="18">
        <f t="shared" si="196"/>
        <v>0.23999999999999963</v>
      </c>
      <c r="ES33" s="18">
        <f t="shared" si="196"/>
        <v>0.16129032258064546</v>
      </c>
      <c r="ET33" s="18">
        <f t="shared" si="196"/>
        <v>0.13888888888888892</v>
      </c>
      <c r="EU33" s="18">
        <f t="shared" si="196"/>
        <v>0.12195121951219515</v>
      </c>
      <c r="EV33" s="18">
        <f t="shared" si="196"/>
        <v>-5.4347826086955965E-3</v>
      </c>
      <c r="EW33" s="18">
        <f t="shared" si="196"/>
        <v>-5.4644808743171697E-3</v>
      </c>
      <c r="EX33" s="18">
        <f t="shared" si="196"/>
        <v>-5.4945054945052954E-3</v>
      </c>
      <c r="EY33" s="18">
        <f t="shared" si="196"/>
        <v>-5.5248618784531269E-3</v>
      </c>
      <c r="EZ33" s="18">
        <f t="shared" si="196"/>
        <v>0.33333333333333315</v>
      </c>
      <c r="FA33" s="18">
        <f t="shared" si="196"/>
        <v>0.23333333333333361</v>
      </c>
      <c r="FB33" s="18">
        <f t="shared" si="196"/>
        <v>0.20270270270270274</v>
      </c>
      <c r="FC33" s="18">
        <f t="shared" si="196"/>
        <v>0.15730337078651671</v>
      </c>
      <c r="FD33" s="18">
        <f t="shared" si="196"/>
        <v>0.10679611650485443</v>
      </c>
      <c r="FE33" s="18">
        <f t="shared" si="196"/>
        <v>9.6491228070175253E-2</v>
      </c>
      <c r="FF33" s="18">
        <f t="shared" si="196"/>
        <v>8.8000000000000161E-2</v>
      </c>
      <c r="FG33" s="18">
        <f t="shared" si="196"/>
        <v>7.3529411764705899E-2</v>
      </c>
      <c r="FH33" s="18">
        <f t="shared" si="196"/>
        <v>0.15753424657534229</v>
      </c>
      <c r="FI33" s="18">
        <f t="shared" si="196"/>
        <v>0.13609467455621305</v>
      </c>
      <c r="FJ33" s="18">
        <f t="shared" si="196"/>
        <v>0.11979166666666682</v>
      </c>
      <c r="FK33" s="18">
        <f t="shared" si="196"/>
        <v>0.10697674418604639</v>
      </c>
      <c r="FL33" s="18">
        <f t="shared" si="196"/>
        <v>0.25210084033613456</v>
      </c>
      <c r="FM33" s="18">
        <f t="shared" si="196"/>
        <v>0.19798657718120788</v>
      </c>
      <c r="FN33" s="18">
        <f t="shared" si="196"/>
        <v>0.16526610644257719</v>
      </c>
      <c r="FO33" s="18">
        <f t="shared" si="196"/>
        <v>2.2063873626373409E-2</v>
      </c>
      <c r="FP33" s="18">
        <f t="shared" si="196"/>
        <v>5.3338933221335573E-2</v>
      </c>
      <c r="FQ33" s="18">
        <f t="shared" si="196"/>
        <v>0.2878787878787879</v>
      </c>
      <c r="FR33" s="18">
        <f t="shared" si="196"/>
        <v>-0.24659442724458203</v>
      </c>
      <c r="FS33" s="18">
        <f t="shared" si="196"/>
        <v>5.7735771522498334E-2</v>
      </c>
      <c r="FT33" s="18">
        <f t="shared" si="196"/>
        <v>7.4203574203574346E-2</v>
      </c>
      <c r="FU33" s="18">
        <f t="shared" si="189"/>
        <v>6.1482820976491895E-2</v>
      </c>
      <c r="FV33" s="18">
        <f t="shared" si="189"/>
        <v>-2.7257240204429455E-2</v>
      </c>
      <c r="FW33" s="18">
        <f t="shared" si="189"/>
        <v>2.4518388791593942E-2</v>
      </c>
      <c r="FX33" s="18">
        <f t="shared" si="189"/>
        <v>0.17948717948717932</v>
      </c>
      <c r="FY33" s="18">
        <f t="shared" si="189"/>
        <v>0.1043478260869566</v>
      </c>
      <c r="FZ33" s="18">
        <f t="shared" si="189"/>
        <v>-6.1679790026246718E-2</v>
      </c>
      <c r="GA33" s="18">
        <f t="shared" si="189"/>
        <v>3.4965034965035037E-2</v>
      </c>
      <c r="GB33" s="18">
        <f t="shared" si="189"/>
        <v>-2.8378378378378574E-2</v>
      </c>
      <c r="GC33" s="18">
        <f t="shared" si="189"/>
        <v>9.457579972183594E-2</v>
      </c>
      <c r="GD33" s="18">
        <f t="shared" si="189"/>
        <v>0.12452350698856421</v>
      </c>
      <c r="GE33" s="18">
        <f t="shared" si="190"/>
        <v>-7.0056497175141313E-2</v>
      </c>
      <c r="GF33" s="18">
        <f t="shared" si="190"/>
        <v>2.4301336573511682E-2</v>
      </c>
      <c r="GG33" s="18">
        <f t="shared" si="190"/>
        <v>0.12574139976275187</v>
      </c>
      <c r="GH33" s="18">
        <f t="shared" si="190"/>
        <v>1.053740779768177E-2</v>
      </c>
      <c r="GI33" s="18">
        <f t="shared" si="190"/>
        <v>-0.11157455683003116</v>
      </c>
      <c r="GJ33" s="18">
        <f t="shared" si="190"/>
        <v>-6.6901408450704358E-2</v>
      </c>
      <c r="GK33" s="18">
        <f t="shared" si="190"/>
        <v>-2.6415094339622389E-2</v>
      </c>
      <c r="GL33" s="18">
        <f t="shared" si="190"/>
        <v>1.6795865633074763E-2</v>
      </c>
      <c r="GM33" s="18">
        <f t="shared" si="190"/>
        <v>0.13087674714104189</v>
      </c>
      <c r="GN33" s="18">
        <f t="shared" si="190"/>
        <v>7.8651685393258553E-3</v>
      </c>
      <c r="GO33" s="18">
        <f t="shared" si="191"/>
        <v>-4.4593088071348937E-2</v>
      </c>
      <c r="GP33" s="18">
        <f t="shared" si="191"/>
        <v>8.0513418903150613E-2</v>
      </c>
      <c r="GQ33" s="18">
        <f t="shared" si="191"/>
        <v>-0.12095032397408212</v>
      </c>
      <c r="GR33" s="18">
        <f t="shared" si="191"/>
        <v>0.15479115479115474</v>
      </c>
      <c r="GS33" s="18">
        <f t="shared" si="191"/>
        <v>0.10638297872340424</v>
      </c>
      <c r="GT33" s="18">
        <f t="shared" si="191"/>
        <v>-0.13461538461538461</v>
      </c>
      <c r="GU33" s="18">
        <f t="shared" si="191"/>
        <v>-7.7777777777777904E-2</v>
      </c>
      <c r="GV33" s="18">
        <f t="shared" si="191"/>
        <v>3.6144578313253156E-2</v>
      </c>
      <c r="GW33" s="18">
        <f t="shared" si="191"/>
        <v>-1.1627906976744184E-2</v>
      </c>
      <c r="GX33" s="18">
        <f t="shared" si="191"/>
        <v>3.5294117647058816E-2</v>
      </c>
      <c r="GY33" s="18">
        <f t="shared" si="192"/>
        <v>0.34090909090909099</v>
      </c>
      <c r="GZ33" s="18">
        <f t="shared" si="192"/>
        <v>0.21186440677966106</v>
      </c>
      <c r="HA33" s="18">
        <f t="shared" si="192"/>
        <v>-0.10489510489510495</v>
      </c>
      <c r="HB33" s="18">
        <f t="shared" si="192"/>
        <v>-9.3750000000000167E-2</v>
      </c>
      <c r="HC33" s="18">
        <f t="shared" si="192"/>
        <v>7.7586206896551824E-2</v>
      </c>
      <c r="HD33" s="18">
        <f t="shared" si="192"/>
        <v>0.29600000000000004</v>
      </c>
      <c r="HE33" s="18">
        <f t="shared" si="192"/>
        <v>-9.8765432098765413E-2</v>
      </c>
      <c r="HF33" s="18">
        <f t="shared" si="192"/>
        <v>3.4246575342465828E-2</v>
      </c>
      <c r="HG33" s="18">
        <f t="shared" si="192"/>
        <v>-5.9602649006622578E-2</v>
      </c>
      <c r="HH33" s="18">
        <f t="shared" si="192"/>
        <v>7.0422535211267595E-2</v>
      </c>
      <c r="HI33" s="18">
        <f t="shared" si="193"/>
        <v>-0.13157894736842105</v>
      </c>
      <c r="HJ33" s="18">
        <f t="shared" si="193"/>
        <v>0.17424242424242431</v>
      </c>
      <c r="HK33" s="18">
        <f t="shared" si="193"/>
        <v>-4.5161290322580559E-2</v>
      </c>
      <c r="HL33" s="18">
        <f t="shared" si="193"/>
        <v>-4.0540540540540689E-2</v>
      </c>
      <c r="HM33" s="18">
        <f t="shared" si="193"/>
        <v>-0.15492957746478872</v>
      </c>
      <c r="HN33" s="18">
        <f>(DG33-DF33)/DF33</f>
        <v>0</v>
      </c>
      <c r="HO33" s="161"/>
      <c r="HQ33" s="71">
        <f t="shared" si="30"/>
        <v>9.0999645782951583E-2</v>
      </c>
      <c r="HR33" s="71">
        <f t="shared" si="31"/>
        <v>1.4070505823137684E-2</v>
      </c>
      <c r="HS33" s="71">
        <f t="shared" si="32"/>
        <v>2.1524210144857843E-2</v>
      </c>
      <c r="HT33" s="75">
        <f t="shared" si="33"/>
        <v>7.1975973487986747E-2</v>
      </c>
      <c r="HU33" s="155">
        <f t="shared" si="10"/>
        <v>-5.8139534883720921E-3</v>
      </c>
      <c r="HV33" s="75">
        <f t="shared" si="34"/>
        <v>3.9325842696629277E-3</v>
      </c>
      <c r="HX33" s="25" t="s">
        <v>79</v>
      </c>
      <c r="HY33" s="112" t="s">
        <v>133</v>
      </c>
      <c r="HZ33" s="158"/>
    </row>
    <row r="34" spans="1:234">
      <c r="DS34" s="63"/>
      <c r="DV34" s="63"/>
    </row>
    <row r="35" spans="1:234">
      <c r="A35" s="79" t="s">
        <v>22</v>
      </c>
      <c r="B35" s="80" t="s">
        <v>131</v>
      </c>
      <c r="DS35" s="63"/>
      <c r="DV35" s="63"/>
    </row>
    <row r="36" spans="1:234">
      <c r="A36" s="1" t="s">
        <v>94</v>
      </c>
      <c r="B36" s="1" t="s">
        <v>110</v>
      </c>
      <c r="J36" s="48">
        <v>3289.1855858563094</v>
      </c>
      <c r="K36" s="48">
        <v>4312.8606916585286</v>
      </c>
      <c r="L36" s="48">
        <v>5336.5357974607468</v>
      </c>
      <c r="M36" s="48">
        <v>6360.210903262966</v>
      </c>
      <c r="N36" s="48">
        <v>7383.8860090651851</v>
      </c>
      <c r="O36" s="48">
        <v>12250.538151403602</v>
      </c>
      <c r="P36" s="48">
        <v>17117.19029374202</v>
      </c>
      <c r="Q36" s="48">
        <v>22151.65802719555</v>
      </c>
      <c r="R36" s="48">
        <v>26850.494578418853</v>
      </c>
      <c r="S36" s="48">
        <v>30878.068765181684</v>
      </c>
      <c r="T36" s="48">
        <v>34905.642951944508</v>
      </c>
      <c r="U36" s="48">
        <v>38933.217138707339</v>
      </c>
      <c r="V36" s="48">
        <v>42960.791325470156</v>
      </c>
      <c r="W36" s="48">
        <v>63769.924623744781</v>
      </c>
      <c r="X36" s="48">
        <v>85250.320286479851</v>
      </c>
      <c r="Y36" s="48">
        <v>128211.11161195002</v>
      </c>
      <c r="Z36" s="48">
        <v>147677.72018130368</v>
      </c>
      <c r="AA36" s="48">
        <v>167815.59111511783</v>
      </c>
      <c r="AB36" s="48">
        <v>213461.4318984299</v>
      </c>
      <c r="AC36" s="48">
        <v>196008.61042245763</v>
      </c>
      <c r="AD36" s="48">
        <v>179227.05131094583</v>
      </c>
      <c r="AE36" s="48">
        <v>161774.22983497358</v>
      </c>
      <c r="AF36" s="48">
        <v>144992.67072346181</v>
      </c>
      <c r="AG36" s="48">
        <v>196679.87278691813</v>
      </c>
      <c r="AH36" s="48">
        <v>249038.33721483484</v>
      </c>
      <c r="AI36" s="48">
        <v>301396.80164275161</v>
      </c>
      <c r="AJ36" s="48">
        <v>353084.00370620791</v>
      </c>
      <c r="AK36" s="48">
        <v>416182.66596549226</v>
      </c>
      <c r="AL36" s="48">
        <v>478610.0658603161</v>
      </c>
      <c r="AM36" s="48">
        <v>541708.72811960033</v>
      </c>
      <c r="AN36" s="48">
        <v>604136.12801442412</v>
      </c>
      <c r="AO36" s="48">
        <v>832365.33193098451</v>
      </c>
      <c r="AP36" s="48">
        <v>765239.09548493742</v>
      </c>
      <c r="AQ36" s="48">
        <v>677974.98810507602</v>
      </c>
      <c r="AR36" s="48">
        <v>889422.63291012449</v>
      </c>
      <c r="AS36" s="48">
        <v>1074019.7831367541</v>
      </c>
      <c r="AT36" s="48">
        <v>1396225.7180777802</v>
      </c>
      <c r="AU36" s="48">
        <v>1611029.6747051312</v>
      </c>
      <c r="AV36" s="48">
        <v>1275398.4924748954</v>
      </c>
      <c r="AW36" s="48">
        <v>1409650.9653669896</v>
      </c>
      <c r="AX36" s="48">
        <v>1747295.9346906068</v>
      </c>
      <c r="AY36" s="48">
        <v>1862753.0613778078</v>
      </c>
      <c r="AZ36" s="48">
        <v>1633852.5950967872</v>
      </c>
      <c r="BA36" s="48">
        <v>1743939.6228683046</v>
      </c>
      <c r="BB36" s="48">
        <v>2209795.7038038718</v>
      </c>
      <c r="BC36" s="48">
        <v>2228591.050008765</v>
      </c>
      <c r="BD36" s="48">
        <v>2315855.1573886261</v>
      </c>
      <c r="BE36" s="48">
        <v>2546769.4107630281</v>
      </c>
      <c r="BF36" s="48">
        <v>2688405.7696641874</v>
      </c>
      <c r="BG36" s="48">
        <v>2862933.9844239098</v>
      </c>
      <c r="BH36" s="48">
        <v>3094998.9732802445</v>
      </c>
      <c r="BI36" s="48">
        <v>2932577.454736684</v>
      </c>
      <c r="BJ36" s="48">
        <v>2902610.3848946989</v>
      </c>
      <c r="BK36" s="48">
        <v>3092601.6076928857</v>
      </c>
      <c r="BL36" s="48">
        <v>3111181.1909949165</v>
      </c>
      <c r="BM36" s="48">
        <v>1389273.3578744398</v>
      </c>
      <c r="BN36" s="48">
        <v>1527721.2205444118</v>
      </c>
      <c r="BO36" s="48">
        <v>1511539.0028297398</v>
      </c>
      <c r="BP36" s="48">
        <v>1572671.82530739</v>
      </c>
      <c r="BQ36" s="48">
        <v>1682950.6423258958</v>
      </c>
      <c r="BR36" s="48">
        <v>2218162.509703754</v>
      </c>
      <c r="BS36" s="48">
        <v>2156430.3458292638</v>
      </c>
      <c r="BT36" s="48">
        <v>1832785.9915358224</v>
      </c>
      <c r="BU36" s="48">
        <v>1596645.4811809782</v>
      </c>
      <c r="BV36" s="48">
        <v>1857958.3302030901</v>
      </c>
      <c r="BW36" s="48">
        <v>2327841.9853254203</v>
      </c>
      <c r="BX36" s="48">
        <v>2310461.0848170687</v>
      </c>
      <c r="BY36" s="48">
        <v>2554393.0333308293</v>
      </c>
      <c r="BZ36" s="48">
        <v>2558588.4231087072</v>
      </c>
      <c r="CA36" s="48">
        <v>2830689.417273934</v>
      </c>
      <c r="CB36" s="48">
        <v>2728801.3798111835</v>
      </c>
      <c r="CC36" s="48">
        <v>2318851.8643728243</v>
      </c>
      <c r="CD36" s="48">
        <v>2299672.9396739537</v>
      </c>
      <c r="CE36" s="48">
        <v>2423736.608819773</v>
      </c>
      <c r="CF36" s="48">
        <v>2157629.0286229434</v>
      </c>
      <c r="CG36" s="48">
        <v>2285888.0875466405</v>
      </c>
      <c r="CH36" s="48">
        <v>2406355.7083114218</v>
      </c>
      <c r="CI36" s="48">
        <v>2430329.3641850101</v>
      </c>
      <c r="CJ36" s="48">
        <v>2768957.2533994443</v>
      </c>
      <c r="CK36" s="48">
        <v>2697036.2857786794</v>
      </c>
      <c r="CL36" s="48">
        <v>2816904.5651466204</v>
      </c>
      <c r="CM36" s="48">
        <v>2996706.9841985325</v>
      </c>
      <c r="CN36" s="48">
        <v>2876838.7048305911</v>
      </c>
      <c r="CO36" s="48">
        <v>3176509.4032504447</v>
      </c>
      <c r="CP36" s="48">
        <v>2996706.9841985325</v>
      </c>
      <c r="CQ36" s="48">
        <v>3116575.263566474</v>
      </c>
      <c r="CR36" s="48">
        <v>3476180.1016702978</v>
      </c>
      <c r="CS36" s="48">
        <v>3769857.3861217541</v>
      </c>
      <c r="CT36" s="48">
        <v>3829791.5258057248</v>
      </c>
      <c r="CU36" s="48">
        <v>3476180.1016702978</v>
      </c>
      <c r="CV36" s="48">
        <v>3835784.9397741216</v>
      </c>
      <c r="CW36" s="48">
        <v>4015587.3588260338</v>
      </c>
      <c r="CX36" s="48">
        <v>4333238.2991510779</v>
      </c>
      <c r="CY36" s="48">
        <v>4435126.3366138283</v>
      </c>
      <c r="CZ36" s="48">
        <v>3620022.0369118275</v>
      </c>
      <c r="DA36" s="48">
        <v>4159429.294067563</v>
      </c>
      <c r="DB36" s="48">
        <v>3775850.8000901509</v>
      </c>
      <c r="DC36" s="48">
        <v>3775850.8000901509</v>
      </c>
      <c r="DD36" s="48">
        <v>4471086.8204242103</v>
      </c>
      <c r="DE36" s="48">
        <v>5034467.7334535345</v>
      </c>
      <c r="DF36" s="49">
        <v>5154336.012821476</v>
      </c>
      <c r="DG36" s="49">
        <v>5394072.5715573598</v>
      </c>
      <c r="DJ36" s="1"/>
      <c r="DK36" s="1"/>
      <c r="DL36" s="1"/>
      <c r="DM36" s="1"/>
      <c r="DN36" s="1"/>
      <c r="DO36" s="1"/>
      <c r="DP36" s="1"/>
      <c r="DQ36" s="1"/>
      <c r="DR36" s="18">
        <f t="shared" ref="DR36:GC36" si="197">(K36-J36)/J36</f>
        <v>0.31122448979591849</v>
      </c>
      <c r="DS36" s="18">
        <f t="shared" si="197"/>
        <v>0.23735408560311269</v>
      </c>
      <c r="DT36" s="18">
        <f t="shared" si="197"/>
        <v>0.19182389937106925</v>
      </c>
      <c r="DU36" s="18">
        <f t="shared" si="197"/>
        <v>0.16094986807387868</v>
      </c>
      <c r="DV36" s="18">
        <f t="shared" si="197"/>
        <v>0.65909090909090895</v>
      </c>
      <c r="DW36" s="18">
        <f t="shared" si="197"/>
        <v>0.39726027397260283</v>
      </c>
      <c r="DX36" s="18">
        <f t="shared" si="197"/>
        <v>0.29411764705882321</v>
      </c>
      <c r="DY36" s="18">
        <f t="shared" si="197"/>
        <v>0.21212121212121232</v>
      </c>
      <c r="DZ36" s="18">
        <f t="shared" si="197"/>
        <v>0.15000000000000013</v>
      </c>
      <c r="EA36" s="18">
        <f t="shared" si="197"/>
        <v>0.13043478260869551</v>
      </c>
      <c r="EB36" s="18">
        <f t="shared" si="197"/>
        <v>0.11538461538461547</v>
      </c>
      <c r="EC36" s="18">
        <f t="shared" si="197"/>
        <v>0.10344827586206867</v>
      </c>
      <c r="ED36" s="18">
        <f t="shared" si="197"/>
        <v>0.48437500000000039</v>
      </c>
      <c r="EE36" s="18">
        <f t="shared" si="197"/>
        <v>0.33684210526315767</v>
      </c>
      <c r="EF36" s="18">
        <f t="shared" si="197"/>
        <v>0.50393700787401585</v>
      </c>
      <c r="EG36" s="18">
        <f t="shared" si="197"/>
        <v>0.15183246073298423</v>
      </c>
      <c r="EH36" s="18">
        <f t="shared" si="197"/>
        <v>0.13636363636363644</v>
      </c>
      <c r="EI36" s="18">
        <f t="shared" si="197"/>
        <v>0.27200000000000013</v>
      </c>
      <c r="EJ36" s="18">
        <f t="shared" si="197"/>
        <v>-8.1761006289308269E-2</v>
      </c>
      <c r="EK36" s="18">
        <f t="shared" si="197"/>
        <v>-8.5616438356164476E-2</v>
      </c>
      <c r="EL36" s="18">
        <f t="shared" si="197"/>
        <v>-9.7378277153558013E-2</v>
      </c>
      <c r="EM36" s="18">
        <f t="shared" si="197"/>
        <v>-0.10373443983402483</v>
      </c>
      <c r="EN36" s="18">
        <f t="shared" si="197"/>
        <v>0.35648148148148168</v>
      </c>
      <c r="EO36" s="18">
        <f t="shared" si="197"/>
        <v>0.26621160409556283</v>
      </c>
      <c r="EP36" s="18">
        <f t="shared" si="197"/>
        <v>0.2102425876010782</v>
      </c>
      <c r="EQ36" s="18">
        <f t="shared" si="197"/>
        <v>0.17149220489977729</v>
      </c>
      <c r="ER36" s="18">
        <f t="shared" si="197"/>
        <v>0.1787072243346009</v>
      </c>
      <c r="ES36" s="18">
        <f t="shared" si="197"/>
        <v>0.15000000000000002</v>
      </c>
      <c r="ET36" s="18">
        <f t="shared" si="197"/>
        <v>0.13183730715287501</v>
      </c>
      <c r="EU36" s="18">
        <f t="shared" si="197"/>
        <v>0.11524163568773226</v>
      </c>
      <c r="EV36" s="18">
        <f t="shared" si="197"/>
        <v>0.37777777777777805</v>
      </c>
      <c r="EW36" s="18">
        <f t="shared" si="197"/>
        <v>-8.0645161290322523E-2</v>
      </c>
      <c r="EX36" s="18">
        <f t="shared" si="197"/>
        <v>-0.11403508771929841</v>
      </c>
      <c r="EY36" s="18">
        <f t="shared" si="197"/>
        <v>0.31188118811881188</v>
      </c>
      <c r="EZ36" s="18">
        <f t="shared" si="197"/>
        <v>0.20754716981132071</v>
      </c>
      <c r="FA36" s="18">
        <f t="shared" si="197"/>
        <v>0.29999999999999993</v>
      </c>
      <c r="FB36" s="18">
        <f t="shared" si="197"/>
        <v>0.15384615384615399</v>
      </c>
      <c r="FC36" s="18">
        <f t="shared" si="197"/>
        <v>-0.2083333333333334</v>
      </c>
      <c r="FD36" s="18">
        <f t="shared" si="197"/>
        <v>0.10526315789473678</v>
      </c>
      <c r="FE36" s="18">
        <f t="shared" si="197"/>
        <v>0.23952380952380961</v>
      </c>
      <c r="FF36" s="18">
        <f t="shared" si="197"/>
        <v>6.6077602766039134E-2</v>
      </c>
      <c r="FG36" s="18">
        <f t="shared" si="197"/>
        <v>-0.12288288288288281</v>
      </c>
      <c r="FH36" s="18">
        <f t="shared" si="197"/>
        <v>6.7378800328677144E-2</v>
      </c>
      <c r="FI36" s="18">
        <f t="shared" si="197"/>
        <v>0.26712856043110084</v>
      </c>
      <c r="FJ36" s="18">
        <f t="shared" si="197"/>
        <v>8.5054678007290396E-3</v>
      </c>
      <c r="FK36" s="18">
        <f t="shared" si="197"/>
        <v>3.9156626506024049E-2</v>
      </c>
      <c r="FL36" s="18">
        <f t="shared" si="197"/>
        <v>9.9710144927536146E-2</v>
      </c>
      <c r="FM36" s="18">
        <f t="shared" si="197"/>
        <v>5.5614127569847099E-2</v>
      </c>
      <c r="FN36" s="18">
        <f t="shared" si="197"/>
        <v>6.4918851435705305E-2</v>
      </c>
      <c r="FO36" s="18">
        <f t="shared" si="197"/>
        <v>8.1058449170993266E-2</v>
      </c>
      <c r="FP36" s="18">
        <f t="shared" si="197"/>
        <v>-5.2478698683191341E-2</v>
      </c>
      <c r="FQ36" s="18">
        <f t="shared" si="197"/>
        <v>-1.0218679746576673E-2</v>
      </c>
      <c r="FR36" s="18">
        <f t="shared" si="197"/>
        <v>6.5455296303943783E-2</v>
      </c>
      <c r="FS36" s="18">
        <f t="shared" si="197"/>
        <v>6.0077519379844648E-3</v>
      </c>
      <c r="FT36" s="18">
        <f t="shared" si="197"/>
        <v>-0.55345790791754956</v>
      </c>
      <c r="FU36" s="18">
        <f t="shared" si="197"/>
        <v>9.9654874892148249E-2</v>
      </c>
      <c r="FV36" s="18">
        <f t="shared" si="197"/>
        <v>-1.0592389172224338E-2</v>
      </c>
      <c r="FW36" s="18">
        <f t="shared" si="197"/>
        <v>4.0444091990483787E-2</v>
      </c>
      <c r="FX36" s="18">
        <f t="shared" si="197"/>
        <v>7.0121951219512119E-2</v>
      </c>
      <c r="FY36" s="18">
        <f t="shared" si="197"/>
        <v>0.31801994301994319</v>
      </c>
      <c r="FZ36" s="18">
        <f t="shared" si="197"/>
        <v>-2.7830316130775652E-2</v>
      </c>
      <c r="GA36" s="18">
        <f t="shared" si="197"/>
        <v>-0.15008337965536406</v>
      </c>
      <c r="GB36" s="18">
        <f t="shared" si="197"/>
        <v>-0.12884238064094169</v>
      </c>
      <c r="GC36" s="18">
        <f t="shared" si="197"/>
        <v>0.16366366366366353</v>
      </c>
      <c r="GD36" s="18">
        <f t="shared" ref="GD36:HN36" si="198">(BW36-BV36)/BV36</f>
        <v>0.25290322580645175</v>
      </c>
      <c r="GE36" s="18">
        <f t="shared" si="198"/>
        <v>-7.4665293511844031E-3</v>
      </c>
      <c r="GF36" s="18">
        <f t="shared" si="198"/>
        <v>0.1055771725032426</v>
      </c>
      <c r="GG36" s="18">
        <f t="shared" si="198"/>
        <v>1.6424213984044609E-3</v>
      </c>
      <c r="GH36" s="18">
        <f t="shared" si="198"/>
        <v>0.10634809088779576</v>
      </c>
      <c r="GI36" s="18">
        <f t="shared" si="198"/>
        <v>-3.599407156468358E-2</v>
      </c>
      <c r="GJ36" s="18">
        <f t="shared" si="198"/>
        <v>-0.15023061717548869</v>
      </c>
      <c r="GK36" s="18">
        <f t="shared" si="198"/>
        <v>-8.2708710261049454E-3</v>
      </c>
      <c r="GL36" s="18">
        <f t="shared" si="198"/>
        <v>5.3948397185301027E-2</v>
      </c>
      <c r="GM36" s="18">
        <f t="shared" si="198"/>
        <v>-0.10979228486646878</v>
      </c>
      <c r="GN36" s="18">
        <f t="shared" si="198"/>
        <v>5.9444444444444404E-2</v>
      </c>
      <c r="GO36" s="18">
        <f t="shared" si="198"/>
        <v>5.2700576822233988E-2</v>
      </c>
      <c r="GP36" s="18">
        <f t="shared" si="198"/>
        <v>9.9626400996264113E-3</v>
      </c>
      <c r="GQ36" s="18">
        <f t="shared" si="198"/>
        <v>0.13933415536374846</v>
      </c>
      <c r="GR36" s="18">
        <f t="shared" si="198"/>
        <v>-2.5974025974026E-2</v>
      </c>
      <c r="GS36" s="18">
        <f t="shared" si="198"/>
        <v>4.4444444444444321E-2</v>
      </c>
      <c r="GT36" s="18">
        <f t="shared" si="198"/>
        <v>6.3829787234042631E-2</v>
      </c>
      <c r="GU36" s="18">
        <f t="shared" si="198"/>
        <v>-4.0000000000000042E-2</v>
      </c>
      <c r="GV36" s="18">
        <f t="shared" si="198"/>
        <v>0.10416666666666678</v>
      </c>
      <c r="GW36" s="18">
        <f t="shared" si="198"/>
        <v>-5.6603773584905717E-2</v>
      </c>
      <c r="GX36" s="18">
        <f t="shared" si="198"/>
        <v>4.0000000000000042E-2</v>
      </c>
      <c r="GY36" s="18">
        <f t="shared" si="198"/>
        <v>0.11538461538461535</v>
      </c>
      <c r="GZ36" s="18">
        <f t="shared" si="198"/>
        <v>8.4482758620689685E-2</v>
      </c>
      <c r="HA36" s="18">
        <f t="shared" si="198"/>
        <v>1.5898251192368856E-2</v>
      </c>
      <c r="HB36" s="18">
        <f t="shared" si="198"/>
        <v>-9.2331768388106444E-2</v>
      </c>
      <c r="HC36" s="18">
        <f t="shared" si="198"/>
        <v>0.10344827586206894</v>
      </c>
      <c r="HD36" s="18">
        <f t="shared" si="198"/>
        <v>4.6875000000000049E-2</v>
      </c>
      <c r="HE36" s="18">
        <f t="shared" si="198"/>
        <v>7.9104477611940213E-2</v>
      </c>
      <c r="HF36" s="18">
        <f t="shared" si="198"/>
        <v>2.3513139695712389E-2</v>
      </c>
      <c r="HG36" s="18">
        <f t="shared" si="198"/>
        <v>-0.18378378378378377</v>
      </c>
      <c r="HH36" s="18">
        <f t="shared" si="198"/>
        <v>0.14900662251655619</v>
      </c>
      <c r="HI36" s="18">
        <f t="shared" si="198"/>
        <v>-9.2219020172910657E-2</v>
      </c>
      <c r="HJ36" s="18">
        <f t="shared" si="198"/>
        <v>0</v>
      </c>
      <c r="HK36" s="18">
        <f t="shared" si="198"/>
        <v>0.18412698412698408</v>
      </c>
      <c r="HL36" s="18">
        <f t="shared" si="198"/>
        <v>0.12600536193029493</v>
      </c>
      <c r="HM36" s="18">
        <f t="shared" si="198"/>
        <v>2.3809523809523836E-2</v>
      </c>
      <c r="HN36" s="18">
        <f t="shared" si="198"/>
        <v>4.6511627906976973E-2</v>
      </c>
      <c r="HO36" s="161"/>
      <c r="HQ36" s="71">
        <f t="shared" ref="HQ36" si="199">AVERAGE(DK36:HN36)</f>
        <v>8.9499418932551547E-2</v>
      </c>
      <c r="HR36" s="71">
        <f t="shared" ref="HR36" si="200">AVERAGE(GI36:HN36)</f>
        <v>2.4087422949430025E-2</v>
      </c>
      <c r="HS36" s="71">
        <f t="shared" ref="HS36" si="201">AVERAGE(GI36:HK36,HN36)</f>
        <v>2.0699421621398071E-2</v>
      </c>
      <c r="HT36" s="75">
        <f t="shared" ref="HT36" si="202">MEDIAN($DK36:$HN36)</f>
        <v>7.9104477611940213E-2</v>
      </c>
      <c r="HU36" s="155">
        <f t="shared" si="10"/>
        <v>4.2222222222222182E-2</v>
      </c>
      <c r="HV36" s="72">
        <f t="shared" ref="HV36" si="203">MEDIAN($GI36:$HK36,$HN36)</f>
        <v>4.2222222222222182E-2</v>
      </c>
      <c r="HX36" s="1" t="s">
        <v>110</v>
      </c>
      <c r="HY36" s="156">
        <v>4.2222222222222182E-2</v>
      </c>
      <c r="HZ36" s="29" t="s">
        <v>55</v>
      </c>
    </row>
    <row r="37" spans="1:234">
      <c r="DS37" s="63"/>
      <c r="DV37" s="63"/>
    </row>
    <row r="38" spans="1:234" ht="15" thickBot="1"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5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4"/>
      <c r="CS38" s="64"/>
      <c r="CT38" s="64"/>
      <c r="CU38" s="64"/>
      <c r="CV38" s="64"/>
      <c r="CW38" s="64"/>
      <c r="CX38" s="64"/>
      <c r="CY38" s="64"/>
      <c r="CZ38" s="64"/>
      <c r="DA38" s="64"/>
      <c r="DB38" s="64"/>
      <c r="DC38" s="64"/>
      <c r="DD38" s="64"/>
      <c r="DE38" s="64"/>
      <c r="DF38" s="66"/>
      <c r="DG38" s="64"/>
      <c r="EG38" s="42"/>
      <c r="EH38" s="42"/>
      <c r="EI38" s="42"/>
      <c r="EJ38" s="42"/>
      <c r="EK38" s="42"/>
      <c r="EL38" s="42"/>
      <c r="EM38" s="42"/>
      <c r="EN38" s="42"/>
      <c r="EO38" s="42"/>
      <c r="EP38" s="42"/>
      <c r="EQ38" s="42"/>
      <c r="ER38" s="42"/>
      <c r="ES38" s="42"/>
      <c r="ET38" s="42"/>
      <c r="EU38" s="42"/>
      <c r="EV38" s="42"/>
      <c r="EW38" s="42"/>
      <c r="EX38" s="42"/>
      <c r="EY38" s="42"/>
      <c r="EZ38" s="42"/>
      <c r="FA38" s="42"/>
      <c r="FB38" s="42"/>
      <c r="FC38" s="42"/>
      <c r="FD38" s="42"/>
      <c r="FE38" s="42"/>
      <c r="FF38" s="42"/>
      <c r="FG38" s="42"/>
      <c r="FH38" s="42"/>
      <c r="FI38" s="42"/>
      <c r="FJ38" s="42"/>
      <c r="FK38" s="42"/>
      <c r="FL38" s="42"/>
      <c r="FM38" s="42"/>
      <c r="FN38" s="42"/>
      <c r="FO38" s="42"/>
      <c r="FP38" s="42"/>
      <c r="FQ38" s="42"/>
      <c r="FR38" s="42"/>
      <c r="FS38" s="42"/>
      <c r="FT38" s="42"/>
      <c r="FU38" s="42"/>
      <c r="FV38" s="42"/>
      <c r="FW38" s="42"/>
      <c r="FX38" s="42"/>
      <c r="FY38" s="42"/>
      <c r="FZ38" s="42"/>
      <c r="GA38" s="42"/>
      <c r="GB38" s="42"/>
      <c r="GC38" s="42"/>
      <c r="GD38" s="42"/>
      <c r="GE38" s="42"/>
      <c r="GF38" s="42"/>
      <c r="GG38" s="42"/>
      <c r="GH38" s="42"/>
      <c r="GI38" s="42"/>
      <c r="GJ38" s="42"/>
      <c r="GK38" s="42"/>
      <c r="GL38" s="42"/>
      <c r="GM38" s="42"/>
      <c r="GN38" s="42"/>
      <c r="GO38" s="42"/>
      <c r="GP38" s="42"/>
      <c r="GQ38" s="42"/>
      <c r="GR38" s="42"/>
      <c r="GS38" s="42"/>
      <c r="GT38" s="42"/>
      <c r="GU38" s="42"/>
      <c r="GV38" s="42"/>
      <c r="GW38" s="42"/>
      <c r="GX38" s="42"/>
      <c r="GY38" s="42"/>
      <c r="GZ38" s="42"/>
      <c r="HA38" s="42"/>
      <c r="HB38" s="42"/>
      <c r="HC38" s="42"/>
      <c r="HD38" s="42"/>
      <c r="HE38" s="42"/>
      <c r="HF38" s="42"/>
      <c r="HG38" s="42"/>
      <c r="HH38" s="42"/>
      <c r="HI38" s="42"/>
      <c r="HJ38" s="42"/>
    </row>
    <row r="39" spans="1:234" ht="19" thickBot="1">
      <c r="A39" s="265" t="s">
        <v>114</v>
      </c>
      <c r="B39" s="266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7"/>
    </row>
    <row r="40" spans="1:234">
      <c r="A40" s="152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4"/>
    </row>
    <row r="41" spans="1:234">
      <c r="A41" s="149" t="s">
        <v>81</v>
      </c>
      <c r="B41" s="142"/>
      <c r="C41" s="142"/>
      <c r="D41" s="142"/>
      <c r="E41" s="142"/>
      <c r="F41" s="142"/>
      <c r="G41" s="142"/>
      <c r="H41" s="1" t="s">
        <v>148</v>
      </c>
      <c r="I41" s="142"/>
      <c r="J41" s="142"/>
      <c r="K41" s="142"/>
      <c r="L41" s="88" t="s">
        <v>104</v>
      </c>
      <c r="M41" s="142"/>
      <c r="N41" s="144"/>
      <c r="AX41" s="24">
        <v>1900</v>
      </c>
      <c r="AY41" s="24">
        <v>1910</v>
      </c>
      <c r="AZ41" s="24">
        <v>1920</v>
      </c>
      <c r="BA41" s="24">
        <f t="shared" ref="BA41" si="204">AZ41+10</f>
        <v>1930</v>
      </c>
      <c r="BB41" s="24">
        <f t="shared" ref="BB41" si="205">BA41+10</f>
        <v>1940</v>
      </c>
      <c r="BC41" s="24">
        <f t="shared" ref="BC41:BJ41" si="206">BB41+10</f>
        <v>1950</v>
      </c>
      <c r="BD41" s="24">
        <f t="shared" si="206"/>
        <v>1960</v>
      </c>
      <c r="BE41" s="24">
        <f t="shared" si="206"/>
        <v>1970</v>
      </c>
      <c r="BF41" s="24">
        <f t="shared" si="206"/>
        <v>1980</v>
      </c>
      <c r="BG41" s="24">
        <f t="shared" si="206"/>
        <v>1990</v>
      </c>
      <c r="BH41" s="24">
        <f t="shared" si="206"/>
        <v>2000</v>
      </c>
      <c r="BI41" s="24">
        <f t="shared" si="206"/>
        <v>2010</v>
      </c>
      <c r="BJ41" s="24">
        <f t="shared" si="206"/>
        <v>2020</v>
      </c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</row>
    <row r="42" spans="1:234">
      <c r="A42" s="150" t="s">
        <v>148</v>
      </c>
      <c r="B42" s="142"/>
      <c r="C42" s="142"/>
      <c r="D42" s="142"/>
      <c r="E42" s="142"/>
      <c r="F42" s="142"/>
      <c r="G42" s="142"/>
      <c r="H42" s="46" t="s">
        <v>144</v>
      </c>
      <c r="I42" s="46" t="s">
        <v>106</v>
      </c>
      <c r="J42" s="44" t="s">
        <v>107</v>
      </c>
      <c r="K42" s="44" t="s">
        <v>108</v>
      </c>
      <c r="L42" s="134" t="s">
        <v>109</v>
      </c>
      <c r="M42" s="142"/>
      <c r="N42" s="144"/>
      <c r="AX42" s="1">
        <v>71760.7973421926</v>
      </c>
      <c r="AY42" s="1">
        <v>119601.32890365399</v>
      </c>
      <c r="AZ42" s="1">
        <v>82392.026578072997</v>
      </c>
      <c r="BA42" s="1">
        <v>159468.43853820598</v>
      </c>
      <c r="BB42" s="1">
        <v>111627.90697674399</v>
      </c>
      <c r="BC42" s="1">
        <v>164784.05315614599</v>
      </c>
      <c r="BD42" s="1">
        <v>198449.61240309998</v>
      </c>
      <c r="BE42" s="1">
        <v>223698.781838316</v>
      </c>
      <c r="BF42" s="1">
        <v>220598.006644518</v>
      </c>
      <c r="BG42" s="1">
        <v>228571.428571428</v>
      </c>
      <c r="BH42" s="1">
        <v>276411.96013288997</v>
      </c>
      <c r="BI42" s="1">
        <v>349944.62901439599</v>
      </c>
      <c r="BJ42" s="1">
        <v>341528.23920265702</v>
      </c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HQ42" s="50"/>
      <c r="HR42" s="50"/>
      <c r="HS42" s="50"/>
      <c r="HT42" s="50"/>
      <c r="HV42" s="50"/>
    </row>
    <row r="43" spans="1:234">
      <c r="A43" s="150" t="s">
        <v>104</v>
      </c>
      <c r="B43" s="142"/>
      <c r="C43" s="142"/>
      <c r="D43" s="142"/>
      <c r="E43" s="142"/>
      <c r="F43" s="142"/>
      <c r="G43" s="142"/>
      <c r="H43" s="85" t="s">
        <v>56</v>
      </c>
      <c r="I43" s="81">
        <v>24000</v>
      </c>
      <c r="J43" s="85" t="s">
        <v>1</v>
      </c>
      <c r="K43" s="102">
        <v>12000000</v>
      </c>
      <c r="L43" s="1">
        <f>I43/K43</f>
        <v>2E-3</v>
      </c>
      <c r="M43" s="142"/>
      <c r="N43" s="144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HQ43" s="50"/>
      <c r="HR43" s="50"/>
      <c r="HT43" s="50"/>
      <c r="HV43" s="50"/>
    </row>
    <row r="44" spans="1:234">
      <c r="A44" s="150" t="s">
        <v>105</v>
      </c>
      <c r="B44" s="142"/>
      <c r="C44" s="142"/>
      <c r="D44" s="142"/>
      <c r="E44" s="142"/>
      <c r="F44" s="142"/>
      <c r="G44" s="142"/>
      <c r="H44" s="85" t="s">
        <v>60</v>
      </c>
      <c r="I44" s="81">
        <v>327</v>
      </c>
      <c r="J44" s="85" t="s">
        <v>13</v>
      </c>
      <c r="K44" s="102">
        <v>65100000</v>
      </c>
      <c r="L44" s="1">
        <f t="shared" ref="L44:L49" si="207">I44/K44</f>
        <v>5.0230414746543782E-6</v>
      </c>
      <c r="M44" s="142"/>
      <c r="N44" s="144"/>
      <c r="DS44" s="63"/>
      <c r="DV44" s="63"/>
    </row>
    <row r="45" spans="1:234">
      <c r="A45" s="137"/>
      <c r="B45" s="142"/>
      <c r="C45" s="142"/>
      <c r="D45" s="142"/>
      <c r="E45" s="142"/>
      <c r="F45" s="142"/>
      <c r="G45" s="142"/>
      <c r="H45" s="85" t="s">
        <v>63</v>
      </c>
      <c r="I45" s="81">
        <v>75</v>
      </c>
      <c r="J45" s="85" t="s">
        <v>110</v>
      </c>
      <c r="K45" s="49">
        <v>5154336.012821476</v>
      </c>
      <c r="L45" s="1">
        <f t="shared" si="207"/>
        <v>1.4550855786940656E-5</v>
      </c>
      <c r="M45" s="185"/>
      <c r="N45" s="144"/>
      <c r="DS45" s="63"/>
      <c r="DV45" s="63"/>
    </row>
    <row r="46" spans="1:234">
      <c r="A46" s="141"/>
      <c r="B46" s="142"/>
      <c r="C46" s="142"/>
      <c r="D46" s="142"/>
      <c r="E46" s="142"/>
      <c r="F46" s="142"/>
      <c r="G46" s="142"/>
      <c r="H46" s="85" t="s">
        <v>64</v>
      </c>
      <c r="I46" s="81">
        <v>960</v>
      </c>
      <c r="J46" s="85" t="s">
        <v>1</v>
      </c>
      <c r="K46" s="102">
        <v>12000000</v>
      </c>
      <c r="L46" s="1">
        <f t="shared" si="207"/>
        <v>8.0000000000000007E-5</v>
      </c>
      <c r="M46" s="142"/>
      <c r="N46" s="144"/>
      <c r="DS46" s="63"/>
      <c r="DV46" s="63"/>
    </row>
    <row r="47" spans="1:234">
      <c r="A47" s="141"/>
      <c r="B47" s="142"/>
      <c r="C47" s="142"/>
      <c r="D47" s="142"/>
      <c r="E47" s="142"/>
      <c r="F47" s="142"/>
      <c r="G47" s="142"/>
      <c r="H47" s="85" t="s">
        <v>71</v>
      </c>
      <c r="I47" s="81">
        <v>3120</v>
      </c>
      <c r="J47" s="85" t="s">
        <v>0</v>
      </c>
      <c r="K47" s="102">
        <v>20600000</v>
      </c>
      <c r="L47" s="1">
        <f t="shared" si="207"/>
        <v>1.5145631067961166E-4</v>
      </c>
      <c r="M47" s="142"/>
      <c r="N47" s="144"/>
      <c r="DS47" s="63"/>
      <c r="DV47" s="63"/>
    </row>
    <row r="48" spans="1:234">
      <c r="A48" s="141"/>
      <c r="B48" s="142"/>
      <c r="C48" s="142"/>
      <c r="D48" s="142"/>
      <c r="E48" s="142"/>
      <c r="F48" s="142"/>
      <c r="G48" s="142"/>
      <c r="H48" s="85" t="s">
        <v>74</v>
      </c>
      <c r="I48" s="81">
        <v>562</v>
      </c>
      <c r="J48" s="85" t="s">
        <v>0</v>
      </c>
      <c r="K48" s="102">
        <v>20600000</v>
      </c>
      <c r="L48" s="1">
        <f t="shared" si="207"/>
        <v>2.7281553398058253E-5</v>
      </c>
      <c r="M48" s="142"/>
      <c r="N48" s="144"/>
      <c r="DS48" s="63"/>
      <c r="DV48" s="63"/>
    </row>
    <row r="49" spans="1:126">
      <c r="A49" s="141"/>
      <c r="B49" s="142"/>
      <c r="C49" s="142"/>
      <c r="D49" s="142"/>
      <c r="E49" s="142"/>
      <c r="F49" s="142"/>
      <c r="G49" s="142"/>
      <c r="H49" s="85" t="s">
        <v>79</v>
      </c>
      <c r="I49" s="81">
        <v>595238.48788326385</v>
      </c>
      <c r="J49" s="85" t="s">
        <v>110</v>
      </c>
      <c r="K49" s="49">
        <v>5154336.012821476</v>
      </c>
      <c r="L49" s="1">
        <f t="shared" si="207"/>
        <v>0.11548305861367994</v>
      </c>
      <c r="M49" s="142"/>
      <c r="N49" s="144"/>
      <c r="DS49" s="63"/>
      <c r="DV49" s="63"/>
    </row>
    <row r="50" spans="1:126">
      <c r="A50" s="141"/>
      <c r="B50" s="142"/>
      <c r="C50" s="142"/>
      <c r="D50" s="142"/>
      <c r="E50" s="142"/>
      <c r="F50" s="142"/>
      <c r="G50" s="142"/>
      <c r="H50" s="142"/>
      <c r="I50" s="146"/>
      <c r="J50" s="142"/>
      <c r="K50" s="147"/>
      <c r="L50" s="142"/>
      <c r="M50" s="142"/>
      <c r="N50" s="144"/>
      <c r="DS50" s="63"/>
      <c r="DV50" s="63"/>
    </row>
    <row r="51" spans="1:126">
      <c r="A51" s="141"/>
      <c r="B51" s="142"/>
      <c r="C51" s="142"/>
      <c r="D51" s="142"/>
      <c r="E51" s="142"/>
      <c r="F51" s="142"/>
      <c r="G51" s="142"/>
      <c r="H51" s="44" t="s">
        <v>111</v>
      </c>
      <c r="I51" s="135" t="s">
        <v>9</v>
      </c>
      <c r="J51" s="135" t="s">
        <v>10</v>
      </c>
      <c r="K51" s="135" t="s">
        <v>11</v>
      </c>
      <c r="L51" s="135" t="s">
        <v>12</v>
      </c>
      <c r="M51" s="135" t="s">
        <v>112</v>
      </c>
      <c r="N51" s="144"/>
      <c r="DS51" s="63"/>
      <c r="DV51" s="63"/>
    </row>
    <row r="52" spans="1:126">
      <c r="A52" s="141"/>
      <c r="B52" s="142"/>
      <c r="C52" s="142"/>
      <c r="D52" s="142"/>
      <c r="E52" s="142"/>
      <c r="F52" s="142"/>
      <c r="G52" s="142"/>
      <c r="H52" s="82" t="s">
        <v>13</v>
      </c>
      <c r="I52" s="102">
        <v>65100000</v>
      </c>
      <c r="J52" s="6">
        <v>117910627.50899401</v>
      </c>
      <c r="K52" s="6">
        <v>213562458.979489</v>
      </c>
      <c r="L52" s="6">
        <v>386809271.1311112</v>
      </c>
      <c r="M52" s="1" t="s">
        <v>99</v>
      </c>
      <c r="N52" s="144"/>
      <c r="DS52" s="63"/>
      <c r="DV52" s="63"/>
    </row>
    <row r="53" spans="1:126" ht="18" customHeight="1">
      <c r="A53" s="141"/>
      <c r="B53" s="142"/>
      <c r="C53" s="142"/>
      <c r="D53" s="142"/>
      <c r="E53" s="142"/>
      <c r="F53" s="142"/>
      <c r="G53" s="142"/>
      <c r="H53" s="80" t="s">
        <v>0</v>
      </c>
      <c r="I53" s="181">
        <v>20600000</v>
      </c>
      <c r="J53" s="6">
        <v>24300000</v>
      </c>
      <c r="K53" s="6">
        <v>16600000.000000002</v>
      </c>
      <c r="L53" s="41">
        <v>21529487.561476514</v>
      </c>
      <c r="M53" s="140" t="s">
        <v>145</v>
      </c>
      <c r="N53" s="144"/>
      <c r="DS53" s="63"/>
      <c r="DV53" s="63"/>
    </row>
    <row r="54" spans="1:126">
      <c r="A54" s="141"/>
      <c r="B54" s="142"/>
      <c r="C54" s="142"/>
      <c r="D54" s="142"/>
      <c r="E54" s="142"/>
      <c r="F54" s="142"/>
      <c r="G54" s="142"/>
      <c r="H54" s="82" t="s">
        <v>110</v>
      </c>
      <c r="I54" s="49">
        <v>5154336.0128214797</v>
      </c>
      <c r="J54" s="83">
        <v>7794280.2350282324</v>
      </c>
      <c r="K54" s="6">
        <v>11786349.246737771</v>
      </c>
      <c r="L54" s="6">
        <v>17823073.379087042</v>
      </c>
      <c r="M54" s="1" t="s">
        <v>99</v>
      </c>
      <c r="N54" s="144"/>
      <c r="DS54" s="63"/>
      <c r="DV54" s="63"/>
    </row>
    <row r="55" spans="1:126">
      <c r="A55" s="141"/>
      <c r="B55" s="142"/>
      <c r="C55" s="142"/>
      <c r="D55" s="142"/>
      <c r="E55" s="142"/>
      <c r="F55" s="142"/>
      <c r="G55" s="142"/>
      <c r="H55" s="82" t="s">
        <v>1</v>
      </c>
      <c r="I55" s="102">
        <v>12000000</v>
      </c>
      <c r="J55" s="184">
        <v>17263303.981014259</v>
      </c>
      <c r="K55" s="37">
        <v>24835138.695075225</v>
      </c>
      <c r="L55" s="37">
        <v>35728045.725311115</v>
      </c>
      <c r="M55" s="1" t="s">
        <v>99</v>
      </c>
      <c r="N55" s="144"/>
      <c r="DS55" s="63"/>
      <c r="DV55" s="63"/>
    </row>
    <row r="56" spans="1:126">
      <c r="A56" s="141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4"/>
      <c r="DS56" s="63"/>
      <c r="DV56" s="63"/>
    </row>
    <row r="57" spans="1:126">
      <c r="A57" s="141"/>
      <c r="B57" s="142"/>
      <c r="C57" s="142"/>
      <c r="D57" s="142"/>
      <c r="E57" s="142"/>
      <c r="F57" s="142"/>
      <c r="G57" s="142"/>
      <c r="H57" t="s">
        <v>105</v>
      </c>
      <c r="M57" s="142"/>
      <c r="N57" s="144"/>
      <c r="DS57" s="63"/>
      <c r="DV57" s="63"/>
    </row>
    <row r="58" spans="1:126">
      <c r="A58" s="141"/>
      <c r="B58" s="142"/>
      <c r="C58" s="142"/>
      <c r="D58" s="142"/>
      <c r="E58" s="142"/>
      <c r="F58" s="142"/>
      <c r="G58" s="142"/>
      <c r="H58" s="46" t="s">
        <v>113</v>
      </c>
      <c r="I58" s="136" t="s">
        <v>9</v>
      </c>
      <c r="J58" s="136" t="s">
        <v>10</v>
      </c>
      <c r="K58" s="136" t="s">
        <v>11</v>
      </c>
      <c r="L58" s="136" t="s">
        <v>12</v>
      </c>
      <c r="M58" s="142"/>
      <c r="N58" s="144"/>
    </row>
    <row r="59" spans="1:126">
      <c r="A59" s="141"/>
      <c r="B59" s="142"/>
      <c r="C59" s="142"/>
      <c r="D59" s="142"/>
      <c r="E59" s="142"/>
      <c r="F59" s="142"/>
      <c r="G59" s="142"/>
      <c r="H59" s="85" t="s">
        <v>56</v>
      </c>
      <c r="I59" s="84">
        <f>VLOOKUP($H59,$H$42:$L$49,5,TRUE)*I55</f>
        <v>24000</v>
      </c>
      <c r="J59" s="84">
        <f>VLOOKUP($H59,$H$42:$L$49,5,TRUE)*J55</f>
        <v>34526.607962028516</v>
      </c>
      <c r="K59" s="84">
        <f t="shared" ref="K59:L59" si="208">VLOOKUP($H59,$H$42:$L$49,5,TRUE)*K55</f>
        <v>49670.277390150448</v>
      </c>
      <c r="L59" s="84">
        <f t="shared" si="208"/>
        <v>71456.091450622233</v>
      </c>
      <c r="M59" s="142"/>
      <c r="N59" s="144"/>
    </row>
    <row r="60" spans="1:126">
      <c r="A60" s="141"/>
      <c r="B60" s="142"/>
      <c r="C60" s="142"/>
      <c r="D60" s="142"/>
      <c r="E60" s="142"/>
      <c r="F60" s="142"/>
      <c r="G60" s="142"/>
      <c r="H60" s="85" t="s">
        <v>60</v>
      </c>
      <c r="I60" s="84">
        <f>VLOOKUP($H60,$H$42:$L$49,5,TRUE)*I52</f>
        <v>327</v>
      </c>
      <c r="J60" s="84">
        <f>VLOOKUP($H60,$H$42:$L$49,5,TRUE)*J52</f>
        <v>592.26997228020036</v>
      </c>
      <c r="K60" s="84">
        <f t="shared" ref="K60:L60" si="209">VLOOKUP($H60,$H$42:$L$49,5,TRUE)*K52</f>
        <v>1072.7330888831475</v>
      </c>
      <c r="L60" s="84">
        <f t="shared" si="209"/>
        <v>1942.9590116724021</v>
      </c>
      <c r="M60" s="142"/>
      <c r="N60" s="144"/>
    </row>
    <row r="61" spans="1:126">
      <c r="A61" s="141"/>
      <c r="B61" s="142"/>
      <c r="C61" s="142"/>
      <c r="D61" s="142"/>
      <c r="E61" s="142"/>
      <c r="F61" s="142"/>
      <c r="G61" s="142"/>
      <c r="H61" s="85" t="s">
        <v>63</v>
      </c>
      <c r="I61" s="84">
        <f>VLOOKUP($H61,$H$42:$L$49,5,TRUE)*I54</f>
        <v>75.000000000000057</v>
      </c>
      <c r="J61" s="84">
        <f t="shared" ref="J61:L61" si="210">VLOOKUP($H61,$H$42:$L$49,5,TRUE)*J54</f>
        <v>113.41344766289772</v>
      </c>
      <c r="K61" s="84">
        <f t="shared" si="210"/>
        <v>171.50146814379792</v>
      </c>
      <c r="L61" s="84">
        <f t="shared" si="210"/>
        <v>259.34097041915663</v>
      </c>
      <c r="M61" s="142"/>
      <c r="N61" s="144"/>
    </row>
    <row r="62" spans="1:126">
      <c r="A62" s="141"/>
      <c r="B62" s="142"/>
      <c r="C62" s="142"/>
      <c r="D62" s="142"/>
      <c r="E62" s="142"/>
      <c r="F62" s="142"/>
      <c r="G62" s="142"/>
      <c r="H62" s="85" t="s">
        <v>64</v>
      </c>
      <c r="I62" s="84">
        <f>VLOOKUP($H62,$H$42:$L$49,5,TRUE)*I55</f>
        <v>960.00000000000011</v>
      </c>
      <c r="J62" s="84">
        <f t="shared" ref="J62:L62" si="211">VLOOKUP($H62,$H$42:$L$49,5,TRUE)*J55</f>
        <v>1381.0643184811408</v>
      </c>
      <c r="K62" s="84">
        <f t="shared" si="211"/>
        <v>1986.8110956060182</v>
      </c>
      <c r="L62" s="84">
        <f t="shared" si="211"/>
        <v>2858.2436580248896</v>
      </c>
      <c r="M62" s="142"/>
      <c r="N62" s="144"/>
    </row>
    <row r="63" spans="1:126">
      <c r="A63" s="141"/>
      <c r="B63" s="142"/>
      <c r="C63" s="142"/>
      <c r="D63" s="142"/>
      <c r="E63" s="142"/>
      <c r="F63" s="142"/>
      <c r="G63" s="142"/>
      <c r="H63" s="85" t="s">
        <v>71</v>
      </c>
      <c r="I63" s="84">
        <f>VLOOKUP($H63,$H$42:$L$49,5,TRUE)*I53</f>
        <v>3120</v>
      </c>
      <c r="J63" s="84">
        <f t="shared" ref="J63:L63" si="212">VLOOKUP($H63,$H$42:$L$49,5,TRUE)*J53</f>
        <v>3680.3883495145633</v>
      </c>
      <c r="K63" s="84">
        <f t="shared" si="212"/>
        <v>2514.1747572815539</v>
      </c>
      <c r="L63" s="84">
        <f t="shared" si="212"/>
        <v>3260.7767568838217</v>
      </c>
      <c r="M63" s="142"/>
      <c r="N63" s="144"/>
    </row>
    <row r="64" spans="1:126">
      <c r="A64" s="141"/>
      <c r="B64" s="142"/>
      <c r="C64" s="142"/>
      <c r="D64" s="142"/>
      <c r="E64" s="142"/>
      <c r="F64" s="142"/>
      <c r="G64" s="142"/>
      <c r="H64" s="85" t="s">
        <v>74</v>
      </c>
      <c r="I64" s="84">
        <f>VLOOKUP($H64,$H$42:$L$49,5,TRUE)*I53</f>
        <v>562</v>
      </c>
      <c r="J64" s="84">
        <f t="shared" ref="J64:L64" si="213">VLOOKUP($H64,$H$42:$L$49,5,TRUE)*J53</f>
        <v>662.94174757281553</v>
      </c>
      <c r="K64" s="84">
        <f t="shared" si="213"/>
        <v>452.87378640776706</v>
      </c>
      <c r="L64" s="84">
        <f t="shared" si="213"/>
        <v>587.35786454125241</v>
      </c>
      <c r="M64" s="142"/>
      <c r="N64" s="144"/>
    </row>
    <row r="65" spans="1:14">
      <c r="A65" s="141"/>
      <c r="B65" s="142"/>
      <c r="C65" s="142"/>
      <c r="D65" s="142"/>
      <c r="E65" s="142"/>
      <c r="F65" s="142"/>
      <c r="G65" s="142"/>
      <c r="H65" s="85" t="s">
        <v>79</v>
      </c>
      <c r="I65" s="84">
        <f>VLOOKUP($H65,$H$42:$L$49,5,TRUE)*I54</f>
        <v>595238.48788326432</v>
      </c>
      <c r="J65" s="84">
        <f t="shared" ref="J65:L65" si="214">VLOOKUP($H65,$H$42:$L$49,5,TRUE)*J54</f>
        <v>900107.32123321248</v>
      </c>
      <c r="K65" s="84">
        <f t="shared" si="214"/>
        <v>1361123.6609023204</v>
      </c>
      <c r="L65" s="84">
        <f t="shared" si="214"/>
        <v>2058263.0277130275</v>
      </c>
      <c r="M65" s="142"/>
      <c r="N65" s="144"/>
    </row>
    <row r="66" spans="1:14">
      <c r="A66" s="141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4"/>
    </row>
    <row r="67" spans="1:14">
      <c r="A67" s="141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4"/>
    </row>
    <row r="68" spans="1:14" ht="15" thickBot="1">
      <c r="A68" s="151" t="s">
        <v>149</v>
      </c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4"/>
    </row>
    <row r="69" spans="1:14">
      <c r="A69" s="141"/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4"/>
    </row>
    <row r="70" spans="1:14" ht="15" thickBot="1">
      <c r="A70" s="138"/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5"/>
    </row>
  </sheetData>
  <mergeCells count="8">
    <mergeCell ref="HZ1:HZ2"/>
    <mergeCell ref="HY1:HY2"/>
    <mergeCell ref="HX1:HX2"/>
    <mergeCell ref="A39:N39"/>
    <mergeCell ref="C1:DG1"/>
    <mergeCell ref="DJ1:HN1"/>
    <mergeCell ref="HQ1:HS1"/>
    <mergeCell ref="HT1:HV1"/>
  </mergeCells>
  <conditionalFormatting sqref="B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3896-FD75-4E1E-AAE9-A19BD30B5222}">
  <sheetPr>
    <tabColor theme="7" tint="0.79998168889431442"/>
  </sheetPr>
  <dimension ref="A1:I33"/>
  <sheetViews>
    <sheetView topLeftCell="A28" workbookViewId="0">
      <selection activeCell="B41" sqref="B41"/>
    </sheetView>
  </sheetViews>
  <sheetFormatPr baseColWidth="10" defaultRowHeight="14.5"/>
  <cols>
    <col min="1" max="1" width="13.36328125" bestFit="1" customWidth="1"/>
    <col min="2" max="2" width="13.453125" bestFit="1" customWidth="1"/>
    <col min="4" max="4" width="17.453125" bestFit="1" customWidth="1"/>
    <col min="6" max="6" width="31.453125" bestFit="1" customWidth="1"/>
    <col min="7" max="7" width="17.08984375" bestFit="1" customWidth="1"/>
    <col min="8" max="8" width="15.54296875" bestFit="1" customWidth="1"/>
    <col min="9" max="9" width="29.26953125" bestFit="1" customWidth="1"/>
  </cols>
  <sheetData>
    <row r="1" spans="1:9">
      <c r="A1" s="22" t="s">
        <v>2</v>
      </c>
      <c r="B1" s="203" t="s">
        <v>141</v>
      </c>
      <c r="C1" s="191" t="s">
        <v>26</v>
      </c>
      <c r="D1" s="191" t="s">
        <v>182</v>
      </c>
      <c r="E1" s="191" t="s">
        <v>178</v>
      </c>
      <c r="F1" s="22" t="s">
        <v>134</v>
      </c>
      <c r="G1" s="193" t="s">
        <v>99</v>
      </c>
      <c r="H1" s="22" t="s">
        <v>100</v>
      </c>
      <c r="I1" s="182" t="s">
        <v>178</v>
      </c>
    </row>
    <row r="2" spans="1:9">
      <c r="A2" s="186" t="s">
        <v>181</v>
      </c>
      <c r="B2" s="204">
        <v>65100000</v>
      </c>
      <c r="C2" s="163" t="s">
        <v>40</v>
      </c>
      <c r="D2" s="163" t="s">
        <v>186</v>
      </c>
      <c r="E2" s="163" t="s">
        <v>183</v>
      </c>
      <c r="F2" s="124" t="s">
        <v>99</v>
      </c>
      <c r="G2" s="225">
        <v>6.1199889791982397E-2</v>
      </c>
      <c r="H2" s="27" t="s">
        <v>53</v>
      </c>
      <c r="I2" s="124" t="s">
        <v>94</v>
      </c>
    </row>
    <row r="3" spans="1:9">
      <c r="A3" s="187" t="s">
        <v>54</v>
      </c>
      <c r="B3" s="180">
        <v>3601490</v>
      </c>
      <c r="C3" s="163" t="s">
        <v>40</v>
      </c>
      <c r="D3" s="163" t="s">
        <v>186</v>
      </c>
      <c r="E3" s="10" t="s">
        <v>97</v>
      </c>
      <c r="F3" s="124" t="s">
        <v>99</v>
      </c>
      <c r="G3" s="226">
        <v>4.9716652336851366E-2</v>
      </c>
      <c r="H3" s="29" t="s">
        <v>55</v>
      </c>
      <c r="I3" s="124" t="s">
        <v>97</v>
      </c>
    </row>
    <row r="4" spans="1:9">
      <c r="A4" s="186" t="s">
        <v>56</v>
      </c>
      <c r="B4" s="204">
        <v>24000</v>
      </c>
      <c r="C4" s="163" t="s">
        <v>40</v>
      </c>
      <c r="D4" s="195" t="s">
        <v>187</v>
      </c>
      <c r="E4" s="163" t="s">
        <v>183</v>
      </c>
      <c r="F4" s="162" t="s">
        <v>83</v>
      </c>
      <c r="G4" s="227" t="s">
        <v>161</v>
      </c>
      <c r="H4" s="157"/>
      <c r="I4" s="124" t="s">
        <v>94</v>
      </c>
    </row>
    <row r="5" spans="1:9">
      <c r="A5" s="186" t="s">
        <v>57</v>
      </c>
      <c r="B5" s="204">
        <v>37000000</v>
      </c>
      <c r="C5" s="163" t="s">
        <v>40</v>
      </c>
      <c r="D5" s="163" t="s">
        <v>186</v>
      </c>
      <c r="E5" s="163" t="s">
        <v>183</v>
      </c>
      <c r="F5" s="124" t="s">
        <v>99</v>
      </c>
      <c r="G5" s="228">
        <v>6.8181818181818177E-2</v>
      </c>
      <c r="H5" s="29" t="s">
        <v>55</v>
      </c>
      <c r="I5" s="124" t="s">
        <v>94</v>
      </c>
    </row>
    <row r="6" spans="1:9">
      <c r="A6" s="186" t="s">
        <v>4</v>
      </c>
      <c r="B6" s="204">
        <v>142000</v>
      </c>
      <c r="C6" s="163" t="s">
        <v>40</v>
      </c>
      <c r="D6" s="163" t="s">
        <v>187</v>
      </c>
      <c r="E6" s="163" t="s">
        <v>183</v>
      </c>
      <c r="F6" s="162" t="s">
        <v>84</v>
      </c>
      <c r="G6" s="229">
        <v>7.2442120985810307E-2</v>
      </c>
      <c r="H6" s="27" t="s">
        <v>98</v>
      </c>
      <c r="I6" s="124" t="s">
        <v>94</v>
      </c>
    </row>
    <row r="7" spans="1:9">
      <c r="A7" s="186" t="s">
        <v>0</v>
      </c>
      <c r="B7" s="204">
        <v>20600000</v>
      </c>
      <c r="C7" s="163" t="s">
        <v>40</v>
      </c>
      <c r="D7" s="163" t="s">
        <v>187</v>
      </c>
      <c r="E7" s="163" t="s">
        <v>183</v>
      </c>
      <c r="F7" s="162" t="s">
        <v>84</v>
      </c>
      <c r="G7" s="229">
        <v>2.7417577115110142E-2</v>
      </c>
      <c r="H7" s="27" t="s">
        <v>98</v>
      </c>
      <c r="I7" s="124" t="s">
        <v>94</v>
      </c>
    </row>
    <row r="8" spans="1:9">
      <c r="A8" s="186" t="s">
        <v>59</v>
      </c>
      <c r="B8" s="210">
        <v>1352.5507593013699</v>
      </c>
      <c r="C8" s="163" t="s">
        <v>40</v>
      </c>
      <c r="D8" s="163" t="s">
        <v>186</v>
      </c>
      <c r="E8" s="10" t="s">
        <v>184</v>
      </c>
      <c r="F8" s="124" t="s">
        <v>99</v>
      </c>
      <c r="G8" s="225">
        <v>5.2251757879407293E-2</v>
      </c>
      <c r="H8" s="29" t="s">
        <v>55</v>
      </c>
      <c r="I8" s="124" t="s">
        <v>94</v>
      </c>
    </row>
    <row r="9" spans="1:9">
      <c r="A9" s="186" t="s">
        <v>60</v>
      </c>
      <c r="B9" s="204">
        <v>327</v>
      </c>
      <c r="C9" s="163" t="s">
        <v>40</v>
      </c>
      <c r="D9" s="163" t="s">
        <v>186</v>
      </c>
      <c r="E9" s="163" t="s">
        <v>183</v>
      </c>
      <c r="F9" s="162" t="s">
        <v>83</v>
      </c>
      <c r="G9" s="230" t="s">
        <v>102</v>
      </c>
      <c r="H9" s="157"/>
      <c r="I9" s="124" t="s">
        <v>94</v>
      </c>
    </row>
    <row r="10" spans="1:9">
      <c r="A10" s="186" t="s">
        <v>61</v>
      </c>
      <c r="B10" s="204">
        <v>140</v>
      </c>
      <c r="C10" s="163" t="s">
        <v>40</v>
      </c>
      <c r="D10" s="163" t="s">
        <v>187</v>
      </c>
      <c r="E10" s="163" t="s">
        <v>183</v>
      </c>
      <c r="F10" s="124" t="s">
        <v>99</v>
      </c>
      <c r="G10" s="225">
        <v>2.051282051282044E-2</v>
      </c>
      <c r="H10" s="29" t="s">
        <v>62</v>
      </c>
      <c r="I10" s="124" t="s">
        <v>94</v>
      </c>
    </row>
    <row r="11" spans="1:9">
      <c r="A11" s="186" t="s">
        <v>63</v>
      </c>
      <c r="B11" s="205">
        <v>75</v>
      </c>
      <c r="C11" s="163" t="s">
        <v>40</v>
      </c>
      <c r="D11" s="163" t="s">
        <v>186</v>
      </c>
      <c r="E11" s="87" t="s">
        <v>185</v>
      </c>
      <c r="F11" s="162" t="s">
        <v>83</v>
      </c>
      <c r="G11" s="231">
        <v>7.1975973487986747E-2</v>
      </c>
      <c r="H11" s="157"/>
      <c r="I11" t="s">
        <v>176</v>
      </c>
    </row>
    <row r="12" spans="1:9">
      <c r="A12" s="186" t="s">
        <v>64</v>
      </c>
      <c r="B12" s="204">
        <v>960</v>
      </c>
      <c r="C12" s="163" t="s">
        <v>40</v>
      </c>
      <c r="D12" s="163" t="s">
        <v>187</v>
      </c>
      <c r="E12" s="163" t="s">
        <v>183</v>
      </c>
      <c r="F12" s="162" t="s">
        <v>83</v>
      </c>
      <c r="G12" s="231" t="s">
        <v>202</v>
      </c>
      <c r="H12" s="29" t="s">
        <v>55</v>
      </c>
      <c r="I12" s="124" t="s">
        <v>94</v>
      </c>
    </row>
    <row r="13" spans="1:9">
      <c r="A13" s="188" t="s">
        <v>8</v>
      </c>
      <c r="B13" s="205">
        <v>2470000000</v>
      </c>
      <c r="C13" s="163" t="s">
        <v>40</v>
      </c>
      <c r="D13" s="163" t="s">
        <v>186</v>
      </c>
      <c r="E13" s="163" t="s">
        <v>183</v>
      </c>
      <c r="F13" s="124" t="s">
        <v>99</v>
      </c>
      <c r="G13" s="225">
        <v>3.8306451612903199E-2</v>
      </c>
      <c r="H13" s="27" t="s">
        <v>53</v>
      </c>
      <c r="I13" s="124" t="s">
        <v>95</v>
      </c>
    </row>
    <row r="14" spans="1:9">
      <c r="A14" s="189" t="s">
        <v>65</v>
      </c>
      <c r="B14" s="206">
        <v>3120000</v>
      </c>
      <c r="C14" s="163" t="s">
        <v>40</v>
      </c>
      <c r="D14" s="163" t="s">
        <v>186</v>
      </c>
      <c r="E14" s="163" t="s">
        <v>183</v>
      </c>
      <c r="F14" s="124" t="s">
        <v>99</v>
      </c>
      <c r="G14" s="225">
        <v>1.6839638665307848E-2</v>
      </c>
      <c r="H14" s="27" t="s">
        <v>53</v>
      </c>
      <c r="I14" s="124" t="s">
        <v>95</v>
      </c>
    </row>
    <row r="15" spans="1:9">
      <c r="A15" s="189" t="s">
        <v>25</v>
      </c>
      <c r="B15" s="204">
        <v>82500</v>
      </c>
      <c r="C15" s="163" t="s">
        <v>40</v>
      </c>
      <c r="D15" s="163" t="s">
        <v>186</v>
      </c>
      <c r="E15" s="163" t="s">
        <v>183</v>
      </c>
      <c r="F15" s="162" t="s">
        <v>84</v>
      </c>
      <c r="G15" s="226">
        <v>4.9234000494193228E-2</v>
      </c>
      <c r="H15" s="29" t="s">
        <v>55</v>
      </c>
      <c r="I15" s="124" t="s">
        <v>94</v>
      </c>
    </row>
    <row r="16" spans="1:9">
      <c r="A16" s="186" t="s">
        <v>42</v>
      </c>
      <c r="B16" s="204">
        <v>18900000</v>
      </c>
      <c r="C16" s="163" t="s">
        <v>40</v>
      </c>
      <c r="D16" s="163" t="s">
        <v>186</v>
      </c>
      <c r="E16" s="163" t="s">
        <v>183</v>
      </c>
      <c r="F16" s="124" t="s">
        <v>99</v>
      </c>
      <c r="G16" s="226">
        <v>4.8605240912933223E-2</v>
      </c>
      <c r="H16" s="29" t="s">
        <v>55</v>
      </c>
      <c r="I16" s="124" t="s">
        <v>94</v>
      </c>
    </row>
    <row r="17" spans="1:9">
      <c r="A17" s="186" t="s">
        <v>67</v>
      </c>
      <c r="B17" s="207">
        <v>280597</v>
      </c>
      <c r="C17" s="163" t="s">
        <v>40</v>
      </c>
      <c r="D17" s="163" t="s">
        <v>186</v>
      </c>
      <c r="E17" s="163" t="s">
        <v>183</v>
      </c>
      <c r="F17" s="124" t="s">
        <v>99</v>
      </c>
      <c r="G17" s="226">
        <v>2.3971422004290532E-2</v>
      </c>
      <c r="H17" s="29" t="s">
        <v>62</v>
      </c>
      <c r="I17" s="124" t="s">
        <v>96</v>
      </c>
    </row>
    <row r="18" spans="1:9">
      <c r="A18" s="186" t="s">
        <v>68</v>
      </c>
      <c r="B18" s="205">
        <v>34074.892048375819</v>
      </c>
      <c r="C18" s="163" t="s">
        <v>40</v>
      </c>
      <c r="D18" s="163" t="s">
        <v>186</v>
      </c>
      <c r="E18" s="10" t="s">
        <v>184</v>
      </c>
      <c r="F18" s="124" t="s">
        <v>99</v>
      </c>
      <c r="G18" s="225">
        <v>5.6377057927904414E-2</v>
      </c>
      <c r="H18" s="29" t="s">
        <v>55</v>
      </c>
      <c r="I18" s="124" t="s">
        <v>94</v>
      </c>
    </row>
    <row r="19" spans="1:9">
      <c r="A19" s="186" t="s">
        <v>3</v>
      </c>
      <c r="B19" s="204">
        <v>2510000</v>
      </c>
      <c r="C19" s="163" t="s">
        <v>40</v>
      </c>
      <c r="D19" s="163" t="s">
        <v>186</v>
      </c>
      <c r="E19" s="163" t="s">
        <v>183</v>
      </c>
      <c r="F19" s="162" t="s">
        <v>84</v>
      </c>
      <c r="G19" s="229">
        <v>5.0632911392405063E-2</v>
      </c>
      <c r="H19" s="27" t="s">
        <v>98</v>
      </c>
      <c r="I19" s="124" t="s">
        <v>94</v>
      </c>
    </row>
    <row r="20" spans="1:9">
      <c r="A20" s="186" t="s">
        <v>69</v>
      </c>
      <c r="B20" s="208">
        <v>66232</v>
      </c>
      <c r="C20" s="163" t="s">
        <v>40</v>
      </c>
      <c r="D20" s="163" t="s">
        <v>186</v>
      </c>
      <c r="E20" s="163" t="s">
        <v>183</v>
      </c>
      <c r="F20" s="124" t="s">
        <v>99</v>
      </c>
      <c r="G20" s="226">
        <v>8.7401207059882736E-3</v>
      </c>
      <c r="H20" s="29" t="s">
        <v>55</v>
      </c>
      <c r="I20" s="124" t="s">
        <v>95</v>
      </c>
    </row>
    <row r="21" spans="1:9">
      <c r="A21" s="186" t="s">
        <v>70</v>
      </c>
      <c r="B21" s="205">
        <v>10438.959702059632</v>
      </c>
      <c r="C21" s="163" t="s">
        <v>40</v>
      </c>
      <c r="D21" s="163" t="s">
        <v>186</v>
      </c>
      <c r="E21" s="10" t="s">
        <v>184</v>
      </c>
      <c r="F21" s="124" t="s">
        <v>99</v>
      </c>
      <c r="G21" s="225">
        <v>5.5284839274235179E-2</v>
      </c>
      <c r="H21" s="29" t="s">
        <v>55</v>
      </c>
      <c r="I21" s="124" t="s">
        <v>94</v>
      </c>
    </row>
    <row r="22" spans="1:9">
      <c r="A22" s="186" t="s">
        <v>71</v>
      </c>
      <c r="B22" s="208">
        <v>3120</v>
      </c>
      <c r="C22" s="163" t="s">
        <v>40</v>
      </c>
      <c r="D22" s="163" t="s">
        <v>187</v>
      </c>
      <c r="E22" s="163" t="s">
        <v>183</v>
      </c>
      <c r="F22" s="162" t="s">
        <v>83</v>
      </c>
      <c r="G22" s="230" t="s">
        <v>132</v>
      </c>
      <c r="H22" s="157"/>
      <c r="I22" s="124" t="s">
        <v>94</v>
      </c>
    </row>
    <row r="23" spans="1:9">
      <c r="A23" s="190" t="s">
        <v>43</v>
      </c>
      <c r="B23" s="205">
        <v>3000000</v>
      </c>
      <c r="C23" s="163" t="s">
        <v>40</v>
      </c>
      <c r="D23" s="163" t="s">
        <v>186</v>
      </c>
      <c r="E23" s="163" t="s">
        <v>183</v>
      </c>
      <c r="F23" s="124" t="s">
        <v>99</v>
      </c>
      <c r="G23" s="225">
        <v>0.08</v>
      </c>
      <c r="H23" s="192" t="s">
        <v>46</v>
      </c>
      <c r="I23" t="s">
        <v>176</v>
      </c>
    </row>
    <row r="24" spans="1:9">
      <c r="A24" s="186" t="s">
        <v>72</v>
      </c>
      <c r="B24" s="204">
        <v>23500</v>
      </c>
      <c r="C24" s="163" t="s">
        <v>40</v>
      </c>
      <c r="D24" s="163" t="s">
        <v>186</v>
      </c>
      <c r="E24" s="163" t="s">
        <v>183</v>
      </c>
      <c r="F24" s="124" t="s">
        <v>99</v>
      </c>
      <c r="G24" s="226">
        <v>2.3971422004290532E-2</v>
      </c>
      <c r="H24" s="29" t="s">
        <v>55</v>
      </c>
      <c r="I24" s="124" t="s">
        <v>94</v>
      </c>
    </row>
    <row r="25" spans="1:9">
      <c r="A25" s="186" t="s">
        <v>73</v>
      </c>
      <c r="B25" s="205">
        <v>1406</v>
      </c>
      <c r="C25" s="163" t="s">
        <v>40</v>
      </c>
      <c r="D25" s="163" t="s">
        <v>186</v>
      </c>
      <c r="E25" s="163" t="s">
        <v>183</v>
      </c>
      <c r="F25" s="124" t="s">
        <v>99</v>
      </c>
      <c r="G25" s="225">
        <v>7.7284427284427276E-2</v>
      </c>
      <c r="H25" s="29" t="s">
        <v>55</v>
      </c>
      <c r="I25" s="124" t="s">
        <v>95</v>
      </c>
    </row>
    <row r="26" spans="1:9">
      <c r="A26" s="186" t="s">
        <v>74</v>
      </c>
      <c r="B26" s="204">
        <v>562</v>
      </c>
      <c r="C26" s="163" t="s">
        <v>40</v>
      </c>
      <c r="D26" s="163" t="s">
        <v>187</v>
      </c>
      <c r="E26" s="163" t="s">
        <v>183</v>
      </c>
      <c r="F26" s="162" t="s">
        <v>83</v>
      </c>
      <c r="G26" s="230" t="s">
        <v>132</v>
      </c>
      <c r="H26" s="157"/>
      <c r="I26" s="124" t="s">
        <v>96</v>
      </c>
    </row>
    <row r="27" spans="1:9">
      <c r="A27" s="186" t="s">
        <v>75</v>
      </c>
      <c r="B27" s="205">
        <v>313.81338159351134</v>
      </c>
      <c r="C27" s="163" t="s">
        <v>40</v>
      </c>
      <c r="D27" s="163" t="s">
        <v>186</v>
      </c>
      <c r="E27" s="10" t="s">
        <v>184</v>
      </c>
      <c r="F27" s="124" t="s">
        <v>99</v>
      </c>
      <c r="G27" s="225">
        <v>4.5879838250305963E-2</v>
      </c>
      <c r="H27" s="29" t="s">
        <v>55</v>
      </c>
      <c r="I27" s="124" t="s">
        <v>94</v>
      </c>
    </row>
    <row r="28" spans="1:9">
      <c r="A28" s="186" t="s">
        <v>76</v>
      </c>
      <c r="B28" s="209">
        <v>92572</v>
      </c>
      <c r="C28" s="163" t="s">
        <v>40</v>
      </c>
      <c r="D28" s="163" t="s">
        <v>186</v>
      </c>
      <c r="E28" s="163" t="s">
        <v>183</v>
      </c>
      <c r="F28" s="124" t="s">
        <v>99</v>
      </c>
      <c r="G28" s="232">
        <v>2.0930232558139666E-2</v>
      </c>
      <c r="H28" s="29" t="s">
        <v>55</v>
      </c>
      <c r="I28" s="124" t="s">
        <v>93</v>
      </c>
    </row>
    <row r="29" spans="1:9">
      <c r="A29" s="186" t="s">
        <v>77</v>
      </c>
      <c r="B29" s="205">
        <v>341528.23920265702</v>
      </c>
      <c r="C29" s="163" t="s">
        <v>40</v>
      </c>
      <c r="D29" s="163" t="s">
        <v>186</v>
      </c>
      <c r="E29" s="163" t="s">
        <v>183</v>
      </c>
      <c r="F29" s="124" t="s">
        <v>99</v>
      </c>
      <c r="G29" s="202">
        <v>3.004749364470638E-2</v>
      </c>
      <c r="H29" s="29" t="s">
        <v>66</v>
      </c>
      <c r="I29" s="124" t="s">
        <v>96</v>
      </c>
    </row>
    <row r="30" spans="1:9">
      <c r="A30" s="186" t="s">
        <v>44</v>
      </c>
      <c r="B30" s="204">
        <v>105000</v>
      </c>
      <c r="C30" s="163" t="s">
        <v>40</v>
      </c>
      <c r="D30" s="163" t="s">
        <v>186</v>
      </c>
      <c r="E30" s="163" t="s">
        <v>183</v>
      </c>
      <c r="F30" s="124" t="s">
        <v>99</v>
      </c>
      <c r="G30" s="225">
        <v>4.1543026706231452E-2</v>
      </c>
      <c r="H30" s="27" t="s">
        <v>53</v>
      </c>
      <c r="I30" s="124" t="s">
        <v>94</v>
      </c>
    </row>
    <row r="31" spans="1:9">
      <c r="A31" s="186" t="s">
        <v>78</v>
      </c>
      <c r="B31" s="205">
        <v>6423.4613344233348</v>
      </c>
      <c r="C31" s="163" t="s">
        <v>40</v>
      </c>
      <c r="D31" s="163" t="s">
        <v>186</v>
      </c>
      <c r="E31" s="10" t="s">
        <v>184</v>
      </c>
      <c r="F31" s="124" t="s">
        <v>99</v>
      </c>
      <c r="G31" s="225">
        <v>4.5578176437603084E-2</v>
      </c>
      <c r="H31" s="29" t="s">
        <v>55</v>
      </c>
      <c r="I31" s="124" t="s">
        <v>94</v>
      </c>
    </row>
    <row r="32" spans="1:9">
      <c r="A32" s="186" t="s">
        <v>1</v>
      </c>
      <c r="B32" s="204">
        <v>12000000</v>
      </c>
      <c r="C32" s="163" t="s">
        <v>40</v>
      </c>
      <c r="D32" s="163" t="s">
        <v>186</v>
      </c>
      <c r="E32" s="163" t="s">
        <v>183</v>
      </c>
      <c r="F32" s="124" t="s">
        <v>99</v>
      </c>
      <c r="G32" s="225">
        <v>3.7037037037037E-2</v>
      </c>
      <c r="H32" s="27" t="s">
        <v>53</v>
      </c>
      <c r="I32" s="124" t="s">
        <v>94</v>
      </c>
    </row>
    <row r="33" spans="1:9">
      <c r="A33" s="186" t="s">
        <v>79</v>
      </c>
      <c r="B33" s="208">
        <v>595238.48788326385</v>
      </c>
      <c r="C33" s="163" t="s">
        <v>40</v>
      </c>
      <c r="D33" s="163" t="s">
        <v>186</v>
      </c>
      <c r="E33" s="10" t="s">
        <v>184</v>
      </c>
      <c r="F33" s="162" t="s">
        <v>83</v>
      </c>
      <c r="G33" s="231">
        <v>7.1975973487986747E-2</v>
      </c>
      <c r="H33" s="158"/>
      <c r="I33" s="124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67062-5767-46C5-9731-E5BB6B8DD6BB}">
  <sheetPr>
    <tabColor theme="7" tint="0.79998168889431442"/>
  </sheetPr>
  <dimension ref="A1:I5"/>
  <sheetViews>
    <sheetView workbookViewId="0">
      <selection activeCell="H6" sqref="H6"/>
    </sheetView>
  </sheetViews>
  <sheetFormatPr baseColWidth="10" defaultRowHeight="14.5"/>
  <cols>
    <col min="2" max="3" width="12.08984375" bestFit="1" customWidth="1"/>
    <col min="4" max="5" width="13.54296875" bestFit="1" customWidth="1"/>
    <col min="7" max="7" width="20.26953125" bestFit="1" customWidth="1"/>
    <col min="8" max="8" width="31.7265625" customWidth="1"/>
    <col min="9" max="9" width="25.36328125" bestFit="1" customWidth="1"/>
  </cols>
  <sheetData>
    <row r="1" spans="1:9">
      <c r="A1" s="33" t="s">
        <v>80</v>
      </c>
      <c r="B1" s="34" t="s">
        <v>9</v>
      </c>
      <c r="C1" s="34" t="s">
        <v>10</v>
      </c>
      <c r="D1" s="34" t="s">
        <v>11</v>
      </c>
      <c r="E1" s="34" t="s">
        <v>12</v>
      </c>
      <c r="F1" s="34" t="s">
        <v>26</v>
      </c>
      <c r="G1" s="34" t="s">
        <v>22</v>
      </c>
      <c r="H1" s="34" t="s">
        <v>81</v>
      </c>
      <c r="I1" s="34" t="s">
        <v>82</v>
      </c>
    </row>
    <row r="2" spans="1:9">
      <c r="A2" s="40" t="s">
        <v>4</v>
      </c>
      <c r="B2" s="183">
        <v>142000</v>
      </c>
      <c r="C2" s="6">
        <v>360000</v>
      </c>
      <c r="D2" s="6">
        <v>259000</v>
      </c>
      <c r="E2" s="41">
        <v>554016.34631780733</v>
      </c>
      <c r="F2" s="36" t="s">
        <v>40</v>
      </c>
      <c r="G2" s="124" t="s">
        <v>58</v>
      </c>
      <c r="H2" s="38" t="s">
        <v>201</v>
      </c>
      <c r="I2" s="39" t="s">
        <v>85</v>
      </c>
    </row>
    <row r="3" spans="1:9">
      <c r="A3" s="40" t="s">
        <v>0</v>
      </c>
      <c r="B3" s="183">
        <v>20600000</v>
      </c>
      <c r="C3" s="6">
        <v>24300000</v>
      </c>
      <c r="D3" s="6">
        <v>16600000.000000002</v>
      </c>
      <c r="E3" s="41">
        <v>21529487.561476514</v>
      </c>
      <c r="F3" s="36" t="s">
        <v>40</v>
      </c>
      <c r="G3" s="124" t="s">
        <v>58</v>
      </c>
      <c r="H3" s="38" t="s">
        <v>201</v>
      </c>
      <c r="I3" s="39" t="s">
        <v>85</v>
      </c>
    </row>
    <row r="4" spans="1:9">
      <c r="A4" s="40" t="s">
        <v>3</v>
      </c>
      <c r="B4" s="183">
        <v>2510000</v>
      </c>
      <c r="C4" s="6">
        <v>5320000</v>
      </c>
      <c r="D4" s="6">
        <v>5790000</v>
      </c>
      <c r="E4" s="41">
        <v>9488303.6457675379</v>
      </c>
      <c r="F4" s="36" t="s">
        <v>40</v>
      </c>
      <c r="G4" s="124" t="s">
        <v>58</v>
      </c>
      <c r="H4" s="38" t="s">
        <v>201</v>
      </c>
      <c r="I4" s="39" t="s">
        <v>85</v>
      </c>
    </row>
    <row r="5" spans="1:9">
      <c r="A5" s="40" t="s">
        <v>25</v>
      </c>
      <c r="B5" s="183">
        <v>82500</v>
      </c>
      <c r="C5" s="41">
        <v>513289</v>
      </c>
      <c r="D5" s="41">
        <v>470930</v>
      </c>
      <c r="E5" s="41">
        <v>761517.54262467066</v>
      </c>
      <c r="F5" s="36" t="s">
        <v>40</v>
      </c>
      <c r="G5" s="124" t="s">
        <v>58</v>
      </c>
      <c r="H5" s="38" t="s">
        <v>201</v>
      </c>
      <c r="I5" s="39" t="s">
        <v>200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38D4-27F9-4AC9-B4E5-12BA818CFB2B}">
  <sheetPr>
    <tabColor theme="4" tint="0.79998168889431442"/>
  </sheetPr>
  <dimension ref="A1:F34"/>
  <sheetViews>
    <sheetView workbookViewId="0">
      <selection activeCell="D8" sqref="D8"/>
    </sheetView>
  </sheetViews>
  <sheetFormatPr baseColWidth="10" defaultRowHeight="14.5"/>
  <cols>
    <col min="1" max="1" width="28.26953125" customWidth="1"/>
    <col min="3" max="3" width="21.7265625" customWidth="1"/>
    <col min="5" max="5" width="24.1796875" customWidth="1"/>
    <col min="6" max="6" width="10.90625" style="87"/>
  </cols>
  <sheetData>
    <row r="1" spans="1:6">
      <c r="A1" s="21" t="s">
        <v>30</v>
      </c>
      <c r="B1" s="21" t="s">
        <v>123</v>
      </c>
      <c r="C1" s="196" t="s">
        <v>22</v>
      </c>
      <c r="D1" s="21" t="s">
        <v>124</v>
      </c>
      <c r="E1" s="196" t="s">
        <v>22</v>
      </c>
      <c r="F1" s="194" t="s">
        <v>26</v>
      </c>
    </row>
    <row r="2" spans="1:6">
      <c r="A2" s="1" t="s">
        <v>181</v>
      </c>
      <c r="B2" s="1">
        <v>30000000000</v>
      </c>
      <c r="C2" s="3" t="s">
        <v>188</v>
      </c>
      <c r="D2" s="1">
        <v>12000000000</v>
      </c>
      <c r="E2" s="6" t="s">
        <v>189</v>
      </c>
      <c r="F2" s="10" t="s">
        <v>154</v>
      </c>
    </row>
    <row r="3" spans="1:6">
      <c r="A3" s="1" t="s">
        <v>54</v>
      </c>
      <c r="B3" s="105" t="e">
        <f>#N/A</f>
        <v>#N/A</v>
      </c>
      <c r="C3" s="3" t="s">
        <v>189</v>
      </c>
      <c r="D3" s="105" t="e">
        <f>#N/A</f>
        <v>#N/A</v>
      </c>
      <c r="E3" s="6" t="s">
        <v>189</v>
      </c>
      <c r="F3" s="10" t="s">
        <v>154</v>
      </c>
    </row>
    <row r="4" spans="1:6">
      <c r="A4" s="1" t="s">
        <v>56</v>
      </c>
      <c r="B4" s="1">
        <v>5700000</v>
      </c>
      <c r="C4" s="3" t="s">
        <v>189</v>
      </c>
      <c r="D4" s="1">
        <v>690000</v>
      </c>
      <c r="E4" s="199"/>
      <c r="F4" s="10" t="s">
        <v>154</v>
      </c>
    </row>
    <row r="5" spans="1:6">
      <c r="A5" s="1" t="s">
        <v>57</v>
      </c>
      <c r="B5" s="1">
        <v>12000000000</v>
      </c>
      <c r="C5" s="197" t="s">
        <v>190</v>
      </c>
      <c r="D5" s="1">
        <v>560000000</v>
      </c>
      <c r="E5" s="200" t="s">
        <v>190</v>
      </c>
      <c r="F5" s="10" t="s">
        <v>154</v>
      </c>
    </row>
    <row r="6" spans="1:6">
      <c r="A6" s="1" t="s">
        <v>4</v>
      </c>
      <c r="B6" s="1">
        <v>25000000</v>
      </c>
      <c r="C6" s="3" t="s">
        <v>189</v>
      </c>
      <c r="D6" s="1">
        <v>8300000</v>
      </c>
      <c r="E6" s="6" t="s">
        <v>189</v>
      </c>
      <c r="F6" s="10" t="s">
        <v>154</v>
      </c>
    </row>
    <row r="7" spans="1:6">
      <c r="A7" s="1" t="s">
        <v>0</v>
      </c>
      <c r="B7" s="1">
        <v>2100000000</v>
      </c>
      <c r="C7" s="3" t="s">
        <v>189</v>
      </c>
      <c r="D7" s="1">
        <v>890000000</v>
      </c>
      <c r="E7" s="6" t="s">
        <v>189</v>
      </c>
      <c r="F7" s="10" t="s">
        <v>154</v>
      </c>
    </row>
    <row r="8" spans="1:6">
      <c r="A8" s="1" t="s">
        <v>59</v>
      </c>
      <c r="B8" s="1">
        <v>4009000</v>
      </c>
      <c r="C8" s="3" t="s">
        <v>189</v>
      </c>
      <c r="D8" s="1">
        <v>544000</v>
      </c>
      <c r="E8" s="6" t="s">
        <v>189</v>
      </c>
      <c r="F8" s="10" t="s">
        <v>154</v>
      </c>
    </row>
    <row r="9" spans="1:6">
      <c r="A9" s="1" t="s">
        <v>60</v>
      </c>
      <c r="B9" s="1">
        <v>13845000</v>
      </c>
      <c r="C9" s="3" t="s">
        <v>190</v>
      </c>
      <c r="D9" s="1">
        <v>1513000</v>
      </c>
      <c r="E9" s="6" t="s">
        <v>190</v>
      </c>
      <c r="F9" s="10" t="s">
        <v>154</v>
      </c>
    </row>
    <row r="10" spans="1:6">
      <c r="A10" s="1" t="s">
        <v>61</v>
      </c>
      <c r="B10" s="105" t="e">
        <f>#N/A</f>
        <v>#N/A</v>
      </c>
      <c r="C10" s="197" t="s">
        <v>190</v>
      </c>
      <c r="D10" s="1">
        <v>36000</v>
      </c>
      <c r="E10" s="200" t="s">
        <v>188</v>
      </c>
      <c r="F10" s="10" t="s">
        <v>154</v>
      </c>
    </row>
    <row r="11" spans="1:6">
      <c r="A11" s="1" t="s">
        <v>63</v>
      </c>
      <c r="B11" s="105" t="e">
        <f>#N/A</f>
        <v>#N/A</v>
      </c>
      <c r="C11" s="198"/>
      <c r="D11" s="105" t="e">
        <f>#N/A</f>
        <v>#N/A</v>
      </c>
      <c r="E11" s="6" t="s">
        <v>190</v>
      </c>
      <c r="F11" s="10" t="s">
        <v>154</v>
      </c>
    </row>
    <row r="12" spans="1:6">
      <c r="A12" s="1" t="s">
        <v>64</v>
      </c>
      <c r="B12" s="1">
        <v>356000</v>
      </c>
      <c r="C12" s="198"/>
      <c r="D12" s="1">
        <v>21000</v>
      </c>
      <c r="E12" s="199"/>
      <c r="F12" s="10" t="s">
        <v>154</v>
      </c>
    </row>
    <row r="13" spans="1:6">
      <c r="A13" s="1" t="s">
        <v>8</v>
      </c>
      <c r="B13" s="103">
        <v>230000000000</v>
      </c>
      <c r="C13" s="197" t="s">
        <v>190</v>
      </c>
      <c r="D13" s="103">
        <v>230000000000</v>
      </c>
      <c r="E13" s="200" t="s">
        <v>190</v>
      </c>
      <c r="F13" s="10" t="s">
        <v>154</v>
      </c>
    </row>
    <row r="14" spans="1:6">
      <c r="A14" s="1" t="s">
        <v>65</v>
      </c>
      <c r="B14" s="86">
        <v>2000000000</v>
      </c>
      <c r="C14" s="3" t="s">
        <v>189</v>
      </c>
      <c r="D14" s="1">
        <v>85000000</v>
      </c>
      <c r="E14" s="6" t="s">
        <v>189</v>
      </c>
      <c r="F14" s="10" t="s">
        <v>154</v>
      </c>
    </row>
    <row r="15" spans="1:6">
      <c r="A15" s="1" t="s">
        <v>42</v>
      </c>
      <c r="B15" s="1">
        <v>17273000000</v>
      </c>
      <c r="C15" s="3" t="s">
        <v>189</v>
      </c>
      <c r="D15" s="1">
        <v>1500000000</v>
      </c>
      <c r="E15" s="6" t="s">
        <v>189</v>
      </c>
      <c r="F15" s="10" t="s">
        <v>154</v>
      </c>
    </row>
    <row r="16" spans="1:6">
      <c r="A16" s="1" t="s">
        <v>67</v>
      </c>
      <c r="B16" s="1">
        <v>25400000</v>
      </c>
      <c r="C16" s="3" t="s">
        <v>189</v>
      </c>
      <c r="D16" s="1">
        <v>16000000</v>
      </c>
      <c r="E16" s="6" t="s">
        <v>189</v>
      </c>
      <c r="F16" s="10" t="s">
        <v>154</v>
      </c>
    </row>
    <row r="17" spans="1:6">
      <c r="A17" s="1" t="s">
        <v>68</v>
      </c>
      <c r="B17" s="1">
        <v>62433000</v>
      </c>
      <c r="C17" s="3" t="s">
        <v>190</v>
      </c>
      <c r="D17" s="1">
        <v>16070000</v>
      </c>
      <c r="E17" s="6" t="s">
        <v>189</v>
      </c>
      <c r="F17" s="10" t="s">
        <v>154</v>
      </c>
    </row>
    <row r="18" spans="1:6">
      <c r="A18" s="1" t="s">
        <v>3</v>
      </c>
      <c r="B18" s="1">
        <v>300000000</v>
      </c>
      <c r="C18" s="3" t="s">
        <v>189</v>
      </c>
      <c r="D18" s="1">
        <v>95000000</v>
      </c>
      <c r="E18" s="6" t="s">
        <v>189</v>
      </c>
      <c r="F18" s="10" t="s">
        <v>154</v>
      </c>
    </row>
    <row r="19" spans="1:6">
      <c r="A19" s="1" t="s">
        <v>69</v>
      </c>
      <c r="B19" s="105" t="e">
        <f>#N/A</f>
        <v>#N/A</v>
      </c>
      <c r="C19" s="3" t="s">
        <v>190</v>
      </c>
      <c r="D19" s="105" t="e">
        <f>#N/A</f>
        <v>#N/A</v>
      </c>
      <c r="E19" s="6" t="s">
        <v>190</v>
      </c>
      <c r="F19" s="10" t="s">
        <v>154</v>
      </c>
    </row>
    <row r="20" spans="1:6">
      <c r="A20" s="1" t="s">
        <v>70</v>
      </c>
      <c r="B20" s="1">
        <v>19847000</v>
      </c>
      <c r="C20" s="3" t="s">
        <v>189</v>
      </c>
      <c r="D20" s="1">
        <v>4718000</v>
      </c>
      <c r="E20" s="6" t="s">
        <v>189</v>
      </c>
      <c r="F20" s="10" t="s">
        <v>154</v>
      </c>
    </row>
    <row r="21" spans="1:6">
      <c r="A21" s="1" t="s">
        <v>71</v>
      </c>
      <c r="B21" s="1">
        <v>171000</v>
      </c>
      <c r="C21" s="3" t="s">
        <v>189</v>
      </c>
      <c r="D21" s="1">
        <v>100000</v>
      </c>
      <c r="E21" s="6" t="s">
        <v>189</v>
      </c>
      <c r="F21" s="10" t="s">
        <v>154</v>
      </c>
    </row>
    <row r="22" spans="1:6">
      <c r="A22" s="1" t="s">
        <v>127</v>
      </c>
      <c r="B22" s="105" t="e">
        <f>#N/A</f>
        <v>#N/A</v>
      </c>
      <c r="C22" s="3" t="s">
        <v>190</v>
      </c>
      <c r="D22" s="105" t="e">
        <f>#N/A</f>
        <v>#N/A</v>
      </c>
      <c r="E22" s="6" t="s">
        <v>190</v>
      </c>
      <c r="F22" s="10" t="s">
        <v>154</v>
      </c>
    </row>
    <row r="23" spans="1:6">
      <c r="A23" s="1" t="s">
        <v>43</v>
      </c>
      <c r="B23" s="105" t="e">
        <f>#N/A</f>
        <v>#N/A</v>
      </c>
      <c r="C23" s="197" t="s">
        <v>191</v>
      </c>
      <c r="D23" s="105" t="e">
        <f>#N/A</f>
        <v>#N/A</v>
      </c>
      <c r="E23" s="6" t="s">
        <v>189</v>
      </c>
      <c r="F23" s="10" t="s">
        <v>154</v>
      </c>
    </row>
    <row r="24" spans="1:6">
      <c r="A24" s="1" t="s">
        <v>72</v>
      </c>
      <c r="B24" s="1">
        <v>1200000</v>
      </c>
      <c r="C24" s="3" t="s">
        <v>189</v>
      </c>
      <c r="D24" s="1">
        <v>550000</v>
      </c>
      <c r="E24" s="6"/>
      <c r="F24" s="10" t="s">
        <v>154</v>
      </c>
    </row>
    <row r="25" spans="1:6">
      <c r="A25" s="1" t="s">
        <v>73</v>
      </c>
      <c r="B25" s="105" t="e">
        <f>#N/A</f>
        <v>#N/A</v>
      </c>
      <c r="C25" s="3" t="s">
        <v>190</v>
      </c>
      <c r="D25" s="105" t="e">
        <f>#N/A</f>
        <v>#N/A</v>
      </c>
      <c r="E25" s="6" t="s">
        <v>189</v>
      </c>
      <c r="F25" s="10" t="s">
        <v>154</v>
      </c>
    </row>
    <row r="26" spans="1:6">
      <c r="A26" s="1" t="s">
        <v>74</v>
      </c>
      <c r="B26" s="1">
        <v>48000</v>
      </c>
      <c r="C26" s="3" t="s">
        <v>189</v>
      </c>
      <c r="D26" s="1">
        <v>32000</v>
      </c>
      <c r="E26" s="6"/>
      <c r="F26" s="10" t="s">
        <v>154</v>
      </c>
    </row>
    <row r="27" spans="1:6">
      <c r="A27" s="1" t="s">
        <v>75</v>
      </c>
      <c r="B27" s="1">
        <v>827000</v>
      </c>
      <c r="C27" s="197" t="s">
        <v>192</v>
      </c>
      <c r="D27" s="1">
        <v>102000</v>
      </c>
      <c r="E27" s="6" t="s">
        <v>189</v>
      </c>
      <c r="F27" s="10" t="s">
        <v>154</v>
      </c>
    </row>
    <row r="28" spans="1:6">
      <c r="A28" s="1" t="s">
        <v>76</v>
      </c>
      <c r="B28" s="105" t="e">
        <f>#N/A</f>
        <v>#N/A</v>
      </c>
      <c r="C28" s="3" t="s">
        <v>190</v>
      </c>
      <c r="D28" s="1">
        <v>4600000</v>
      </c>
      <c r="E28" s="6" t="s">
        <v>189</v>
      </c>
      <c r="F28" s="10" t="s">
        <v>154</v>
      </c>
    </row>
    <row r="29" spans="1:6">
      <c r="A29" s="1" t="s">
        <v>77</v>
      </c>
      <c r="B29" s="105" t="e">
        <f>#N/A</f>
        <v>#N/A</v>
      </c>
      <c r="C29" s="198"/>
      <c r="D29" s="1">
        <v>3800000</v>
      </c>
      <c r="E29" s="6" t="s">
        <v>189</v>
      </c>
      <c r="F29" s="10" t="s">
        <v>154</v>
      </c>
    </row>
    <row r="30" spans="1:6">
      <c r="A30" s="1" t="s">
        <v>44</v>
      </c>
      <c r="B30" s="1">
        <v>63000000</v>
      </c>
      <c r="C30" s="198"/>
      <c r="D30" s="1">
        <v>24000000</v>
      </c>
      <c r="E30" s="6" t="s">
        <v>189</v>
      </c>
      <c r="F30" s="10" t="s">
        <v>154</v>
      </c>
    </row>
    <row r="31" spans="1:6">
      <c r="A31" s="1" t="s">
        <v>78</v>
      </c>
      <c r="B31" s="1">
        <v>32329000</v>
      </c>
      <c r="C31" s="3" t="s">
        <v>189</v>
      </c>
      <c r="D31" s="1">
        <v>3120000</v>
      </c>
      <c r="E31" s="6" t="s">
        <v>189</v>
      </c>
      <c r="F31" s="10" t="s">
        <v>154</v>
      </c>
    </row>
    <row r="32" spans="1:6">
      <c r="A32" s="1" t="s">
        <v>1</v>
      </c>
      <c r="B32" s="1">
        <v>1900000000</v>
      </c>
      <c r="C32" s="3" t="s">
        <v>190</v>
      </c>
      <c r="D32" s="1">
        <v>250000000</v>
      </c>
      <c r="E32" s="6" t="s">
        <v>190</v>
      </c>
      <c r="F32" s="10" t="s">
        <v>154</v>
      </c>
    </row>
    <row r="33" spans="1:6">
      <c r="A33" s="1" t="s">
        <v>79</v>
      </c>
      <c r="B33" s="105" t="e">
        <f>#N/A</f>
        <v>#N/A</v>
      </c>
      <c r="C33" s="3" t="s">
        <v>189</v>
      </c>
      <c r="D33" s="1">
        <v>68000000</v>
      </c>
      <c r="E33" s="6" t="s">
        <v>189</v>
      </c>
      <c r="F33" s="10" t="s">
        <v>154</v>
      </c>
    </row>
    <row r="34" spans="1:6">
      <c r="A34" s="1" t="s">
        <v>25</v>
      </c>
      <c r="B34" s="104">
        <v>89000000</v>
      </c>
      <c r="C34" s="198"/>
      <c r="D34" s="104">
        <v>22000000</v>
      </c>
      <c r="E34" s="6" t="s">
        <v>189</v>
      </c>
      <c r="F34" s="10" t="s">
        <v>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C5C4-BFF9-4B7E-B4A3-B7C641612F0C}">
  <sheetPr>
    <tabColor theme="4" tint="0.79998168889431442"/>
  </sheetPr>
  <dimension ref="A1:G33"/>
  <sheetViews>
    <sheetView tabSelected="1" topLeftCell="A16" workbookViewId="0">
      <selection activeCell="D22" sqref="D22"/>
    </sheetView>
  </sheetViews>
  <sheetFormatPr baseColWidth="10" defaultRowHeight="14.5"/>
  <cols>
    <col min="2" max="2" width="11.54296875" bestFit="1" customWidth="1"/>
    <col min="3" max="3" width="11.81640625" bestFit="1" customWidth="1"/>
    <col min="4" max="4" width="14.26953125" bestFit="1" customWidth="1"/>
    <col min="5" max="5" width="17.453125" bestFit="1" customWidth="1"/>
    <col min="6" max="6" width="4.26953125" style="87" bestFit="1" customWidth="1"/>
    <col min="7" max="7" width="25.7265625" bestFit="1" customWidth="1"/>
  </cols>
  <sheetData>
    <row r="1" spans="1:7">
      <c r="A1" s="211" t="s">
        <v>128</v>
      </c>
      <c r="B1" s="212" t="s">
        <v>151</v>
      </c>
      <c r="C1" s="212" t="s">
        <v>193</v>
      </c>
      <c r="D1" s="212" t="s">
        <v>152</v>
      </c>
      <c r="E1" s="213" t="s">
        <v>182</v>
      </c>
      <c r="F1" s="212" t="s">
        <v>26</v>
      </c>
      <c r="G1" s="211" t="s">
        <v>22</v>
      </c>
    </row>
    <row r="2" spans="1:7">
      <c r="A2" s="99" t="s">
        <v>181</v>
      </c>
      <c r="B2" s="106">
        <v>0.90813874280952489</v>
      </c>
      <c r="C2" s="106">
        <v>0.90813874280952489</v>
      </c>
      <c r="D2" s="106">
        <v>0.79852327505233978</v>
      </c>
      <c r="E2" s="163" t="s">
        <v>186</v>
      </c>
      <c r="F2" s="201" t="s">
        <v>153</v>
      </c>
      <c r="G2" s="107" t="s">
        <v>129</v>
      </c>
    </row>
    <row r="3" spans="1:7">
      <c r="A3" s="100" t="s">
        <v>54</v>
      </c>
      <c r="B3" s="106">
        <v>0.96120000000000005</v>
      </c>
      <c r="C3" s="106">
        <v>0.96120000000000005</v>
      </c>
      <c r="D3" s="106">
        <v>0.74589119999999998</v>
      </c>
      <c r="E3" s="163" t="s">
        <v>186</v>
      </c>
      <c r="F3" s="201" t="s">
        <v>153</v>
      </c>
      <c r="G3" s="107" t="s">
        <v>129</v>
      </c>
    </row>
    <row r="4" spans="1:7">
      <c r="A4" s="100" t="s">
        <v>56</v>
      </c>
      <c r="B4" s="106">
        <v>1</v>
      </c>
      <c r="C4" s="106">
        <v>0.99790607086645444</v>
      </c>
      <c r="D4" s="106">
        <v>0.76116258846560692</v>
      </c>
      <c r="E4" s="163" t="s">
        <v>187</v>
      </c>
      <c r="F4" s="201" t="s">
        <v>153</v>
      </c>
      <c r="G4" s="107" t="s">
        <v>129</v>
      </c>
    </row>
    <row r="5" spans="1:7">
      <c r="A5" s="100" t="s">
        <v>57</v>
      </c>
      <c r="B5" s="106">
        <v>0.89217919846074034</v>
      </c>
      <c r="C5" s="106">
        <v>0.89217919846074034</v>
      </c>
      <c r="D5" s="106">
        <v>0.67042367514390866</v>
      </c>
      <c r="E5" s="163" t="s">
        <v>186</v>
      </c>
      <c r="F5" s="201" t="s">
        <v>153</v>
      </c>
      <c r="G5" s="107" t="s">
        <v>129</v>
      </c>
    </row>
    <row r="6" spans="1:7">
      <c r="A6" s="99" t="s">
        <v>4</v>
      </c>
      <c r="B6" s="106">
        <v>1</v>
      </c>
      <c r="C6" s="106">
        <v>0.97064955919698226</v>
      </c>
      <c r="D6" s="106">
        <v>0.42645155031877346</v>
      </c>
      <c r="E6" s="163" t="s">
        <v>187</v>
      </c>
      <c r="F6" s="201" t="s">
        <v>153</v>
      </c>
      <c r="G6" s="107" t="s">
        <v>129</v>
      </c>
    </row>
    <row r="7" spans="1:7">
      <c r="A7" s="99" t="s">
        <v>0</v>
      </c>
      <c r="B7" s="106">
        <v>1</v>
      </c>
      <c r="C7" s="106">
        <v>0.97751655521087433</v>
      </c>
      <c r="D7" s="106">
        <v>0.81597780244297546</v>
      </c>
      <c r="E7" s="163" t="s">
        <v>187</v>
      </c>
      <c r="F7" s="201" t="s">
        <v>153</v>
      </c>
      <c r="G7" s="107" t="s">
        <v>129</v>
      </c>
    </row>
    <row r="8" spans="1:7">
      <c r="A8" s="101" t="s">
        <v>59</v>
      </c>
      <c r="B8" s="106">
        <v>0.83445470245105513</v>
      </c>
      <c r="C8" s="106">
        <v>0.83445470245105513</v>
      </c>
      <c r="D8" s="106">
        <v>0.55256020803350481</v>
      </c>
      <c r="E8" s="163" t="s">
        <v>186</v>
      </c>
      <c r="F8" s="201" t="s">
        <v>153</v>
      </c>
      <c r="G8" s="107" t="s">
        <v>129</v>
      </c>
    </row>
    <row r="9" spans="1:7">
      <c r="A9" s="99" t="s">
        <v>60</v>
      </c>
      <c r="B9" s="108">
        <v>0.95</v>
      </c>
      <c r="C9" s="108">
        <v>0.95</v>
      </c>
      <c r="D9" s="109">
        <v>0.59849999999999992</v>
      </c>
      <c r="E9" s="163" t="s">
        <v>186</v>
      </c>
      <c r="F9" s="201" t="s">
        <v>153</v>
      </c>
      <c r="G9" s="107" t="s">
        <v>130</v>
      </c>
    </row>
    <row r="10" spans="1:7">
      <c r="A10" s="100" t="s">
        <v>61</v>
      </c>
      <c r="B10" s="106">
        <v>1</v>
      </c>
      <c r="C10" s="106">
        <v>1</v>
      </c>
      <c r="D10" s="106">
        <v>6.5774804905239792E-3</v>
      </c>
      <c r="E10" s="163" t="s">
        <v>187</v>
      </c>
      <c r="F10" s="201" t="s">
        <v>153</v>
      </c>
      <c r="G10" s="107" t="s">
        <v>129</v>
      </c>
    </row>
    <row r="11" spans="1:7">
      <c r="A11" s="100" t="s">
        <v>63</v>
      </c>
      <c r="B11" s="106">
        <v>0.99986413043478262</v>
      </c>
      <c r="C11" s="106">
        <v>0.99986413043478262</v>
      </c>
      <c r="D11" s="106">
        <v>2.7170220935728464E-3</v>
      </c>
      <c r="E11" s="163" t="s">
        <v>186</v>
      </c>
      <c r="F11" s="201" t="s">
        <v>153</v>
      </c>
      <c r="G11" s="107" t="s">
        <v>129</v>
      </c>
    </row>
    <row r="12" spans="1:7">
      <c r="A12" s="101" t="s">
        <v>64</v>
      </c>
      <c r="B12" s="106">
        <v>1</v>
      </c>
      <c r="C12" s="106">
        <v>0.83275227004971608</v>
      </c>
      <c r="D12" s="109">
        <v>0.24982568101491476</v>
      </c>
      <c r="E12" s="163" t="s">
        <v>187</v>
      </c>
      <c r="F12" s="201" t="s">
        <v>153</v>
      </c>
      <c r="G12" s="107" t="s">
        <v>129</v>
      </c>
    </row>
    <row r="13" spans="1:7">
      <c r="A13" s="99" t="s">
        <v>8</v>
      </c>
      <c r="B13" s="106">
        <v>1.0000000000000002</v>
      </c>
      <c r="C13" s="106">
        <v>1.0000000000000002</v>
      </c>
      <c r="D13" s="106">
        <v>0.87408949011446435</v>
      </c>
      <c r="E13" s="163" t="s">
        <v>186</v>
      </c>
      <c r="F13" s="201" t="s">
        <v>153</v>
      </c>
      <c r="G13" s="107" t="s">
        <v>129</v>
      </c>
    </row>
    <row r="14" spans="1:7">
      <c r="A14" s="100" t="s">
        <v>65</v>
      </c>
      <c r="B14" s="106">
        <v>0.95739698194604195</v>
      </c>
      <c r="C14" s="106">
        <v>0.95739698194604195</v>
      </c>
      <c r="D14" s="106">
        <v>0.85404162594050337</v>
      </c>
      <c r="E14" s="163" t="s">
        <v>186</v>
      </c>
      <c r="F14" s="201" t="s">
        <v>153</v>
      </c>
      <c r="G14" s="107" t="s">
        <v>129</v>
      </c>
    </row>
    <row r="15" spans="1:7">
      <c r="A15" s="100" t="s">
        <v>42</v>
      </c>
      <c r="B15" s="106">
        <v>0.96428114845397317</v>
      </c>
      <c r="C15" s="106">
        <v>0.96428114845397317</v>
      </c>
      <c r="D15" s="106">
        <v>0.67499680391778094</v>
      </c>
      <c r="E15" s="163" t="s">
        <v>186</v>
      </c>
      <c r="F15" s="201" t="s">
        <v>153</v>
      </c>
      <c r="G15" s="107" t="s">
        <v>129</v>
      </c>
    </row>
    <row r="16" spans="1:7">
      <c r="A16" s="99" t="s">
        <v>67</v>
      </c>
      <c r="B16" s="106">
        <v>0.99999999999999989</v>
      </c>
      <c r="C16" s="106">
        <v>0.99999999999999989</v>
      </c>
      <c r="D16" s="106">
        <v>0.60000000000000009</v>
      </c>
      <c r="E16" s="163" t="s">
        <v>186</v>
      </c>
      <c r="F16" s="201" t="s">
        <v>153</v>
      </c>
      <c r="G16" s="107" t="s">
        <v>129</v>
      </c>
    </row>
    <row r="17" spans="1:7">
      <c r="A17" s="101" t="s">
        <v>68</v>
      </c>
      <c r="B17" s="106">
        <v>0.96546212667585374</v>
      </c>
      <c r="C17" s="106">
        <v>0.96546212667585374</v>
      </c>
      <c r="D17" s="106">
        <v>0.57787148010964373</v>
      </c>
      <c r="E17" s="163" t="s">
        <v>186</v>
      </c>
      <c r="F17" s="201" t="s">
        <v>153</v>
      </c>
      <c r="G17" s="107" t="s">
        <v>129</v>
      </c>
    </row>
    <row r="18" spans="1:7">
      <c r="A18" s="99" t="s">
        <v>3</v>
      </c>
      <c r="B18" s="106">
        <v>0.94463836406500901</v>
      </c>
      <c r="C18" s="106">
        <v>0.94463836406500901</v>
      </c>
      <c r="D18" s="106">
        <v>0.74395466384252495</v>
      </c>
      <c r="E18" s="163" t="s">
        <v>186</v>
      </c>
      <c r="F18" s="201" t="s">
        <v>153</v>
      </c>
      <c r="G18" s="107" t="s">
        <v>129</v>
      </c>
    </row>
    <row r="19" spans="1:7">
      <c r="A19" s="100" t="s">
        <v>69</v>
      </c>
      <c r="B19" s="106">
        <v>0.92237313987492009</v>
      </c>
      <c r="C19" s="106">
        <v>0.92237313987492009</v>
      </c>
      <c r="D19" s="106">
        <v>0.65488492931119302</v>
      </c>
      <c r="E19" s="163" t="s">
        <v>186</v>
      </c>
      <c r="F19" s="201" t="s">
        <v>153</v>
      </c>
      <c r="G19" s="107" t="s">
        <v>129</v>
      </c>
    </row>
    <row r="20" spans="1:7">
      <c r="A20" s="101" t="s">
        <v>70</v>
      </c>
      <c r="B20" s="106">
        <v>0.90291119774981476</v>
      </c>
      <c r="C20" s="106">
        <v>0.90291119774981476</v>
      </c>
      <c r="D20" s="106">
        <v>0.5376158248191113</v>
      </c>
      <c r="E20" s="163" t="s">
        <v>186</v>
      </c>
      <c r="F20" s="201" t="s">
        <v>153</v>
      </c>
      <c r="G20" s="107" t="s">
        <v>129</v>
      </c>
    </row>
    <row r="21" spans="1:7">
      <c r="A21" s="100" t="s">
        <v>71</v>
      </c>
      <c r="B21" s="106">
        <v>0.99453178221186278</v>
      </c>
      <c r="C21" s="106">
        <v>0.99453178221186278</v>
      </c>
      <c r="D21" s="109">
        <v>4.4752080939990814E-2</v>
      </c>
      <c r="E21" s="163" t="s">
        <v>186</v>
      </c>
      <c r="F21" s="201" t="s">
        <v>153</v>
      </c>
      <c r="G21" s="107" t="s">
        <v>129</v>
      </c>
    </row>
    <row r="22" spans="1:7">
      <c r="A22" s="99" t="s">
        <v>43</v>
      </c>
      <c r="B22" s="106">
        <v>1</v>
      </c>
      <c r="C22" s="106">
        <v>0.91999999999999993</v>
      </c>
      <c r="D22" s="109">
        <v>0.73599999999999999</v>
      </c>
      <c r="E22" s="163" t="s">
        <v>187</v>
      </c>
      <c r="F22" s="201" t="s">
        <v>153</v>
      </c>
      <c r="G22" s="107" t="s">
        <v>129</v>
      </c>
    </row>
    <row r="23" spans="1:7">
      <c r="A23" s="99" t="s">
        <v>72</v>
      </c>
      <c r="B23" s="106">
        <v>1.0000000000000002</v>
      </c>
      <c r="C23" s="106">
        <v>1.0000000000000002</v>
      </c>
      <c r="D23" s="109">
        <v>0.84256559766763872</v>
      </c>
      <c r="E23" s="163" t="s">
        <v>186</v>
      </c>
      <c r="F23" s="201" t="s">
        <v>153</v>
      </c>
      <c r="G23" s="107" t="s">
        <v>129</v>
      </c>
    </row>
    <row r="24" spans="1:7">
      <c r="A24" s="99" t="s">
        <v>73</v>
      </c>
      <c r="B24" s="106">
        <v>0.99805572742851179</v>
      </c>
      <c r="C24" s="106">
        <v>0.99805572742851179</v>
      </c>
      <c r="D24" s="109">
        <v>0.67785017909107137</v>
      </c>
      <c r="E24" s="163" t="s">
        <v>186</v>
      </c>
      <c r="F24" s="201" t="s">
        <v>153</v>
      </c>
      <c r="G24" s="107" t="s">
        <v>129</v>
      </c>
    </row>
    <row r="25" spans="1:7">
      <c r="A25" s="99" t="s">
        <v>74</v>
      </c>
      <c r="B25" s="106">
        <v>0.98995006993746326</v>
      </c>
      <c r="C25" s="106">
        <v>0.98995006993746326</v>
      </c>
      <c r="D25" s="109">
        <v>4.4552208368022539E-2</v>
      </c>
      <c r="E25" s="163" t="s">
        <v>186</v>
      </c>
      <c r="F25" s="201" t="s">
        <v>153</v>
      </c>
      <c r="G25" s="107" t="s">
        <v>129</v>
      </c>
    </row>
    <row r="26" spans="1:7">
      <c r="A26" s="101" t="s">
        <v>75</v>
      </c>
      <c r="B26" s="106">
        <v>1</v>
      </c>
      <c r="C26" s="106">
        <v>0.86502679244765779</v>
      </c>
      <c r="D26" s="106">
        <v>0.55889273642921389</v>
      </c>
      <c r="E26" s="163" t="s">
        <v>187</v>
      </c>
      <c r="F26" s="201" t="s">
        <v>153</v>
      </c>
      <c r="G26" s="107" t="s">
        <v>129</v>
      </c>
    </row>
    <row r="27" spans="1:7">
      <c r="A27" s="99" t="s">
        <v>76</v>
      </c>
      <c r="B27" s="106">
        <v>0.99243161901028532</v>
      </c>
      <c r="C27" s="106">
        <v>0.99243161901028532</v>
      </c>
      <c r="D27" s="106">
        <v>0.87567495795025174</v>
      </c>
      <c r="E27" s="163" t="s">
        <v>186</v>
      </c>
      <c r="F27" s="201" t="s">
        <v>153</v>
      </c>
      <c r="G27" s="107" t="s">
        <v>129</v>
      </c>
    </row>
    <row r="28" spans="1:7">
      <c r="A28" s="99" t="s">
        <v>77</v>
      </c>
      <c r="B28" s="106">
        <v>0.89027747461422324</v>
      </c>
      <c r="C28" s="106">
        <v>0.89027747461422324</v>
      </c>
      <c r="D28" s="106">
        <v>0.29264544711620954</v>
      </c>
      <c r="E28" s="163" t="s">
        <v>186</v>
      </c>
      <c r="F28" s="201" t="s">
        <v>153</v>
      </c>
      <c r="G28" s="107" t="s">
        <v>129</v>
      </c>
    </row>
    <row r="29" spans="1:7">
      <c r="A29" s="99" t="s">
        <v>44</v>
      </c>
      <c r="B29" s="106">
        <v>1</v>
      </c>
      <c r="C29" s="106">
        <v>1</v>
      </c>
      <c r="D29" s="106">
        <v>0.88571428571428579</v>
      </c>
      <c r="E29" s="163" t="s">
        <v>186</v>
      </c>
      <c r="F29" s="201" t="s">
        <v>153</v>
      </c>
      <c r="G29" s="107" t="s">
        <v>129</v>
      </c>
    </row>
    <row r="30" spans="1:7">
      <c r="A30" s="100" t="s">
        <v>78</v>
      </c>
      <c r="B30" s="106">
        <v>0.89282970271070705</v>
      </c>
      <c r="C30" s="106">
        <v>0.89282970271070705</v>
      </c>
      <c r="D30" s="106">
        <v>0.59290685898236761</v>
      </c>
      <c r="E30" s="163" t="s">
        <v>186</v>
      </c>
      <c r="F30" s="201" t="s">
        <v>153</v>
      </c>
      <c r="G30" s="107" t="s">
        <v>129</v>
      </c>
    </row>
    <row r="31" spans="1:7">
      <c r="A31" s="99" t="s">
        <v>1</v>
      </c>
      <c r="B31" s="106">
        <v>0.97568273374067827</v>
      </c>
      <c r="C31" s="106">
        <v>0.97568273374067827</v>
      </c>
      <c r="D31" s="106">
        <v>0.81742856379078255</v>
      </c>
      <c r="E31" s="163" t="s">
        <v>186</v>
      </c>
      <c r="F31" s="201" t="s">
        <v>153</v>
      </c>
      <c r="G31" s="107" t="s">
        <v>129</v>
      </c>
    </row>
    <row r="32" spans="1:7">
      <c r="A32" s="99" t="s">
        <v>79</v>
      </c>
      <c r="B32" s="106">
        <v>0.95603887089310502</v>
      </c>
      <c r="C32" s="106">
        <v>0.95603887089310502</v>
      </c>
      <c r="D32" s="106">
        <v>0.81741323461360482</v>
      </c>
      <c r="E32" s="163" t="s">
        <v>186</v>
      </c>
      <c r="F32" s="201" t="s">
        <v>153</v>
      </c>
      <c r="G32" s="107" t="s">
        <v>129</v>
      </c>
    </row>
    <row r="33" spans="1:7">
      <c r="A33" s="164" t="s">
        <v>25</v>
      </c>
      <c r="B33" s="155">
        <v>0.59</v>
      </c>
      <c r="C33" s="155">
        <v>0.59</v>
      </c>
      <c r="D33" s="155">
        <v>0.59</v>
      </c>
      <c r="E33" s="163" t="s">
        <v>186</v>
      </c>
      <c r="F33" s="201" t="s">
        <v>153</v>
      </c>
      <c r="G33" s="107" t="s">
        <v>130</v>
      </c>
    </row>
  </sheetData>
  <conditionalFormatting sqref="A15:A21">
    <cfRule type="duplicateValues" dxfId="2" priority="11"/>
    <cfRule type="duplicateValues" dxfId="1" priority="12"/>
    <cfRule type="duplicateValues" dxfId="0" priority="1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26E6-5858-42E6-8D8B-44EB5564E5ED}">
  <sheetPr>
    <tabColor theme="5" tint="0.79998168889431442"/>
  </sheetPr>
  <dimension ref="A1:K25"/>
  <sheetViews>
    <sheetView workbookViewId="0">
      <selection activeCell="G33" sqref="G33"/>
    </sheetView>
  </sheetViews>
  <sheetFormatPr baseColWidth="10" defaultRowHeight="14.5"/>
  <cols>
    <col min="11" max="11" width="31.36328125" bestFit="1" customWidth="1"/>
  </cols>
  <sheetData>
    <row r="1" spans="1:11">
      <c r="A1" s="16" t="s">
        <v>2</v>
      </c>
      <c r="B1" s="19" t="s">
        <v>5</v>
      </c>
      <c r="C1" s="20">
        <v>2022</v>
      </c>
      <c r="D1" s="20">
        <v>2025</v>
      </c>
      <c r="E1" s="20">
        <v>2030</v>
      </c>
      <c r="F1" s="20">
        <v>2035</v>
      </c>
      <c r="G1" s="20">
        <v>2040</v>
      </c>
      <c r="H1" s="20">
        <v>2045</v>
      </c>
      <c r="I1" s="20">
        <v>2050</v>
      </c>
      <c r="J1" s="21" t="s">
        <v>26</v>
      </c>
      <c r="K1" s="21" t="s">
        <v>22</v>
      </c>
    </row>
    <row r="2" spans="1:11">
      <c r="A2" s="1" t="s">
        <v>0</v>
      </c>
      <c r="B2" s="1" t="s">
        <v>6</v>
      </c>
      <c r="C2" s="1">
        <v>20446.8</v>
      </c>
      <c r="D2" s="1">
        <v>52158</v>
      </c>
      <c r="E2" s="1">
        <v>129562.99999999999</v>
      </c>
      <c r="F2" s="1">
        <v>230335</v>
      </c>
      <c r="G2" s="1">
        <v>375651</v>
      </c>
      <c r="H2" s="1">
        <v>412594</v>
      </c>
      <c r="I2" s="1">
        <v>443805</v>
      </c>
      <c r="J2" s="1" t="s">
        <v>40</v>
      </c>
      <c r="K2" s="1" t="s">
        <v>17</v>
      </c>
    </row>
    <row r="3" spans="1:11">
      <c r="A3" s="1" t="s">
        <v>4</v>
      </c>
      <c r="B3" s="1" t="s">
        <v>6</v>
      </c>
      <c r="C3" s="1">
        <v>3588.53</v>
      </c>
      <c r="D3" s="1">
        <v>4192.8599999999997</v>
      </c>
      <c r="E3" s="1">
        <v>8542.69</v>
      </c>
      <c r="F3" s="1">
        <v>9258.3000000000011</v>
      </c>
      <c r="G3" s="1">
        <v>7913.89</v>
      </c>
      <c r="H3" s="1">
        <v>3908.09</v>
      </c>
      <c r="I3" s="1">
        <v>0</v>
      </c>
      <c r="J3" s="1" t="s">
        <v>40</v>
      </c>
      <c r="K3" s="1" t="s">
        <v>17</v>
      </c>
    </row>
    <row r="4" spans="1:11">
      <c r="A4" s="1" t="s">
        <v>41</v>
      </c>
      <c r="B4" s="1" t="s">
        <v>6</v>
      </c>
      <c r="C4" s="1">
        <v>29839.8</v>
      </c>
      <c r="D4" s="1">
        <v>70185.100000000006</v>
      </c>
      <c r="E4" s="1">
        <v>168110</v>
      </c>
      <c r="F4" s="1">
        <v>286364</v>
      </c>
      <c r="G4" s="1">
        <v>445639</v>
      </c>
      <c r="H4" s="1">
        <v>471378</v>
      </c>
      <c r="I4" s="1">
        <v>495165</v>
      </c>
      <c r="J4" s="1" t="s">
        <v>40</v>
      </c>
      <c r="K4" s="1" t="s">
        <v>17</v>
      </c>
    </row>
    <row r="5" spans="1:11">
      <c r="A5" s="1" t="s">
        <v>25</v>
      </c>
      <c r="B5" s="1" t="s">
        <v>6</v>
      </c>
      <c r="C5" s="1">
        <v>3435.36</v>
      </c>
      <c r="D5" s="1">
        <v>7684.75</v>
      </c>
      <c r="E5" s="1">
        <v>18501.400000000001</v>
      </c>
      <c r="F5" s="1">
        <v>30472.5</v>
      </c>
      <c r="G5" s="1">
        <v>44890.9</v>
      </c>
      <c r="H5" s="1">
        <v>47775.3</v>
      </c>
      <c r="I5" s="1">
        <v>49675.600000000006</v>
      </c>
      <c r="J5" s="1" t="s">
        <v>40</v>
      </c>
      <c r="K5" s="1" t="s">
        <v>17</v>
      </c>
    </row>
    <row r="6" spans="1:11">
      <c r="A6" s="1" t="s">
        <v>42</v>
      </c>
      <c r="B6" s="1" t="s">
        <v>6</v>
      </c>
      <c r="C6" s="1">
        <v>3227.31</v>
      </c>
      <c r="D6" s="1">
        <v>4106.54</v>
      </c>
      <c r="E6" s="1">
        <v>8019.15</v>
      </c>
      <c r="F6" s="1">
        <v>7612.3399999999992</v>
      </c>
      <c r="G6" s="1">
        <v>5348.8600000000006</v>
      </c>
      <c r="H6" s="1">
        <v>622.51599999999996</v>
      </c>
      <c r="I6" s="1">
        <v>0</v>
      </c>
      <c r="J6" s="1" t="s">
        <v>40</v>
      </c>
      <c r="K6" s="1" t="s">
        <v>17</v>
      </c>
    </row>
    <row r="7" spans="1:11">
      <c r="A7" s="1" t="s">
        <v>3</v>
      </c>
      <c r="B7" s="1" t="s">
        <v>6</v>
      </c>
      <c r="C7" s="1">
        <v>8911.24</v>
      </c>
      <c r="D7" s="1">
        <v>11841.8</v>
      </c>
      <c r="E7" s="1">
        <v>30308.5</v>
      </c>
      <c r="F7" s="1">
        <v>38877.699999999997</v>
      </c>
      <c r="G7" s="1">
        <v>35414.200000000004</v>
      </c>
      <c r="H7" s="1">
        <v>22539.3</v>
      </c>
      <c r="I7" s="1">
        <v>0</v>
      </c>
      <c r="J7" s="1" t="s">
        <v>40</v>
      </c>
      <c r="K7" s="1" t="s">
        <v>17</v>
      </c>
    </row>
    <row r="8" spans="1:11">
      <c r="A8" s="1" t="s">
        <v>43</v>
      </c>
      <c r="B8" s="1" t="s">
        <v>6</v>
      </c>
      <c r="C8" s="1">
        <v>69.968500000000006</v>
      </c>
      <c r="D8" s="1">
        <v>250.94899999999998</v>
      </c>
      <c r="E8" s="1">
        <v>1773.64</v>
      </c>
      <c r="F8" s="1">
        <v>4043.8099999999995</v>
      </c>
      <c r="G8" s="1">
        <v>8177.74</v>
      </c>
      <c r="H8" s="1">
        <v>11069.5</v>
      </c>
      <c r="I8" s="1">
        <v>12395.300000000001</v>
      </c>
      <c r="J8" s="1" t="s">
        <v>40</v>
      </c>
      <c r="K8" s="1" t="s">
        <v>17</v>
      </c>
    </row>
    <row r="9" spans="1:11">
      <c r="A9" s="1" t="s">
        <v>44</v>
      </c>
      <c r="B9" s="1" t="s">
        <v>6</v>
      </c>
      <c r="C9" s="1">
        <v>0</v>
      </c>
      <c r="D9" s="1">
        <v>0</v>
      </c>
      <c r="E9" s="1">
        <v>24082.799999999999</v>
      </c>
      <c r="F9" s="1">
        <v>111623</v>
      </c>
      <c r="G9" s="1">
        <v>367900</v>
      </c>
      <c r="H9" s="1">
        <v>420211</v>
      </c>
      <c r="I9" s="1">
        <v>470541</v>
      </c>
      <c r="J9" s="1" t="s">
        <v>40</v>
      </c>
      <c r="K9" s="1" t="s">
        <v>17</v>
      </c>
    </row>
    <row r="10" spans="1:11">
      <c r="A10" s="1" t="s">
        <v>0</v>
      </c>
      <c r="B10" s="1" t="s">
        <v>7</v>
      </c>
      <c r="C10" s="1">
        <v>20446.8</v>
      </c>
      <c r="D10" s="1">
        <v>77495</v>
      </c>
      <c r="E10" s="1">
        <v>258151</v>
      </c>
      <c r="F10" s="1">
        <v>440859</v>
      </c>
      <c r="G10" s="1">
        <v>685316</v>
      </c>
      <c r="H10" s="1">
        <v>733830</v>
      </c>
      <c r="I10" s="1">
        <v>665157</v>
      </c>
      <c r="J10" s="1" t="s">
        <v>40</v>
      </c>
      <c r="K10" s="1" t="s">
        <v>17</v>
      </c>
    </row>
    <row r="11" spans="1:11">
      <c r="A11" s="1" t="s">
        <v>4</v>
      </c>
      <c r="B11" s="1" t="s">
        <v>7</v>
      </c>
      <c r="C11" s="1">
        <v>3588.53</v>
      </c>
      <c r="D11" s="1">
        <v>6229.6500000000005</v>
      </c>
      <c r="E11" s="1">
        <v>17021.100000000002</v>
      </c>
      <c r="F11" s="1">
        <v>17720.300000000003</v>
      </c>
      <c r="G11" s="1">
        <v>14437.6</v>
      </c>
      <c r="H11" s="1">
        <v>6950.8200000000006</v>
      </c>
      <c r="I11" s="1">
        <v>0</v>
      </c>
      <c r="J11" s="1" t="s">
        <v>40</v>
      </c>
      <c r="K11" s="1" t="s">
        <v>17</v>
      </c>
    </row>
    <row r="12" spans="1:11">
      <c r="A12" s="1" t="s">
        <v>41</v>
      </c>
      <c r="B12" s="1" t="s">
        <v>7</v>
      </c>
      <c r="C12" s="1">
        <v>29839.8</v>
      </c>
      <c r="D12" s="1">
        <v>104279</v>
      </c>
      <c r="E12" s="1">
        <v>334955</v>
      </c>
      <c r="F12" s="1">
        <v>548098</v>
      </c>
      <c r="G12" s="1">
        <v>812997</v>
      </c>
      <c r="H12" s="1">
        <v>838381</v>
      </c>
      <c r="I12" s="1">
        <v>742133</v>
      </c>
      <c r="J12" s="1" t="s">
        <v>40</v>
      </c>
      <c r="K12" s="1" t="s">
        <v>17</v>
      </c>
    </row>
    <row r="13" spans="1:11">
      <c r="A13" s="1" t="s">
        <v>25</v>
      </c>
      <c r="B13" s="1" t="s">
        <v>7</v>
      </c>
      <c r="C13" s="1">
        <v>3435.36</v>
      </c>
      <c r="D13" s="1">
        <v>11417.8</v>
      </c>
      <c r="E13" s="1">
        <v>36863.599999999999</v>
      </c>
      <c r="F13" s="1">
        <v>58324</v>
      </c>
      <c r="G13" s="1">
        <v>81896.3</v>
      </c>
      <c r="H13" s="1">
        <v>84972</v>
      </c>
      <c r="I13" s="1">
        <v>74451.8</v>
      </c>
      <c r="J13" s="1" t="s">
        <v>40</v>
      </c>
      <c r="K13" s="1" t="s">
        <v>17</v>
      </c>
    </row>
    <row r="14" spans="1:11">
      <c r="A14" s="1" t="s">
        <v>42</v>
      </c>
      <c r="B14" s="1" t="s">
        <v>7</v>
      </c>
      <c r="C14" s="1">
        <v>3227.31</v>
      </c>
      <c r="D14" s="1">
        <v>6101.39</v>
      </c>
      <c r="E14" s="1">
        <v>15978</v>
      </c>
      <c r="F14" s="1">
        <v>14570</v>
      </c>
      <c r="G14" s="1">
        <v>9758.14</v>
      </c>
      <c r="H14" s="1">
        <v>1107.1899999999998</v>
      </c>
      <c r="I14" s="1">
        <v>0</v>
      </c>
      <c r="J14" s="1" t="s">
        <v>40</v>
      </c>
      <c r="K14" s="1" t="s">
        <v>17</v>
      </c>
    </row>
    <row r="15" spans="1:11">
      <c r="A15" s="1" t="s">
        <v>3</v>
      </c>
      <c r="B15" s="1" t="s">
        <v>7</v>
      </c>
      <c r="C15" s="1">
        <v>8911.24</v>
      </c>
      <c r="D15" s="1">
        <v>17594.3</v>
      </c>
      <c r="E15" s="1">
        <v>60389</v>
      </c>
      <c r="F15" s="1">
        <v>74411.600000000006</v>
      </c>
      <c r="G15" s="1">
        <v>64607.5</v>
      </c>
      <c r="H15" s="1">
        <v>40087.800000000003</v>
      </c>
      <c r="I15" s="1">
        <v>0</v>
      </c>
      <c r="J15" s="1" t="s">
        <v>40</v>
      </c>
      <c r="K15" s="1" t="s">
        <v>17</v>
      </c>
    </row>
    <row r="16" spans="1:11">
      <c r="A16" s="1" t="s">
        <v>43</v>
      </c>
      <c r="B16" s="1" t="s">
        <v>7</v>
      </c>
      <c r="C16" s="1">
        <v>69.968500000000006</v>
      </c>
      <c r="D16" s="1">
        <v>372.85300000000001</v>
      </c>
      <c r="E16" s="1">
        <v>3533.93</v>
      </c>
      <c r="F16" s="1">
        <v>7739.81</v>
      </c>
      <c r="G16" s="1">
        <v>14919</v>
      </c>
      <c r="H16" s="1">
        <v>19687.899999999998</v>
      </c>
      <c r="I16" s="1">
        <v>18577.5</v>
      </c>
      <c r="J16" s="1" t="s">
        <v>40</v>
      </c>
      <c r="K16" s="1" t="s">
        <v>17</v>
      </c>
    </row>
    <row r="17" spans="1:11">
      <c r="A17" s="1" t="s">
        <v>44</v>
      </c>
      <c r="B17" s="1" t="s">
        <v>7</v>
      </c>
      <c r="C17" s="1">
        <v>0</v>
      </c>
      <c r="D17" s="1">
        <v>0</v>
      </c>
      <c r="E17" s="1">
        <v>47984.299999999996</v>
      </c>
      <c r="F17" s="1">
        <v>213646</v>
      </c>
      <c r="G17" s="1">
        <v>671175</v>
      </c>
      <c r="H17" s="1">
        <v>747377</v>
      </c>
      <c r="I17" s="1">
        <v>705227</v>
      </c>
      <c r="J17" s="1" t="s">
        <v>40</v>
      </c>
      <c r="K17" s="1" t="s">
        <v>17</v>
      </c>
    </row>
    <row r="18" spans="1:11">
      <c r="A18" s="1" t="s">
        <v>0</v>
      </c>
      <c r="B18" s="1" t="s">
        <v>28</v>
      </c>
      <c r="C18" s="1">
        <v>20446.8</v>
      </c>
      <c r="D18" s="1">
        <v>38443.699999999997</v>
      </c>
      <c r="E18" s="1">
        <v>82727.900000000009</v>
      </c>
      <c r="F18" s="1">
        <v>153587</v>
      </c>
      <c r="G18" s="1">
        <v>225253</v>
      </c>
      <c r="H18" s="1">
        <v>238484</v>
      </c>
      <c r="I18" s="1">
        <v>219724</v>
      </c>
      <c r="J18" s="1" t="s">
        <v>40</v>
      </c>
      <c r="K18" s="1" t="s">
        <v>17</v>
      </c>
    </row>
    <row r="19" spans="1:11">
      <c r="A19" s="1" t="s">
        <v>4</v>
      </c>
      <c r="B19" s="1" t="s">
        <v>28</v>
      </c>
      <c r="C19" s="1">
        <v>3588.53</v>
      </c>
      <c r="D19" s="1">
        <v>3090.3999999999996</v>
      </c>
      <c r="E19" s="1">
        <v>5454.65</v>
      </c>
      <c r="F19" s="1">
        <v>6173.41</v>
      </c>
      <c r="G19" s="1">
        <v>4745.4299999999994</v>
      </c>
      <c r="H19" s="1">
        <v>2258.9100000000003</v>
      </c>
      <c r="I19" s="1">
        <v>0</v>
      </c>
      <c r="J19" s="1" t="s">
        <v>40</v>
      </c>
      <c r="K19" s="1" t="s">
        <v>17</v>
      </c>
    </row>
    <row r="20" spans="1:11">
      <c r="A20" s="1" t="s">
        <v>41</v>
      </c>
      <c r="B20" s="1" t="s">
        <v>28</v>
      </c>
      <c r="C20" s="1">
        <v>29839.8</v>
      </c>
      <c r="D20" s="1">
        <v>51730.9</v>
      </c>
      <c r="E20" s="1">
        <v>107341</v>
      </c>
      <c r="F20" s="1">
        <v>190947</v>
      </c>
      <c r="G20" s="1">
        <v>267220</v>
      </c>
      <c r="H20" s="1">
        <v>272461</v>
      </c>
      <c r="I20" s="1">
        <v>245152</v>
      </c>
      <c r="J20" s="1" t="s">
        <v>40</v>
      </c>
      <c r="K20" s="1" t="s">
        <v>17</v>
      </c>
    </row>
    <row r="21" spans="1:11">
      <c r="A21" s="1" t="s">
        <v>25</v>
      </c>
      <c r="B21" s="1" t="s">
        <v>28</v>
      </c>
      <c r="C21" s="1">
        <v>3435.36</v>
      </c>
      <c r="D21" s="1">
        <v>5664.1500000000005</v>
      </c>
      <c r="E21" s="1">
        <v>11813.4</v>
      </c>
      <c r="F21" s="1">
        <v>20319</v>
      </c>
      <c r="G21" s="1">
        <v>26918.1</v>
      </c>
      <c r="H21" s="1">
        <v>27614.6</v>
      </c>
      <c r="I21" s="1">
        <v>24593.9</v>
      </c>
      <c r="J21" s="1" t="s">
        <v>40</v>
      </c>
      <c r="K21" s="1" t="s">
        <v>17</v>
      </c>
    </row>
    <row r="22" spans="1:11">
      <c r="A22" s="1" t="s">
        <v>42</v>
      </c>
      <c r="B22" s="1" t="s">
        <v>28</v>
      </c>
      <c r="C22" s="1">
        <v>3227.31</v>
      </c>
      <c r="D22" s="1">
        <v>3026.78</v>
      </c>
      <c r="E22" s="1">
        <v>5120.3599999999997</v>
      </c>
      <c r="F22" s="1">
        <v>5075.8900000000003</v>
      </c>
      <c r="G22" s="1">
        <v>3207.35</v>
      </c>
      <c r="H22" s="1">
        <v>359.82100000000003</v>
      </c>
      <c r="I22" s="1">
        <v>0</v>
      </c>
      <c r="J22" s="1" t="s">
        <v>40</v>
      </c>
      <c r="K22" s="1" t="s">
        <v>17</v>
      </c>
    </row>
    <row r="23" spans="1:11">
      <c r="A23" s="1" t="s">
        <v>3</v>
      </c>
      <c r="B23" s="1" t="s">
        <v>28</v>
      </c>
      <c r="C23" s="1">
        <v>8911.24</v>
      </c>
      <c r="D23" s="1">
        <v>8728.17</v>
      </c>
      <c r="E23" s="1">
        <v>19352.5</v>
      </c>
      <c r="F23" s="1">
        <v>25923.5</v>
      </c>
      <c r="G23" s="1">
        <v>21235.5</v>
      </c>
      <c r="H23" s="1">
        <v>13027.900000000001</v>
      </c>
      <c r="I23" s="1">
        <v>0</v>
      </c>
      <c r="J23" s="1" t="s">
        <v>40</v>
      </c>
      <c r="K23" s="1" t="s">
        <v>17</v>
      </c>
    </row>
    <row r="24" spans="1:11">
      <c r="A24" s="1" t="s">
        <v>43</v>
      </c>
      <c r="B24" s="1" t="s">
        <v>28</v>
      </c>
      <c r="C24" s="1">
        <v>69.968500000000006</v>
      </c>
      <c r="D24" s="1">
        <v>184.965</v>
      </c>
      <c r="E24" s="1">
        <v>1132.5</v>
      </c>
      <c r="F24" s="1">
        <v>2696.4</v>
      </c>
      <c r="G24" s="1">
        <v>4903.6400000000003</v>
      </c>
      <c r="H24" s="1">
        <v>6398.2599999999993</v>
      </c>
      <c r="I24" s="1">
        <v>6136.79</v>
      </c>
      <c r="J24" s="1" t="s">
        <v>40</v>
      </c>
      <c r="K24" s="1" t="s">
        <v>17</v>
      </c>
    </row>
    <row r="25" spans="1:11">
      <c r="A25" s="1" t="s">
        <v>44</v>
      </c>
      <c r="B25" s="1" t="s">
        <v>28</v>
      </c>
      <c r="C25" s="1">
        <v>0</v>
      </c>
      <c r="D25" s="1">
        <v>0</v>
      </c>
      <c r="E25" s="1">
        <v>15377.2</v>
      </c>
      <c r="F25" s="1">
        <v>74430.099999999991</v>
      </c>
      <c r="G25" s="1">
        <v>220605</v>
      </c>
      <c r="H25" s="1">
        <v>242886</v>
      </c>
      <c r="I25" s="1">
        <v>232960</v>
      </c>
      <c r="J25" s="1" t="s">
        <v>40</v>
      </c>
      <c r="K25" s="1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D2E9-126F-43BB-AB47-2EABEBCE6009}">
  <sheetPr>
    <tabColor theme="5" tint="0.79998168889431442"/>
  </sheetPr>
  <dimension ref="A1:K7"/>
  <sheetViews>
    <sheetView workbookViewId="0">
      <selection activeCell="D15" sqref="D15"/>
    </sheetView>
  </sheetViews>
  <sheetFormatPr baseColWidth="10" defaultRowHeight="14.5"/>
  <cols>
    <col min="3" max="9" width="13.54296875" bestFit="1" customWidth="1"/>
    <col min="11" max="11" width="31.36328125" bestFit="1" customWidth="1"/>
  </cols>
  <sheetData>
    <row r="1" spans="1:11">
      <c r="A1" s="16" t="s">
        <v>2</v>
      </c>
      <c r="B1" s="19" t="s">
        <v>5</v>
      </c>
      <c r="C1" s="20">
        <v>2022</v>
      </c>
      <c r="D1" s="20">
        <v>2025</v>
      </c>
      <c r="E1" s="20">
        <v>2030</v>
      </c>
      <c r="F1" s="20">
        <v>2035</v>
      </c>
      <c r="G1" s="20">
        <v>2040</v>
      </c>
      <c r="H1" s="20">
        <v>2045</v>
      </c>
      <c r="I1" s="20">
        <v>2050</v>
      </c>
      <c r="J1" s="21" t="s">
        <v>26</v>
      </c>
      <c r="K1" s="21" t="s">
        <v>22</v>
      </c>
    </row>
    <row r="2" spans="1:11">
      <c r="A2" s="1" t="s">
        <v>0</v>
      </c>
      <c r="B2" s="1" t="s">
        <v>6</v>
      </c>
      <c r="C2" s="83">
        <v>4181609.9999999995</v>
      </c>
      <c r="D2" s="83">
        <v>4945270</v>
      </c>
      <c r="E2" s="83">
        <v>7439960</v>
      </c>
      <c r="F2" s="83">
        <v>8394400</v>
      </c>
      <c r="G2" s="83">
        <v>9058740</v>
      </c>
      <c r="H2" s="83">
        <v>9465800</v>
      </c>
      <c r="I2" s="83">
        <v>8887340</v>
      </c>
      <c r="J2" s="1" t="s">
        <v>40</v>
      </c>
      <c r="K2" s="1" t="s">
        <v>17</v>
      </c>
    </row>
    <row r="3" spans="1:11">
      <c r="A3" s="1" t="s">
        <v>181</v>
      </c>
      <c r="B3" s="1" t="s">
        <v>6</v>
      </c>
      <c r="C3" s="83">
        <v>10357000</v>
      </c>
      <c r="D3" s="83">
        <v>11846000</v>
      </c>
      <c r="E3" s="83">
        <v>15649000</v>
      </c>
      <c r="F3" s="83">
        <v>17310000</v>
      </c>
      <c r="G3" s="83">
        <v>18467000</v>
      </c>
      <c r="H3" s="83">
        <v>19679000</v>
      </c>
      <c r="I3" s="83">
        <v>18957000</v>
      </c>
      <c r="J3" s="1" t="s">
        <v>40</v>
      </c>
      <c r="K3" s="1" t="s">
        <v>17</v>
      </c>
    </row>
    <row r="4" spans="1:11">
      <c r="A4" s="1" t="s">
        <v>0</v>
      </c>
      <c r="B4" s="1" t="s">
        <v>7</v>
      </c>
      <c r="C4" s="83">
        <v>4181609.9999999995</v>
      </c>
      <c r="D4" s="83">
        <v>5024260</v>
      </c>
      <c r="E4" s="83">
        <v>8923600</v>
      </c>
      <c r="F4" s="83">
        <v>11444500</v>
      </c>
      <c r="G4" s="83">
        <v>12574400</v>
      </c>
      <c r="H4" s="83">
        <v>11756900</v>
      </c>
      <c r="I4" s="83">
        <v>9777840</v>
      </c>
      <c r="J4" s="1" t="s">
        <v>40</v>
      </c>
      <c r="K4" s="1" t="s">
        <v>17</v>
      </c>
    </row>
    <row r="5" spans="1:11">
      <c r="A5" s="1" t="s">
        <v>181</v>
      </c>
      <c r="B5" s="1" t="s">
        <v>7</v>
      </c>
      <c r="C5" s="83">
        <v>10357000</v>
      </c>
      <c r="D5" s="83">
        <v>12423000</v>
      </c>
      <c r="E5" s="83">
        <v>17872000</v>
      </c>
      <c r="F5" s="83">
        <v>22818000</v>
      </c>
      <c r="G5" s="83">
        <v>26403000</v>
      </c>
      <c r="H5" s="83">
        <v>25148000</v>
      </c>
      <c r="I5" s="83">
        <v>20759000</v>
      </c>
      <c r="J5" s="1" t="s">
        <v>40</v>
      </c>
      <c r="K5" s="1" t="s">
        <v>17</v>
      </c>
    </row>
    <row r="6" spans="1:11">
      <c r="A6" s="1" t="s">
        <v>0</v>
      </c>
      <c r="B6" s="1" t="s">
        <v>28</v>
      </c>
      <c r="C6" s="83">
        <v>4181609.9999999995</v>
      </c>
      <c r="D6" s="83">
        <v>4578910</v>
      </c>
      <c r="E6" s="83">
        <v>6510250</v>
      </c>
      <c r="F6" s="83">
        <v>6510830</v>
      </c>
      <c r="G6" s="83">
        <v>6582400</v>
      </c>
      <c r="H6" s="83">
        <v>7113430</v>
      </c>
      <c r="I6" s="83">
        <v>6982320</v>
      </c>
      <c r="J6" s="1" t="s">
        <v>40</v>
      </c>
      <c r="K6" s="1" t="s">
        <v>17</v>
      </c>
    </row>
    <row r="7" spans="1:11">
      <c r="A7" s="1" t="s">
        <v>181</v>
      </c>
      <c r="B7" s="1" t="s">
        <v>28</v>
      </c>
      <c r="C7" s="83">
        <v>10357000</v>
      </c>
      <c r="D7" s="83">
        <v>11606000</v>
      </c>
      <c r="E7" s="83">
        <v>14527000</v>
      </c>
      <c r="F7" s="83">
        <v>14482000</v>
      </c>
      <c r="G7" s="83">
        <v>14174000</v>
      </c>
      <c r="H7" s="83">
        <v>14943000</v>
      </c>
      <c r="I7" s="83">
        <v>14343000</v>
      </c>
      <c r="J7" s="1" t="s">
        <v>40</v>
      </c>
      <c r="K7" s="1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E10C2-0033-4874-AC57-1684BDD05DCC}">
  <sheetPr>
    <tabColor theme="9" tint="0.79998168889431442"/>
  </sheetPr>
  <dimension ref="A1:I14"/>
  <sheetViews>
    <sheetView workbookViewId="0">
      <selection activeCell="F17" sqref="F17"/>
    </sheetView>
  </sheetViews>
  <sheetFormatPr baseColWidth="10" defaultRowHeight="14.5"/>
  <cols>
    <col min="3" max="6" width="13.453125" bestFit="1" customWidth="1"/>
    <col min="7" max="7" width="12" customWidth="1"/>
    <col min="8" max="8" width="30.54296875" bestFit="1" customWidth="1"/>
  </cols>
  <sheetData>
    <row r="1" spans="1:9">
      <c r="A1" s="11" t="s">
        <v>2</v>
      </c>
      <c r="B1" s="11" t="s">
        <v>5</v>
      </c>
      <c r="C1" s="12" t="s">
        <v>9</v>
      </c>
      <c r="D1" s="12" t="s">
        <v>10</v>
      </c>
      <c r="E1" s="12" t="s">
        <v>11</v>
      </c>
      <c r="F1" s="12" t="s">
        <v>12</v>
      </c>
      <c r="G1" s="13" t="s">
        <v>26</v>
      </c>
      <c r="H1" s="12" t="s">
        <v>22</v>
      </c>
      <c r="I1" s="12" t="s">
        <v>46</v>
      </c>
    </row>
    <row r="2" spans="1:9">
      <c r="A2" s="224" t="s">
        <v>181</v>
      </c>
      <c r="B2" s="10" t="s">
        <v>47</v>
      </c>
      <c r="C2" s="3">
        <v>76622486.999999985</v>
      </c>
      <c r="D2" s="3">
        <v>82680179</v>
      </c>
      <c r="E2" s="3">
        <v>86405570.000000015</v>
      </c>
      <c r="F2" s="3">
        <v>88471761.000000015</v>
      </c>
      <c r="G2" s="2" t="s">
        <v>27</v>
      </c>
      <c r="H2" s="1" t="s">
        <v>15</v>
      </c>
      <c r="I2" s="1"/>
    </row>
    <row r="3" spans="1:9">
      <c r="A3" s="14" t="s">
        <v>4</v>
      </c>
      <c r="B3" s="5" t="s">
        <v>28</v>
      </c>
      <c r="C3" s="4">
        <v>150400</v>
      </c>
      <c r="D3" s="4">
        <v>168600</v>
      </c>
      <c r="E3" s="4">
        <v>197500</v>
      </c>
      <c r="F3" s="4">
        <v>222400</v>
      </c>
      <c r="G3" s="2" t="s">
        <v>27</v>
      </c>
      <c r="H3" s="1" t="s">
        <v>17</v>
      </c>
      <c r="I3" s="1"/>
    </row>
    <row r="4" spans="1:9">
      <c r="A4" s="14" t="s">
        <v>4</v>
      </c>
      <c r="B4" s="5" t="s">
        <v>6</v>
      </c>
      <c r="C4" s="6">
        <v>150400</v>
      </c>
      <c r="D4" s="6">
        <v>167500</v>
      </c>
      <c r="E4" s="6">
        <v>193800</v>
      </c>
      <c r="F4" s="6">
        <v>217800</v>
      </c>
      <c r="G4" s="2" t="s">
        <v>27</v>
      </c>
      <c r="H4" s="1" t="s">
        <v>17</v>
      </c>
      <c r="I4" s="1"/>
    </row>
    <row r="5" spans="1:9" ht="14.5" customHeight="1">
      <c r="A5" s="14" t="s">
        <v>4</v>
      </c>
      <c r="B5" s="5" t="s">
        <v>7</v>
      </c>
      <c r="C5" s="6">
        <v>150400</v>
      </c>
      <c r="D5" s="6">
        <v>167000</v>
      </c>
      <c r="E5" s="6">
        <v>193100</v>
      </c>
      <c r="F5" s="6">
        <v>216500</v>
      </c>
      <c r="G5" s="2" t="s">
        <v>27</v>
      </c>
      <c r="H5" s="1" t="s">
        <v>17</v>
      </c>
      <c r="I5" s="1"/>
    </row>
    <row r="6" spans="1:9">
      <c r="A6" s="14" t="s">
        <v>0</v>
      </c>
      <c r="B6" s="5" t="s">
        <v>28</v>
      </c>
      <c r="C6" s="4">
        <v>19543000</v>
      </c>
      <c r="D6" s="4">
        <v>20341000</v>
      </c>
      <c r="E6" s="4">
        <v>21997000</v>
      </c>
      <c r="F6" s="4">
        <v>24671000</v>
      </c>
      <c r="G6" s="2" t="s">
        <v>27</v>
      </c>
      <c r="H6" s="1" t="s">
        <v>17</v>
      </c>
      <c r="I6" s="1"/>
    </row>
    <row r="7" spans="1:9">
      <c r="A7" s="14" t="s">
        <v>0</v>
      </c>
      <c r="B7" s="5" t="s">
        <v>6</v>
      </c>
      <c r="C7" s="7">
        <v>19543000</v>
      </c>
      <c r="D7" s="7">
        <v>19127000</v>
      </c>
      <c r="E7" s="7">
        <v>20036000</v>
      </c>
      <c r="F7" s="7">
        <v>22046000</v>
      </c>
      <c r="G7" s="2" t="s">
        <v>27</v>
      </c>
      <c r="H7" s="1" t="s">
        <v>17</v>
      </c>
      <c r="I7" s="1"/>
    </row>
    <row r="8" spans="1:9">
      <c r="A8" s="14" t="s">
        <v>0</v>
      </c>
      <c r="B8" s="5" t="s">
        <v>7</v>
      </c>
      <c r="C8" s="7">
        <v>19543000</v>
      </c>
      <c r="D8" s="6">
        <v>18399000</v>
      </c>
      <c r="E8" s="6">
        <v>19434000</v>
      </c>
      <c r="F8" s="6">
        <v>21473000</v>
      </c>
      <c r="G8" s="2" t="s">
        <v>27</v>
      </c>
      <c r="H8" s="1" t="s">
        <v>17</v>
      </c>
      <c r="I8" s="1"/>
    </row>
    <row r="9" spans="1:9">
      <c r="A9" s="15" t="s">
        <v>8</v>
      </c>
      <c r="B9" s="5" t="s">
        <v>47</v>
      </c>
      <c r="C9" s="6">
        <v>1584579230.7692313</v>
      </c>
      <c r="D9" s="6">
        <v>1878159230.7692313</v>
      </c>
      <c r="E9" s="6">
        <v>1945908461.5384533</v>
      </c>
      <c r="F9" s="6">
        <v>2194322307.6923056</v>
      </c>
      <c r="G9" s="2" t="s">
        <v>27</v>
      </c>
      <c r="H9" s="1" t="s">
        <v>19</v>
      </c>
      <c r="I9" s="1"/>
    </row>
    <row r="10" spans="1:9">
      <c r="A10" s="16" t="s">
        <v>25</v>
      </c>
      <c r="B10" s="5" t="s">
        <v>47</v>
      </c>
      <c r="C10" s="6">
        <v>30613.749600000006</v>
      </c>
      <c r="D10" s="6">
        <v>49326.842120012618</v>
      </c>
      <c r="E10" s="6">
        <v>61037.346500015381</v>
      </c>
      <c r="F10" s="6">
        <v>75522.053860352215</v>
      </c>
      <c r="G10" s="2" t="s">
        <v>27</v>
      </c>
      <c r="H10" s="1" t="s">
        <v>24</v>
      </c>
      <c r="I10" s="1" t="s">
        <v>48</v>
      </c>
    </row>
    <row r="11" spans="1:9">
      <c r="A11" s="14" t="s">
        <v>3</v>
      </c>
      <c r="B11" s="5" t="s">
        <v>28</v>
      </c>
      <c r="C11" s="4">
        <v>2627000</v>
      </c>
      <c r="D11" s="4">
        <v>2866000</v>
      </c>
      <c r="E11" s="4">
        <v>3120000</v>
      </c>
      <c r="F11" s="4">
        <v>3354000</v>
      </c>
      <c r="G11" s="2" t="s">
        <v>27</v>
      </c>
      <c r="H11" s="1" t="s">
        <v>17</v>
      </c>
      <c r="I11" s="1"/>
    </row>
    <row r="12" spans="1:9">
      <c r="A12" s="14" t="s">
        <v>3</v>
      </c>
      <c r="B12" s="5" t="s">
        <v>6</v>
      </c>
      <c r="C12" s="6">
        <v>2627000</v>
      </c>
      <c r="D12" s="6">
        <v>2802000</v>
      </c>
      <c r="E12" s="6">
        <v>2857000</v>
      </c>
      <c r="F12" s="6">
        <v>3014000</v>
      </c>
      <c r="G12" s="2" t="s">
        <v>27</v>
      </c>
      <c r="H12" s="1" t="s">
        <v>17</v>
      </c>
      <c r="I12" s="1"/>
    </row>
    <row r="13" spans="1:9">
      <c r="A13" s="14" t="s">
        <v>3</v>
      </c>
      <c r="B13" s="5" t="s">
        <v>7</v>
      </c>
      <c r="C13" s="6">
        <v>2627000</v>
      </c>
      <c r="D13" s="6">
        <v>2776000</v>
      </c>
      <c r="E13" s="6">
        <v>2803000</v>
      </c>
      <c r="F13" s="8">
        <v>2935000</v>
      </c>
      <c r="G13" s="2" t="s">
        <v>27</v>
      </c>
      <c r="H13" s="1" t="s">
        <v>17</v>
      </c>
      <c r="I13" s="1"/>
    </row>
    <row r="14" spans="1:9">
      <c r="A14" s="15" t="s">
        <v>1</v>
      </c>
      <c r="B14" s="5" t="s">
        <v>47</v>
      </c>
      <c r="C14" s="9">
        <v>16900000</v>
      </c>
      <c r="D14" s="9">
        <v>20370000</v>
      </c>
      <c r="E14" s="9">
        <v>23990000</v>
      </c>
      <c r="F14" s="9">
        <v>27790000</v>
      </c>
      <c r="G14" s="2" t="s">
        <v>27</v>
      </c>
      <c r="H14" s="1" t="s">
        <v>20</v>
      </c>
      <c r="I14" s="1"/>
    </row>
  </sheetData>
  <autoFilter ref="A1:I1" xr:uid="{27DE10C2-0033-4874-AC57-1684BDD05DCC}">
    <sortState xmlns:xlrd2="http://schemas.microsoft.com/office/spreadsheetml/2017/richdata2" ref="A2:I17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CC9A2-7AD2-4BB9-BD2D-3DC9ED472334}">
  <sheetPr>
    <tabColor theme="9" tint="0.79998168889431442"/>
  </sheetPr>
  <dimension ref="A1:F2"/>
  <sheetViews>
    <sheetView workbookViewId="0">
      <selection activeCell="D32" sqref="D32"/>
    </sheetView>
  </sheetViews>
  <sheetFormatPr baseColWidth="10" defaultRowHeight="14.5"/>
  <cols>
    <col min="1" max="1" width="23.36328125" bestFit="1" customWidth="1"/>
    <col min="5" max="5" width="31.6328125" bestFit="1" customWidth="1"/>
  </cols>
  <sheetData>
    <row r="1" spans="1:6">
      <c r="B1" s="17" t="s">
        <v>10</v>
      </c>
      <c r="C1" s="17" t="s">
        <v>11</v>
      </c>
      <c r="D1" s="17" t="s">
        <v>12</v>
      </c>
      <c r="E1" s="17" t="s">
        <v>26</v>
      </c>
      <c r="F1" s="12" t="s">
        <v>22</v>
      </c>
    </row>
    <row r="2" spans="1:6">
      <c r="A2" s="16" t="s">
        <v>39</v>
      </c>
      <c r="B2" s="18">
        <v>-8.6870699207865429E-2</v>
      </c>
      <c r="C2" s="18">
        <v>-8.4250953757133679E-2</v>
      </c>
      <c r="D2" s="18">
        <v>-8.7272404801165784E-2</v>
      </c>
      <c r="E2" s="1" t="s">
        <v>38</v>
      </c>
      <c r="F2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Table of content</vt:lpstr>
      <vt:lpstr>Prod_2020_Beta</vt:lpstr>
      <vt:lpstr>Prod_IEA</vt:lpstr>
      <vt:lpstr>Reserves_Resources</vt:lpstr>
      <vt:lpstr>Recovery_Rates</vt:lpstr>
      <vt:lpstr>Demand_Storage</vt:lpstr>
      <vt:lpstr>Demand_Network</vt:lpstr>
      <vt:lpstr>OSD_litt</vt:lpstr>
      <vt:lpstr>Metal_Intensity_Reduction</vt:lpstr>
      <vt:lpstr>Ref&amp;Hp</vt:lpstr>
      <vt:lpstr>Calcul_MetalIntensity_Reduction</vt:lpstr>
      <vt:lpstr>Calcul_Prod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Pénélope Bieuville</dc:creator>
  <cp:lastModifiedBy>Pénélope Bieuville</cp:lastModifiedBy>
  <dcterms:created xsi:type="dcterms:W3CDTF">2015-06-05T18:17:20Z</dcterms:created>
  <dcterms:modified xsi:type="dcterms:W3CDTF">2025-09-05T08:06:11Z</dcterms:modified>
</cp:coreProperties>
</file>