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11. Rédaction\GitHub Data\"/>
    </mc:Choice>
  </mc:AlternateContent>
  <xr:revisionPtr revIDLastSave="0" documentId="13_ncr:1_{327A7160-FC86-4834-ADFA-48C190E3594A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Metals data" sheetId="1" r:id="rId1"/>
    <sheet name="Ref Res" sheetId="4" r:id="rId2"/>
    <sheet name="Ref Prod" sheetId="2" r:id="rId3"/>
    <sheet name="Ref RR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'Metals data'!$A$1:$G$1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4" l="1"/>
  <c r="B30" i="4"/>
  <c r="B29" i="4"/>
  <c r="C26" i="4"/>
  <c r="B26" i="4"/>
  <c r="C24" i="4"/>
  <c r="B24" i="4"/>
  <c r="C23" i="4"/>
  <c r="B23" i="4"/>
  <c r="C20" i="4"/>
  <c r="B20" i="4"/>
  <c r="C15" i="4"/>
  <c r="B15" i="4"/>
  <c r="C11" i="4"/>
  <c r="B11" i="4"/>
  <c r="B10" i="4"/>
  <c r="C3" i="4"/>
  <c r="B3" i="4"/>
  <c r="C33" i="3" l="1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129" i="2"/>
  <c r="B126" i="2"/>
  <c r="B122" i="2"/>
  <c r="B119" i="2"/>
  <c r="B115" i="2"/>
  <c r="B111" i="2"/>
  <c r="B108" i="2"/>
  <c r="B106" i="2"/>
  <c r="B100" i="2"/>
  <c r="B96" i="2"/>
  <c r="B91" i="2"/>
  <c r="B90" i="2"/>
  <c r="B84" i="2"/>
  <c r="B79" i="2"/>
  <c r="B76" i="2"/>
  <c r="B70" i="2"/>
  <c r="B66" i="2"/>
  <c r="B63" i="2"/>
  <c r="B59" i="2"/>
  <c r="B57" i="2"/>
  <c r="B52" i="2"/>
  <c r="B50" i="2"/>
  <c r="B48" i="2"/>
  <c r="B42" i="2"/>
  <c r="B41" i="2"/>
  <c r="B37" i="2"/>
  <c r="B31" i="2"/>
  <c r="B27" i="2"/>
  <c r="B22" i="2"/>
  <c r="B16" i="2"/>
  <c r="B12" i="2"/>
  <c r="B8" i="2"/>
  <c r="B6" i="2"/>
  <c r="C3" i="1"/>
  <c r="D23" i="1" l="1"/>
  <c r="D3" i="1"/>
  <c r="C11" i="1"/>
  <c r="D11" i="1"/>
  <c r="C15" i="1"/>
  <c r="D15" i="1"/>
  <c r="C20" i="1"/>
  <c r="D20" i="1"/>
  <c r="D4" i="1"/>
  <c r="D5" i="1"/>
  <c r="D6" i="1"/>
  <c r="D7" i="1"/>
  <c r="D8" i="1"/>
  <c r="D9" i="1"/>
  <c r="D10" i="1"/>
  <c r="D12" i="1"/>
  <c r="D13" i="1"/>
  <c r="D14" i="1"/>
  <c r="D16" i="1"/>
  <c r="D17" i="1"/>
  <c r="D18" i="1"/>
  <c r="D19" i="1"/>
  <c r="D21" i="1"/>
  <c r="D22" i="1"/>
  <c r="D24" i="1"/>
  <c r="D25" i="1"/>
  <c r="D26" i="1"/>
  <c r="D27" i="1"/>
  <c r="D28" i="1"/>
  <c r="D29" i="1"/>
  <c r="D30" i="1"/>
  <c r="D31" i="1"/>
  <c r="D32" i="1"/>
  <c r="D33" i="1"/>
  <c r="C7" i="1"/>
  <c r="C8" i="1"/>
  <c r="C9" i="1"/>
  <c r="C10" i="1"/>
  <c r="C12" i="1"/>
  <c r="C13" i="1"/>
  <c r="C14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C5" i="1"/>
  <c r="C6" i="1"/>
  <c r="C2" i="1"/>
  <c r="D2" i="1"/>
  <c r="G8" i="1"/>
  <c r="F8" i="1"/>
  <c r="F9" i="1"/>
  <c r="F10" i="1"/>
  <c r="F16" i="1"/>
  <c r="F17" i="1"/>
  <c r="F18" i="1"/>
  <c r="F24" i="1"/>
  <c r="F25" i="1"/>
  <c r="F26" i="1"/>
  <c r="F32" i="1"/>
  <c r="F33" i="1"/>
  <c r="F2" i="1"/>
  <c r="G16" i="1"/>
  <c r="G20" i="1"/>
  <c r="G24" i="1"/>
  <c r="E24" i="1"/>
  <c r="E33" i="1"/>
  <c r="E31" i="1"/>
  <c r="E30" i="1"/>
  <c r="E29" i="1"/>
  <c r="E27" i="1"/>
  <c r="E26" i="1"/>
  <c r="E25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5" i="1"/>
  <c r="E4" i="1"/>
  <c r="E3" i="1"/>
  <c r="G9" i="1"/>
  <c r="G3" i="1"/>
  <c r="G4" i="1"/>
  <c r="G5" i="1"/>
  <c r="G6" i="1"/>
  <c r="G7" i="1"/>
  <c r="G10" i="1"/>
  <c r="G11" i="1"/>
  <c r="G12" i="1"/>
  <c r="G13" i="1"/>
  <c r="G14" i="1"/>
  <c r="G15" i="1"/>
  <c r="G17" i="1"/>
  <c r="G18" i="1"/>
  <c r="G19" i="1"/>
  <c r="G21" i="1"/>
  <c r="G22" i="1"/>
  <c r="G23" i="1"/>
  <c r="G25" i="1"/>
  <c r="G26" i="1"/>
  <c r="G27" i="1"/>
  <c r="G28" i="1"/>
  <c r="G29" i="1"/>
  <c r="G30" i="1"/>
  <c r="G31" i="1"/>
  <c r="G32" i="1"/>
  <c r="G33" i="1"/>
  <c r="G2" i="1"/>
  <c r="F31" i="1" l="1"/>
  <c r="F23" i="1"/>
  <c r="F15" i="1"/>
  <c r="F7" i="1"/>
  <c r="F30" i="1"/>
  <c r="F22" i="1"/>
  <c r="F14" i="1"/>
  <c r="F6" i="1"/>
  <c r="F29" i="1"/>
  <c r="F21" i="1"/>
  <c r="F13" i="1"/>
  <c r="F5" i="1"/>
  <c r="F28" i="1"/>
  <c r="F20" i="1"/>
  <c r="F12" i="1"/>
  <c r="F4" i="1"/>
  <c r="F27" i="1"/>
  <c r="F19" i="1"/>
  <c r="F11" i="1"/>
  <c r="F3" i="1"/>
</calcChain>
</file>

<file path=xl/sharedStrings.xml><?xml version="1.0" encoding="utf-8"?>
<sst xmlns="http://schemas.openxmlformats.org/spreadsheetml/2006/main" count="618" uniqueCount="150">
  <si>
    <t xml:space="preserve">Metal </t>
  </si>
  <si>
    <t>Element symbol</t>
  </si>
  <si>
    <t>Resources</t>
  </si>
  <si>
    <t>Reserves</t>
  </si>
  <si>
    <t>Production 2020 [t/yr]</t>
  </si>
  <si>
    <t>Al</t>
  </si>
  <si>
    <t>B</t>
  </si>
  <si>
    <t>Cd</t>
  </si>
  <si>
    <t>Cr</t>
  </si>
  <si>
    <t>Co</t>
  </si>
  <si>
    <t>Cu</t>
  </si>
  <si>
    <t>Dy</t>
  </si>
  <si>
    <t>Ga</t>
  </si>
  <si>
    <t>Ge</t>
  </si>
  <si>
    <t>Hf</t>
  </si>
  <si>
    <t>In</t>
  </si>
  <si>
    <t>Fe</t>
  </si>
  <si>
    <t>Pb</t>
  </si>
  <si>
    <t>Mg</t>
  </si>
  <si>
    <t>Mn</t>
  </si>
  <si>
    <t>Mo</t>
  </si>
  <si>
    <t>Nd</t>
  </si>
  <si>
    <t>Ni</t>
  </si>
  <si>
    <t>Nb</t>
  </si>
  <si>
    <t>Pr</t>
  </si>
  <si>
    <t>Se</t>
  </si>
  <si>
    <t>Si</t>
  </si>
  <si>
    <t>Ag</t>
  </si>
  <si>
    <t>Ta</t>
  </si>
  <si>
    <t>Te</t>
  </si>
  <si>
    <t>Tb</t>
  </si>
  <si>
    <t>Sn</t>
  </si>
  <si>
    <t>W</t>
  </si>
  <si>
    <t>V</t>
  </si>
  <si>
    <t>Y</t>
  </si>
  <si>
    <t>Zn</t>
  </si>
  <si>
    <t>Zr</t>
  </si>
  <si>
    <t>Gallium</t>
  </si>
  <si>
    <t>Aluminium</t>
  </si>
  <si>
    <t>Boron</t>
  </si>
  <si>
    <t>Cadmium</t>
  </si>
  <si>
    <t>Chromium</t>
  </si>
  <si>
    <t>Cobalt</t>
  </si>
  <si>
    <t>Copper</t>
  </si>
  <si>
    <t>Dysprosium</t>
  </si>
  <si>
    <t>Germanium</t>
  </si>
  <si>
    <t>Hafnium</t>
  </si>
  <si>
    <t>Indium</t>
  </si>
  <si>
    <t>Iron</t>
  </si>
  <si>
    <t>Lead</t>
  </si>
  <si>
    <t>Magnesium</t>
  </si>
  <si>
    <t>Manganese</t>
  </si>
  <si>
    <t>Molybdenum</t>
  </si>
  <si>
    <t>Neodymium</t>
  </si>
  <si>
    <t>Nickel</t>
  </si>
  <si>
    <t>Niobium</t>
  </si>
  <si>
    <t>Praesodymium</t>
  </si>
  <si>
    <t>Selenium</t>
  </si>
  <si>
    <t>Silicon</t>
  </si>
  <si>
    <t>Silver</t>
  </si>
  <si>
    <t>Tantalum</t>
  </si>
  <si>
    <t>Tellurium</t>
  </si>
  <si>
    <t>Terbium</t>
  </si>
  <si>
    <t>Tin</t>
  </si>
  <si>
    <t>Tungsten</t>
  </si>
  <si>
    <t>Vanadium</t>
  </si>
  <si>
    <t>Yttrium</t>
  </si>
  <si>
    <t>Zinc</t>
  </si>
  <si>
    <t>Zirconium</t>
  </si>
  <si>
    <t>RR (%) Res</t>
  </si>
  <si>
    <t>RR (%) Prod</t>
  </si>
  <si>
    <t>Material</t>
  </si>
  <si>
    <t>Production [t/yr]</t>
  </si>
  <si>
    <t>Original source</t>
  </si>
  <si>
    <t>Mining step considered</t>
  </si>
  <si>
    <t>Review of critical materials for the energy transition, an analysis of global resources and production databases and the state of material circularity</t>
  </si>
  <si>
    <t>[USGS 2021] [BGS 2021]</t>
  </si>
  <si>
    <t>Primary production</t>
  </si>
  <si>
    <t>Mineral commodity Summaries 2023 - US Geological survey, table 5, p.21</t>
  </si>
  <si>
    <t>O</t>
  </si>
  <si>
    <t>Exclus, car prend en compte la bauxite pas alu final</t>
  </si>
  <si>
    <t>Analysis of Potential for Critical Metal Resource Constraints in the International Energy Agency’s Long-Term Low-Carbon Energy Scenarios, table 7, p.11 (2018)</t>
  </si>
  <si>
    <t>U.S. Geological Survey, 2017</t>
  </si>
  <si>
    <t>65 351 568</t>
  </si>
  <si>
    <t>World mining data 2022, datas for 2020, p.53</t>
  </si>
  <si>
    <t>Losses and lifetime data, SI, production stat for 2019</t>
  </si>
  <si>
    <t>3 601 366</t>
  </si>
  <si>
    <t>By-product (Zn)</t>
  </si>
  <si>
    <t>24 970</t>
  </si>
  <si>
    <t>11 964 982</t>
  </si>
  <si>
    <t>By-product (Cu, Ni)</t>
  </si>
  <si>
    <t>Global metal flows in the energy transition, Table 3, p.230 (2018)</t>
  </si>
  <si>
    <t>[USGS, 2018], [(Habib and Wenzel, 2014); Sverdrup et al. (2017)]</t>
  </si>
  <si>
    <t>Not considered, old data from USGS</t>
  </si>
  <si>
    <t>129 110</t>
  </si>
  <si>
    <t>20 788 363</t>
  </si>
  <si>
    <t>Primary / by-product</t>
  </si>
  <si>
    <t>Sverdrup, H.; Ragnarsdóttir, K.V. Natural Resources in a Planetary Perspective. Geochem. Perspect. 2014, 3, 129–341</t>
  </si>
  <si>
    <t>By-product (Al)</t>
  </si>
  <si>
    <t>Kleijn, R.; Van Der Voet, E. Resource constraints in a hydrogen economy based on renewable energy sources: An exploration. Renew. Sustain. Energy Rev. 2010, 14, 2784–2795. ; USGS 2017</t>
  </si>
  <si>
    <t xml:space="preserve">Exclus, car beaucoup plus important que le reste </t>
  </si>
  <si>
    <t>NA</t>
  </si>
  <si>
    <t>1 522 558 857</t>
  </si>
  <si>
    <t>4 745 983</t>
  </si>
  <si>
    <t>Lithium</t>
  </si>
  <si>
    <t>19 276 626</t>
  </si>
  <si>
    <t>283 582</t>
  </si>
  <si>
    <t>2 491 866</t>
  </si>
  <si>
    <t>93 509</t>
  </si>
  <si>
    <t>Pd</t>
  </si>
  <si>
    <t>Platinum</t>
  </si>
  <si>
    <t>Kondo, S.; Takeyama, A.; Okura, T. A study on the Forecasts of Supply and Demand of Platinum Group Metals. Shigen-to-Sozai 2006, 122, 386–395.</t>
  </si>
  <si>
    <t>Praseodymium</t>
  </si>
  <si>
    <t>Rare Earth</t>
  </si>
  <si>
    <t>By-product (Cu)</t>
  </si>
  <si>
    <t>3 334</t>
  </si>
  <si>
    <t xml:space="preserve">Revoir par rapport au ciment ? </t>
  </si>
  <si>
    <t>proxy cement, exclus PV, contenu silicon dans ciment</t>
  </si>
  <si>
    <t>26 247 889</t>
  </si>
  <si>
    <t>Steel</t>
  </si>
  <si>
    <t>1 682</t>
  </si>
  <si>
    <t>By-product (Cu, Pb)</t>
  </si>
  <si>
    <t>277 291</t>
  </si>
  <si>
    <t>Titanium</t>
  </si>
  <si>
    <t>87 507</t>
  </si>
  <si>
    <t>105 776</t>
  </si>
  <si>
    <t>12 608 299</t>
  </si>
  <si>
    <t>By-product</t>
  </si>
  <si>
    <t>Choice</t>
  </si>
  <si>
    <t>Source</t>
  </si>
  <si>
    <t xml:space="preserve">The general methodology was to take the mean value of production data of each metal, except for the studies that were excluded in the choice column </t>
  </si>
  <si>
    <t xml:space="preserve">Metals </t>
  </si>
  <si>
    <t>RR prod</t>
  </si>
  <si>
    <t>RR reserve</t>
  </si>
  <si>
    <t>(Charpentier-Poncelet, 2022)</t>
  </si>
  <si>
    <t>(Nassar &amp; al., 2022)</t>
  </si>
  <si>
    <t>Ref</t>
  </si>
  <si>
    <t>Charpentier Poncelet, A., Helbig, C., Loubet, P., Beylot, A., Muller, S., Villeneuve, J., Laratte, B., Thorenz, A., Tuma, A., &amp; Sonnemann, G. (2022). Losses and lifetimes of metals in the economy. Nature Sustainability, 5(8), 717‑726. https://doi.org/10.1038/s41893-022-00895-8</t>
  </si>
  <si>
    <t>Nassar, N. T., Lederer, G. W., Brainard, J. L., Padilla, A. J., &amp; Lessard, J. D. (2022). Rock-to-Metal Ratio : A Foundational Metric for Understanding Mine Wastes. Environmental Science &amp; Technology, 56(10), 6710‑6721. https://doi.org/10.1021/acs.est.1c07875</t>
  </si>
  <si>
    <t>Metals</t>
  </si>
  <si>
    <t xml:space="preserve">Gallium </t>
  </si>
  <si>
    <t xml:space="preserve">Germanium </t>
  </si>
  <si>
    <t>Silicium</t>
  </si>
  <si>
    <t>(Lundaev et al., 2023)</t>
  </si>
  <si>
    <t>(Lundaev et al., 2023), (Mineral Commodity Summaries 2023, 2023)</t>
  </si>
  <si>
    <t>(Mineral Commodity Summaries 2023, 2023)</t>
  </si>
  <si>
    <t>(Watari et al., 2018), (Mineral Commodity Summaries 2023, 2023)</t>
  </si>
  <si>
    <t>(Watari et al., 2018)</t>
  </si>
  <si>
    <t>Lundaev, V., Solomon, A. A., Le, T., Lohrmann, A., &amp; Breyer, C. (2023). Review of critical materials for the energy transition, an analysis of global resources and production databases and the state of material circularity. Minerals Engineering, 203, 108282. https://doi.org/10.1016/j.mineng.2023.108282</t>
  </si>
  <si>
    <r>
      <t xml:space="preserve">Watari, T., McLellan, B., Ogata, S., &amp; Tezuka, T. (2018). Analysis of Potential for Critical Metal Resource Constraints in the International Energy Agency’s Long-Term Low-Carbon Energy Scenarios. </t>
    </r>
    <r>
      <rPr>
        <i/>
        <sz val="11"/>
        <color theme="1"/>
        <rFont val="Calibri"/>
        <family val="2"/>
        <scheme val="minor"/>
      </rPr>
      <t>Minerals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(4), 156. https://doi.org/10.3390/min8040156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</si>
</sst>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9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43" fontId="0" fillId="0" borderId="1" xfId="1" applyFont="1" applyBorder="1" applyAlignment="1">
      <alignment horizontal="center" vertical="center"/>
    </xf>
    <xf numFmtId="9" fontId="0" fillId="0" borderId="1" xfId="0" applyNumberFormat="1" applyBorder="1"/>
    <xf numFmtId="43" fontId="0" fillId="0" borderId="1" xfId="0" applyNumberFormat="1" applyBorder="1"/>
    <xf numFmtId="9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1" xfId="2" applyFon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top"/>
    </xf>
    <xf numFmtId="164" fontId="0" fillId="0" borderId="1" xfId="1" applyNumberFormat="1" applyFont="1" applyBorder="1" applyAlignment="1">
      <alignment horizontal="left"/>
    </xf>
    <xf numFmtId="164" fontId="0" fillId="0" borderId="0" xfId="1" applyNumberFormat="1" applyFont="1"/>
    <xf numFmtId="164" fontId="0" fillId="0" borderId="1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1" xfId="0" applyFont="1" applyFill="1" applyBorder="1"/>
    <xf numFmtId="164" fontId="2" fillId="2" borderId="1" xfId="1" applyNumberFormat="1" applyFont="1" applyFill="1" applyBorder="1"/>
    <xf numFmtId="0" fontId="0" fillId="3" borderId="1" xfId="0" applyFill="1" applyBorder="1"/>
    <xf numFmtId="164" fontId="0" fillId="0" borderId="1" xfId="1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43" fontId="0" fillId="0" borderId="1" xfId="1" applyFont="1" applyFill="1" applyBorder="1" applyAlignment="1">
      <alignment horizontal="right"/>
    </xf>
    <xf numFmtId="0" fontId="4" fillId="7" borderId="1" xfId="0" applyFont="1" applyFill="1" applyBorder="1"/>
    <xf numFmtId="0" fontId="0" fillId="8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1" borderId="1" xfId="0" applyFont="1" applyFill="1" applyBorder="1"/>
    <xf numFmtId="0" fontId="2" fillId="2" borderId="2" xfId="0" applyFont="1" applyFill="1" applyBorder="1"/>
    <xf numFmtId="0" fontId="6" fillId="7" borderId="0" xfId="0" applyFont="1" applyFill="1"/>
    <xf numFmtId="0" fontId="0" fillId="2" borderId="1" xfId="0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Border="1"/>
    <xf numFmtId="0" fontId="0" fillId="7" borderId="1" xfId="0" applyFill="1" applyBorder="1" applyAlignment="1">
      <alignment vertical="center"/>
    </xf>
    <xf numFmtId="9" fontId="0" fillId="7" borderId="1" xfId="0" applyNumberFormat="1" applyFill="1" applyBorder="1" applyAlignment="1">
      <alignment horizontal="right"/>
    </xf>
    <xf numFmtId="10" fontId="0" fillId="7" borderId="1" xfId="2" applyNumberFormat="1" applyFont="1" applyFill="1" applyBorder="1"/>
    <xf numFmtId="10" fontId="0" fillId="12" borderId="1" xfId="2" applyNumberFormat="1" applyFont="1" applyFill="1" applyBorder="1"/>
    <xf numFmtId="0" fontId="7" fillId="0" borderId="1" xfId="3" applyBorder="1" applyAlignment="1">
      <alignment horizontal="left" vertical="center" indent="2"/>
    </xf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</cellXfs>
  <cellStyles count="4">
    <cellStyle name="Lien hypertexte" xfId="3" builtinId="8"/>
    <cellStyle name="Milliers" xfId="1" builtinId="3"/>
    <cellStyle name="Normal" xfId="0" builtinId="0"/>
    <cellStyle name="Pourcentage" xfId="2" builtinId="5"/>
  </cellStyles>
  <dxfs count="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3-Ressources-Reserves%20metaux%20-%20End%20use\Comparaison%20Res%20m&#233;taux.xlsx" TargetMode="External"/><Relationship Id="rId1" Type="http://schemas.openxmlformats.org/officeDocument/2006/relationships/externalLinkPath" Target="/Users/Penel/Documents/Travail/CIRAIG/Maitrise%20Recherche/5-%20Datas%20M&#233;taux%20Technologie/3-Ressources-Reserves%20metaux%20-%20End%20use/Comparaison%20Res%20m&#233;tau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8-Taux%20de%20perte%20m&#233;taux%20mines\SI%20-%20Recovery%20rate.xlsx" TargetMode="External"/><Relationship Id="rId1" Type="http://schemas.openxmlformats.org/officeDocument/2006/relationships/externalLinkPath" Target="/Users/Penel/Documents/Travail/CIRAIG/Maitrise%20Recherche/5-%20Datas%20M&#233;taux%20Technologie/8-Taux%20de%20perte%20m&#233;taux%20mines/SI%20-%20Recovery%20ra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6-Proj%20demande%20m&#233;taux%20autres%20secteurs\Metal%20prod%202020.xlsx" TargetMode="External"/><Relationship Id="rId1" Type="http://schemas.openxmlformats.org/officeDocument/2006/relationships/externalLinkPath" Target="/Users/Penel/Documents/Travail/CIRAIG/Maitrise%20Recherche/5-%20Datas%20M&#233;taux%20Technologie/6-Proj%20demande%20m&#233;taux%20autres%20secteurs/Metal%20prod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3-Ressources%20metaux%20-%20End%20use\EndUseMetals%20-%20Losses%20and%20lifetimes%20datas.xlsx" TargetMode="External"/><Relationship Id="rId1" Type="http://schemas.openxmlformats.org/officeDocument/2006/relationships/externalLinkPath" Target="/Users/Penel/Documents/Travail/CIRAIG/Maitrise%20Recherche/5-%20Datas%20M&#233;taux%20Technologie/3-Ressources%20metaux%20-%20End%20use/EndUseMetals%20-%20Losses%20and%20lifetimes%20data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11.%20R&#233;daction\Supplementary%20Information\SI%20-%20Recovery%20rate.xlsx" TargetMode="External"/><Relationship Id="rId1" Type="http://schemas.openxmlformats.org/officeDocument/2006/relationships/externalLinkPath" Target="/Users/Penel/Documents/Travail/CIRAIG/Maitrise%20Recherche/11.%20R&#233;daction/Supplementary%20Information/SI%20-%20Recovery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ison sources"/>
      <sheetName val="Reserves metals complet"/>
      <sheetName val="References"/>
    </sheetNames>
    <sheetDataSet>
      <sheetData sheetId="0"/>
      <sheetData sheetId="1">
        <row r="1">
          <cell r="A1" t="str">
            <v>Metals</v>
          </cell>
          <cell r="B1" t="str">
            <v>Resources</v>
          </cell>
          <cell r="C1" t="str">
            <v>Reserves</v>
          </cell>
        </row>
        <row r="2">
          <cell r="A2" t="str">
            <v>Aluminium</v>
          </cell>
          <cell r="B2">
            <v>30000000000</v>
          </cell>
          <cell r="C2">
            <v>12000000000</v>
          </cell>
        </row>
        <row r="3">
          <cell r="A3" t="str">
            <v>Boron</v>
          </cell>
          <cell r="B3" t="e">
            <v>#N/A</v>
          </cell>
          <cell r="C3" t="e">
            <v>#N/A</v>
          </cell>
        </row>
        <row r="4">
          <cell r="A4" t="str">
            <v>Cadmium</v>
          </cell>
          <cell r="B4">
            <v>5700000</v>
          </cell>
          <cell r="C4">
            <v>690000</v>
          </cell>
        </row>
        <row r="5">
          <cell r="A5" t="str">
            <v>Chromium</v>
          </cell>
          <cell r="B5">
            <v>12000000000</v>
          </cell>
          <cell r="C5">
            <v>560000000</v>
          </cell>
        </row>
        <row r="6">
          <cell r="A6" t="str">
            <v>Cobalt</v>
          </cell>
          <cell r="B6">
            <v>25000000</v>
          </cell>
          <cell r="C6">
            <v>8300000</v>
          </cell>
        </row>
        <row r="7">
          <cell r="A7" t="str">
            <v>Concrete</v>
          </cell>
          <cell r="B7" t="e">
            <v>#N/A</v>
          </cell>
          <cell r="C7" t="e">
            <v>#N/A</v>
          </cell>
        </row>
        <row r="8">
          <cell r="A8" t="str">
            <v>Copper</v>
          </cell>
          <cell r="B8">
            <v>2100000000</v>
          </cell>
          <cell r="C8">
            <v>890000000</v>
          </cell>
        </row>
        <row r="9">
          <cell r="A9" t="str">
            <v>Dysprosium</v>
          </cell>
          <cell r="B9">
            <v>4009000</v>
          </cell>
          <cell r="C9">
            <v>544000</v>
          </cell>
        </row>
        <row r="10">
          <cell r="A10" t="str">
            <v xml:space="preserve">Gallium </v>
          </cell>
          <cell r="B10">
            <v>13845000</v>
          </cell>
          <cell r="C10">
            <v>1513000</v>
          </cell>
        </row>
        <row r="11">
          <cell r="A11" t="str">
            <v xml:space="preserve">Germanium </v>
          </cell>
          <cell r="B11" t="e">
            <v>#N/A</v>
          </cell>
          <cell r="C11">
            <v>36000</v>
          </cell>
        </row>
        <row r="12">
          <cell r="A12" t="str">
            <v>Glass</v>
          </cell>
          <cell r="B12" t="e">
            <v>#N/A</v>
          </cell>
          <cell r="C12" t="e">
            <v>#N/A</v>
          </cell>
        </row>
        <row r="13">
          <cell r="A13" t="str">
            <v>Hafnium</v>
          </cell>
          <cell r="B13" t="e">
            <v>#N/A</v>
          </cell>
          <cell r="C13" t="e">
            <v>#N/A</v>
          </cell>
        </row>
        <row r="14">
          <cell r="A14" t="str">
            <v>Indium</v>
          </cell>
          <cell r="B14">
            <v>356000</v>
          </cell>
          <cell r="C14">
            <v>21000</v>
          </cell>
        </row>
        <row r="15">
          <cell r="A15" t="str">
            <v>Iron</v>
          </cell>
          <cell r="B15">
            <v>230000000000</v>
          </cell>
          <cell r="C15">
            <v>230000000000</v>
          </cell>
        </row>
        <row r="16">
          <cell r="A16" t="str">
            <v>Lead</v>
          </cell>
          <cell r="B16">
            <v>2000000000</v>
          </cell>
          <cell r="C16">
            <v>85000000</v>
          </cell>
        </row>
        <row r="17">
          <cell r="A17" t="str">
            <v>Magnesium</v>
          </cell>
          <cell r="B17" t="e">
            <v>#N/A</v>
          </cell>
          <cell r="C17" t="e">
            <v>#N/A</v>
          </cell>
        </row>
        <row r="18">
          <cell r="A18" t="str">
            <v>Manganese</v>
          </cell>
          <cell r="B18">
            <v>17273000000</v>
          </cell>
          <cell r="C18">
            <v>1500000000</v>
          </cell>
        </row>
        <row r="19">
          <cell r="A19" t="str">
            <v>Molybdenum</v>
          </cell>
          <cell r="B19">
            <v>25400000</v>
          </cell>
          <cell r="C19">
            <v>16000000</v>
          </cell>
        </row>
        <row r="20">
          <cell r="A20" t="str">
            <v>Neodymium</v>
          </cell>
          <cell r="B20">
            <v>62433000</v>
          </cell>
          <cell r="C20">
            <v>16070000</v>
          </cell>
        </row>
        <row r="21">
          <cell r="A21" t="str">
            <v>Nickel</v>
          </cell>
          <cell r="B21">
            <v>300000000</v>
          </cell>
          <cell r="C21">
            <v>95000000</v>
          </cell>
        </row>
        <row r="22">
          <cell r="A22" t="str">
            <v>Niobium</v>
          </cell>
          <cell r="B22" t="e">
            <v>#N/A</v>
          </cell>
          <cell r="C22" t="e">
            <v>#N/A</v>
          </cell>
        </row>
        <row r="23">
          <cell r="A23" t="str">
            <v>Polymers</v>
          </cell>
          <cell r="B23" t="e">
            <v>#N/A</v>
          </cell>
          <cell r="C23" t="e">
            <v>#N/A</v>
          </cell>
        </row>
        <row r="24">
          <cell r="A24" t="str">
            <v>Praesodymium</v>
          </cell>
          <cell r="B24">
            <v>19847000</v>
          </cell>
          <cell r="C24">
            <v>4718000</v>
          </cell>
        </row>
        <row r="25">
          <cell r="A25" t="str">
            <v>Selenium</v>
          </cell>
          <cell r="B25">
            <v>171000</v>
          </cell>
          <cell r="C25">
            <v>100000</v>
          </cell>
        </row>
        <row r="26">
          <cell r="A26" t="str">
            <v>Silicium</v>
          </cell>
          <cell r="B26" t="e">
            <v>#N/A</v>
          </cell>
          <cell r="C26" t="e">
            <v>#N/A</v>
          </cell>
        </row>
        <row r="27">
          <cell r="A27" t="str">
            <v>Silicon</v>
          </cell>
          <cell r="B27" t="e">
            <v>#N/A</v>
          </cell>
          <cell r="C27" t="e">
            <v>#N/A</v>
          </cell>
        </row>
        <row r="28">
          <cell r="A28" t="str">
            <v>Silver</v>
          </cell>
          <cell r="B28">
            <v>1200000</v>
          </cell>
          <cell r="C28">
            <v>550000</v>
          </cell>
        </row>
        <row r="29">
          <cell r="A29" t="str">
            <v>Steel</v>
          </cell>
          <cell r="B29" t="e">
            <v>#N/A</v>
          </cell>
          <cell r="C29" t="e">
            <v>#N/A</v>
          </cell>
        </row>
        <row r="30">
          <cell r="A30" t="str">
            <v>Tantalum</v>
          </cell>
          <cell r="B30" t="e">
            <v>#N/A</v>
          </cell>
          <cell r="C30" t="e">
            <v>#N/A</v>
          </cell>
        </row>
        <row r="31">
          <cell r="A31" t="str">
            <v>Tellurium</v>
          </cell>
          <cell r="B31">
            <v>48000</v>
          </cell>
          <cell r="C31">
            <v>32000</v>
          </cell>
        </row>
        <row r="32">
          <cell r="A32" t="str">
            <v>Terbium</v>
          </cell>
          <cell r="B32">
            <v>827000</v>
          </cell>
          <cell r="C32">
            <v>102000</v>
          </cell>
        </row>
        <row r="33">
          <cell r="A33" t="str">
            <v>Tin</v>
          </cell>
          <cell r="B33" t="e">
            <v>#N/A</v>
          </cell>
          <cell r="C33">
            <v>4600000</v>
          </cell>
        </row>
        <row r="34">
          <cell r="A34" t="str">
            <v>Tungsten</v>
          </cell>
          <cell r="B34" t="e">
            <v>#N/A</v>
          </cell>
          <cell r="C34">
            <v>3800000</v>
          </cell>
        </row>
        <row r="35">
          <cell r="A35" t="str">
            <v>Vanadium</v>
          </cell>
          <cell r="B35">
            <v>63000000</v>
          </cell>
          <cell r="C35">
            <v>24000000</v>
          </cell>
        </row>
        <row r="36">
          <cell r="A36" t="str">
            <v>Yttrium</v>
          </cell>
          <cell r="B36">
            <v>32329000</v>
          </cell>
          <cell r="C36">
            <v>3120000</v>
          </cell>
        </row>
        <row r="37">
          <cell r="A37" t="str">
            <v>Zinc</v>
          </cell>
          <cell r="B37">
            <v>1900000000</v>
          </cell>
          <cell r="C37">
            <v>250000000</v>
          </cell>
        </row>
        <row r="38">
          <cell r="A38" t="str">
            <v>Zirconium</v>
          </cell>
          <cell r="B38" t="e">
            <v>#N/A</v>
          </cell>
          <cell r="C38">
            <v>68000000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 datas literature"/>
      <sheetName val="RR study"/>
    </sheetNames>
    <sheetDataSet>
      <sheetData sheetId="0" refreshError="1"/>
      <sheetData sheetId="1" refreshError="1">
        <row r="2">
          <cell r="B2">
            <v>0.90813874280952489</v>
          </cell>
          <cell r="C2">
            <v>0.79852327505233978</v>
          </cell>
        </row>
        <row r="3">
          <cell r="B3">
            <v>0.96120000000000005</v>
          </cell>
          <cell r="C3">
            <v>0.74589119999999998</v>
          </cell>
        </row>
        <row r="4">
          <cell r="B4">
            <v>0.99790607086645444</v>
          </cell>
          <cell r="C4">
            <v>0.76116258846560692</v>
          </cell>
        </row>
        <row r="5">
          <cell r="B5">
            <v>0.89217919846074034</v>
          </cell>
          <cell r="C5">
            <v>0.67042367514390866</v>
          </cell>
        </row>
        <row r="6">
          <cell r="B6">
            <v>0.97064955919698226</v>
          </cell>
          <cell r="C6">
            <v>0.42645155031877346</v>
          </cell>
        </row>
        <row r="7">
          <cell r="B7">
            <v>0.97751655521087433</v>
          </cell>
          <cell r="C7">
            <v>0.81597780244297546</v>
          </cell>
        </row>
        <row r="8">
          <cell r="B8">
            <v>0.83445470245105513</v>
          </cell>
          <cell r="C8">
            <v>0.55256020803350481</v>
          </cell>
        </row>
        <row r="9">
          <cell r="B9">
            <v>0.95</v>
          </cell>
          <cell r="C9">
            <v>0.59849999999999992</v>
          </cell>
        </row>
        <row r="10">
          <cell r="B10">
            <v>1</v>
          </cell>
          <cell r="C10">
            <v>6.5774804905239792E-3</v>
          </cell>
        </row>
        <row r="11">
          <cell r="B11">
            <v>0.99986413043478262</v>
          </cell>
          <cell r="C11">
            <v>2.7170220935728464E-3</v>
          </cell>
        </row>
        <row r="12">
          <cell r="B12">
            <v>0.83275227004971608</v>
          </cell>
          <cell r="C12">
            <v>0.24982568101491476</v>
          </cell>
        </row>
        <row r="13">
          <cell r="B13">
            <v>1.0000000000000002</v>
          </cell>
          <cell r="C13">
            <v>0.87408949011446435</v>
          </cell>
        </row>
        <row r="14">
          <cell r="B14">
            <v>0.95739698194604195</v>
          </cell>
          <cell r="C14">
            <v>0.85404162594050337</v>
          </cell>
        </row>
        <row r="15">
          <cell r="B15">
            <v>0.94075995304080395</v>
          </cell>
          <cell r="C15">
            <v>0.63901119810296603</v>
          </cell>
        </row>
        <row r="16">
          <cell r="B16">
            <v>0.96428114845397317</v>
          </cell>
          <cell r="C16">
            <v>0.67499680391778094</v>
          </cell>
        </row>
        <row r="17">
          <cell r="B17">
            <v>0.99999999999999989</v>
          </cell>
          <cell r="C17">
            <v>0.60000000000000009</v>
          </cell>
        </row>
        <row r="18">
          <cell r="B18">
            <v>0.96546212667585374</v>
          </cell>
          <cell r="C18">
            <v>0.57787148010964373</v>
          </cell>
        </row>
        <row r="19">
          <cell r="B19">
            <v>0.94463836406500901</v>
          </cell>
          <cell r="C19">
            <v>0.74395466384252495</v>
          </cell>
        </row>
        <row r="20">
          <cell r="B20">
            <v>0.92237313987492009</v>
          </cell>
          <cell r="C20">
            <v>0.65488492931119302</v>
          </cell>
        </row>
        <row r="21">
          <cell r="B21">
            <v>0.90291119774981476</v>
          </cell>
          <cell r="C21">
            <v>0.5376158248191113</v>
          </cell>
        </row>
        <row r="22">
          <cell r="B22">
            <v>0.99453178221186278</v>
          </cell>
          <cell r="C22">
            <v>4.4752080939990814E-2</v>
          </cell>
        </row>
        <row r="23">
          <cell r="B23">
            <v>0.91999999999999993</v>
          </cell>
          <cell r="C23">
            <v>0.73599999999999999</v>
          </cell>
        </row>
        <row r="24">
          <cell r="B24">
            <v>1.0000000000000002</v>
          </cell>
          <cell r="C24">
            <v>0.84256559766763872</v>
          </cell>
        </row>
        <row r="25">
          <cell r="B25">
            <v>0.99805572742851179</v>
          </cell>
          <cell r="C25">
            <v>0.67785017909107137</v>
          </cell>
        </row>
        <row r="26">
          <cell r="B26">
            <v>0.98995006993746326</v>
          </cell>
          <cell r="C26">
            <v>4.4552208368022539E-2</v>
          </cell>
        </row>
        <row r="27">
          <cell r="B27">
            <v>0.86502679244765779</v>
          </cell>
          <cell r="C27">
            <v>0.55889273642921389</v>
          </cell>
        </row>
        <row r="28">
          <cell r="B28">
            <v>0.99243161901028532</v>
          </cell>
          <cell r="C28">
            <v>0.87567495795025174</v>
          </cell>
        </row>
        <row r="29">
          <cell r="B29">
            <v>0.89027747461422324</v>
          </cell>
          <cell r="C29">
            <v>0.29264544711620954</v>
          </cell>
        </row>
        <row r="30">
          <cell r="B30">
            <v>1</v>
          </cell>
          <cell r="C30">
            <v>0.88571428571428579</v>
          </cell>
        </row>
        <row r="31">
          <cell r="B31">
            <v>0.89282970271070705</v>
          </cell>
          <cell r="C31">
            <v>0.59290685898236761</v>
          </cell>
        </row>
        <row r="32">
          <cell r="B32">
            <v>0.97568273374067827</v>
          </cell>
          <cell r="C32">
            <v>0.81742856379078255</v>
          </cell>
        </row>
        <row r="33">
          <cell r="B33">
            <v>0.95603887089310502</v>
          </cell>
          <cell r="C33">
            <v>0.81741323461360482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 t par yr (2020)"/>
    </sheetNames>
    <sheetDataSet>
      <sheetData sheetId="0" refreshError="1">
        <row r="2">
          <cell r="B2">
            <v>61818587.333333336</v>
          </cell>
        </row>
        <row r="3">
          <cell r="B3">
            <v>4164758</v>
          </cell>
        </row>
        <row r="4">
          <cell r="B4">
            <v>23899</v>
          </cell>
        </row>
        <row r="5">
          <cell r="B5">
            <v>31304752</v>
          </cell>
        </row>
        <row r="8">
          <cell r="B8">
            <v>1405.6376898253425</v>
          </cell>
        </row>
        <row r="9">
          <cell r="B9">
            <v>418.83333333333331</v>
          </cell>
        </row>
        <row r="10">
          <cell r="B10">
            <v>110.33333333333333</v>
          </cell>
        </row>
        <row r="11">
          <cell r="B11">
            <v>75</v>
          </cell>
        </row>
        <row r="12">
          <cell r="B12">
            <v>857.6</v>
          </cell>
        </row>
        <row r="14">
          <cell r="B14">
            <v>4787351.8</v>
          </cell>
        </row>
        <row r="15">
          <cell r="B15">
            <v>4519770.1492301859</v>
          </cell>
        </row>
        <row r="16">
          <cell r="B16">
            <v>18998755.599999998</v>
          </cell>
        </row>
        <row r="17">
          <cell r="B17">
            <v>287246.5</v>
          </cell>
        </row>
        <row r="18">
          <cell r="B18">
            <v>23344.531973919784</v>
          </cell>
        </row>
        <row r="20">
          <cell r="B20">
            <v>90758</v>
          </cell>
        </row>
        <row r="21">
          <cell r="B21">
            <v>8434.5130175287031</v>
          </cell>
        </row>
        <row r="22">
          <cell r="B22">
            <v>2976.95</v>
          </cell>
        </row>
        <row r="23">
          <cell r="B23">
            <v>3000000</v>
          </cell>
        </row>
        <row r="24">
          <cell r="B24">
            <v>25450.692200000001</v>
          </cell>
        </row>
        <row r="25">
          <cell r="B25">
            <v>1918.3</v>
          </cell>
        </row>
        <row r="26">
          <cell r="B26">
            <v>470.0333333333333</v>
          </cell>
        </row>
        <row r="27">
          <cell r="B27">
            <v>299.6678554138274</v>
          </cell>
        </row>
        <row r="29">
          <cell r="B29">
            <v>85136.7</v>
          </cell>
        </row>
        <row r="30">
          <cell r="B30">
            <v>96688.866666666654</v>
          </cell>
        </row>
        <row r="31">
          <cell r="B31">
            <v>6697.4962736906346</v>
          </cell>
        </row>
        <row r="33">
          <cell r="B33">
            <v>1040010.40626099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sentation of Contents"/>
      <sheetName val="1. Data - Process yields (m)"/>
      <sheetName val="2. Data - Process yields (p,m)"/>
      <sheetName val="Feuil1"/>
      <sheetName val="3. Data - End uses"/>
      <sheetName val="4. Data - Production statistics"/>
      <sheetName val="5. Result - Stocks and Losses"/>
      <sheetName val="6. Result - Stock Uncertainty"/>
      <sheetName val="7. Result - LossShare per Phase"/>
      <sheetName val="8. Result - Lifetime &amp; LossRate"/>
      <sheetName val="9. Result - Extraction &amp; Stocks"/>
      <sheetName val="10. Result - Sankey diagrams"/>
      <sheetName val="11. Loss rates, EOL-RR &amp; 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G2">
            <v>62855762000</v>
          </cell>
        </row>
        <row r="4">
          <cell r="G4">
            <v>4164758000</v>
          </cell>
        </row>
        <row r="5">
          <cell r="G5">
            <v>23697000</v>
          </cell>
        </row>
        <row r="6">
          <cell r="G6">
            <v>15914256000</v>
          </cell>
        </row>
        <row r="7">
          <cell r="G7">
            <v>125158000</v>
          </cell>
        </row>
        <row r="10">
          <cell r="G10">
            <v>20673358000</v>
          </cell>
        </row>
        <row r="11">
          <cell r="G11">
            <v>1352550.75930137</v>
          </cell>
        </row>
        <row r="12">
          <cell r="G12">
            <v>374000</v>
          </cell>
        </row>
        <row r="13">
          <cell r="G13">
            <v>95000</v>
          </cell>
        </row>
        <row r="14">
          <cell r="H14">
            <v>75000</v>
          </cell>
        </row>
        <row r="15">
          <cell r="H15">
            <v>821600</v>
          </cell>
        </row>
        <row r="16">
          <cell r="H16">
            <v>1498540724400</v>
          </cell>
        </row>
        <row r="17">
          <cell r="H17">
            <v>4787351800</v>
          </cell>
        </row>
        <row r="18">
          <cell r="H18">
            <v>139330200</v>
          </cell>
        </row>
        <row r="19">
          <cell r="H19">
            <v>8039540298.4603729</v>
          </cell>
        </row>
        <row r="21">
          <cell r="H21">
            <v>18096266800</v>
          </cell>
        </row>
        <row r="23">
          <cell r="H23">
            <v>276493000</v>
          </cell>
        </row>
        <row r="24">
          <cell r="H24">
            <v>22378127.895679139</v>
          </cell>
        </row>
        <row r="25">
          <cell r="H25">
            <v>2247409000</v>
          </cell>
        </row>
        <row r="26">
          <cell r="H26">
            <v>102516000</v>
          </cell>
        </row>
        <row r="30">
          <cell r="H30">
            <v>6869026.0350574059</v>
          </cell>
        </row>
        <row r="31">
          <cell r="H31">
            <v>3287800</v>
          </cell>
        </row>
        <row r="32">
          <cell r="H32">
            <v>3000000000</v>
          </cell>
        </row>
        <row r="33">
          <cell r="H33">
            <v>27802768.800000001</v>
          </cell>
        </row>
        <row r="35">
          <cell r="H35">
            <v>1836600</v>
          </cell>
        </row>
        <row r="39">
          <cell r="H39">
            <v>556200</v>
          </cell>
        </row>
        <row r="40">
          <cell r="H40">
            <v>289335.71082765475</v>
          </cell>
        </row>
        <row r="44">
          <cell r="H44">
            <v>309863200</v>
          </cell>
        </row>
        <row r="45">
          <cell r="H45">
            <v>86273400</v>
          </cell>
        </row>
        <row r="51">
          <cell r="H51">
            <v>85066600</v>
          </cell>
        </row>
        <row r="52">
          <cell r="H52">
            <v>6974992.5473812688</v>
          </cell>
        </row>
        <row r="53">
          <cell r="H53">
            <v>12776242000</v>
          </cell>
        </row>
        <row r="61">
          <cell r="H61">
            <v>1125031218.78297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 datas literature"/>
      <sheetName val="RR study"/>
    </sheetNames>
    <sheetDataSet>
      <sheetData sheetId="0">
        <row r="3">
          <cell r="E3">
            <v>0.1207034372502002</v>
          </cell>
          <cell r="F3">
            <v>9.1861257190475124E-2</v>
          </cell>
        </row>
        <row r="4">
          <cell r="E4">
            <v>0.22400000000000009</v>
          </cell>
          <cell r="F4">
            <v>3.8799999999999973E-2</v>
          </cell>
        </row>
        <row r="5">
          <cell r="E5">
            <v>0.23724024666498891</v>
          </cell>
          <cell r="F5">
            <v>2.0939291335455188E-3</v>
          </cell>
        </row>
        <row r="6">
          <cell r="E6">
            <v>0.24855491329479801</v>
          </cell>
          <cell r="F6">
            <v>0.1078208015392596</v>
          </cell>
        </row>
        <row r="7">
          <cell r="E7">
            <v>0.56065343431302173</v>
          </cell>
          <cell r="F7">
            <v>2.9350440803017779E-2</v>
          </cell>
        </row>
        <row r="8">
          <cell r="E8">
            <v>0.16525423728813571</v>
          </cell>
          <cell r="F8">
            <v>2.2483444789125701E-2</v>
          </cell>
        </row>
        <row r="9">
          <cell r="E9">
            <v>0.33781880980422041</v>
          </cell>
          <cell r="F9">
            <v>0.1655452975489449</v>
          </cell>
        </row>
        <row r="10">
          <cell r="D10">
            <v>0.59849999999999992</v>
          </cell>
        </row>
        <row r="11">
          <cell r="E11">
            <v>0.99342251950947602</v>
          </cell>
          <cell r="F11">
            <v>-1.283385026594014E-21</v>
          </cell>
        </row>
        <row r="12">
          <cell r="E12">
            <v>0.99728260869565211</v>
          </cell>
          <cell r="F12">
            <v>1.358695652173916E-4</v>
          </cell>
        </row>
        <row r="13">
          <cell r="E13">
            <v>0.70000000000000007</v>
          </cell>
          <cell r="F13">
            <v>0.16724772995028389</v>
          </cell>
        </row>
        <row r="14">
          <cell r="E14">
            <v>0.1259105098855359</v>
          </cell>
          <cell r="F14">
            <v>-2.7384171319422291E-16</v>
          </cell>
        </row>
        <row r="15">
          <cell r="E15">
            <v>0.1079545454545454</v>
          </cell>
          <cell r="F15">
            <v>4.2603018053958087E-2</v>
          </cell>
        </row>
        <row r="16">
          <cell r="E16">
            <v>0.32075000000000009</v>
          </cell>
          <cell r="F16">
            <v>5.9240046959196088E-2</v>
          </cell>
        </row>
        <row r="17">
          <cell r="E17">
            <v>0.30000000000000032</v>
          </cell>
          <cell r="F17">
            <v>3.5718851546026803E-2</v>
          </cell>
        </row>
        <row r="18">
          <cell r="E18">
            <v>0.3999999999999998</v>
          </cell>
          <cell r="F18">
            <v>9.3965255086335186E-17</v>
          </cell>
        </row>
        <row r="19">
          <cell r="E19">
            <v>0.40145608601003208</v>
          </cell>
          <cell r="F19">
            <v>3.4537873324146227E-2</v>
          </cell>
        </row>
        <row r="20">
          <cell r="E20">
            <v>0.212445003142677</v>
          </cell>
          <cell r="F20">
            <v>5.5361635934991042E-2</v>
          </cell>
        </row>
        <row r="21">
          <cell r="E21">
            <v>0.29000000000000031</v>
          </cell>
          <cell r="F21">
            <v>7.7626860125079897E-2</v>
          </cell>
        </row>
        <row r="22">
          <cell r="E22">
            <v>0.40457508317658741</v>
          </cell>
          <cell r="F22">
            <v>9.7088802250185194E-2</v>
          </cell>
        </row>
        <row r="23">
          <cell r="E23">
            <v>0.95500185942729643</v>
          </cell>
          <cell r="F23">
            <v>5.4682177881372361E-3</v>
          </cell>
        </row>
        <row r="24">
          <cell r="E24">
            <v>0.2</v>
          </cell>
          <cell r="F24">
            <v>8.0000000000000016E-2</v>
          </cell>
        </row>
        <row r="25">
          <cell r="E25">
            <v>0.1574344023323615</v>
          </cell>
          <cell r="F25">
            <v>-1.7547819705730511E-16</v>
          </cell>
        </row>
        <row r="26">
          <cell r="E26">
            <v>0.32082932799999991</v>
          </cell>
          <cell r="F26">
            <v>1.94427257148827E-3</v>
          </cell>
        </row>
        <row r="27">
          <cell r="E27">
            <v>0.95499549954995511</v>
          </cell>
          <cell r="F27">
            <v>1.004993006253669E-2</v>
          </cell>
        </row>
        <row r="28">
          <cell r="E28">
            <v>0.353901241777974</v>
          </cell>
          <cell r="F28">
            <v>0.13497320755234221</v>
          </cell>
        </row>
        <row r="29">
          <cell r="E29">
            <v>0.1176470588235294</v>
          </cell>
          <cell r="F29">
            <v>7.5683809897146622E-3</v>
          </cell>
        </row>
        <row r="30">
          <cell r="E30">
            <v>0.67128737336298527</v>
          </cell>
          <cell r="F30">
            <v>0.1097225253857767</v>
          </cell>
        </row>
        <row r="31">
          <cell r="E31">
            <v>0.1142857142857142</v>
          </cell>
          <cell r="F31">
            <v>5.2327479125914857E-18</v>
          </cell>
        </row>
        <row r="32">
          <cell r="E32">
            <v>0.33592390891314222</v>
          </cell>
          <cell r="F32">
            <v>0.107170297289293</v>
          </cell>
        </row>
        <row r="33">
          <cell r="E33">
            <v>0.1621983914209118</v>
          </cell>
          <cell r="F33">
            <v>2.4317266259321731E-2</v>
          </cell>
        </row>
        <row r="34">
          <cell r="E34">
            <v>0.14499999999999999</v>
          </cell>
          <cell r="F34">
            <v>4.396112910689496E-2</v>
          </cell>
        </row>
      </sheetData>
      <sheetData sheetId="1">
        <row r="2">
          <cell r="B2">
            <v>0.90813874280952489</v>
          </cell>
        </row>
        <row r="3">
          <cell r="B3">
            <v>0.96120000000000005</v>
          </cell>
        </row>
        <row r="4">
          <cell r="B4">
            <v>0.99790607086645444</v>
          </cell>
        </row>
        <row r="5">
          <cell r="B5">
            <v>0.89217919846074034</v>
          </cell>
        </row>
        <row r="6">
          <cell r="B6">
            <v>0.97064955919698226</v>
          </cell>
        </row>
        <row r="7">
          <cell r="B7">
            <v>0.97751655521087433</v>
          </cell>
        </row>
        <row r="8">
          <cell r="B8">
            <v>0.83445470245105513</v>
          </cell>
        </row>
        <row r="10">
          <cell r="B10">
            <v>1</v>
          </cell>
        </row>
        <row r="11">
          <cell r="B11">
            <v>0.99986413043478262</v>
          </cell>
        </row>
        <row r="12">
          <cell r="B12">
            <v>0.83275227004971608</v>
          </cell>
        </row>
        <row r="13">
          <cell r="B13">
            <v>1.0000000000000002</v>
          </cell>
        </row>
        <row r="14">
          <cell r="B14">
            <v>0.95739698194604195</v>
          </cell>
        </row>
        <row r="15">
          <cell r="B15">
            <v>0.94075995304080395</v>
          </cell>
        </row>
        <row r="16">
          <cell r="B16">
            <v>0.96428114845397317</v>
          </cell>
        </row>
        <row r="17">
          <cell r="B17">
            <v>0.99999999999999989</v>
          </cell>
        </row>
        <row r="18">
          <cell r="B18">
            <v>0.96546212667585374</v>
          </cell>
        </row>
        <row r="19">
          <cell r="B19">
            <v>0.94463836406500901</v>
          </cell>
        </row>
        <row r="20">
          <cell r="B20">
            <v>0.92237313987492009</v>
          </cell>
        </row>
        <row r="21">
          <cell r="B21">
            <v>0.90291119774981476</v>
          </cell>
        </row>
        <row r="22">
          <cell r="B22">
            <v>0.99453178221186278</v>
          </cell>
        </row>
        <row r="23">
          <cell r="B23">
            <v>0.91999999999999993</v>
          </cell>
        </row>
        <row r="24">
          <cell r="B24">
            <v>1.0000000000000002</v>
          </cell>
        </row>
        <row r="25">
          <cell r="B25">
            <v>0.99805572742851179</v>
          </cell>
        </row>
        <row r="26">
          <cell r="B26">
            <v>0.98995006993746326</v>
          </cell>
        </row>
        <row r="27">
          <cell r="B27">
            <v>0.86502679244765779</v>
          </cell>
        </row>
        <row r="28">
          <cell r="B28">
            <v>0.99243161901028532</v>
          </cell>
        </row>
        <row r="29">
          <cell r="B29">
            <v>0.89027747461422324</v>
          </cell>
        </row>
        <row r="30">
          <cell r="B30">
            <v>1</v>
          </cell>
        </row>
        <row r="31">
          <cell r="B31">
            <v>0.89282970271070705</v>
          </cell>
        </row>
        <row r="32">
          <cell r="B32">
            <v>0.97568273374067827</v>
          </cell>
        </row>
        <row r="33">
          <cell r="B33">
            <v>0.95603887089310502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1/acs.est.1c07875" TargetMode="External"/><Relationship Id="rId1" Type="http://schemas.openxmlformats.org/officeDocument/2006/relationships/hyperlink" Target="https://doi.org/10.1038/s41893-022-00895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7" tint="0.79998168889431442"/>
  </sheetPr>
  <dimension ref="A1:G33"/>
  <sheetViews>
    <sheetView tabSelected="1" workbookViewId="0">
      <selection activeCell="D38" sqref="D38"/>
    </sheetView>
  </sheetViews>
  <sheetFormatPr baseColWidth="10" defaultColWidth="8.7265625" defaultRowHeight="14.5" x14ac:dyDescent="0.35"/>
  <cols>
    <col min="1" max="1" width="11.81640625" customWidth="1"/>
    <col min="3" max="3" width="18.08984375" style="13" bestFit="1" customWidth="1"/>
    <col min="4" max="4" width="17.08984375" style="15" bestFit="1" customWidth="1"/>
    <col min="5" max="5" width="13.1796875" customWidth="1"/>
    <col min="6" max="6" width="16.26953125" customWidth="1"/>
    <col min="7" max="7" width="14.6328125" customWidth="1"/>
  </cols>
  <sheetData>
    <row r="1" spans="1:7" x14ac:dyDescent="0.35">
      <c r="A1" s="1" t="s">
        <v>0</v>
      </c>
      <c r="B1" s="1" t="s">
        <v>1</v>
      </c>
      <c r="C1" s="9" t="s">
        <v>2</v>
      </c>
      <c r="D1" s="14" t="s">
        <v>3</v>
      </c>
      <c r="E1" s="2" t="s">
        <v>4</v>
      </c>
      <c r="F1" s="1" t="s">
        <v>70</v>
      </c>
      <c r="G1" s="3" t="s">
        <v>69</v>
      </c>
    </row>
    <row r="2" spans="1:7" x14ac:dyDescent="0.35">
      <c r="A2" s="5" t="s">
        <v>38</v>
      </c>
      <c r="B2" s="1" t="s">
        <v>5</v>
      </c>
      <c r="C2" s="9">
        <f>VLOOKUP($A2,'[1]Reserves metals complet'!$A$1:$C$38,2)</f>
        <v>30000000000</v>
      </c>
      <c r="D2" s="9">
        <f>VLOOKUP($A2,'[1]Reserves metals complet'!$A$1:$C$38,3)</f>
        <v>12000000000</v>
      </c>
      <c r="E2" s="12">
        <v>76622486.999999985</v>
      </c>
      <c r="F2" s="8">
        <f>'[2]RR study'!$B2</f>
        <v>0.90813874280952489</v>
      </c>
      <c r="G2" s="3">
        <f>'[2]RR study'!$C2</f>
        <v>0.79852327505233978</v>
      </c>
    </row>
    <row r="3" spans="1:7" x14ac:dyDescent="0.35">
      <c r="A3" s="6" t="s">
        <v>39</v>
      </c>
      <c r="B3" s="1" t="s">
        <v>6</v>
      </c>
      <c r="C3" s="9" t="e">
        <f>VLOOKUP($A3,'[1]Reserves metals complet'!$A$1:$C$38,2)</f>
        <v>#N/A</v>
      </c>
      <c r="D3" s="9" t="e">
        <f>VLOOKUP($A3,'[1]Reserves metals complet'!$A$1:$C$38,3)</f>
        <v>#N/A</v>
      </c>
      <c r="E3" s="4">
        <f>'[3]Prod t par yr (2020)'!$B3</f>
        <v>4164758</v>
      </c>
      <c r="F3" s="8">
        <f>'[2]RR study'!$B3</f>
        <v>0.96120000000000005</v>
      </c>
      <c r="G3" s="3">
        <f>'[2]RR study'!$C3</f>
        <v>0.74589119999999998</v>
      </c>
    </row>
    <row r="4" spans="1:7" x14ac:dyDescent="0.35">
      <c r="A4" s="6" t="s">
        <v>40</v>
      </c>
      <c r="B4" s="1" t="s">
        <v>7</v>
      </c>
      <c r="C4" s="9">
        <f>VLOOKUP($A4,'[1]Reserves metals complet'!$A$1:$C$38,2)</f>
        <v>5700000</v>
      </c>
      <c r="D4" s="9">
        <f>VLOOKUP($A4,'[1]Reserves metals complet'!$A$1:$C$38,3)</f>
        <v>690000</v>
      </c>
      <c r="E4" s="4">
        <f>'[3]Prod t par yr (2020)'!$B4</f>
        <v>23899</v>
      </c>
      <c r="F4" s="8">
        <f>'[2]RR study'!$B4</f>
        <v>0.99790607086645444</v>
      </c>
      <c r="G4" s="3">
        <f>'[2]RR study'!$C4</f>
        <v>0.76116258846560692</v>
      </c>
    </row>
    <row r="5" spans="1:7" x14ac:dyDescent="0.35">
      <c r="A5" s="6" t="s">
        <v>41</v>
      </c>
      <c r="B5" s="1" t="s">
        <v>8</v>
      </c>
      <c r="C5" s="9">
        <f>VLOOKUP($A5,'[1]Reserves metals complet'!$A$1:$C$38,2)</f>
        <v>12000000000</v>
      </c>
      <c r="D5" s="9">
        <f>VLOOKUP($A5,'[1]Reserves metals complet'!$A$1:$C$38,3)</f>
        <v>560000000</v>
      </c>
      <c r="E5" s="4">
        <f>'[3]Prod t par yr (2020)'!$B5</f>
        <v>31304752</v>
      </c>
      <c r="F5" s="8">
        <f>'[2]RR study'!$B5</f>
        <v>0.89217919846074034</v>
      </c>
      <c r="G5" s="3">
        <f>'[2]RR study'!$C5</f>
        <v>0.67042367514390866</v>
      </c>
    </row>
    <row r="6" spans="1:7" x14ac:dyDescent="0.35">
      <c r="A6" s="5" t="s">
        <v>42</v>
      </c>
      <c r="B6" s="1" t="s">
        <v>9</v>
      </c>
      <c r="C6" s="9">
        <f>VLOOKUP($A6,'[1]Reserves metals complet'!$A$1:$C$38,2)</f>
        <v>25000000</v>
      </c>
      <c r="D6" s="9">
        <f>VLOOKUP($A6,'[1]Reserves metals complet'!$A$1:$C$38,3)</f>
        <v>8300000</v>
      </c>
      <c r="E6" s="9">
        <v>150400</v>
      </c>
      <c r="F6" s="8">
        <f>'[2]RR study'!$B6</f>
        <v>0.97064955919698226</v>
      </c>
      <c r="G6" s="3">
        <f>'[2]RR study'!$C6</f>
        <v>0.42645155031877346</v>
      </c>
    </row>
    <row r="7" spans="1:7" x14ac:dyDescent="0.35">
      <c r="A7" s="5" t="s">
        <v>43</v>
      </c>
      <c r="B7" s="1" t="s">
        <v>10</v>
      </c>
      <c r="C7" s="9">
        <f>VLOOKUP($A7,'[1]Reserves metals complet'!$A$1:$C$38,2)</f>
        <v>2100000000</v>
      </c>
      <c r="D7" s="9">
        <f>VLOOKUP($A7,'[1]Reserves metals complet'!$A$1:$C$38,3)</f>
        <v>890000000</v>
      </c>
      <c r="E7" s="11">
        <v>19543000</v>
      </c>
      <c r="F7" s="8">
        <f>'[2]RR study'!$B7</f>
        <v>0.97751655521087433</v>
      </c>
      <c r="G7" s="3">
        <f>'[2]RR study'!$C7</f>
        <v>0.81597780244297546</v>
      </c>
    </row>
    <row r="8" spans="1:7" x14ac:dyDescent="0.35">
      <c r="A8" s="7" t="s">
        <v>44</v>
      </c>
      <c r="B8" s="1" t="s">
        <v>11</v>
      </c>
      <c r="C8" s="9">
        <f>VLOOKUP($A8,'[1]Reserves metals complet'!$A$1:$C$38,2)</f>
        <v>4009000</v>
      </c>
      <c r="D8" s="9">
        <f>VLOOKUP($A8,'[1]Reserves metals complet'!$A$1:$C$38,3)</f>
        <v>544000</v>
      </c>
      <c r="E8" s="4">
        <f>'[3]Prod t par yr (2020)'!$B8</f>
        <v>1405.6376898253425</v>
      </c>
      <c r="F8" s="8">
        <f>'[2]RR study'!$B8</f>
        <v>0.83445470245105513</v>
      </c>
      <c r="G8" s="3">
        <f>'[2]RR study'!$C8</f>
        <v>0.55256020803350481</v>
      </c>
    </row>
    <row r="9" spans="1:7" x14ac:dyDescent="0.35">
      <c r="A9" s="5" t="s">
        <v>37</v>
      </c>
      <c r="B9" s="1" t="s">
        <v>12</v>
      </c>
      <c r="C9" s="9">
        <f>VLOOKUP($A9,'[1]Reserves metals complet'!$A$1:$C$38,2)</f>
        <v>4009000</v>
      </c>
      <c r="D9" s="9">
        <f>VLOOKUP($A9,'[1]Reserves metals complet'!$A$1:$C$38,3)</f>
        <v>544000</v>
      </c>
      <c r="E9" s="4">
        <f>'[3]Prod t par yr (2020)'!$B9</f>
        <v>418.83333333333331</v>
      </c>
      <c r="F9" s="8">
        <f>'[2]RR study'!$B9</f>
        <v>0.95</v>
      </c>
      <c r="G9" s="3">
        <f>'[2]RR study'!$C9</f>
        <v>0.59849999999999992</v>
      </c>
    </row>
    <row r="10" spans="1:7" x14ac:dyDescent="0.35">
      <c r="A10" s="6" t="s">
        <v>45</v>
      </c>
      <c r="B10" s="1" t="s">
        <v>13</v>
      </c>
      <c r="C10" s="9">
        <f>VLOOKUP($A10,'[1]Reserves metals complet'!$A$1:$C$38,2)</f>
        <v>13845000</v>
      </c>
      <c r="D10" s="9">
        <f>VLOOKUP($A10,'[1]Reserves metals complet'!$A$1:$C$38,3)</f>
        <v>1513000</v>
      </c>
      <c r="E10" s="4">
        <f>'[3]Prod t par yr (2020)'!$B10</f>
        <v>110.33333333333333</v>
      </c>
      <c r="F10" s="8">
        <f>'[2]RR study'!$B10</f>
        <v>1</v>
      </c>
      <c r="G10" s="3">
        <f>'[2]RR study'!$C10</f>
        <v>6.5774804905239792E-3</v>
      </c>
    </row>
    <row r="11" spans="1:7" x14ac:dyDescent="0.35">
      <c r="A11" s="6" t="s">
        <v>46</v>
      </c>
      <c r="B11" s="1" t="s">
        <v>14</v>
      </c>
      <c r="C11" s="9" t="e">
        <f>VLOOKUP($A11,'[1]Reserves metals complet'!$A$1:$C$38,2)</f>
        <v>#N/A</v>
      </c>
      <c r="D11" s="9" t="e">
        <f>VLOOKUP($A11,'[1]Reserves metals complet'!$A$1:$C$38,3)</f>
        <v>#N/A</v>
      </c>
      <c r="E11" s="4">
        <f>'[3]Prod t par yr (2020)'!$B11</f>
        <v>75</v>
      </c>
      <c r="F11" s="8">
        <f>'[2]RR study'!$B11</f>
        <v>0.99986413043478262</v>
      </c>
      <c r="G11" s="3">
        <f>'[2]RR study'!$C11</f>
        <v>2.7170220935728464E-3</v>
      </c>
    </row>
    <row r="12" spans="1:7" x14ac:dyDescent="0.35">
      <c r="A12" s="7" t="s">
        <v>47</v>
      </c>
      <c r="B12" s="1" t="s">
        <v>15</v>
      </c>
      <c r="C12" s="9">
        <f>VLOOKUP($A12,'[1]Reserves metals complet'!$A$1:$C$38,2)</f>
        <v>356000</v>
      </c>
      <c r="D12" s="9">
        <f>VLOOKUP($A12,'[1]Reserves metals complet'!$A$1:$C$38,3)</f>
        <v>21000</v>
      </c>
      <c r="E12" s="4">
        <f>'[3]Prod t par yr (2020)'!$B12</f>
        <v>857.6</v>
      </c>
      <c r="F12" s="8">
        <f>'[2]RR study'!$B12</f>
        <v>0.83275227004971608</v>
      </c>
      <c r="G12" s="3">
        <f>'[2]RR study'!$C12</f>
        <v>0.24982568101491476</v>
      </c>
    </row>
    <row r="13" spans="1:7" x14ac:dyDescent="0.35">
      <c r="A13" s="5" t="s">
        <v>48</v>
      </c>
      <c r="B13" s="1" t="s">
        <v>16</v>
      </c>
      <c r="C13" s="9">
        <f>VLOOKUP($A13,'[1]Reserves metals complet'!$A$1:$C$38,2)</f>
        <v>230000000000</v>
      </c>
      <c r="D13" s="9">
        <f>VLOOKUP($A13,'[1]Reserves metals complet'!$A$1:$C$38,3)</f>
        <v>230000000000</v>
      </c>
      <c r="E13" s="9">
        <v>1584579230.7692313</v>
      </c>
      <c r="F13" s="8">
        <f>'[2]RR study'!$B13</f>
        <v>1.0000000000000002</v>
      </c>
      <c r="G13" s="3">
        <f>'[2]RR study'!$C13</f>
        <v>0.87408949011446435</v>
      </c>
    </row>
    <row r="14" spans="1:7" x14ac:dyDescent="0.35">
      <c r="A14" s="6" t="s">
        <v>49</v>
      </c>
      <c r="B14" s="1" t="s">
        <v>17</v>
      </c>
      <c r="C14" s="9">
        <f>VLOOKUP($A14,'[1]Reserves metals complet'!$A$1:$C$38,2)</f>
        <v>2000000000</v>
      </c>
      <c r="D14" s="9">
        <f>VLOOKUP($A14,'[1]Reserves metals complet'!$A$1:$C$38,3)</f>
        <v>85000000</v>
      </c>
      <c r="E14" s="4">
        <f>'[3]Prod t par yr (2020)'!$B14</f>
        <v>4787351.8</v>
      </c>
      <c r="F14" s="8">
        <f>'[2]RR study'!$B14</f>
        <v>0.95739698194604195</v>
      </c>
      <c r="G14" s="3">
        <f>'[2]RR study'!$C14</f>
        <v>0.85404162594050337</v>
      </c>
    </row>
    <row r="15" spans="1:7" x14ac:dyDescent="0.35">
      <c r="A15" s="5" t="s">
        <v>50</v>
      </c>
      <c r="B15" s="1" t="s">
        <v>18</v>
      </c>
      <c r="C15" s="9" t="e">
        <f>VLOOKUP($A15,'[1]Reserves metals complet'!$A$1:$C$38,2)</f>
        <v>#N/A</v>
      </c>
      <c r="D15" s="9" t="e">
        <f>VLOOKUP($A15,'[1]Reserves metals complet'!$A$1:$C$38,3)</f>
        <v>#N/A</v>
      </c>
      <c r="E15" s="4">
        <f>'[3]Prod t par yr (2020)'!$B15</f>
        <v>4519770.1492301859</v>
      </c>
      <c r="F15" s="8">
        <f>'[2]RR study'!$B15</f>
        <v>0.94075995304080395</v>
      </c>
      <c r="G15" s="3">
        <f>'[2]RR study'!$C15</f>
        <v>0.63901119810296603</v>
      </c>
    </row>
    <row r="16" spans="1:7" x14ac:dyDescent="0.35">
      <c r="A16" s="6" t="s">
        <v>51</v>
      </c>
      <c r="B16" s="1" t="s">
        <v>19</v>
      </c>
      <c r="C16" s="9">
        <f>VLOOKUP($A16,'[1]Reserves metals complet'!$A$1:$C$38,2)</f>
        <v>17273000000</v>
      </c>
      <c r="D16" s="9">
        <f>VLOOKUP($A16,'[1]Reserves metals complet'!$A$1:$C$38,3)</f>
        <v>1500000000</v>
      </c>
      <c r="E16" s="4">
        <f>'[3]Prod t par yr (2020)'!$B16</f>
        <v>18998755.599999998</v>
      </c>
      <c r="F16" s="8">
        <f>'[2]RR study'!$B16</f>
        <v>0.96428114845397317</v>
      </c>
      <c r="G16" s="3">
        <f>'[2]RR study'!$C16</f>
        <v>0.67499680391778094</v>
      </c>
    </row>
    <row r="17" spans="1:7" x14ac:dyDescent="0.35">
      <c r="A17" s="5" t="s">
        <v>52</v>
      </c>
      <c r="B17" s="1" t="s">
        <v>20</v>
      </c>
      <c r="C17" s="9">
        <f>VLOOKUP($A17,'[1]Reserves metals complet'!$A$1:$C$38,2)</f>
        <v>25400000</v>
      </c>
      <c r="D17" s="9">
        <f>VLOOKUP($A17,'[1]Reserves metals complet'!$A$1:$C$38,3)</f>
        <v>16000000</v>
      </c>
      <c r="E17" s="4">
        <f>'[3]Prod t par yr (2020)'!$B17</f>
        <v>287246.5</v>
      </c>
      <c r="F17" s="8">
        <f>'[2]RR study'!$B17</f>
        <v>0.99999999999999989</v>
      </c>
      <c r="G17" s="3">
        <f>'[2]RR study'!$C17</f>
        <v>0.60000000000000009</v>
      </c>
    </row>
    <row r="18" spans="1:7" x14ac:dyDescent="0.35">
      <c r="A18" s="7" t="s">
        <v>53</v>
      </c>
      <c r="B18" s="1" t="s">
        <v>21</v>
      </c>
      <c r="C18" s="9">
        <f>VLOOKUP($A18,'[1]Reserves metals complet'!$A$1:$C$38,2)</f>
        <v>62433000</v>
      </c>
      <c r="D18" s="9">
        <f>VLOOKUP($A18,'[1]Reserves metals complet'!$A$1:$C$38,3)</f>
        <v>16070000</v>
      </c>
      <c r="E18" s="4">
        <f>'[3]Prod t par yr (2020)'!$B18</f>
        <v>23344.531973919784</v>
      </c>
      <c r="F18" s="8">
        <f>'[2]RR study'!$B18</f>
        <v>0.96546212667585374</v>
      </c>
      <c r="G18" s="3">
        <f>'[2]RR study'!$C18</f>
        <v>0.57787148010964373</v>
      </c>
    </row>
    <row r="19" spans="1:7" x14ac:dyDescent="0.35">
      <c r="A19" s="5" t="s">
        <v>54</v>
      </c>
      <c r="B19" s="1" t="s">
        <v>22</v>
      </c>
      <c r="C19" s="9">
        <f>VLOOKUP($A19,'[1]Reserves metals complet'!$A$1:$C$38,2)</f>
        <v>300000000</v>
      </c>
      <c r="D19" s="9">
        <f>VLOOKUP($A19,'[1]Reserves metals complet'!$A$1:$C$38,3)</f>
        <v>95000000</v>
      </c>
      <c r="E19" s="11">
        <v>2627000</v>
      </c>
      <c r="F19" s="8">
        <f>'[2]RR study'!$B19</f>
        <v>0.94463836406500901</v>
      </c>
      <c r="G19" s="3">
        <f>'[2]RR study'!$C19</f>
        <v>0.74395466384252495</v>
      </c>
    </row>
    <row r="20" spans="1:7" x14ac:dyDescent="0.35">
      <c r="A20" s="6" t="s">
        <v>55</v>
      </c>
      <c r="B20" s="1" t="s">
        <v>23</v>
      </c>
      <c r="C20" s="9" t="e">
        <f>VLOOKUP($A20,'[1]Reserves metals complet'!$A$1:$C$38,2)</f>
        <v>#N/A</v>
      </c>
      <c r="D20" s="9" t="e">
        <f>VLOOKUP($A20,'[1]Reserves metals complet'!$A$1:$C$38,3)</f>
        <v>#N/A</v>
      </c>
      <c r="E20" s="4">
        <f>'[3]Prod t par yr (2020)'!$B20</f>
        <v>90758</v>
      </c>
      <c r="F20" s="8">
        <f>'[2]RR study'!$B20</f>
        <v>0.92237313987492009</v>
      </c>
      <c r="G20" s="3">
        <f>'[2]RR study'!$C20</f>
        <v>0.65488492931119302</v>
      </c>
    </row>
    <row r="21" spans="1:7" x14ac:dyDescent="0.35">
      <c r="A21" s="7" t="s">
        <v>56</v>
      </c>
      <c r="B21" s="1" t="s">
        <v>24</v>
      </c>
      <c r="C21" s="9">
        <f>VLOOKUP($A21,'[1]Reserves metals complet'!$A$1:$C$38,2)</f>
        <v>19847000</v>
      </c>
      <c r="D21" s="9">
        <f>VLOOKUP($A21,'[1]Reserves metals complet'!$A$1:$C$38,3)</f>
        <v>4718000</v>
      </c>
      <c r="E21" s="4">
        <f>'[3]Prod t par yr (2020)'!$B21</f>
        <v>8434.5130175287031</v>
      </c>
      <c r="F21" s="8">
        <f>'[2]RR study'!$B21</f>
        <v>0.90291119774981476</v>
      </c>
      <c r="G21" s="3">
        <f>'[2]RR study'!$C21</f>
        <v>0.5376158248191113</v>
      </c>
    </row>
    <row r="22" spans="1:7" x14ac:dyDescent="0.35">
      <c r="A22" s="6" t="s">
        <v>57</v>
      </c>
      <c r="B22" s="1" t="s">
        <v>25</v>
      </c>
      <c r="C22" s="9">
        <f>VLOOKUP($A22,'[1]Reserves metals complet'!$A$1:$C$38,2)</f>
        <v>171000</v>
      </c>
      <c r="D22" s="9">
        <f>VLOOKUP($A22,'[1]Reserves metals complet'!$A$1:$C$38,3)</f>
        <v>100000</v>
      </c>
      <c r="E22" s="4">
        <f>'[3]Prod t par yr (2020)'!$B22</f>
        <v>2976.95</v>
      </c>
      <c r="F22" s="8">
        <f>'[2]RR study'!$B22</f>
        <v>0.99453178221186278</v>
      </c>
      <c r="G22" s="3">
        <f>'[2]RR study'!$C22</f>
        <v>4.4752080939990814E-2</v>
      </c>
    </row>
    <row r="23" spans="1:7" x14ac:dyDescent="0.35">
      <c r="A23" s="5" t="s">
        <v>58</v>
      </c>
      <c r="B23" s="1" t="s">
        <v>26</v>
      </c>
      <c r="C23" s="9" t="e">
        <f>VLOOKUP($A23,'[1]Reserves metals complet'!$A$1:$C$38,2)</f>
        <v>#N/A</v>
      </c>
      <c r="D23" s="9" t="e">
        <f>VLOOKUP($A23,'[1]Reserves metals complet'!$A$1:$C$38,3)</f>
        <v>#N/A</v>
      </c>
      <c r="E23" s="4">
        <f>'[3]Prod t par yr (2020)'!$B23</f>
        <v>3000000</v>
      </c>
      <c r="F23" s="8">
        <f>'[2]RR study'!$B23</f>
        <v>0.91999999999999993</v>
      </c>
      <c r="G23" s="3">
        <f>'[2]RR study'!$C23</f>
        <v>0.73599999999999999</v>
      </c>
    </row>
    <row r="24" spans="1:7" x14ac:dyDescent="0.35">
      <c r="A24" s="5" t="s">
        <v>59</v>
      </c>
      <c r="B24" s="1" t="s">
        <v>27</v>
      </c>
      <c r="C24" s="9">
        <f>VLOOKUP($A24,'[1]Reserves metals complet'!$A$1:$C$38,2)</f>
        <v>1200000</v>
      </c>
      <c r="D24" s="9">
        <f>VLOOKUP($A24,'[1]Reserves metals complet'!$A$1:$C$38,3)</f>
        <v>550000</v>
      </c>
      <c r="E24" s="4">
        <f>'[3]Prod t par yr (2020)'!$B24</f>
        <v>25450.692200000001</v>
      </c>
      <c r="F24" s="8">
        <f>'[2]RR study'!$B24</f>
        <v>1.0000000000000002</v>
      </c>
      <c r="G24" s="3">
        <f>'[2]RR study'!$C24</f>
        <v>0.84256559766763872</v>
      </c>
    </row>
    <row r="25" spans="1:7" x14ac:dyDescent="0.35">
      <c r="A25" s="5" t="s">
        <v>60</v>
      </c>
      <c r="B25" s="1" t="s">
        <v>28</v>
      </c>
      <c r="C25" s="9" t="e">
        <f>VLOOKUP($A25,'[1]Reserves metals complet'!$A$1:$C$38,2)</f>
        <v>#N/A</v>
      </c>
      <c r="D25" s="9" t="e">
        <f>VLOOKUP($A25,'[1]Reserves metals complet'!$A$1:$C$38,3)</f>
        <v>#N/A</v>
      </c>
      <c r="E25" s="4">
        <f>'[3]Prod t par yr (2020)'!$B25</f>
        <v>1918.3</v>
      </c>
      <c r="F25" s="8">
        <f>'[2]RR study'!$B25</f>
        <v>0.99805572742851179</v>
      </c>
      <c r="G25" s="3">
        <f>'[2]RR study'!$C25</f>
        <v>0.67785017909107137</v>
      </c>
    </row>
    <row r="26" spans="1:7" x14ac:dyDescent="0.35">
      <c r="A26" s="5" t="s">
        <v>61</v>
      </c>
      <c r="B26" s="1" t="s">
        <v>29</v>
      </c>
      <c r="C26" s="9">
        <f>VLOOKUP($A26,'[1]Reserves metals complet'!$A$1:$C$38,2)</f>
        <v>48000</v>
      </c>
      <c r="D26" s="9">
        <f>VLOOKUP($A26,'[1]Reserves metals complet'!$A$1:$C$38,3)</f>
        <v>32000</v>
      </c>
      <c r="E26" s="4">
        <f>'[3]Prod t par yr (2020)'!$B26</f>
        <v>470.0333333333333</v>
      </c>
      <c r="F26" s="8">
        <f>'[2]RR study'!$B26</f>
        <v>0.98995006993746326</v>
      </c>
      <c r="G26" s="3">
        <f>'[2]RR study'!$C26</f>
        <v>4.4552208368022539E-2</v>
      </c>
    </row>
    <row r="27" spans="1:7" x14ac:dyDescent="0.35">
      <c r="A27" s="7" t="s">
        <v>62</v>
      </c>
      <c r="B27" s="1" t="s">
        <v>30</v>
      </c>
      <c r="C27" s="9">
        <f>VLOOKUP($A27,'[1]Reserves metals complet'!$A$1:$C$38,2)</f>
        <v>827000</v>
      </c>
      <c r="D27" s="9">
        <f>VLOOKUP($A27,'[1]Reserves metals complet'!$A$1:$C$38,3)</f>
        <v>102000</v>
      </c>
      <c r="E27" s="4">
        <f>'[3]Prod t par yr (2020)'!$B27</f>
        <v>299.6678554138274</v>
      </c>
      <c r="F27" s="8">
        <f>'[2]RR study'!$B27</f>
        <v>0.86502679244765779</v>
      </c>
      <c r="G27" s="3">
        <f>'[2]RR study'!$C27</f>
        <v>0.55889273642921389</v>
      </c>
    </row>
    <row r="28" spans="1:7" x14ac:dyDescent="0.35">
      <c r="A28" s="5" t="s">
        <v>63</v>
      </c>
      <c r="B28" s="1" t="s">
        <v>31</v>
      </c>
      <c r="C28" s="9" t="e">
        <f>VLOOKUP($A28,'[1]Reserves metals complet'!$A$1:$C$38,2)</f>
        <v>#N/A</v>
      </c>
      <c r="D28" s="9">
        <f>VLOOKUP($A28,'[1]Reserves metals complet'!$A$1:$C$38,3)</f>
        <v>4600000</v>
      </c>
      <c r="E28" s="10">
        <v>328400</v>
      </c>
      <c r="F28" s="8">
        <f>'[2]RR study'!$B28</f>
        <v>0.99243161901028532</v>
      </c>
      <c r="G28" s="3">
        <f>'[2]RR study'!$C28</f>
        <v>0.87567495795025174</v>
      </c>
    </row>
    <row r="29" spans="1:7" x14ac:dyDescent="0.35">
      <c r="A29" s="5" t="s">
        <v>64</v>
      </c>
      <c r="B29" s="1" t="s">
        <v>32</v>
      </c>
      <c r="C29" s="9" t="e">
        <f>VLOOKUP($A29,'[1]Reserves metals complet'!$A$1:$C$38,2)</f>
        <v>#N/A</v>
      </c>
      <c r="D29" s="9">
        <f>VLOOKUP($A29,'[1]Reserves metals complet'!$A$1:$C$38,3)</f>
        <v>3800000</v>
      </c>
      <c r="E29" s="4">
        <f>'[3]Prod t par yr (2020)'!$B29</f>
        <v>85136.7</v>
      </c>
      <c r="F29" s="8">
        <f>'[2]RR study'!$B29</f>
        <v>0.89027747461422324</v>
      </c>
      <c r="G29" s="3">
        <f>'[2]RR study'!$C29</f>
        <v>0.29264544711620954</v>
      </c>
    </row>
    <row r="30" spans="1:7" x14ac:dyDescent="0.35">
      <c r="A30" s="5" t="s">
        <v>65</v>
      </c>
      <c r="B30" s="1" t="s">
        <v>33</v>
      </c>
      <c r="C30" s="9">
        <f>VLOOKUP($A30,'[1]Reserves metals complet'!$A$1:$C$38,2)</f>
        <v>63000000</v>
      </c>
      <c r="D30" s="9">
        <f>VLOOKUP($A30,'[1]Reserves metals complet'!$A$1:$C$38,3)</f>
        <v>24000000</v>
      </c>
      <c r="E30" s="4">
        <f>'[3]Prod t par yr (2020)'!$B30</f>
        <v>96688.866666666654</v>
      </c>
      <c r="F30" s="8">
        <f>'[2]RR study'!$B30</f>
        <v>1</v>
      </c>
      <c r="G30" s="3">
        <f>'[2]RR study'!$C30</f>
        <v>0.88571428571428579</v>
      </c>
    </row>
    <row r="31" spans="1:7" x14ac:dyDescent="0.35">
      <c r="A31" s="6" t="s">
        <v>66</v>
      </c>
      <c r="B31" s="1" t="s">
        <v>34</v>
      </c>
      <c r="C31" s="9">
        <f>VLOOKUP($A31,'[1]Reserves metals complet'!$A$1:$C$38,2)</f>
        <v>32329000</v>
      </c>
      <c r="D31" s="9">
        <f>VLOOKUP($A31,'[1]Reserves metals complet'!$A$1:$C$38,3)</f>
        <v>3120000</v>
      </c>
      <c r="E31" s="4">
        <f>'[3]Prod t par yr (2020)'!$B31</f>
        <v>6697.4962736906346</v>
      </c>
      <c r="F31" s="8">
        <f>'[2]RR study'!$B31</f>
        <v>0.89282970271070705</v>
      </c>
      <c r="G31" s="3">
        <f>'[2]RR study'!$C31</f>
        <v>0.59290685898236761</v>
      </c>
    </row>
    <row r="32" spans="1:7" x14ac:dyDescent="0.35">
      <c r="A32" s="5" t="s">
        <v>67</v>
      </c>
      <c r="B32" s="1" t="s">
        <v>35</v>
      </c>
      <c r="C32" s="9">
        <f>VLOOKUP($A32,'[1]Reserves metals complet'!$A$1:$C$38,2)</f>
        <v>1900000000</v>
      </c>
      <c r="D32" s="9">
        <f>VLOOKUP($A32,'[1]Reserves metals complet'!$A$1:$C$38,3)</f>
        <v>250000000</v>
      </c>
      <c r="E32" s="10">
        <v>16900000</v>
      </c>
      <c r="F32" s="8">
        <f>'[2]RR study'!$B32</f>
        <v>0.97568273374067827</v>
      </c>
      <c r="G32" s="3">
        <f>'[2]RR study'!$C32</f>
        <v>0.81742856379078255</v>
      </c>
    </row>
    <row r="33" spans="1:7" x14ac:dyDescent="0.35">
      <c r="A33" s="5" t="s">
        <v>68</v>
      </c>
      <c r="B33" s="1" t="s">
        <v>36</v>
      </c>
      <c r="C33" s="9" t="e">
        <f>VLOOKUP($A33,'[1]Reserves metals complet'!$A$1:$C$38,2)</f>
        <v>#N/A</v>
      </c>
      <c r="D33" s="9">
        <f>VLOOKUP($A33,'[1]Reserves metals complet'!$A$1:$C$38,3)</f>
        <v>68000000</v>
      </c>
      <c r="E33" s="4">
        <f>'[3]Prod t par yr (2020)'!$B33</f>
        <v>1040010.40626099</v>
      </c>
      <c r="F33" s="8">
        <f>'[2]RR study'!$B33</f>
        <v>0.95603887089310502</v>
      </c>
      <c r="G33" s="3">
        <f>'[2]RR study'!$C33</f>
        <v>0.81741323461360482</v>
      </c>
    </row>
  </sheetData>
  <autoFilter ref="A1:G1" xr:uid="{00000000-0001-0000-0000-000000000000}">
    <sortState xmlns:xlrd2="http://schemas.microsoft.com/office/spreadsheetml/2017/richdata2" ref="A2:G33">
      <sortCondition ref="A1"/>
    </sortState>
  </autoFilter>
  <sortState xmlns:xlrd2="http://schemas.microsoft.com/office/spreadsheetml/2017/richdata2" ref="A1:A33">
    <sortCondition ref="A1:A33"/>
  </sortState>
  <conditionalFormatting sqref="A15:A22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171D-8E5C-459A-846E-AD8511967BBB}">
  <sheetPr>
    <tabColor theme="0" tint="-4.9989318521683403E-2"/>
  </sheetPr>
  <dimension ref="A1:G34"/>
  <sheetViews>
    <sheetView workbookViewId="0">
      <selection activeCell="F27" sqref="F27"/>
    </sheetView>
  </sheetViews>
  <sheetFormatPr baseColWidth="10" defaultRowHeight="14.5" x14ac:dyDescent="0.35"/>
  <cols>
    <col min="4" max="4" width="57.90625" bestFit="1" customWidth="1"/>
  </cols>
  <sheetData>
    <row r="1" spans="1:7" x14ac:dyDescent="0.35">
      <c r="A1" s="39" t="s">
        <v>139</v>
      </c>
      <c r="B1" s="39" t="s">
        <v>2</v>
      </c>
      <c r="C1" s="39" t="s">
        <v>3</v>
      </c>
      <c r="D1" s="39" t="s">
        <v>129</v>
      </c>
      <c r="F1" s="44" t="s">
        <v>136</v>
      </c>
      <c r="G1" s="44"/>
    </row>
    <row r="2" spans="1:7" x14ac:dyDescent="0.35">
      <c r="A2" s="1" t="s">
        <v>38</v>
      </c>
      <c r="B2" s="1">
        <v>30000000000</v>
      </c>
      <c r="C2" s="1">
        <v>12000000000</v>
      </c>
      <c r="D2" s="1" t="s">
        <v>143</v>
      </c>
      <c r="F2" s="1" t="s">
        <v>143</v>
      </c>
      <c r="G2" s="41" t="s">
        <v>148</v>
      </c>
    </row>
    <row r="3" spans="1:7" x14ac:dyDescent="0.35">
      <c r="A3" s="1" t="s">
        <v>39</v>
      </c>
      <c r="B3" s="40" t="e">
        <f>#N/A</f>
        <v>#N/A</v>
      </c>
      <c r="C3" s="40" t="e">
        <f>#N/A</f>
        <v>#N/A</v>
      </c>
      <c r="D3" s="1"/>
      <c r="F3" s="1" t="s">
        <v>147</v>
      </c>
      <c r="G3" s="42" t="s">
        <v>149</v>
      </c>
    </row>
    <row r="4" spans="1:7" x14ac:dyDescent="0.35">
      <c r="A4" s="1" t="s">
        <v>40</v>
      </c>
      <c r="B4" s="1">
        <v>5700000</v>
      </c>
      <c r="C4" s="1">
        <v>690000</v>
      </c>
      <c r="D4" s="1" t="s">
        <v>143</v>
      </c>
      <c r="F4" s="1" t="s">
        <v>145</v>
      </c>
      <c r="G4" s="43" t="s">
        <v>145</v>
      </c>
    </row>
    <row r="5" spans="1:7" x14ac:dyDescent="0.35">
      <c r="A5" s="1" t="s">
        <v>41</v>
      </c>
      <c r="B5" s="1">
        <v>12000000000</v>
      </c>
      <c r="C5" s="1">
        <v>560000000</v>
      </c>
      <c r="D5" s="1" t="s">
        <v>144</v>
      </c>
    </row>
    <row r="6" spans="1:7" x14ac:dyDescent="0.35">
      <c r="A6" s="1" t="s">
        <v>42</v>
      </c>
      <c r="B6" s="1">
        <v>25000000</v>
      </c>
      <c r="C6" s="1">
        <v>8300000</v>
      </c>
      <c r="D6" s="1" t="s">
        <v>144</v>
      </c>
    </row>
    <row r="7" spans="1:7" x14ac:dyDescent="0.35">
      <c r="A7" s="1" t="s">
        <v>43</v>
      </c>
      <c r="B7" s="1">
        <v>2100000000</v>
      </c>
      <c r="C7" s="1">
        <v>890000000</v>
      </c>
      <c r="D7" s="1" t="s">
        <v>145</v>
      </c>
    </row>
    <row r="8" spans="1:7" x14ac:dyDescent="0.35">
      <c r="A8" s="1" t="s">
        <v>44</v>
      </c>
      <c r="B8" s="1">
        <v>4009000</v>
      </c>
      <c r="C8" s="1">
        <v>544000</v>
      </c>
      <c r="D8" s="1" t="s">
        <v>143</v>
      </c>
    </row>
    <row r="9" spans="1:7" x14ac:dyDescent="0.35">
      <c r="A9" s="1" t="s">
        <v>140</v>
      </c>
      <c r="B9" s="1">
        <v>13845000</v>
      </c>
      <c r="C9" s="1">
        <v>1513000</v>
      </c>
      <c r="D9" s="1" t="s">
        <v>143</v>
      </c>
    </row>
    <row r="10" spans="1:7" x14ac:dyDescent="0.35">
      <c r="A10" s="1" t="s">
        <v>141</v>
      </c>
      <c r="B10" s="40" t="e">
        <f>#N/A</f>
        <v>#N/A</v>
      </c>
      <c r="C10" s="1">
        <v>36000</v>
      </c>
      <c r="D10" s="1" t="s">
        <v>143</v>
      </c>
    </row>
    <row r="11" spans="1:7" x14ac:dyDescent="0.35">
      <c r="A11" s="1" t="s">
        <v>46</v>
      </c>
      <c r="B11" s="40" t="e">
        <f>#N/A</f>
        <v>#N/A</v>
      </c>
      <c r="C11" s="40" t="e">
        <f>#N/A</f>
        <v>#N/A</v>
      </c>
      <c r="D11" s="1"/>
    </row>
    <row r="12" spans="1:7" x14ac:dyDescent="0.35">
      <c r="A12" s="1" t="s">
        <v>47</v>
      </c>
      <c r="B12" s="1">
        <v>356000</v>
      </c>
      <c r="C12" s="1">
        <v>21000</v>
      </c>
      <c r="D12" s="1" t="s">
        <v>143</v>
      </c>
    </row>
    <row r="13" spans="1:7" x14ac:dyDescent="0.35">
      <c r="A13" s="1" t="s">
        <v>48</v>
      </c>
      <c r="B13" s="40">
        <v>230000000000</v>
      </c>
      <c r="C13" s="40">
        <v>230000000000</v>
      </c>
      <c r="D13" s="1" t="s">
        <v>145</v>
      </c>
    </row>
    <row r="14" spans="1:7" x14ac:dyDescent="0.35">
      <c r="A14" s="1" t="s">
        <v>49</v>
      </c>
      <c r="B14" s="1">
        <v>2000000000</v>
      </c>
      <c r="C14" s="1">
        <v>85000000</v>
      </c>
      <c r="D14" s="1" t="s">
        <v>145</v>
      </c>
    </row>
    <row r="15" spans="1:7" x14ac:dyDescent="0.35">
      <c r="A15" s="1" t="s">
        <v>50</v>
      </c>
      <c r="B15" s="40" t="e">
        <f>#N/A</f>
        <v>#N/A</v>
      </c>
      <c r="C15" s="40" t="e">
        <f>#N/A</f>
        <v>#N/A</v>
      </c>
      <c r="D15" s="40"/>
    </row>
    <row r="16" spans="1:7" x14ac:dyDescent="0.35">
      <c r="A16" s="1" t="s">
        <v>51</v>
      </c>
      <c r="B16" s="1">
        <v>17273000000</v>
      </c>
      <c r="C16" s="1">
        <v>1500000000</v>
      </c>
      <c r="D16" s="1" t="s">
        <v>144</v>
      </c>
    </row>
    <row r="17" spans="1:4" x14ac:dyDescent="0.35">
      <c r="A17" s="1" t="s">
        <v>52</v>
      </c>
      <c r="B17" s="1">
        <v>25400000</v>
      </c>
      <c r="C17" s="1">
        <v>16000000</v>
      </c>
      <c r="D17" s="1" t="s">
        <v>145</v>
      </c>
    </row>
    <row r="18" spans="1:4" x14ac:dyDescent="0.35">
      <c r="A18" s="1" t="s">
        <v>53</v>
      </c>
      <c r="B18" s="1">
        <v>62433000</v>
      </c>
      <c r="C18" s="1">
        <v>16070000</v>
      </c>
      <c r="D18" s="1" t="s">
        <v>143</v>
      </c>
    </row>
    <row r="19" spans="1:4" x14ac:dyDescent="0.35">
      <c r="A19" s="1" t="s">
        <v>54</v>
      </c>
      <c r="B19" s="1">
        <v>300000000</v>
      </c>
      <c r="C19" s="1">
        <v>95000000</v>
      </c>
      <c r="D19" s="1" t="s">
        <v>143</v>
      </c>
    </row>
    <row r="20" spans="1:4" x14ac:dyDescent="0.35">
      <c r="A20" s="1" t="s">
        <v>55</v>
      </c>
      <c r="B20" s="40" t="e">
        <f>#N/A</f>
        <v>#N/A</v>
      </c>
      <c r="C20" s="40" t="e">
        <f>#N/A</f>
        <v>#N/A</v>
      </c>
      <c r="D20" s="1" t="s">
        <v>145</v>
      </c>
    </row>
    <row r="21" spans="1:4" x14ac:dyDescent="0.35">
      <c r="A21" s="1" t="s">
        <v>56</v>
      </c>
      <c r="B21" s="1">
        <v>19847000</v>
      </c>
      <c r="C21" s="1">
        <v>4718000</v>
      </c>
      <c r="D21" s="1" t="s">
        <v>143</v>
      </c>
    </row>
    <row r="22" spans="1:4" x14ac:dyDescent="0.35">
      <c r="A22" s="1" t="s">
        <v>57</v>
      </c>
      <c r="B22" s="1">
        <v>171000</v>
      </c>
      <c r="C22" s="1">
        <v>100000</v>
      </c>
      <c r="D22" s="1" t="s">
        <v>146</v>
      </c>
    </row>
    <row r="23" spans="1:4" x14ac:dyDescent="0.35">
      <c r="A23" s="1" t="s">
        <v>142</v>
      </c>
      <c r="B23" s="40" t="e">
        <f>#N/A</f>
        <v>#N/A</v>
      </c>
      <c r="C23" s="40" t="e">
        <f>#N/A</f>
        <v>#N/A</v>
      </c>
      <c r="D23" s="1"/>
    </row>
    <row r="24" spans="1:4" x14ac:dyDescent="0.35">
      <c r="A24" s="1" t="s">
        <v>58</v>
      </c>
      <c r="B24" s="40" t="e">
        <f>#N/A</f>
        <v>#N/A</v>
      </c>
      <c r="C24" s="40" t="e">
        <f>#N/A</f>
        <v>#N/A</v>
      </c>
      <c r="D24" s="1"/>
    </row>
    <row r="25" spans="1:4" x14ac:dyDescent="0.35">
      <c r="A25" s="1" t="s">
        <v>59</v>
      </c>
      <c r="B25" s="1">
        <v>1200000</v>
      </c>
      <c r="C25" s="1">
        <v>550000</v>
      </c>
      <c r="D25" s="1" t="s">
        <v>144</v>
      </c>
    </row>
    <row r="26" spans="1:4" x14ac:dyDescent="0.35">
      <c r="A26" s="1" t="s">
        <v>60</v>
      </c>
      <c r="B26" s="40" t="e">
        <f>#N/A</f>
        <v>#N/A</v>
      </c>
      <c r="C26" s="40" t="e">
        <f>#N/A</f>
        <v>#N/A</v>
      </c>
      <c r="D26" s="1" t="s">
        <v>146</v>
      </c>
    </row>
    <row r="27" spans="1:4" x14ac:dyDescent="0.35">
      <c r="A27" s="1" t="s">
        <v>61</v>
      </c>
      <c r="B27" s="1">
        <v>48000</v>
      </c>
      <c r="C27" s="1">
        <v>32000</v>
      </c>
      <c r="D27" s="1" t="s">
        <v>143</v>
      </c>
    </row>
    <row r="28" spans="1:4" x14ac:dyDescent="0.35">
      <c r="A28" s="1" t="s">
        <v>62</v>
      </c>
      <c r="B28" s="1">
        <v>827000</v>
      </c>
      <c r="C28" s="1">
        <v>102000</v>
      </c>
      <c r="D28" s="1" t="s">
        <v>145</v>
      </c>
    </row>
    <row r="29" spans="1:4" x14ac:dyDescent="0.35">
      <c r="A29" s="1" t="s">
        <v>63</v>
      </c>
      <c r="B29" s="40" t="e">
        <f>#N/A</f>
        <v>#N/A</v>
      </c>
      <c r="C29" s="1">
        <v>4600000</v>
      </c>
      <c r="D29" s="1" t="s">
        <v>145</v>
      </c>
    </row>
    <row r="30" spans="1:4" x14ac:dyDescent="0.35">
      <c r="A30" s="1" t="s">
        <v>64</v>
      </c>
      <c r="B30" s="40" t="e">
        <f>#N/A</f>
        <v>#N/A</v>
      </c>
      <c r="C30" s="1">
        <v>3800000</v>
      </c>
      <c r="D30" s="1" t="s">
        <v>145</v>
      </c>
    </row>
    <row r="31" spans="1:4" x14ac:dyDescent="0.35">
      <c r="A31" s="1" t="s">
        <v>65</v>
      </c>
      <c r="B31" s="1">
        <v>63000000</v>
      </c>
      <c r="C31" s="1">
        <v>24000000</v>
      </c>
      <c r="D31" s="1" t="s">
        <v>143</v>
      </c>
    </row>
    <row r="32" spans="1:4" x14ac:dyDescent="0.35">
      <c r="A32" s="1" t="s">
        <v>66</v>
      </c>
      <c r="B32" s="1">
        <v>32329000</v>
      </c>
      <c r="C32" s="1">
        <v>3120000</v>
      </c>
      <c r="D32" s="1" t="s">
        <v>145</v>
      </c>
    </row>
    <row r="33" spans="1:4" x14ac:dyDescent="0.35">
      <c r="A33" s="1" t="s">
        <v>67</v>
      </c>
      <c r="B33" s="1">
        <v>1900000000</v>
      </c>
      <c r="C33" s="1">
        <v>250000000</v>
      </c>
      <c r="D33" s="1" t="s">
        <v>145</v>
      </c>
    </row>
    <row r="34" spans="1:4" x14ac:dyDescent="0.35">
      <c r="A34" s="1" t="s">
        <v>68</v>
      </c>
      <c r="B34" s="40" t="e">
        <f>#N/A</f>
        <v>#N/A</v>
      </c>
      <c r="C34" s="1">
        <v>68000000</v>
      </c>
      <c r="D34" s="1" t="s">
        <v>145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5B69-69BB-40C1-83B7-9B22D9ADAF8D}">
  <sheetPr>
    <tabColor theme="0" tint="-4.9989318521683403E-2"/>
  </sheetPr>
  <dimension ref="A1:H130"/>
  <sheetViews>
    <sheetView workbookViewId="0">
      <selection activeCell="G21" sqref="G21"/>
    </sheetView>
  </sheetViews>
  <sheetFormatPr baseColWidth="10" defaultRowHeight="14.5" x14ac:dyDescent="0.35"/>
  <cols>
    <col min="1" max="1" width="18.08984375" style="13" bestFit="1" customWidth="1"/>
    <col min="2" max="2" width="16.6328125" style="15" bestFit="1" customWidth="1"/>
    <col min="3" max="3" width="39.6328125" customWidth="1"/>
    <col min="4" max="4" width="16.26953125" customWidth="1"/>
    <col min="5" max="5" width="14.6328125" customWidth="1"/>
    <col min="6" max="6" width="46.90625" bestFit="1" customWidth="1"/>
  </cols>
  <sheetData>
    <row r="1" spans="1:8" x14ac:dyDescent="0.35">
      <c r="A1" s="16" t="s">
        <v>71</v>
      </c>
      <c r="B1" s="17" t="s">
        <v>72</v>
      </c>
      <c r="C1" s="16" t="s">
        <v>129</v>
      </c>
      <c r="D1" s="16" t="s">
        <v>73</v>
      </c>
      <c r="E1" s="16" t="s">
        <v>128</v>
      </c>
      <c r="F1" s="29" t="s">
        <v>74</v>
      </c>
      <c r="H1" s="30" t="s">
        <v>130</v>
      </c>
    </row>
    <row r="2" spans="1:8" x14ac:dyDescent="0.35">
      <c r="A2" s="18" t="s">
        <v>38</v>
      </c>
      <c r="B2" s="19">
        <v>65100000</v>
      </c>
      <c r="C2" s="1" t="s">
        <v>75</v>
      </c>
      <c r="D2" s="1" t="s">
        <v>76</v>
      </c>
      <c r="E2" s="1"/>
      <c r="F2" s="1" t="s">
        <v>77</v>
      </c>
    </row>
    <row r="3" spans="1:8" x14ac:dyDescent="0.35">
      <c r="A3" s="20" t="s">
        <v>38</v>
      </c>
      <c r="B3" s="19">
        <v>380000000</v>
      </c>
      <c r="C3" s="1" t="s">
        <v>78</v>
      </c>
      <c r="D3" s="1" t="s">
        <v>79</v>
      </c>
      <c r="E3" s="1" t="s">
        <v>80</v>
      </c>
      <c r="F3" s="1"/>
    </row>
    <row r="4" spans="1:8" x14ac:dyDescent="0.35">
      <c r="A4" s="21" t="s">
        <v>38</v>
      </c>
      <c r="B4" s="19">
        <v>57500000</v>
      </c>
      <c r="C4" s="1" t="s">
        <v>81</v>
      </c>
      <c r="D4" s="1" t="s">
        <v>82</v>
      </c>
      <c r="E4" s="1"/>
      <c r="F4" s="1"/>
    </row>
    <row r="5" spans="1:8" x14ac:dyDescent="0.35">
      <c r="A5" s="22" t="s">
        <v>38</v>
      </c>
      <c r="B5" s="23" t="s">
        <v>83</v>
      </c>
      <c r="C5" s="1" t="s">
        <v>84</v>
      </c>
      <c r="D5" s="1"/>
      <c r="E5" s="1"/>
      <c r="F5" s="1"/>
    </row>
    <row r="6" spans="1:8" x14ac:dyDescent="0.35">
      <c r="A6" s="24" t="s">
        <v>38</v>
      </c>
      <c r="B6" s="9">
        <f>'[4]4. Data - Production statistics'!$G$2/1000</f>
        <v>62855762</v>
      </c>
      <c r="C6" s="1" t="s">
        <v>85</v>
      </c>
      <c r="D6" s="1"/>
      <c r="E6" s="1"/>
      <c r="F6" s="1"/>
    </row>
    <row r="7" spans="1:8" x14ac:dyDescent="0.35">
      <c r="A7" s="22" t="s">
        <v>39</v>
      </c>
      <c r="B7" s="23" t="s">
        <v>86</v>
      </c>
      <c r="C7" s="1" t="s">
        <v>84</v>
      </c>
      <c r="D7" s="1"/>
      <c r="E7" s="1"/>
      <c r="F7" s="1"/>
    </row>
    <row r="8" spans="1:8" x14ac:dyDescent="0.35">
      <c r="A8" s="24" t="s">
        <v>39</v>
      </c>
      <c r="B8" s="9">
        <f>'[4]4. Data - Production statistics'!$G$4/1000</f>
        <v>4164758</v>
      </c>
      <c r="C8" s="1" t="s">
        <v>85</v>
      </c>
      <c r="D8" s="1"/>
      <c r="E8" s="1"/>
      <c r="F8" s="1"/>
    </row>
    <row r="9" spans="1:8" x14ac:dyDescent="0.35">
      <c r="A9" s="18" t="s">
        <v>40</v>
      </c>
      <c r="B9" s="19">
        <v>24000</v>
      </c>
      <c r="C9" s="1" t="s">
        <v>75</v>
      </c>
      <c r="D9" s="1" t="s">
        <v>76</v>
      </c>
      <c r="E9" s="1"/>
      <c r="F9" s="1" t="s">
        <v>87</v>
      </c>
    </row>
    <row r="10" spans="1:8" x14ac:dyDescent="0.35">
      <c r="A10" s="21" t="s">
        <v>40</v>
      </c>
      <c r="B10" s="19">
        <v>24000</v>
      </c>
      <c r="C10" s="1" t="s">
        <v>81</v>
      </c>
      <c r="D10" s="1" t="s">
        <v>82</v>
      </c>
      <c r="E10" s="1"/>
      <c r="F10" s="1"/>
    </row>
    <row r="11" spans="1:8" x14ac:dyDescent="0.35">
      <c r="A11" s="22" t="s">
        <v>40</v>
      </c>
      <c r="B11" s="23" t="s">
        <v>88</v>
      </c>
      <c r="C11" s="1" t="s">
        <v>84</v>
      </c>
      <c r="D11" s="1"/>
      <c r="E11" s="1"/>
      <c r="F11" s="1"/>
    </row>
    <row r="12" spans="1:8" x14ac:dyDescent="0.35">
      <c r="A12" s="24" t="s">
        <v>40</v>
      </c>
      <c r="B12" s="9">
        <f>'[4]4. Data - Production statistics'!$G$5/1000</f>
        <v>23697</v>
      </c>
      <c r="C12" s="1" t="s">
        <v>85</v>
      </c>
      <c r="D12" s="1"/>
      <c r="E12" s="1"/>
      <c r="F12" s="1"/>
    </row>
    <row r="13" spans="1:8" x14ac:dyDescent="0.35">
      <c r="A13" s="25" t="s">
        <v>41</v>
      </c>
      <c r="B13" s="19">
        <v>37000000</v>
      </c>
      <c r="C13" s="1" t="s">
        <v>75</v>
      </c>
      <c r="D13" s="1" t="s">
        <v>76</v>
      </c>
      <c r="E13" s="1"/>
      <c r="F13" s="1" t="s">
        <v>77</v>
      </c>
    </row>
    <row r="14" spans="1:8" x14ac:dyDescent="0.35">
      <c r="A14" s="20" t="s">
        <v>41</v>
      </c>
      <c r="B14" s="19">
        <v>41000000</v>
      </c>
      <c r="C14" s="1" t="s">
        <v>78</v>
      </c>
      <c r="D14" s="1" t="s">
        <v>79</v>
      </c>
      <c r="E14" s="1"/>
      <c r="F14" s="1"/>
    </row>
    <row r="15" spans="1:8" x14ac:dyDescent="0.35">
      <c r="A15" s="22" t="s">
        <v>41</v>
      </c>
      <c r="B15" s="23" t="s">
        <v>89</v>
      </c>
      <c r="C15" s="1" t="s">
        <v>84</v>
      </c>
      <c r="D15" s="1"/>
      <c r="E15" s="1"/>
      <c r="F15" s="1"/>
    </row>
    <row r="16" spans="1:8" x14ac:dyDescent="0.35">
      <c r="A16" s="24" t="s">
        <v>41</v>
      </c>
      <c r="B16" s="9">
        <f>'[4]4. Data - Production statistics'!$G$6/1000</f>
        <v>15914256</v>
      </c>
      <c r="C16" s="1" t="s">
        <v>85</v>
      </c>
      <c r="D16" s="1"/>
      <c r="E16" s="1"/>
      <c r="F16" s="1"/>
    </row>
    <row r="17" spans="1:6" x14ac:dyDescent="0.35">
      <c r="A17" s="18" t="s">
        <v>42</v>
      </c>
      <c r="B17" s="19">
        <v>142000</v>
      </c>
      <c r="C17" s="1" t="s">
        <v>75</v>
      </c>
      <c r="D17" s="1" t="s">
        <v>76</v>
      </c>
      <c r="E17" s="1"/>
      <c r="F17" s="1" t="s">
        <v>90</v>
      </c>
    </row>
    <row r="18" spans="1:6" x14ac:dyDescent="0.35">
      <c r="A18" s="26" t="s">
        <v>42</v>
      </c>
      <c r="B18" s="19">
        <v>110000</v>
      </c>
      <c r="C18" s="1" t="s">
        <v>91</v>
      </c>
      <c r="D18" s="1" t="s">
        <v>92</v>
      </c>
      <c r="E18" s="1" t="s">
        <v>93</v>
      </c>
      <c r="F18" s="1"/>
    </row>
    <row r="19" spans="1:6" x14ac:dyDescent="0.35">
      <c r="A19" s="20" t="s">
        <v>42</v>
      </c>
      <c r="B19" s="19">
        <v>190000</v>
      </c>
      <c r="C19" s="1" t="s">
        <v>78</v>
      </c>
      <c r="D19" s="1" t="s">
        <v>79</v>
      </c>
      <c r="E19" s="1"/>
      <c r="F19" s="1"/>
    </row>
    <row r="20" spans="1:6" x14ac:dyDescent="0.35">
      <c r="A20" s="21" t="s">
        <v>42</v>
      </c>
      <c r="B20" s="19">
        <v>126000</v>
      </c>
      <c r="C20" s="1" t="s">
        <v>81</v>
      </c>
      <c r="D20" s="1" t="s">
        <v>82</v>
      </c>
      <c r="E20" s="1"/>
      <c r="F20" s="1"/>
    </row>
    <row r="21" spans="1:6" x14ac:dyDescent="0.35">
      <c r="A21" s="22" t="s">
        <v>42</v>
      </c>
      <c r="B21" s="23" t="s">
        <v>94</v>
      </c>
      <c r="C21" s="1" t="s">
        <v>84</v>
      </c>
      <c r="D21" s="1"/>
      <c r="E21" s="1"/>
      <c r="F21" s="1"/>
    </row>
    <row r="22" spans="1:6" x14ac:dyDescent="0.35">
      <c r="A22" s="24" t="s">
        <v>42</v>
      </c>
      <c r="B22" s="9">
        <f>'[4]4. Data - Production statistics'!$G$7/1000</f>
        <v>125158</v>
      </c>
      <c r="C22" s="1" t="s">
        <v>85</v>
      </c>
      <c r="D22" s="1"/>
      <c r="E22" s="1"/>
      <c r="F22" s="1"/>
    </row>
    <row r="23" spans="1:6" x14ac:dyDescent="0.35">
      <c r="A23" s="25" t="s">
        <v>43</v>
      </c>
      <c r="B23" s="19">
        <v>20600000</v>
      </c>
      <c r="C23" s="1" t="s">
        <v>75</v>
      </c>
      <c r="D23" s="1" t="s">
        <v>76</v>
      </c>
      <c r="E23" s="1"/>
      <c r="F23" s="1" t="s">
        <v>77</v>
      </c>
    </row>
    <row r="24" spans="1:6" x14ac:dyDescent="0.35">
      <c r="A24" s="26" t="s">
        <v>43</v>
      </c>
      <c r="B24" s="19">
        <v>19700000</v>
      </c>
      <c r="C24" s="1" t="s">
        <v>91</v>
      </c>
      <c r="D24" s="1" t="s">
        <v>92</v>
      </c>
      <c r="E24" s="1" t="s">
        <v>93</v>
      </c>
      <c r="F24" s="1"/>
    </row>
    <row r="25" spans="1:6" x14ac:dyDescent="0.35">
      <c r="A25" s="21" t="s">
        <v>43</v>
      </c>
      <c r="B25" s="19">
        <v>19100000</v>
      </c>
      <c r="C25" s="1" t="s">
        <v>81</v>
      </c>
      <c r="D25" s="1" t="s">
        <v>82</v>
      </c>
      <c r="E25" s="1"/>
      <c r="F25" s="1"/>
    </row>
    <row r="26" spans="1:6" x14ac:dyDescent="0.35">
      <c r="A26" s="22" t="s">
        <v>43</v>
      </c>
      <c r="B26" s="23" t="s">
        <v>95</v>
      </c>
      <c r="C26" s="1" t="s">
        <v>84</v>
      </c>
      <c r="D26" s="1"/>
      <c r="E26" s="1"/>
      <c r="F26" s="1"/>
    </row>
    <row r="27" spans="1:6" x14ac:dyDescent="0.35">
      <c r="A27" s="24" t="s">
        <v>43</v>
      </c>
      <c r="B27" s="9">
        <f>'[4]4. Data - Production statistics'!$G$10/1000</f>
        <v>20673358</v>
      </c>
      <c r="C27" s="1" t="s">
        <v>85</v>
      </c>
      <c r="D27" s="1"/>
      <c r="E27" s="1"/>
      <c r="F27" s="1"/>
    </row>
    <row r="28" spans="1:6" x14ac:dyDescent="0.35">
      <c r="A28" s="18" t="s">
        <v>44</v>
      </c>
      <c r="B28" s="19">
        <v>1120</v>
      </c>
      <c r="C28" s="1" t="s">
        <v>75</v>
      </c>
      <c r="D28" s="1" t="s">
        <v>76</v>
      </c>
      <c r="E28" s="1"/>
      <c r="F28" s="1" t="s">
        <v>96</v>
      </c>
    </row>
    <row r="29" spans="1:6" x14ac:dyDescent="0.35">
      <c r="A29" s="26" t="s">
        <v>44</v>
      </c>
      <c r="B29" s="19">
        <v>1350</v>
      </c>
      <c r="C29" s="1" t="s">
        <v>91</v>
      </c>
      <c r="D29" s="1" t="s">
        <v>92</v>
      </c>
      <c r="E29" s="1" t="s">
        <v>93</v>
      </c>
      <c r="F29" s="1"/>
    </row>
    <row r="30" spans="1:6" x14ac:dyDescent="0.35">
      <c r="A30" s="21" t="s">
        <v>44</v>
      </c>
      <c r="B30" s="19">
        <v>1800</v>
      </c>
      <c r="C30" s="1" t="s">
        <v>81</v>
      </c>
      <c r="D30" s="1" t="s">
        <v>97</v>
      </c>
      <c r="E30" s="1"/>
      <c r="F30" s="1"/>
    </row>
    <row r="31" spans="1:6" x14ac:dyDescent="0.35">
      <c r="A31" s="24" t="s">
        <v>44</v>
      </c>
      <c r="B31" s="9">
        <f>'[4]4. Data - Production statistics'!$G$11/1000</f>
        <v>1352.5507593013699</v>
      </c>
      <c r="C31" s="1" t="s">
        <v>85</v>
      </c>
      <c r="D31" s="1"/>
      <c r="E31" s="1"/>
      <c r="F31" s="1"/>
    </row>
    <row r="32" spans="1:6" x14ac:dyDescent="0.35">
      <c r="A32" s="18" t="s">
        <v>37</v>
      </c>
      <c r="B32" s="19">
        <v>330</v>
      </c>
      <c r="C32" s="1" t="s">
        <v>75</v>
      </c>
      <c r="D32" s="1" t="s">
        <v>76</v>
      </c>
      <c r="E32" s="1"/>
      <c r="F32" s="1" t="s">
        <v>98</v>
      </c>
    </row>
    <row r="33" spans="1:6" x14ac:dyDescent="0.35">
      <c r="A33" s="26" t="s">
        <v>37</v>
      </c>
      <c r="B33" s="19">
        <v>555</v>
      </c>
      <c r="C33" s="1" t="s">
        <v>91</v>
      </c>
      <c r="D33" s="1" t="s">
        <v>92</v>
      </c>
      <c r="E33" s="1" t="s">
        <v>93</v>
      </c>
      <c r="F33" s="1"/>
    </row>
    <row r="34" spans="1:6" x14ac:dyDescent="0.35">
      <c r="A34" s="20" t="s">
        <v>37</v>
      </c>
      <c r="B34" s="19">
        <v>550</v>
      </c>
      <c r="C34" s="1" t="s">
        <v>78</v>
      </c>
      <c r="D34" s="1" t="s">
        <v>79</v>
      </c>
      <c r="E34" s="1"/>
      <c r="F34" s="1"/>
    </row>
    <row r="35" spans="1:6" x14ac:dyDescent="0.35">
      <c r="A35" s="21" t="s">
        <v>37</v>
      </c>
      <c r="B35" s="19">
        <v>400</v>
      </c>
      <c r="C35" s="1" t="s">
        <v>81</v>
      </c>
      <c r="D35" s="1" t="s">
        <v>99</v>
      </c>
      <c r="E35" s="1"/>
      <c r="F35" s="1"/>
    </row>
    <row r="36" spans="1:6" x14ac:dyDescent="0.35">
      <c r="A36" s="22" t="s">
        <v>37</v>
      </c>
      <c r="B36" s="23">
        <v>304</v>
      </c>
      <c r="C36" s="1" t="s">
        <v>84</v>
      </c>
      <c r="D36" s="1"/>
      <c r="E36" s="1"/>
      <c r="F36" s="1"/>
    </row>
    <row r="37" spans="1:6" x14ac:dyDescent="0.35">
      <c r="A37" s="24" t="s">
        <v>37</v>
      </c>
      <c r="B37" s="9">
        <f>'[4]4. Data - Production statistics'!$G$12/1000</f>
        <v>374</v>
      </c>
      <c r="C37" s="1" t="s">
        <v>85</v>
      </c>
      <c r="D37" s="1"/>
      <c r="E37" s="1" t="s">
        <v>100</v>
      </c>
      <c r="F37" s="1"/>
    </row>
    <row r="38" spans="1:6" x14ac:dyDescent="0.35">
      <c r="A38" s="18" t="s">
        <v>45</v>
      </c>
      <c r="B38" s="19">
        <v>140</v>
      </c>
      <c r="C38" s="1" t="s">
        <v>75</v>
      </c>
      <c r="D38" s="1" t="s">
        <v>76</v>
      </c>
      <c r="E38" s="1"/>
      <c r="F38" s="1" t="s">
        <v>87</v>
      </c>
    </row>
    <row r="39" spans="1:6" x14ac:dyDescent="0.35">
      <c r="A39" s="20" t="s">
        <v>45</v>
      </c>
      <c r="B39" s="19" t="s">
        <v>101</v>
      </c>
      <c r="C39" s="1" t="s">
        <v>78</v>
      </c>
      <c r="D39" s="1" t="s">
        <v>79</v>
      </c>
      <c r="E39" s="1"/>
      <c r="F39" s="1"/>
    </row>
    <row r="40" spans="1:6" x14ac:dyDescent="0.35">
      <c r="A40" s="22" t="s">
        <v>45</v>
      </c>
      <c r="B40" s="23">
        <v>96</v>
      </c>
      <c r="C40" s="1" t="s">
        <v>84</v>
      </c>
      <c r="D40" s="1"/>
      <c r="E40" s="1"/>
      <c r="F40" s="1"/>
    </row>
    <row r="41" spans="1:6" x14ac:dyDescent="0.35">
      <c r="A41" s="24" t="s">
        <v>45</v>
      </c>
      <c r="B41" s="9">
        <f>'[4]4. Data - Production statistics'!$G$13/1000</f>
        <v>95</v>
      </c>
      <c r="C41" s="1" t="s">
        <v>85</v>
      </c>
      <c r="D41" s="1"/>
      <c r="E41" s="1"/>
      <c r="F41" s="1"/>
    </row>
    <row r="42" spans="1:6" x14ac:dyDescent="0.35">
      <c r="A42" s="24" t="s">
        <v>46</v>
      </c>
      <c r="B42" s="9">
        <f>'[4]4. Data - Production statistics'!$H$14/1000</f>
        <v>75</v>
      </c>
      <c r="C42" s="1" t="s">
        <v>85</v>
      </c>
      <c r="D42" s="1"/>
      <c r="E42" s="1"/>
      <c r="F42" s="1"/>
    </row>
    <row r="43" spans="1:6" x14ac:dyDescent="0.35">
      <c r="A43" s="25" t="s">
        <v>47</v>
      </c>
      <c r="B43" s="19">
        <v>960</v>
      </c>
      <c r="C43" s="1" t="s">
        <v>75</v>
      </c>
      <c r="D43" s="1" t="s">
        <v>76</v>
      </c>
      <c r="E43" s="1"/>
      <c r="F43" s="1" t="s">
        <v>87</v>
      </c>
    </row>
    <row r="44" spans="1:6" x14ac:dyDescent="0.35">
      <c r="A44" s="26" t="s">
        <v>47</v>
      </c>
      <c r="B44" s="19">
        <v>720</v>
      </c>
      <c r="C44" s="1" t="s">
        <v>91</v>
      </c>
      <c r="D44" s="1" t="s">
        <v>92</v>
      </c>
      <c r="E44" s="1" t="s">
        <v>93</v>
      </c>
      <c r="F44" s="1"/>
    </row>
    <row r="45" spans="1:6" x14ac:dyDescent="0.35">
      <c r="A45" s="20" t="s">
        <v>47</v>
      </c>
      <c r="B45" s="19">
        <v>900</v>
      </c>
      <c r="C45" s="1" t="s">
        <v>78</v>
      </c>
      <c r="D45" s="1" t="s">
        <v>79</v>
      </c>
      <c r="E45" s="1"/>
      <c r="F45" s="1"/>
    </row>
    <row r="46" spans="1:6" x14ac:dyDescent="0.35">
      <c r="A46" s="21" t="s">
        <v>47</v>
      </c>
      <c r="B46" s="19">
        <v>800</v>
      </c>
      <c r="C46" s="1" t="s">
        <v>81</v>
      </c>
      <c r="D46" s="1" t="s">
        <v>97</v>
      </c>
      <c r="E46" s="1"/>
      <c r="F46" s="1"/>
    </row>
    <row r="47" spans="1:6" x14ac:dyDescent="0.35">
      <c r="A47" s="22" t="s">
        <v>47</v>
      </c>
      <c r="B47" s="23">
        <v>944</v>
      </c>
      <c r="C47" s="1" t="s">
        <v>84</v>
      </c>
      <c r="D47" s="1"/>
      <c r="E47" s="1"/>
      <c r="F47" s="1"/>
    </row>
    <row r="48" spans="1:6" x14ac:dyDescent="0.35">
      <c r="A48" s="24" t="s">
        <v>47</v>
      </c>
      <c r="B48" s="9">
        <f>'[4]4. Data - Production statistics'!$H$15/1000</f>
        <v>821.6</v>
      </c>
      <c r="C48" s="1" t="s">
        <v>85</v>
      </c>
      <c r="D48" s="1"/>
      <c r="E48" s="1"/>
      <c r="F48" s="1"/>
    </row>
    <row r="49" spans="1:6" x14ac:dyDescent="0.35">
      <c r="A49" s="27" t="s">
        <v>48</v>
      </c>
      <c r="B49" s="23" t="s">
        <v>102</v>
      </c>
      <c r="C49" s="1" t="s">
        <v>84</v>
      </c>
      <c r="D49" s="1"/>
      <c r="E49" s="1"/>
      <c r="F49" s="1"/>
    </row>
    <row r="50" spans="1:6" x14ac:dyDescent="0.35">
      <c r="A50" s="24" t="s">
        <v>48</v>
      </c>
      <c r="B50" s="9">
        <f>'[4]4. Data - Production statistics'!$H$16/1000</f>
        <v>1498540724.4000001</v>
      </c>
      <c r="C50" s="1" t="s">
        <v>85</v>
      </c>
      <c r="D50" s="1"/>
      <c r="E50" s="1"/>
      <c r="F50" s="1"/>
    </row>
    <row r="51" spans="1:6" x14ac:dyDescent="0.35">
      <c r="A51" s="22" t="s">
        <v>49</v>
      </c>
      <c r="B51" s="23" t="s">
        <v>103</v>
      </c>
      <c r="C51" s="1" t="s">
        <v>84</v>
      </c>
      <c r="D51" s="1"/>
      <c r="E51" s="1"/>
      <c r="F51" s="1"/>
    </row>
    <row r="52" spans="1:6" x14ac:dyDescent="0.35">
      <c r="A52" s="24" t="s">
        <v>49</v>
      </c>
      <c r="B52" s="9">
        <f>'[4]4. Data - Production statistics'!$H$17/1000</f>
        <v>4787351.8</v>
      </c>
      <c r="C52" s="1" t="s">
        <v>85</v>
      </c>
      <c r="D52" s="1"/>
      <c r="E52" s="1"/>
      <c r="F52" s="1"/>
    </row>
    <row r="53" spans="1:6" x14ac:dyDescent="0.35">
      <c r="A53" s="18" t="s">
        <v>104</v>
      </c>
      <c r="B53" s="19">
        <v>83000</v>
      </c>
      <c r="C53" s="1" t="s">
        <v>75</v>
      </c>
      <c r="D53" s="1" t="s">
        <v>76</v>
      </c>
      <c r="E53" s="1"/>
      <c r="F53" s="1" t="s">
        <v>77</v>
      </c>
    </row>
    <row r="54" spans="1:6" x14ac:dyDescent="0.35">
      <c r="A54" s="26" t="s">
        <v>104</v>
      </c>
      <c r="B54" s="19">
        <v>43000</v>
      </c>
      <c r="C54" s="1" t="s">
        <v>91</v>
      </c>
      <c r="D54" s="1" t="s">
        <v>92</v>
      </c>
      <c r="E54" s="1" t="s">
        <v>93</v>
      </c>
      <c r="F54" s="1"/>
    </row>
    <row r="55" spans="1:6" x14ac:dyDescent="0.35">
      <c r="A55" s="20" t="s">
        <v>104</v>
      </c>
      <c r="B55" s="19">
        <v>130000</v>
      </c>
      <c r="C55" s="1" t="s">
        <v>78</v>
      </c>
      <c r="D55" s="1" t="s">
        <v>79</v>
      </c>
      <c r="E55" s="1"/>
      <c r="F55" s="1"/>
    </row>
    <row r="56" spans="1:6" x14ac:dyDescent="0.35">
      <c r="A56" s="21" t="s">
        <v>104</v>
      </c>
      <c r="B56" s="19">
        <v>32000</v>
      </c>
      <c r="C56" s="1" t="s">
        <v>81</v>
      </c>
      <c r="D56" s="1" t="s">
        <v>82</v>
      </c>
      <c r="E56" s="1"/>
      <c r="F56" s="1"/>
    </row>
    <row r="57" spans="1:6" x14ac:dyDescent="0.35">
      <c r="A57" s="24" t="s">
        <v>104</v>
      </c>
      <c r="B57" s="9">
        <f>'[4]4. Data - Production statistics'!$H$18/1000</f>
        <v>139330.20000000001</v>
      </c>
      <c r="C57" s="1" t="s">
        <v>85</v>
      </c>
      <c r="D57" s="1"/>
      <c r="E57" s="1"/>
      <c r="F57" s="1"/>
    </row>
    <row r="58" spans="1:6" x14ac:dyDescent="0.35">
      <c r="A58" s="20" t="s">
        <v>50</v>
      </c>
      <c r="B58" s="19">
        <v>1000000</v>
      </c>
      <c r="C58" s="1" t="s">
        <v>78</v>
      </c>
      <c r="D58" s="1" t="s">
        <v>79</v>
      </c>
      <c r="E58" s="1"/>
      <c r="F58" s="1"/>
    </row>
    <row r="59" spans="1:6" x14ac:dyDescent="0.35">
      <c r="A59" s="24" t="s">
        <v>50</v>
      </c>
      <c r="B59" s="9">
        <f>'[4]4. Data - Production statistics'!$H$19/1000</f>
        <v>8039540.2984603727</v>
      </c>
      <c r="C59" s="1" t="s">
        <v>85</v>
      </c>
      <c r="D59" s="1"/>
      <c r="E59" s="1"/>
      <c r="F59" s="1"/>
    </row>
    <row r="60" spans="1:6" x14ac:dyDescent="0.35">
      <c r="A60" s="25" t="s">
        <v>51</v>
      </c>
      <c r="B60" s="19">
        <v>18900000</v>
      </c>
      <c r="C60" s="1" t="s">
        <v>75</v>
      </c>
      <c r="D60" s="1" t="s">
        <v>76</v>
      </c>
      <c r="E60" s="1"/>
      <c r="F60" s="1" t="s">
        <v>77</v>
      </c>
    </row>
    <row r="61" spans="1:6" x14ac:dyDescent="0.35">
      <c r="A61" s="20" t="s">
        <v>51</v>
      </c>
      <c r="B61" s="19">
        <v>20000000</v>
      </c>
      <c r="C61" s="1" t="s">
        <v>78</v>
      </c>
      <c r="D61" s="1" t="s">
        <v>79</v>
      </c>
      <c r="E61" s="1"/>
      <c r="F61" s="1"/>
    </row>
    <row r="62" spans="1:6" x14ac:dyDescent="0.35">
      <c r="A62" s="22" t="s">
        <v>51</v>
      </c>
      <c r="B62" s="23" t="s">
        <v>105</v>
      </c>
      <c r="C62" s="1" t="s">
        <v>84</v>
      </c>
      <c r="D62" s="1"/>
      <c r="E62" s="1"/>
      <c r="F62" s="1"/>
    </row>
    <row r="63" spans="1:6" x14ac:dyDescent="0.35">
      <c r="A63" s="24" t="s">
        <v>51</v>
      </c>
      <c r="B63" s="9">
        <f>'[4]4. Data - Production statistics'!$H$21/1000</f>
        <v>18096266.800000001</v>
      </c>
      <c r="C63" s="1" t="s">
        <v>85</v>
      </c>
      <c r="D63" s="1"/>
      <c r="E63" s="1"/>
      <c r="F63" s="1"/>
    </row>
    <row r="64" spans="1:6" x14ac:dyDescent="0.35">
      <c r="A64" s="18" t="s">
        <v>52</v>
      </c>
      <c r="B64" s="19">
        <v>298000</v>
      </c>
      <c r="C64" s="1" t="s">
        <v>75</v>
      </c>
      <c r="D64" s="1" t="s">
        <v>76</v>
      </c>
      <c r="E64" s="1"/>
      <c r="F64" s="1" t="s">
        <v>96</v>
      </c>
    </row>
    <row r="65" spans="1:6" x14ac:dyDescent="0.35">
      <c r="A65" s="22" t="s">
        <v>52</v>
      </c>
      <c r="B65" s="23" t="s">
        <v>106</v>
      </c>
      <c r="C65" s="1" t="s">
        <v>84</v>
      </c>
      <c r="D65" s="1"/>
      <c r="E65" s="1"/>
      <c r="F65" s="1"/>
    </row>
    <row r="66" spans="1:6" x14ac:dyDescent="0.35">
      <c r="A66" s="24" t="s">
        <v>52</v>
      </c>
      <c r="B66" s="9">
        <f>'[4]4. Data - Production statistics'!$H$23/1000</f>
        <v>276493</v>
      </c>
      <c r="C66" s="1" t="s">
        <v>85</v>
      </c>
      <c r="D66" s="1"/>
      <c r="E66" s="1"/>
      <c r="F66" s="1"/>
    </row>
    <row r="67" spans="1:6" x14ac:dyDescent="0.35">
      <c r="A67" s="25" t="s">
        <v>53</v>
      </c>
      <c r="B67" s="19">
        <v>34000</v>
      </c>
      <c r="C67" s="1" t="s">
        <v>75</v>
      </c>
      <c r="D67" s="1" t="s">
        <v>76</v>
      </c>
      <c r="E67" s="1"/>
      <c r="F67" s="1" t="s">
        <v>96</v>
      </c>
    </row>
    <row r="68" spans="1:6" x14ac:dyDescent="0.35">
      <c r="A68" s="26" t="s">
        <v>53</v>
      </c>
      <c r="B68" s="19">
        <v>21000</v>
      </c>
      <c r="C68" s="1" t="s">
        <v>91</v>
      </c>
      <c r="D68" s="1" t="s">
        <v>92</v>
      </c>
      <c r="E68" s="1" t="s">
        <v>93</v>
      </c>
      <c r="F68" s="1"/>
    </row>
    <row r="69" spans="1:6" x14ac:dyDescent="0.35">
      <c r="A69" s="21" t="s">
        <v>53</v>
      </c>
      <c r="B69" s="19">
        <v>16000</v>
      </c>
      <c r="C69" s="1" t="s">
        <v>81</v>
      </c>
      <c r="D69" s="1" t="s">
        <v>97</v>
      </c>
      <c r="E69" s="1"/>
      <c r="F69" s="1"/>
    </row>
    <row r="70" spans="1:6" x14ac:dyDescent="0.35">
      <c r="A70" s="24" t="s">
        <v>53</v>
      </c>
      <c r="B70" s="9">
        <f>'[4]4. Data - Production statistics'!$H$24/1000</f>
        <v>22378.127895679139</v>
      </c>
      <c r="C70" s="1" t="s">
        <v>85</v>
      </c>
      <c r="D70" s="1"/>
      <c r="E70" s="1"/>
      <c r="F70" s="1"/>
    </row>
    <row r="71" spans="1:6" x14ac:dyDescent="0.35">
      <c r="A71" s="25" t="s">
        <v>54</v>
      </c>
      <c r="B71" s="19">
        <v>2510000</v>
      </c>
      <c r="C71" s="1" t="s">
        <v>75</v>
      </c>
      <c r="D71" s="1" t="s">
        <v>76</v>
      </c>
      <c r="E71" s="1"/>
      <c r="F71" s="1" t="s">
        <v>77</v>
      </c>
    </row>
    <row r="72" spans="1:6" x14ac:dyDescent="0.35">
      <c r="A72" s="26" t="s">
        <v>54</v>
      </c>
      <c r="B72" s="19">
        <v>2100000</v>
      </c>
      <c r="C72" s="1" t="s">
        <v>91</v>
      </c>
      <c r="D72" s="1" t="s">
        <v>92</v>
      </c>
      <c r="E72" s="1" t="s">
        <v>93</v>
      </c>
      <c r="F72" s="1"/>
    </row>
    <row r="73" spans="1:6" x14ac:dyDescent="0.35">
      <c r="A73" s="20" t="s">
        <v>54</v>
      </c>
      <c r="B73" s="19">
        <v>3300000</v>
      </c>
      <c r="C73" s="1" t="s">
        <v>78</v>
      </c>
      <c r="D73" s="1" t="s">
        <v>79</v>
      </c>
      <c r="E73" s="1"/>
      <c r="F73" s="1"/>
    </row>
    <row r="74" spans="1:6" x14ac:dyDescent="0.35">
      <c r="A74" s="21" t="s">
        <v>54</v>
      </c>
      <c r="B74" s="19">
        <v>2280000</v>
      </c>
      <c r="C74" s="1" t="s">
        <v>81</v>
      </c>
      <c r="D74" s="1" t="s">
        <v>82</v>
      </c>
      <c r="E74" s="1"/>
      <c r="F74" s="1"/>
    </row>
    <row r="75" spans="1:6" x14ac:dyDescent="0.35">
      <c r="A75" s="22" t="s">
        <v>54</v>
      </c>
      <c r="B75" s="23" t="s">
        <v>107</v>
      </c>
      <c r="C75" s="1" t="s">
        <v>84</v>
      </c>
      <c r="D75" s="1"/>
      <c r="E75" s="1"/>
      <c r="F75" s="1"/>
    </row>
    <row r="76" spans="1:6" x14ac:dyDescent="0.35">
      <c r="A76" s="24" t="s">
        <v>54</v>
      </c>
      <c r="B76" s="9">
        <f>'[4]4. Data - Production statistics'!$H$25/1000</f>
        <v>2247409</v>
      </c>
      <c r="C76" s="1" t="s">
        <v>85</v>
      </c>
      <c r="D76" s="1"/>
      <c r="E76" s="1"/>
      <c r="F76" s="1"/>
    </row>
    <row r="77" spans="1:6" x14ac:dyDescent="0.35">
      <c r="A77" s="20" t="s">
        <v>55</v>
      </c>
      <c r="B77" s="19">
        <v>79000</v>
      </c>
      <c r="C77" s="1" t="s">
        <v>78</v>
      </c>
      <c r="D77" s="1" t="s">
        <v>79</v>
      </c>
      <c r="E77" s="1"/>
      <c r="F77" s="1"/>
    </row>
    <row r="78" spans="1:6" x14ac:dyDescent="0.35">
      <c r="A78" s="22" t="s">
        <v>55</v>
      </c>
      <c r="B78" s="23" t="s">
        <v>108</v>
      </c>
      <c r="C78" s="1" t="s">
        <v>84</v>
      </c>
      <c r="D78" s="1"/>
      <c r="E78" s="1"/>
      <c r="F78" s="1"/>
    </row>
    <row r="79" spans="1:6" x14ac:dyDescent="0.35">
      <c r="A79" s="24" t="s">
        <v>55</v>
      </c>
      <c r="B79" s="9">
        <f>'[4]4. Data - Production statistics'!$H$26/1000</f>
        <v>102516</v>
      </c>
      <c r="C79" s="1" t="s">
        <v>85</v>
      </c>
      <c r="D79" s="1"/>
      <c r="E79" s="1"/>
      <c r="F79" s="1"/>
    </row>
    <row r="80" spans="1:6" x14ac:dyDescent="0.35">
      <c r="A80" s="25" t="s">
        <v>109</v>
      </c>
      <c r="B80" s="19">
        <v>210</v>
      </c>
      <c r="C80" s="1" t="s">
        <v>75</v>
      </c>
      <c r="D80" s="1" t="s">
        <v>76</v>
      </c>
      <c r="E80" s="1"/>
      <c r="F80" s="1" t="s">
        <v>96</v>
      </c>
    </row>
    <row r="81" spans="1:6" x14ac:dyDescent="0.35">
      <c r="A81" s="26" t="s">
        <v>110</v>
      </c>
      <c r="B81" s="19">
        <v>200</v>
      </c>
      <c r="C81" s="1" t="s">
        <v>91</v>
      </c>
      <c r="D81" s="1" t="s">
        <v>92</v>
      </c>
      <c r="E81" s="1" t="s">
        <v>93</v>
      </c>
      <c r="F81" s="1"/>
    </row>
    <row r="82" spans="1:6" x14ac:dyDescent="0.35">
      <c r="A82" s="21" t="s">
        <v>110</v>
      </c>
      <c r="B82" s="19">
        <v>200</v>
      </c>
      <c r="C82" s="1" t="s">
        <v>81</v>
      </c>
      <c r="D82" s="1" t="s">
        <v>111</v>
      </c>
      <c r="E82" s="1"/>
      <c r="F82" s="1"/>
    </row>
    <row r="83" spans="1:6" x14ac:dyDescent="0.35">
      <c r="A83" s="18" t="s">
        <v>56</v>
      </c>
      <c r="B83" s="19">
        <v>10000</v>
      </c>
      <c r="C83" s="1" t="s">
        <v>75</v>
      </c>
      <c r="D83" s="1" t="s">
        <v>76</v>
      </c>
      <c r="E83" s="1"/>
      <c r="F83" s="1" t="s">
        <v>96</v>
      </c>
    </row>
    <row r="84" spans="1:6" x14ac:dyDescent="0.35">
      <c r="A84" s="24" t="s">
        <v>112</v>
      </c>
      <c r="B84" s="9">
        <f>'[4]4. Data - Production statistics'!$H$30/1000</f>
        <v>6869.0260350574063</v>
      </c>
      <c r="C84" s="1" t="s">
        <v>85</v>
      </c>
      <c r="D84" s="1"/>
      <c r="E84" s="1"/>
      <c r="F84" s="1"/>
    </row>
    <row r="85" spans="1:6" x14ac:dyDescent="0.35">
      <c r="A85" s="20" t="s">
        <v>113</v>
      </c>
      <c r="B85" s="19">
        <v>300000</v>
      </c>
      <c r="C85" s="1" t="s">
        <v>78</v>
      </c>
      <c r="D85" s="1" t="s">
        <v>79</v>
      </c>
      <c r="E85" s="1"/>
      <c r="F85" s="1"/>
    </row>
    <row r="86" spans="1:6" x14ac:dyDescent="0.35">
      <c r="A86" s="25" t="s">
        <v>57</v>
      </c>
      <c r="B86" s="19">
        <v>3120</v>
      </c>
      <c r="C86" s="1" t="s">
        <v>75</v>
      </c>
      <c r="D86" s="1" t="s">
        <v>76</v>
      </c>
      <c r="E86" s="1"/>
      <c r="F86" s="1" t="s">
        <v>114</v>
      </c>
    </row>
    <row r="87" spans="1:6" x14ac:dyDescent="0.35">
      <c r="A87" s="26" t="s">
        <v>57</v>
      </c>
      <c r="B87" s="19">
        <v>3300</v>
      </c>
      <c r="C87" s="1" t="s">
        <v>91</v>
      </c>
      <c r="D87" s="1" t="s">
        <v>92</v>
      </c>
      <c r="E87" s="1" t="s">
        <v>93</v>
      </c>
      <c r="F87" s="1"/>
    </row>
    <row r="88" spans="1:6" x14ac:dyDescent="0.35">
      <c r="A88" s="21" t="s">
        <v>57</v>
      </c>
      <c r="B88" s="19">
        <v>2200</v>
      </c>
      <c r="C88" s="1" t="s">
        <v>81</v>
      </c>
      <c r="D88" s="1" t="s">
        <v>97</v>
      </c>
      <c r="E88" s="1"/>
      <c r="F88" s="1"/>
    </row>
    <row r="89" spans="1:6" x14ac:dyDescent="0.35">
      <c r="A89" s="22" t="s">
        <v>57</v>
      </c>
      <c r="B89" s="23" t="s">
        <v>115</v>
      </c>
      <c r="C89" s="1" t="s">
        <v>84</v>
      </c>
      <c r="D89" s="1"/>
      <c r="E89" s="1"/>
      <c r="F89" s="1"/>
    </row>
    <row r="90" spans="1:6" x14ac:dyDescent="0.35">
      <c r="A90" s="24" t="s">
        <v>57</v>
      </c>
      <c r="B90" s="9">
        <f>'[4]4. Data - Production statistics'!$H$31/1000</f>
        <v>3287.8</v>
      </c>
      <c r="C90" s="1" t="s">
        <v>85</v>
      </c>
      <c r="D90" s="1"/>
      <c r="E90" s="1"/>
      <c r="F90" s="1"/>
    </row>
    <row r="91" spans="1:6" x14ac:dyDescent="0.35">
      <c r="A91" s="24" t="s">
        <v>58</v>
      </c>
      <c r="B91" s="9">
        <f>'[4]4. Data - Production statistics'!$H$32/1000</f>
        <v>3000000</v>
      </c>
      <c r="C91" s="1" t="s">
        <v>85</v>
      </c>
      <c r="D91" s="1" t="s">
        <v>116</v>
      </c>
      <c r="E91" s="1"/>
      <c r="F91" s="1" t="s">
        <v>117</v>
      </c>
    </row>
    <row r="92" spans="1:6" x14ac:dyDescent="0.35">
      <c r="A92" s="25" t="s">
        <v>59</v>
      </c>
      <c r="B92" s="19">
        <v>24000</v>
      </c>
      <c r="C92" s="1" t="s">
        <v>75</v>
      </c>
      <c r="D92" s="1" t="s">
        <v>76</v>
      </c>
      <c r="E92" s="1"/>
      <c r="F92" s="1" t="s">
        <v>96</v>
      </c>
    </row>
    <row r="93" spans="1:6" x14ac:dyDescent="0.35">
      <c r="A93" s="26" t="s">
        <v>59</v>
      </c>
      <c r="B93" s="19">
        <v>25000</v>
      </c>
      <c r="C93" s="1" t="s">
        <v>91</v>
      </c>
      <c r="D93" s="1" t="s">
        <v>92</v>
      </c>
      <c r="E93" s="1" t="s">
        <v>93</v>
      </c>
      <c r="F93" s="1"/>
    </row>
    <row r="94" spans="1:6" x14ac:dyDescent="0.35">
      <c r="A94" s="21" t="s">
        <v>59</v>
      </c>
      <c r="B94" s="19">
        <v>25000</v>
      </c>
      <c r="C94" s="1" t="s">
        <v>81</v>
      </c>
      <c r="D94" s="1" t="s">
        <v>97</v>
      </c>
      <c r="E94" s="1"/>
      <c r="F94" s="1"/>
    </row>
    <row r="95" spans="1:6" x14ac:dyDescent="0.35">
      <c r="A95" s="22" t="s">
        <v>59</v>
      </c>
      <c r="B95" s="23" t="s">
        <v>118</v>
      </c>
      <c r="C95" s="1" t="s">
        <v>84</v>
      </c>
      <c r="D95" s="1"/>
      <c r="E95" s="1"/>
      <c r="F95" s="1"/>
    </row>
    <row r="96" spans="1:6" x14ac:dyDescent="0.35">
      <c r="A96" s="24" t="s">
        <v>59</v>
      </c>
      <c r="B96" s="9">
        <f>'[4]4. Data - Production statistics'!$H$33/1000</f>
        <v>27802.768800000002</v>
      </c>
      <c r="C96" s="1" t="s">
        <v>85</v>
      </c>
      <c r="D96" s="1"/>
      <c r="E96" s="1"/>
      <c r="F96" s="1"/>
    </row>
    <row r="97" spans="1:6" x14ac:dyDescent="0.35">
      <c r="A97" s="21" t="s">
        <v>119</v>
      </c>
      <c r="B97" s="19">
        <v>2280000000</v>
      </c>
      <c r="C97" s="1" t="s">
        <v>81</v>
      </c>
      <c r="D97" s="1" t="s">
        <v>82</v>
      </c>
      <c r="E97" s="1"/>
      <c r="F97" s="1"/>
    </row>
    <row r="98" spans="1:6" x14ac:dyDescent="0.35">
      <c r="A98" s="20" t="s">
        <v>60</v>
      </c>
      <c r="B98" s="19">
        <v>2000</v>
      </c>
      <c r="C98" s="1" t="s">
        <v>78</v>
      </c>
      <c r="D98" s="1" t="s">
        <v>79</v>
      </c>
      <c r="E98" s="1"/>
      <c r="F98" s="1"/>
    </row>
    <row r="99" spans="1:6" x14ac:dyDescent="0.35">
      <c r="A99" s="22" t="s">
        <v>60</v>
      </c>
      <c r="B99" s="23" t="s">
        <v>120</v>
      </c>
      <c r="C99" s="1" t="s">
        <v>84</v>
      </c>
      <c r="D99" s="1"/>
      <c r="E99" s="1"/>
      <c r="F99" s="1"/>
    </row>
    <row r="100" spans="1:6" x14ac:dyDescent="0.35">
      <c r="A100" s="24" t="s">
        <v>60</v>
      </c>
      <c r="B100" s="9">
        <f>'[4]4. Data - Production statistics'!$H$35/1000</f>
        <v>1836.6</v>
      </c>
      <c r="C100" s="1" t="s">
        <v>85</v>
      </c>
      <c r="D100" s="1"/>
      <c r="E100" s="1"/>
      <c r="F100" s="1"/>
    </row>
    <row r="101" spans="1:6" x14ac:dyDescent="0.35">
      <c r="A101" s="18" t="s">
        <v>61</v>
      </c>
      <c r="B101" s="19">
        <v>560</v>
      </c>
      <c r="C101" s="1" t="s">
        <v>75</v>
      </c>
      <c r="D101" s="1" t="s">
        <v>76</v>
      </c>
      <c r="E101" s="1"/>
      <c r="F101" s="1" t="s">
        <v>121</v>
      </c>
    </row>
    <row r="102" spans="1:6" x14ac:dyDescent="0.35">
      <c r="A102" s="26" t="s">
        <v>61</v>
      </c>
      <c r="B102" s="19">
        <v>420</v>
      </c>
      <c r="C102" s="1" t="s">
        <v>91</v>
      </c>
      <c r="D102" s="1" t="s">
        <v>92</v>
      </c>
      <c r="E102" s="1" t="s">
        <v>93</v>
      </c>
      <c r="F102" s="1"/>
    </row>
    <row r="103" spans="1:6" x14ac:dyDescent="0.35">
      <c r="A103" s="20" t="s">
        <v>61</v>
      </c>
      <c r="B103" s="19">
        <v>640</v>
      </c>
      <c r="C103" s="1" t="s">
        <v>78</v>
      </c>
      <c r="D103" s="1" t="s">
        <v>79</v>
      </c>
      <c r="E103" s="1"/>
      <c r="F103" s="1"/>
    </row>
    <row r="104" spans="1:6" x14ac:dyDescent="0.35">
      <c r="A104" s="21" t="s">
        <v>61</v>
      </c>
      <c r="B104" s="19">
        <v>200</v>
      </c>
      <c r="C104" s="1" t="s">
        <v>81</v>
      </c>
      <c r="D104" s="1" t="s">
        <v>82</v>
      </c>
      <c r="E104" s="1"/>
      <c r="F104" s="1"/>
    </row>
    <row r="105" spans="1:6" x14ac:dyDescent="0.35">
      <c r="A105" s="22" t="s">
        <v>61</v>
      </c>
      <c r="B105" s="23">
        <v>444</v>
      </c>
      <c r="C105" s="1" t="s">
        <v>84</v>
      </c>
      <c r="D105" s="1"/>
      <c r="E105" s="1"/>
      <c r="F105" s="1"/>
    </row>
    <row r="106" spans="1:6" x14ac:dyDescent="0.35">
      <c r="A106" s="24" t="s">
        <v>61</v>
      </c>
      <c r="B106" s="9">
        <f>'[4]4. Data - Production statistics'!$H$39/1000</f>
        <v>556.20000000000005</v>
      </c>
      <c r="C106" s="1" t="s">
        <v>85</v>
      </c>
      <c r="D106" s="1"/>
      <c r="E106" s="1"/>
      <c r="F106" s="1"/>
    </row>
    <row r="107" spans="1:6" x14ac:dyDescent="0.35">
      <c r="A107" s="25" t="s">
        <v>62</v>
      </c>
      <c r="B107" s="19">
        <v>310</v>
      </c>
      <c r="C107" s="1" t="s">
        <v>75</v>
      </c>
      <c r="D107" s="1" t="s">
        <v>76</v>
      </c>
      <c r="E107" s="1"/>
      <c r="F107" s="1" t="s">
        <v>96</v>
      </c>
    </row>
    <row r="108" spans="1:6" x14ac:dyDescent="0.35">
      <c r="A108" s="24" t="s">
        <v>62</v>
      </c>
      <c r="B108" s="9">
        <f>'[4]4. Data - Production statistics'!$H$40/1000</f>
        <v>289.33571082765474</v>
      </c>
      <c r="C108" s="1" t="s">
        <v>85</v>
      </c>
      <c r="D108" s="1"/>
      <c r="E108" s="1"/>
      <c r="F108" s="1"/>
    </row>
    <row r="109" spans="1:6" x14ac:dyDescent="0.35">
      <c r="A109" s="20" t="s">
        <v>63</v>
      </c>
      <c r="B109" s="19">
        <v>95000</v>
      </c>
      <c r="C109" s="1" t="s">
        <v>78</v>
      </c>
      <c r="D109" s="1" t="s">
        <v>79</v>
      </c>
      <c r="E109" s="1"/>
      <c r="F109" s="1"/>
    </row>
    <row r="110" spans="1:6" x14ac:dyDescent="0.35">
      <c r="A110" s="22" t="s">
        <v>63</v>
      </c>
      <c r="B110" s="23" t="s">
        <v>122</v>
      </c>
      <c r="C110" s="1" t="s">
        <v>84</v>
      </c>
      <c r="D110" s="1"/>
      <c r="E110" s="1"/>
      <c r="F110" s="1"/>
    </row>
    <row r="111" spans="1:6" x14ac:dyDescent="0.35">
      <c r="A111" s="24" t="s">
        <v>63</v>
      </c>
      <c r="B111" s="9">
        <f>'[4]4. Data - Production statistics'!$H$44/1000</f>
        <v>309863.2</v>
      </c>
      <c r="C111" s="1" t="s">
        <v>85</v>
      </c>
      <c r="D111" s="1"/>
      <c r="E111" s="1"/>
      <c r="F111" s="1"/>
    </row>
    <row r="112" spans="1:6" x14ac:dyDescent="0.35">
      <c r="A112" s="25" t="s">
        <v>123</v>
      </c>
      <c r="B112" s="19">
        <v>5154000</v>
      </c>
      <c r="C112" s="1" t="s">
        <v>75</v>
      </c>
      <c r="D112" s="1" t="s">
        <v>76</v>
      </c>
      <c r="E112" s="1"/>
      <c r="F112" s="1" t="s">
        <v>77</v>
      </c>
    </row>
    <row r="113" spans="1:6" x14ac:dyDescent="0.35">
      <c r="A113" s="20" t="s">
        <v>64</v>
      </c>
      <c r="B113" s="19">
        <v>84000</v>
      </c>
      <c r="C113" s="1" t="s">
        <v>78</v>
      </c>
      <c r="D113" s="1" t="s">
        <v>79</v>
      </c>
      <c r="E113" s="1"/>
      <c r="F113" s="1"/>
    </row>
    <row r="114" spans="1:6" x14ac:dyDescent="0.35">
      <c r="A114" s="22" t="s">
        <v>64</v>
      </c>
      <c r="B114" s="23" t="s">
        <v>124</v>
      </c>
      <c r="C114" s="1" t="s">
        <v>84</v>
      </c>
      <c r="D114" s="1"/>
      <c r="E114" s="1"/>
      <c r="F114" s="1"/>
    </row>
    <row r="115" spans="1:6" x14ac:dyDescent="0.35">
      <c r="A115" s="24" t="s">
        <v>64</v>
      </c>
      <c r="B115" s="9">
        <f>'[4]4. Data - Production statistics'!$H$45/1000</f>
        <v>86273.4</v>
      </c>
      <c r="C115" s="1" t="s">
        <v>85</v>
      </c>
      <c r="D115" s="1"/>
      <c r="E115" s="1"/>
      <c r="F115" s="1"/>
    </row>
    <row r="116" spans="1:6" x14ac:dyDescent="0.35">
      <c r="A116" s="25" t="s">
        <v>65</v>
      </c>
      <c r="B116" s="19">
        <v>105000</v>
      </c>
      <c r="C116" s="1" t="s">
        <v>75</v>
      </c>
      <c r="D116" s="1" t="s">
        <v>76</v>
      </c>
      <c r="E116" s="1"/>
      <c r="F116" s="1" t="s">
        <v>96</v>
      </c>
    </row>
    <row r="117" spans="1:6" x14ac:dyDescent="0.35">
      <c r="A117" s="20" t="s">
        <v>65</v>
      </c>
      <c r="B117" s="19">
        <v>100000</v>
      </c>
      <c r="C117" s="1" t="s">
        <v>78</v>
      </c>
      <c r="D117" s="1" t="s">
        <v>79</v>
      </c>
      <c r="E117" s="1"/>
      <c r="F117" s="1"/>
    </row>
    <row r="118" spans="1:6" x14ac:dyDescent="0.35">
      <c r="A118" s="22" t="s">
        <v>65</v>
      </c>
      <c r="B118" s="23" t="s">
        <v>125</v>
      </c>
      <c r="C118" s="1" t="s">
        <v>84</v>
      </c>
      <c r="D118" s="1"/>
      <c r="E118" s="1"/>
      <c r="F118" s="1"/>
    </row>
    <row r="119" spans="1:6" x14ac:dyDescent="0.35">
      <c r="A119" s="24" t="s">
        <v>65</v>
      </c>
      <c r="B119" s="9">
        <f>'[4]4. Data - Production statistics'!$H$51/1000</f>
        <v>85066.6</v>
      </c>
      <c r="C119" s="1" t="s">
        <v>85</v>
      </c>
      <c r="D119" s="1"/>
      <c r="E119" s="1"/>
      <c r="F119" s="1"/>
    </row>
    <row r="120" spans="1:6" x14ac:dyDescent="0.35">
      <c r="A120" s="18" t="s">
        <v>66</v>
      </c>
      <c r="B120" s="19">
        <v>6420</v>
      </c>
      <c r="C120" s="1" t="s">
        <v>75</v>
      </c>
      <c r="D120" s="1" t="s">
        <v>76</v>
      </c>
      <c r="E120" s="1"/>
      <c r="F120" s="1" t="s">
        <v>96</v>
      </c>
    </row>
    <row r="121" spans="1:6" x14ac:dyDescent="0.35">
      <c r="A121" s="20" t="s">
        <v>66</v>
      </c>
      <c r="B121" s="19" t="s">
        <v>101</v>
      </c>
      <c r="C121" s="1" t="s">
        <v>78</v>
      </c>
      <c r="D121" s="1" t="s">
        <v>79</v>
      </c>
      <c r="E121" s="1"/>
      <c r="F121" s="1"/>
    </row>
    <row r="122" spans="1:6" x14ac:dyDescent="0.35">
      <c r="A122" s="24" t="s">
        <v>66</v>
      </c>
      <c r="B122" s="9">
        <f>'[4]4. Data - Production statistics'!$H$52/1000</f>
        <v>6974.9925473812691</v>
      </c>
      <c r="C122" s="1" t="s">
        <v>85</v>
      </c>
      <c r="D122" s="1"/>
      <c r="E122" s="1"/>
      <c r="F122" s="1"/>
    </row>
    <row r="123" spans="1:6" x14ac:dyDescent="0.35">
      <c r="A123" s="18" t="s">
        <v>67</v>
      </c>
      <c r="B123" s="19">
        <v>12000000</v>
      </c>
      <c r="C123" s="1" t="s">
        <v>75</v>
      </c>
      <c r="D123" s="1" t="s">
        <v>76</v>
      </c>
      <c r="E123" s="1"/>
      <c r="F123" s="1" t="s">
        <v>77</v>
      </c>
    </row>
    <row r="124" spans="1:6" x14ac:dyDescent="0.35">
      <c r="A124" s="20" t="s">
        <v>67</v>
      </c>
      <c r="B124" s="19" t="s">
        <v>101</v>
      </c>
      <c r="C124" s="1" t="s">
        <v>78</v>
      </c>
      <c r="D124" s="1" t="s">
        <v>79</v>
      </c>
      <c r="E124" s="1"/>
      <c r="F124" s="1"/>
    </row>
    <row r="125" spans="1:6" x14ac:dyDescent="0.35">
      <c r="A125" s="22" t="s">
        <v>67</v>
      </c>
      <c r="B125" s="23" t="s">
        <v>126</v>
      </c>
      <c r="C125" s="1" t="s">
        <v>84</v>
      </c>
      <c r="D125" s="1"/>
      <c r="E125" s="1"/>
      <c r="F125" s="1"/>
    </row>
    <row r="126" spans="1:6" x14ac:dyDescent="0.35">
      <c r="A126" s="24" t="s">
        <v>67</v>
      </c>
      <c r="B126" s="9">
        <f>'[4]4. Data - Production statistics'!$H$53/1000</f>
        <v>12776242</v>
      </c>
      <c r="C126" s="1" t="s">
        <v>85</v>
      </c>
      <c r="D126" s="1"/>
      <c r="E126" s="1"/>
      <c r="F126" s="1"/>
    </row>
    <row r="127" spans="1:6" x14ac:dyDescent="0.35">
      <c r="A127" s="28" t="s">
        <v>68</v>
      </c>
      <c r="B127" s="19">
        <v>595000</v>
      </c>
      <c r="C127" s="1" t="s">
        <v>91</v>
      </c>
      <c r="D127" s="1" t="s">
        <v>92</v>
      </c>
      <c r="E127" s="1" t="s">
        <v>93</v>
      </c>
      <c r="F127" s="1"/>
    </row>
    <row r="128" spans="1:6" x14ac:dyDescent="0.35">
      <c r="A128" s="20" t="s">
        <v>68</v>
      </c>
      <c r="B128" s="19">
        <v>1400000</v>
      </c>
      <c r="C128" s="1" t="s">
        <v>78</v>
      </c>
      <c r="D128" s="1" t="s">
        <v>79</v>
      </c>
      <c r="E128" s="1"/>
      <c r="F128" s="1"/>
    </row>
    <row r="129" spans="1:6" x14ac:dyDescent="0.35">
      <c r="A129" s="24" t="s">
        <v>68</v>
      </c>
      <c r="B129" s="9">
        <f>'[4]4. Data - Production statistics'!$H$61/1000</f>
        <v>1125031.21878297</v>
      </c>
      <c r="C129" s="1" t="s">
        <v>85</v>
      </c>
      <c r="D129" s="1"/>
      <c r="E129" s="1"/>
      <c r="F129" s="1"/>
    </row>
    <row r="130" spans="1:6" x14ac:dyDescent="0.35">
      <c r="A130" s="18" t="s">
        <v>68</v>
      </c>
      <c r="B130" s="19">
        <v>595</v>
      </c>
      <c r="C130" s="1" t="s">
        <v>75</v>
      </c>
      <c r="D130" s="1" t="s">
        <v>76</v>
      </c>
      <c r="E130" s="1"/>
      <c r="F130" s="1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2F40-B060-450F-91E2-69B838DA0923}">
  <sheetPr>
    <tabColor theme="0" tint="-4.9989318521683403E-2"/>
  </sheetPr>
  <dimension ref="A1:G33"/>
  <sheetViews>
    <sheetView workbookViewId="0">
      <selection activeCell="G21" sqref="G21"/>
    </sheetView>
  </sheetViews>
  <sheetFormatPr baseColWidth="10" defaultRowHeight="14.5" x14ac:dyDescent="0.35"/>
  <cols>
    <col min="4" max="4" width="25.7265625" bestFit="1" customWidth="1"/>
  </cols>
  <sheetData>
    <row r="1" spans="1:7" x14ac:dyDescent="0.35">
      <c r="A1" s="31" t="s">
        <v>131</v>
      </c>
      <c r="B1" s="32" t="s">
        <v>132</v>
      </c>
      <c r="C1" s="32" t="s">
        <v>133</v>
      </c>
      <c r="D1" s="31" t="s">
        <v>129</v>
      </c>
      <c r="F1" s="44" t="s">
        <v>136</v>
      </c>
      <c r="G1" s="44"/>
    </row>
    <row r="2" spans="1:7" x14ac:dyDescent="0.35">
      <c r="A2" s="5" t="s">
        <v>38</v>
      </c>
      <c r="B2" s="33">
        <f>1-'[5]Comparison datas literature'!F3</f>
        <v>0.90813874280952489</v>
      </c>
      <c r="C2" s="33">
        <f>(1-'[5]Comparison datas literature'!E3)*'[5]RR study'!B2</f>
        <v>0.79852327505233978</v>
      </c>
      <c r="D2" s="34" t="s">
        <v>134</v>
      </c>
      <c r="F2" s="34" t="s">
        <v>134</v>
      </c>
      <c r="G2" s="38" t="s">
        <v>137</v>
      </c>
    </row>
    <row r="3" spans="1:7" x14ac:dyDescent="0.35">
      <c r="A3" s="6" t="s">
        <v>39</v>
      </c>
      <c r="B3" s="33">
        <f>1-'[5]Comparison datas literature'!F4</f>
        <v>0.96120000000000005</v>
      </c>
      <c r="C3" s="33">
        <f>(1-'[5]Comparison datas literature'!E4)*'[5]RR study'!B3</f>
        <v>0.74589119999999998</v>
      </c>
      <c r="D3" s="34" t="s">
        <v>134</v>
      </c>
      <c r="F3" s="34" t="s">
        <v>135</v>
      </c>
      <c r="G3" s="38" t="s">
        <v>138</v>
      </c>
    </row>
    <row r="4" spans="1:7" x14ac:dyDescent="0.35">
      <c r="A4" s="6" t="s">
        <v>40</v>
      </c>
      <c r="B4" s="33">
        <f>1-'[5]Comparison datas literature'!F5</f>
        <v>0.99790607086645444</v>
      </c>
      <c r="C4" s="33">
        <f>(1-'[5]Comparison datas literature'!E5)*'[5]RR study'!B4</f>
        <v>0.76116258846560692</v>
      </c>
      <c r="D4" s="34" t="s">
        <v>134</v>
      </c>
    </row>
    <row r="5" spans="1:7" x14ac:dyDescent="0.35">
      <c r="A5" s="6" t="s">
        <v>41</v>
      </c>
      <c r="B5" s="33">
        <f>1-'[5]Comparison datas literature'!F6</f>
        <v>0.89217919846074034</v>
      </c>
      <c r="C5" s="33">
        <f>(1-'[5]Comparison datas literature'!E6)*'[5]RR study'!B5</f>
        <v>0.67042367514390866</v>
      </c>
      <c r="D5" s="34" t="s">
        <v>134</v>
      </c>
    </row>
    <row r="6" spans="1:7" x14ac:dyDescent="0.35">
      <c r="A6" s="5" t="s">
        <v>42</v>
      </c>
      <c r="B6" s="33">
        <f>1-'[5]Comparison datas literature'!F7</f>
        <v>0.97064955919698226</v>
      </c>
      <c r="C6" s="33">
        <f>(1-'[5]Comparison datas literature'!E7)*'[5]RR study'!B6</f>
        <v>0.42645155031877346</v>
      </c>
      <c r="D6" s="34" t="s">
        <v>134</v>
      </c>
    </row>
    <row r="7" spans="1:7" x14ac:dyDescent="0.35">
      <c r="A7" s="5" t="s">
        <v>43</v>
      </c>
      <c r="B7" s="33">
        <f>1-'[5]Comparison datas literature'!F8</f>
        <v>0.97751655521087433</v>
      </c>
      <c r="C7" s="33">
        <f>(1-'[5]Comparison datas literature'!E8)*'[5]RR study'!B7</f>
        <v>0.81597780244297546</v>
      </c>
      <c r="D7" s="34" t="s">
        <v>134</v>
      </c>
    </row>
    <row r="8" spans="1:7" x14ac:dyDescent="0.35">
      <c r="A8" s="7" t="s">
        <v>44</v>
      </c>
      <c r="B8" s="33">
        <f>1-'[5]Comparison datas literature'!F9</f>
        <v>0.83445470245105513</v>
      </c>
      <c r="C8" s="33">
        <f>(1-'[5]Comparison datas literature'!E9)*'[5]RR study'!B8</f>
        <v>0.55256020803350481</v>
      </c>
      <c r="D8" s="34" t="s">
        <v>134</v>
      </c>
    </row>
    <row r="9" spans="1:7" x14ac:dyDescent="0.35">
      <c r="A9" s="5" t="s">
        <v>37</v>
      </c>
      <c r="B9" s="35">
        <v>0.95</v>
      </c>
      <c r="C9" s="36">
        <f>'[5]Comparison datas literature'!D10</f>
        <v>0.59849999999999992</v>
      </c>
      <c r="D9" s="34" t="s">
        <v>135</v>
      </c>
    </row>
    <row r="10" spans="1:7" x14ac:dyDescent="0.35">
      <c r="A10" s="6" t="s">
        <v>45</v>
      </c>
      <c r="B10" s="33">
        <f>1-'[5]Comparison datas literature'!F11</f>
        <v>1</v>
      </c>
      <c r="C10" s="33">
        <f>(1-'[5]Comparison datas literature'!E11)*'[5]RR study'!B10</f>
        <v>6.5774804905239792E-3</v>
      </c>
      <c r="D10" s="34" t="s">
        <v>134</v>
      </c>
    </row>
    <row r="11" spans="1:7" x14ac:dyDescent="0.35">
      <c r="A11" s="6" t="s">
        <v>46</v>
      </c>
      <c r="B11" s="33">
        <f>1-'[5]Comparison datas literature'!F12</f>
        <v>0.99986413043478262</v>
      </c>
      <c r="C11" s="33">
        <f>(1-'[5]Comparison datas literature'!E12)*'[5]RR study'!B11</f>
        <v>2.7170220935728464E-3</v>
      </c>
      <c r="D11" s="34" t="s">
        <v>134</v>
      </c>
    </row>
    <row r="12" spans="1:7" x14ac:dyDescent="0.35">
      <c r="A12" s="7" t="s">
        <v>47</v>
      </c>
      <c r="B12" s="33">
        <f>1-'[5]Comparison datas literature'!F13</f>
        <v>0.83275227004971608</v>
      </c>
      <c r="C12" s="37">
        <f>(1-'[5]Comparison datas literature'!E13)*'[5]RR study'!B12</f>
        <v>0.24982568101491476</v>
      </c>
      <c r="D12" s="34" t="s">
        <v>134</v>
      </c>
    </row>
    <row r="13" spans="1:7" x14ac:dyDescent="0.35">
      <c r="A13" s="5" t="s">
        <v>48</v>
      </c>
      <c r="B13" s="33">
        <f>1-'[5]Comparison datas literature'!F14</f>
        <v>1.0000000000000002</v>
      </c>
      <c r="C13" s="33">
        <f>(1-'[5]Comparison datas literature'!E14)*'[5]RR study'!B13</f>
        <v>0.87408949011446435</v>
      </c>
      <c r="D13" s="34" t="s">
        <v>134</v>
      </c>
    </row>
    <row r="14" spans="1:7" x14ac:dyDescent="0.35">
      <c r="A14" s="6" t="s">
        <v>49</v>
      </c>
      <c r="B14" s="33">
        <f>1-'[5]Comparison datas literature'!F15</f>
        <v>0.95739698194604195</v>
      </c>
      <c r="C14" s="33">
        <f>(1-'[5]Comparison datas literature'!E15)*'[5]RR study'!B14</f>
        <v>0.85404162594050337</v>
      </c>
      <c r="D14" s="34" t="s">
        <v>134</v>
      </c>
    </row>
    <row r="15" spans="1:7" x14ac:dyDescent="0.35">
      <c r="A15" s="5" t="s">
        <v>50</v>
      </c>
      <c r="B15" s="33">
        <f>1-'[5]Comparison datas literature'!F16</f>
        <v>0.94075995304080395</v>
      </c>
      <c r="C15" s="33">
        <f>(1-'[5]Comparison datas literature'!E16)*'[5]RR study'!B15</f>
        <v>0.63901119810296603</v>
      </c>
      <c r="D15" s="34" t="s">
        <v>134</v>
      </c>
    </row>
    <row r="16" spans="1:7" x14ac:dyDescent="0.35">
      <c r="A16" s="6" t="s">
        <v>51</v>
      </c>
      <c r="B16" s="33">
        <f>1-'[5]Comparison datas literature'!F17</f>
        <v>0.96428114845397317</v>
      </c>
      <c r="C16" s="33">
        <f>(1-'[5]Comparison datas literature'!E17)*'[5]RR study'!B16</f>
        <v>0.67499680391778094</v>
      </c>
      <c r="D16" s="34" t="s">
        <v>134</v>
      </c>
    </row>
    <row r="17" spans="1:4" x14ac:dyDescent="0.35">
      <c r="A17" s="5" t="s">
        <v>52</v>
      </c>
      <c r="B17" s="33">
        <f>1-'[5]Comparison datas literature'!F18</f>
        <v>0.99999999999999989</v>
      </c>
      <c r="C17" s="33">
        <f>(1-'[5]Comparison datas literature'!E18)*'[5]RR study'!B17</f>
        <v>0.60000000000000009</v>
      </c>
      <c r="D17" s="34" t="s">
        <v>134</v>
      </c>
    </row>
    <row r="18" spans="1:4" x14ac:dyDescent="0.35">
      <c r="A18" s="7" t="s">
        <v>53</v>
      </c>
      <c r="B18" s="33">
        <f>1-'[5]Comparison datas literature'!F19</f>
        <v>0.96546212667585374</v>
      </c>
      <c r="C18" s="33">
        <f>(1-'[5]Comparison datas literature'!E19)*'[5]RR study'!B18</f>
        <v>0.57787148010964373</v>
      </c>
      <c r="D18" s="34" t="s">
        <v>134</v>
      </c>
    </row>
    <row r="19" spans="1:4" x14ac:dyDescent="0.35">
      <c r="A19" s="5" t="s">
        <v>54</v>
      </c>
      <c r="B19" s="33">
        <f>1-'[5]Comparison datas literature'!F20</f>
        <v>0.94463836406500901</v>
      </c>
      <c r="C19" s="33">
        <f>(1-'[5]Comparison datas literature'!E20)*'[5]RR study'!B19</f>
        <v>0.74395466384252495</v>
      </c>
      <c r="D19" s="34" t="s">
        <v>134</v>
      </c>
    </row>
    <row r="20" spans="1:4" x14ac:dyDescent="0.35">
      <c r="A20" s="6" t="s">
        <v>55</v>
      </c>
      <c r="B20" s="33">
        <f>1-'[5]Comparison datas literature'!F21</f>
        <v>0.92237313987492009</v>
      </c>
      <c r="C20" s="33">
        <f>(1-'[5]Comparison datas literature'!E21)*'[5]RR study'!B20</f>
        <v>0.65488492931119302</v>
      </c>
      <c r="D20" s="34" t="s">
        <v>134</v>
      </c>
    </row>
    <row r="21" spans="1:4" x14ac:dyDescent="0.35">
      <c r="A21" s="7" t="s">
        <v>56</v>
      </c>
      <c r="B21" s="33">
        <f>1-'[5]Comparison datas literature'!F22</f>
        <v>0.90291119774981476</v>
      </c>
      <c r="C21" s="33">
        <f>(1-'[5]Comparison datas literature'!E22)*'[5]RR study'!B21</f>
        <v>0.5376158248191113</v>
      </c>
      <c r="D21" s="34" t="s">
        <v>134</v>
      </c>
    </row>
    <row r="22" spans="1:4" x14ac:dyDescent="0.35">
      <c r="A22" s="6" t="s">
        <v>57</v>
      </c>
      <c r="B22" s="33">
        <f>1-'[5]Comparison datas literature'!F23</f>
        <v>0.99453178221186278</v>
      </c>
      <c r="C22" s="37">
        <f>(1-'[5]Comparison datas literature'!E23)*'[5]RR study'!B22</f>
        <v>4.4752080939990814E-2</v>
      </c>
      <c r="D22" s="34" t="s">
        <v>134</v>
      </c>
    </row>
    <row r="23" spans="1:4" x14ac:dyDescent="0.35">
      <c r="A23" s="5" t="s">
        <v>58</v>
      </c>
      <c r="B23" s="33">
        <f>1-'[5]Comparison datas literature'!F24</f>
        <v>0.91999999999999993</v>
      </c>
      <c r="C23" s="33">
        <f>(1-'[5]Comparison datas literature'!E24)*'[5]RR study'!B23</f>
        <v>0.73599999999999999</v>
      </c>
      <c r="D23" s="34" t="s">
        <v>134</v>
      </c>
    </row>
    <row r="24" spans="1:4" x14ac:dyDescent="0.35">
      <c r="A24" s="5" t="s">
        <v>59</v>
      </c>
      <c r="B24" s="33">
        <f>1-'[5]Comparison datas literature'!F25</f>
        <v>1.0000000000000002</v>
      </c>
      <c r="C24" s="33">
        <f>(1-'[5]Comparison datas literature'!E25)*'[5]RR study'!B24</f>
        <v>0.84256559766763872</v>
      </c>
      <c r="D24" s="34" t="s">
        <v>134</v>
      </c>
    </row>
    <row r="25" spans="1:4" x14ac:dyDescent="0.35">
      <c r="A25" s="5" t="s">
        <v>60</v>
      </c>
      <c r="B25" s="33">
        <f>1-'[5]Comparison datas literature'!F26</f>
        <v>0.99805572742851179</v>
      </c>
      <c r="C25" s="33">
        <f>(1-'[5]Comparison datas literature'!E26)*'[5]RR study'!B25</f>
        <v>0.67785017909107137</v>
      </c>
      <c r="D25" s="34" t="s">
        <v>134</v>
      </c>
    </row>
    <row r="26" spans="1:4" x14ac:dyDescent="0.35">
      <c r="A26" s="5" t="s">
        <v>61</v>
      </c>
      <c r="B26" s="33">
        <f>1-'[5]Comparison datas literature'!F27</f>
        <v>0.98995006993746326</v>
      </c>
      <c r="C26" s="37">
        <f>(1-'[5]Comparison datas literature'!E27)*'[5]RR study'!B26</f>
        <v>4.4552208368022539E-2</v>
      </c>
      <c r="D26" s="34" t="s">
        <v>134</v>
      </c>
    </row>
    <row r="27" spans="1:4" x14ac:dyDescent="0.35">
      <c r="A27" s="7" t="s">
        <v>62</v>
      </c>
      <c r="B27" s="33">
        <f>1-'[5]Comparison datas literature'!F28</f>
        <v>0.86502679244765779</v>
      </c>
      <c r="C27" s="33">
        <f>(1-'[5]Comparison datas literature'!E28)*'[5]RR study'!B27</f>
        <v>0.55889273642921389</v>
      </c>
      <c r="D27" s="34" t="s">
        <v>134</v>
      </c>
    </row>
    <row r="28" spans="1:4" x14ac:dyDescent="0.35">
      <c r="A28" s="5" t="s">
        <v>63</v>
      </c>
      <c r="B28" s="33">
        <f>1-'[5]Comparison datas literature'!F29</f>
        <v>0.99243161901028532</v>
      </c>
      <c r="C28" s="33">
        <f>(1-'[5]Comparison datas literature'!E29)*'[5]RR study'!B28</f>
        <v>0.87567495795025174</v>
      </c>
      <c r="D28" s="34" t="s">
        <v>134</v>
      </c>
    </row>
    <row r="29" spans="1:4" x14ac:dyDescent="0.35">
      <c r="A29" s="5" t="s">
        <v>64</v>
      </c>
      <c r="B29" s="33">
        <f>1-'[5]Comparison datas literature'!F30</f>
        <v>0.89027747461422324</v>
      </c>
      <c r="C29" s="33">
        <f>(1-'[5]Comparison datas literature'!E30)*'[5]RR study'!B29</f>
        <v>0.29264544711620954</v>
      </c>
      <c r="D29" s="34" t="s">
        <v>134</v>
      </c>
    </row>
    <row r="30" spans="1:4" x14ac:dyDescent="0.35">
      <c r="A30" s="5" t="s">
        <v>65</v>
      </c>
      <c r="B30" s="33">
        <f>1-'[5]Comparison datas literature'!F31</f>
        <v>1</v>
      </c>
      <c r="C30" s="33">
        <f>(1-'[5]Comparison datas literature'!E31)*'[5]RR study'!B30</f>
        <v>0.88571428571428579</v>
      </c>
      <c r="D30" s="34" t="s">
        <v>134</v>
      </c>
    </row>
    <row r="31" spans="1:4" x14ac:dyDescent="0.35">
      <c r="A31" s="6" t="s">
        <v>66</v>
      </c>
      <c r="B31" s="33">
        <f>1-'[5]Comparison datas literature'!F32</f>
        <v>0.89282970271070705</v>
      </c>
      <c r="C31" s="33">
        <f>(1-'[5]Comparison datas literature'!E32)*'[5]RR study'!B31</f>
        <v>0.59290685898236761</v>
      </c>
      <c r="D31" s="34" t="s">
        <v>134</v>
      </c>
    </row>
    <row r="32" spans="1:4" x14ac:dyDescent="0.35">
      <c r="A32" s="5" t="s">
        <v>67</v>
      </c>
      <c r="B32" s="33">
        <f>1-'[5]Comparison datas literature'!F33</f>
        <v>0.97568273374067827</v>
      </c>
      <c r="C32" s="33">
        <f>(1-'[5]Comparison datas literature'!E33)*'[5]RR study'!B32</f>
        <v>0.81742856379078255</v>
      </c>
      <c r="D32" s="34" t="s">
        <v>134</v>
      </c>
    </row>
    <row r="33" spans="1:4" x14ac:dyDescent="0.35">
      <c r="A33" s="5" t="s">
        <v>68</v>
      </c>
      <c r="B33" s="33">
        <f>1-'[5]Comparison datas literature'!F34</f>
        <v>0.95603887089310502</v>
      </c>
      <c r="C33" s="33">
        <f>(1-'[5]Comparison datas literature'!E34)*'[5]RR study'!B33</f>
        <v>0.81741323461360482</v>
      </c>
      <c r="D33" s="34" t="s">
        <v>134</v>
      </c>
    </row>
  </sheetData>
  <mergeCells count="1">
    <mergeCell ref="F1:G1"/>
  </mergeCells>
  <conditionalFormatting sqref="A15:A22">
    <cfRule type="duplicateValues" dxfId="2" priority="1"/>
    <cfRule type="duplicateValues" dxfId="1" priority="2"/>
    <cfRule type="duplicateValues" dxfId="0" priority="3"/>
  </conditionalFormatting>
  <hyperlinks>
    <hyperlink ref="G2" r:id="rId1" display="https://doi.org/10.1038/s41893-022-00895-8" xr:uid="{1898F6C3-ECEA-4F3C-8914-468A46235B04}"/>
    <hyperlink ref="G3" r:id="rId2" display="https://doi.org/10.1021/acs.est.1c07875" xr:uid="{422EFCDA-4B41-4D7F-842A-E899A1CE34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Metals data</vt:lpstr>
      <vt:lpstr>Ref Res</vt:lpstr>
      <vt:lpstr>Ref Prod</vt:lpstr>
      <vt:lpstr>Ref 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2024-11-07T20:40:56Z</dcterms:modified>
</cp:coreProperties>
</file>