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48185F79-AAAC-4E91-BA64-BDAE3DB35D8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le of content" sheetId="26" r:id="rId1"/>
    <sheet name="CF_Litt" sheetId="21" r:id="rId2"/>
    <sheet name="CF_Flexibility_Matrix" sheetId="22" r:id="rId3"/>
    <sheet name="Biomass_Avail" sheetId="23" r:id="rId4"/>
    <sheet name="Hydro_Avail" sheetId="24" r:id="rId5"/>
    <sheet name="Power_Flexibility_Matrix" sheetId="25" r:id="rId6"/>
    <sheet name="MI_Agg_2010" sheetId="18" r:id="rId7"/>
    <sheet name="MI" sheetId="20" r:id="rId8"/>
    <sheet name="Ref&amp;Hp" sheetId="2" r:id="rId9"/>
  </sheets>
  <definedNames>
    <definedName name="_xlnm._FilterDatabase" localSheetId="7" hidden="1">MI!$A$1:$AB$1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0" l="1"/>
  <c r="G18" i="20"/>
  <c r="H2" i="20"/>
  <c r="G2" i="20"/>
  <c r="B63" i="2"/>
  <c r="B69" i="2" s="1"/>
  <c r="B62" i="2"/>
  <c r="B43" i="2"/>
  <c r="B42" i="2"/>
  <c r="G50" i="2" s="1"/>
  <c r="E52" i="2" l="1"/>
  <c r="E50" i="2"/>
  <c r="B68" i="2"/>
  <c r="D52" i="2"/>
  <c r="D50" i="2"/>
  <c r="B70" i="2"/>
  <c r="E69" i="2"/>
  <c r="C69" i="2" s="1"/>
  <c r="E70" i="2"/>
  <c r="E68" i="2"/>
  <c r="F52" i="2"/>
  <c r="F50" i="2"/>
  <c r="C49" i="2"/>
  <c r="G51" i="2"/>
  <c r="G49" i="2"/>
  <c r="C52" i="2"/>
  <c r="F51" i="2"/>
  <c r="F49" i="2"/>
  <c r="C51" i="2"/>
  <c r="E51" i="2"/>
  <c r="E49" i="2"/>
  <c r="C50" i="2"/>
  <c r="D51" i="2"/>
  <c r="D49" i="2"/>
  <c r="G52" i="2"/>
  <c r="C70" i="2" l="1"/>
  <c r="D70" i="2"/>
  <c r="D68" i="2"/>
  <c r="C68" i="2"/>
  <c r="D69" i="2"/>
</calcChain>
</file>

<file path=xl/sharedStrings.xml><?xml version="1.0" encoding="utf-8"?>
<sst xmlns="http://schemas.openxmlformats.org/spreadsheetml/2006/main" count="431" uniqueCount="225">
  <si>
    <t>Bodeker et al 2010, Aluminium and Renewable Energy Systems - Prospects for the Sustainable Generation of Electricity and Heat</t>
  </si>
  <si>
    <t>Boron</t>
  </si>
  <si>
    <t>Cadmium</t>
  </si>
  <si>
    <t>Concrete</t>
  </si>
  <si>
    <t>Dysprosium</t>
  </si>
  <si>
    <t>Glass</t>
  </si>
  <si>
    <t>Hafnium</t>
  </si>
  <si>
    <t>Indium</t>
  </si>
  <si>
    <t>Iron</t>
  </si>
  <si>
    <t>Lead</t>
  </si>
  <si>
    <t>Magnesium</t>
  </si>
  <si>
    <t>Manganese</t>
  </si>
  <si>
    <t>Neodymium</t>
  </si>
  <si>
    <t>Nickel</t>
  </si>
  <si>
    <t>Niobium</t>
  </si>
  <si>
    <t>Polymers</t>
  </si>
  <si>
    <t>Praesodymium</t>
  </si>
  <si>
    <t>Silver</t>
  </si>
  <si>
    <t>Tantalum</t>
  </si>
  <si>
    <t>Terbium</t>
  </si>
  <si>
    <t>Tin</t>
  </si>
  <si>
    <t>Tungsten</t>
  </si>
  <si>
    <t>Yttrium</t>
  </si>
  <si>
    <t>Zinc</t>
  </si>
  <si>
    <t>Zirconium</t>
  </si>
  <si>
    <t>Ref</t>
  </si>
  <si>
    <t>Dones, R., Bauer, C., Roder, A., 2007. Teil VI: kohle. Sachbilanzen von Energiesystemen: Grundlagen fur Den Okologischen Vergleich von Energiesystemen und Den Einbezug von Energiesystemen in Okobilanzen fur Die. Schweiz. Ecoinvent report, Dubendorf, Switserland.</t>
  </si>
  <si>
    <t>Chromium</t>
  </si>
  <si>
    <t>Cobalt</t>
  </si>
  <si>
    <t>Copper</t>
  </si>
  <si>
    <t>Molybdenum</t>
  </si>
  <si>
    <t>Vanadium</t>
  </si>
  <si>
    <t>Coal</t>
  </si>
  <si>
    <t>Oil</t>
  </si>
  <si>
    <t>Wind</t>
  </si>
  <si>
    <t>Lea A. (President, International Copper Association), 2016, The longterm fundamentals of copper demand, Copper 2016, 2016.11.14., Kobe, Japan.</t>
  </si>
  <si>
    <t>Biomass</t>
  </si>
  <si>
    <t>(Ashby, 2013)</t>
  </si>
  <si>
    <t>(IEA, 2022)</t>
  </si>
  <si>
    <t>(Tokimatsu &amp; al, 2017)</t>
  </si>
  <si>
    <t>(Lea A., Copper Association, 2016)</t>
  </si>
  <si>
    <t>Life-Cycle Analysis Results of Geothermal Systems in Comparison to Other Power Systems, Sulivan et al. 2010</t>
  </si>
  <si>
    <t>Argonne National Laboratory, Life-Cycle Analysis Results of Geothermal Systems in Comparison to Other Power Systems,Hydrothermal, binary, Sullivan et al., 2010</t>
  </si>
  <si>
    <t>(European Commission, 2020)</t>
  </si>
  <si>
    <t>(Månberger, 2018)</t>
  </si>
  <si>
    <t>(Karlsdóttir &amp; al., 2015)</t>
  </si>
  <si>
    <t>(Watari &amp; al. 2019)</t>
  </si>
  <si>
    <t>(Van Oorschot &amp; al., 2022)</t>
  </si>
  <si>
    <t>(Fizaine &amp; Court, 2015)</t>
  </si>
  <si>
    <t xml:space="preserve">The Future of Copper and Sustainable Development, Copper 2016, 2016.11.14., Kobe, Japan., Copper : Hernández D. (Chairman, SONAMI (Chilean Chamber of Mines), Chile), 2016, </t>
  </si>
  <si>
    <t>(Hernández D., 2016)</t>
  </si>
  <si>
    <t>(Kavlak &amp; al, 2015)</t>
  </si>
  <si>
    <t>(Liang &amp; al, 2022)</t>
  </si>
  <si>
    <t>(McNulty &amp; al, 2022)</t>
  </si>
  <si>
    <t>Hydro</t>
  </si>
  <si>
    <t>Nuclear</t>
  </si>
  <si>
    <t>(Moss et al., 2013)</t>
  </si>
  <si>
    <t>(Dones &amp; al., 2007)</t>
  </si>
  <si>
    <t>(Sulivan &amp; al. 2010)</t>
  </si>
  <si>
    <t>(Bodeker &amp; al, 2010)</t>
  </si>
  <si>
    <t>Fizaine, F., &amp; Court, V. (2015). Renewable electricity producing technologies and metal depletion : A sensitivity analysis using the EROI. Ecological Economics, 110, 106‑118. https://doi.org/10.1016/j.ecolecon.2014.12.001</t>
  </si>
  <si>
    <t>Life cycle inventory of a flash geothermal combined heat and power plant located in Iceland, Karlsdóttir et al., 2015</t>
  </si>
  <si>
    <t>(Rosset, 2022)</t>
  </si>
  <si>
    <t>Sol_Thin_Film</t>
  </si>
  <si>
    <t>Wind_Onshore</t>
  </si>
  <si>
    <t>European Commission. Joint Research Centre. (2020). Raw materials demand for wind and solar PV technologies in the transition towards a decarbonised energy system. Publications Office. https://data.europa.eu/doi/10.2760/160859</t>
  </si>
  <si>
    <t>Watari, T., McLellan, B. C., Giurco, D., Dominish, E., Yamasue, E., &amp; Nansai, K. (2019). Total material requirement for the global energy transition to 2050 : A focus on transport and electricity. Resources, Conservation and Recycling, 148, 91‑103. https://doi.org/10.1016/j.resconrec.2019.05.015</t>
  </si>
  <si>
    <t>The Role of Critical Minerals in Clean Energy Transitions. (2022).</t>
  </si>
  <si>
    <t>Van Oorschot, J., Sprecher, B., Roelofs, B., Van Der Horst, J., &amp; Van Der Voet, E. (2022). Towards a low-carbon and circular economy : Scenarios for metal stocks and flows in the Dutch electricity system. Resources, Conservation and Recycling, 178, 106105. https://doi.org/10.1016/j.resconrec.2021.106105</t>
  </si>
  <si>
    <t>Rosset, J. (2022). ÉTUDE SUR LES MATÉRIAUX DE LA TRANSITION ÉNERGÉTIQUE.</t>
  </si>
  <si>
    <t>Ashby, M. F. (2013). Chapter 12—Materials for low-carbon power. In M. F. Ashby (Éd.), Materials and the Environment (Second Edition) (p. 349‑413). Butterworth-Heinemann. https://doi.org/10.1016/B978-0-12-385971-6.00012-9</t>
  </si>
  <si>
    <t>Tokimatsu, K., Wachtmeister, H., McLellan, B., Davidsson, S., Murakami, S., Höök, M., Yasuoka, R., &amp; Nishio, M. (2017). Energy modeling approach to the global energy-mineral nexus : A first look at metal requirements and the 2 °C target. Applied Energy, 207, 494‑509. https://doi.org/10.1016/j.apenergy.2017.05.151</t>
  </si>
  <si>
    <t>Månberger, A., &amp; Stenqvist, B. (2018). Global metal flows in the renewable energy transition : Exploring the effects of substitutes, technological mix and development. Energy Policy, 119, 226‑241. https://doi.org/10.1016/j.enpol.2018.04.056</t>
  </si>
  <si>
    <t>Moss, R. L., Tzimas, E., Kara, H., Willis, P., &amp; Kooroshy, J. (2013). The potential risks from metals bottlenecks to the deployment of Strategic Energy Technologies. Energy Policy, 55, 556‑564. https://doi.org/10.1016/j.enpol.2012.12.053</t>
  </si>
  <si>
    <t>Kavlak, G., McNerney, J., Jaffe, R. L., &amp; Trancik, J. E. (2015). Metal production requirements for rapid photovoltaics deployment. Energy &amp; Environmental Science, 8(6), 1651‑1659. https://doi.org/10.1039/C5EE00585J</t>
  </si>
  <si>
    <t>Liang, Y., Kleijn, R., Tukker, A., &amp; van der Voet, E. (2022). Material requirements for low-carbon energy technologies : A quantitative review. Renewable and Sustainable Energy Reviews, 161, 112334. https://doi.org/10.1016/j.rser.2022.112334</t>
  </si>
  <si>
    <t>McNulty, B. A., &amp; Jowitt, S. M. (2022). Byproduct critical metal supply and demand and implications for the energy transition : A case study of tellurium supply and CdTe PV demand. Renewable and Sustainable Energy Reviews, 168, 112838. https://doi.org/10.1016/j.rser.2022.112838</t>
  </si>
  <si>
    <t>Calculated with the metal intensities and the 2010 market share of each sub-technologies</t>
  </si>
  <si>
    <t>Gallium</t>
  </si>
  <si>
    <t>Germanium</t>
  </si>
  <si>
    <t>Selenium</t>
  </si>
  <si>
    <t>Silicon</t>
  </si>
  <si>
    <t>Tellurium</t>
  </si>
  <si>
    <t>Lithium</t>
  </si>
  <si>
    <t>Sol_C-si_Silver</t>
  </si>
  <si>
    <t>Sol_C-si_Copper</t>
  </si>
  <si>
    <t>Sol_CdTe</t>
  </si>
  <si>
    <t>Sol_CIGS</t>
  </si>
  <si>
    <t>Sol_a-SiGe</t>
  </si>
  <si>
    <t>Sol_CSP_parabol</t>
  </si>
  <si>
    <t>Sol_CSP_tower</t>
  </si>
  <si>
    <t>Wind_DD-EESG_Onshore</t>
  </si>
  <si>
    <t>Wind_GB-DFIG_SCIG_Onshore</t>
  </si>
  <si>
    <t>Wind_DD-PMSG_Onshore</t>
  </si>
  <si>
    <t>Wind_GB-PMSG_Onshore</t>
  </si>
  <si>
    <t>Wind_DD-EESG_Offshore</t>
  </si>
  <si>
    <t>Wind_GB-DFIG_SCIG_Offshore</t>
  </si>
  <si>
    <t>Wind_DD-PMSG_Offshore</t>
  </si>
  <si>
    <t>Wind_GB-PMSG_Offshore</t>
  </si>
  <si>
    <t>Geothermal</t>
  </si>
  <si>
    <t>Foss_Coal</t>
  </si>
  <si>
    <t>Foss_NaturalGas</t>
  </si>
  <si>
    <t>Foss_Oil</t>
  </si>
  <si>
    <t>Foss_Hydrogen</t>
  </si>
  <si>
    <t>Metal_Intensity [t/GW]</t>
  </si>
  <si>
    <t>Data</t>
  </si>
  <si>
    <t>MI_Energy_Sources</t>
  </si>
  <si>
    <t>(IRENA, 2022)</t>
  </si>
  <si>
    <t>(Tokimatsu et al., 2017)</t>
  </si>
  <si>
    <t>(Bolson, 2022)</t>
  </si>
  <si>
    <t xml:space="preserve">(USA statistics, 2022) </t>
  </si>
  <si>
    <t>Energy_Source</t>
  </si>
  <si>
    <t>Gas</t>
  </si>
  <si>
    <t>Solar</t>
  </si>
  <si>
    <t>Wind Onshore</t>
  </si>
  <si>
    <t>Wind Offshore</t>
  </si>
  <si>
    <t>CSP</t>
  </si>
  <si>
    <t>Unit</t>
  </si>
  <si>
    <t>%</t>
  </si>
  <si>
    <t xml:space="preserve">Techno </t>
  </si>
  <si>
    <t>Sol_C-si</t>
  </si>
  <si>
    <t>CF_Litt</t>
  </si>
  <si>
    <t>2020</t>
  </si>
  <si>
    <t>2030</t>
  </si>
  <si>
    <t>2040</t>
  </si>
  <si>
    <t>2050</t>
  </si>
  <si>
    <t>Business as usual</t>
  </si>
  <si>
    <t>Optimal trend</t>
  </si>
  <si>
    <t>Full adaptation response</t>
  </si>
  <si>
    <t>GW</t>
  </si>
  <si>
    <t>Errera, M. R., Dias, T. A. da C., Maya, D. M. Y., &amp; Lora, E. E. S. (2023). Global bioenergy potentials projections for 2050. Biomass and Bioenergy, 170, 106721. https://doi.org/10.1016/j.biombioe.2023.106721</t>
  </si>
  <si>
    <t>Biomass_Avail</t>
  </si>
  <si>
    <t>Hydro_Avail</t>
  </si>
  <si>
    <t>Europe</t>
  </si>
  <si>
    <t>North America</t>
  </si>
  <si>
    <t>Technical-Remaining</t>
  </si>
  <si>
    <t>Economic-Remaining</t>
  </si>
  <si>
    <t>Economic-Ecological</t>
  </si>
  <si>
    <t>D. E. H. J. Gernaat, P. W. Bogaart, D. P. v. Vuuren, H. Biemans et R. Niessink,“High-resolution assessment of global technical and economic hydropower potential,” Nature Energy, vol. 2, no. 10, p. 821–828, oct. 2017, publisher : Nature Publishing Group. [En ligne]. Disponible : https://www.nature.com/articles/s41560-017-0006-y</t>
  </si>
  <si>
    <t xml:space="preserve">Bioenergy_potential </t>
  </si>
  <si>
    <t>(Errera et al., 2023)</t>
  </si>
  <si>
    <t>(Gernaat et al., 2017)</t>
  </si>
  <si>
    <t>Disaggregated 
Energy Sources</t>
  </si>
  <si>
    <t xml:space="preserve">Spreadsheet title </t>
  </si>
  <si>
    <t>Description</t>
  </si>
  <si>
    <t>Yellow spreadsheets represent data used to calculate metal intensity of vehicles</t>
  </si>
  <si>
    <t>MI_Vehicle</t>
  </si>
  <si>
    <t>Metal intensity of the vehicle body by vehicle type (ICEV, PHEV, BEV) in grams per vehicle</t>
  </si>
  <si>
    <t>MI_Battery</t>
  </si>
  <si>
    <t>Metal inensity of the vehicle battery by battery type, aggregated and disaggregated, in grams per kWh of battery</t>
  </si>
  <si>
    <t>MI_Motor</t>
  </si>
  <si>
    <t>Metal intensity of the vehicle motor by motor type, aggregated and disaggregated, in grams per vehicle</t>
  </si>
  <si>
    <t>Vehicle_Stat</t>
  </si>
  <si>
    <t xml:space="preserve">Mean motor power and battery energy capacity by vehicle type </t>
  </si>
  <si>
    <t>Blue spreadsheets represent data used to calculate market share of vehicles</t>
  </si>
  <si>
    <t>MS_Battery</t>
  </si>
  <si>
    <t>Market share in percentage by battery type between 2018 and 2050, for three different scenario</t>
  </si>
  <si>
    <t>MS_Motor</t>
  </si>
  <si>
    <t xml:space="preserve">Current market share in percentage by motor type </t>
  </si>
  <si>
    <t>MS_Vehicle</t>
  </si>
  <si>
    <t>Market share in percentage by vehicle type between 1950 and 2050, for three different IEA scenario</t>
  </si>
  <si>
    <t>Vehicle_Stock</t>
  </si>
  <si>
    <t>Projection of vehicle stock in million of vehicles, for three scenario : low medium and high, from 1950 to 2050</t>
  </si>
  <si>
    <t>Ratio_LDV</t>
  </si>
  <si>
    <t>Share of light duty vehicles in IAM projections of Energy Transport Passenger, by IAM</t>
  </si>
  <si>
    <t>Green spreadsheets represent data used to calculate recycling rates from 2020 to 2050</t>
  </si>
  <si>
    <t>Recycling_2020_Rates</t>
  </si>
  <si>
    <t>Recycling rates in 2020 for metals used in electric vehicles, in percentage</t>
  </si>
  <si>
    <t>Recycling_Evolution</t>
  </si>
  <si>
    <t>Hypothesis of evolution of recycling rates until 2050, according to the chosen SSP scenario</t>
  </si>
  <si>
    <t>Red spreadsheet represent data used to represent the full flexibility between some subtechnologies</t>
  </si>
  <si>
    <t>EV_flexibility_matrix</t>
  </si>
  <si>
    <t xml:space="preserve">This matrix shows the equivalence between aggregated electric vehicles and disaggregated ones. Some sub-technologies of batteries and motors are considered equivalent and fully flexible. For these, one aggregated technology is associated to several disaggregated ones. </t>
  </si>
  <si>
    <t>Dark grey spreadsheet represent reference and hypothesis of calculation</t>
  </si>
  <si>
    <t>Ref&amp;Hp</t>
  </si>
  <si>
    <t xml:space="preserve">The references of each spreadsheet is organized in this file in a table, by spreadsheet name, followed by the hypothesis made. 
If necessary, tables by spreadsheet present the calculations made to obtain these data. </t>
  </si>
  <si>
    <t>High-resolution assessment of global technical and economic hydropower potential</t>
  </si>
  <si>
    <t>Africa</t>
  </si>
  <si>
    <t>Asia</t>
  </si>
  <si>
    <t>North and Central America</t>
  </si>
  <si>
    <t>South America</t>
  </si>
  <si>
    <t>Technical</t>
  </si>
  <si>
    <t>Remaining</t>
  </si>
  <si>
    <t xml:space="preserve">Technical </t>
  </si>
  <si>
    <t>Ecological</t>
  </si>
  <si>
    <t>Economic</t>
  </si>
  <si>
    <t xml:space="preserve">Conversion </t>
  </si>
  <si>
    <t>1PWh</t>
  </si>
  <si>
    <t>GWh</t>
  </si>
  <si>
    <t>1yr</t>
  </si>
  <si>
    <t>h</t>
  </si>
  <si>
    <t>Régions IAM</t>
  </si>
  <si>
    <t>MAF</t>
  </si>
  <si>
    <t>ASIA</t>
  </si>
  <si>
    <t>OECD + REF</t>
  </si>
  <si>
    <t>LAM</t>
  </si>
  <si>
    <t>Régions de l'étude</t>
  </si>
  <si>
    <t>PWh/yr</t>
  </si>
  <si>
    <t>Calcul Hydro_Avail</t>
  </si>
  <si>
    <t>Result Hydro_Avail</t>
  </si>
  <si>
    <t>Real energy</t>
  </si>
  <si>
    <t>Nominal capacity (FC)</t>
  </si>
  <si>
    <t>Global WBA, Bioenergy, Statistics 2020, World Bioenergy Association, S. l., 2020.</t>
  </si>
  <si>
    <t>Annual Theoretical Bioenergy Production Potential 2050</t>
  </si>
  <si>
    <t>EJ/yr</t>
  </si>
  <si>
    <t>Optimal trends</t>
  </si>
  <si>
    <t>second</t>
  </si>
  <si>
    <t>1 EJ/s</t>
  </si>
  <si>
    <t>Linearisation</t>
  </si>
  <si>
    <t>Ref and Hypothesis</t>
  </si>
  <si>
    <t>Calcul Biomass_Avail</t>
  </si>
  <si>
    <t>Result Biomass_Avail</t>
  </si>
  <si>
    <t>Aluminum</t>
  </si>
  <si>
    <t>Sol_CSP_parabol_Ag_GaAs</t>
  </si>
  <si>
    <t>Sol_CSP_tower_Ag_GaAs</t>
  </si>
  <si>
    <t>Sol_CSP_parabol_Al_MgF2</t>
  </si>
  <si>
    <t>Sol_CSP_tower_Al_MgF2</t>
  </si>
  <si>
    <t>Dong, H., Zhang, T., Geng, Y., Wang, P., Zhang, S., &amp; Sarkis, J. (2025). Sub-technology market share strongly affects critical material constraints in power system transitions. Nature Communications, 16(1), 1285. https://doi.org/10.1038/s41467-025-56592-5</t>
  </si>
  <si>
    <t>(Dong et al., 2025)</t>
  </si>
  <si>
    <t>Nuclear_PWR</t>
  </si>
  <si>
    <t>Nuclear_HTGR</t>
  </si>
  <si>
    <t>Nuclear_FBR</t>
  </si>
  <si>
    <t>Technical-Ecological</t>
  </si>
  <si>
    <r>
      <rPr>
        <b/>
        <sz val="11"/>
        <color theme="1"/>
        <rFont val="Calibri"/>
        <family val="2"/>
        <scheme val="minor"/>
      </rPr>
      <t>Metal bottlenecks along energy transitions call for technology flexibility and sobriety</t>
    </r>
    <r>
      <rPr>
        <sz val="11"/>
        <color theme="1"/>
        <rFont val="Calibri"/>
        <family val="2"/>
        <scheme val="minor"/>
      </rPr>
      <t xml:space="preserve">
by Pénélope Bieuville, Guillaume Majeau Bettez and Anne de Bortoli, 2025</t>
    </r>
  </si>
  <si>
    <t>For any additionnal information on the study, please contact the author, Pénélope Bieuville, at : penelope.bieuville@gmail.com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</si>
</sst>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wrapText="1"/>
    </xf>
    <xf numFmtId="43" fontId="0" fillId="0" borderId="2" xfId="1" applyFont="1" applyBorder="1"/>
    <xf numFmtId="0" fontId="0" fillId="2" borderId="2" xfId="0" applyFill="1" applyBorder="1" applyAlignment="1">
      <alignment horizontal="center" vertical="center" wrapText="1"/>
    </xf>
    <xf numFmtId="0" fontId="0" fillId="0" borderId="2" xfId="0" applyBorder="1"/>
    <xf numFmtId="43" fontId="0" fillId="2" borderId="3" xfId="1" applyFont="1" applyFill="1" applyBorder="1"/>
    <xf numFmtId="0" fontId="0" fillId="6" borderId="2" xfId="0" applyFill="1" applyBorder="1"/>
    <xf numFmtId="0" fontId="0" fillId="0" borderId="1" xfId="0" applyBorder="1"/>
    <xf numFmtId="0" fontId="2" fillId="0" borderId="2" xfId="0" applyFont="1" applyBorder="1"/>
    <xf numFmtId="0" fontId="2" fillId="6" borderId="2" xfId="0" applyFont="1" applyFill="1" applyBorder="1"/>
    <xf numFmtId="43" fontId="0" fillId="0" borderId="2" xfId="1" applyFont="1" applyBorder="1" applyAlignment="1">
      <alignment horizontal="center"/>
    </xf>
    <xf numFmtId="0" fontId="2" fillId="5" borderId="2" xfId="0" applyFont="1" applyFill="1" applyBorder="1"/>
    <xf numFmtId="0" fontId="0" fillId="0" borderId="0" xfId="0" applyAlignment="1">
      <alignment horizontal="left"/>
    </xf>
    <xf numFmtId="9" fontId="0" fillId="0" borderId="2" xfId="0" applyNumberFormat="1" applyBorder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9" borderId="0" xfId="0" applyFont="1" applyFill="1"/>
    <xf numFmtId="0" fontId="2" fillId="9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center" wrapText="1" shrinkToFi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1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9" fontId="0" fillId="0" borderId="2" xfId="3" applyFont="1" applyBorder="1"/>
    <xf numFmtId="0" fontId="2" fillId="9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/>
    </xf>
    <xf numFmtId="0" fontId="5" fillId="0" borderId="8" xfId="0" applyFont="1" applyBorder="1" applyAlignment="1">
      <alignment horizontal="right" vertical="top" wrapText="1"/>
    </xf>
    <xf numFmtId="0" fontId="2" fillId="7" borderId="2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7" borderId="2" xfId="0" applyFont="1" applyFill="1" applyBorder="1"/>
    <xf numFmtId="0" fontId="2" fillId="6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9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" fontId="0" fillId="0" borderId="2" xfId="0" applyNumberFormat="1" applyBorder="1"/>
    <xf numFmtId="0" fontId="2" fillId="8" borderId="2" xfId="0" applyFont="1" applyFill="1" applyBorder="1"/>
    <xf numFmtId="0" fontId="2" fillId="10" borderId="2" xfId="0" applyFont="1" applyFill="1" applyBorder="1"/>
    <xf numFmtId="11" fontId="0" fillId="0" borderId="2" xfId="0" applyNumberFormat="1" applyBorder="1"/>
    <xf numFmtId="164" fontId="0" fillId="0" borderId="2" xfId="1" applyNumberFormat="1" applyFont="1" applyBorder="1"/>
    <xf numFmtId="0" fontId="2" fillId="9" borderId="4" xfId="0" applyFont="1" applyFill="1" applyBorder="1" applyAlignment="1">
      <alignment horizontal="left" vertical="center"/>
    </xf>
    <xf numFmtId="0" fontId="3" fillId="0" borderId="0" xfId="2" applyAlignment="1">
      <alignment horizontal="left" vertical="center" indent="2"/>
    </xf>
    <xf numFmtId="0" fontId="2" fillId="6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4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9" borderId="2" xfId="0" applyFont="1" applyFill="1" applyBorder="1" applyAlignment="1">
      <alignment wrapText="1"/>
    </xf>
  </cellXfs>
  <cellStyles count="4">
    <cellStyle name="Lien hypertexte" xfId="2" builtinId="8"/>
    <cellStyle name="Milliers" xfId="1" builtinId="3"/>
    <cellStyle name="Normal" xfId="0" builtinId="0"/>
    <cellStyle name="Pourcentage" xfId="3" builtinId="5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FF9"/>
      <color rgb="FFEBC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9525</xdr:colOff>
      <xdr:row>1</xdr:row>
      <xdr:rowOff>0</xdr:rowOff>
    </xdr:to>
    <xdr:sp macro="" textlink="">
      <xdr:nvSpPr>
        <xdr:cNvPr id="2" name="Triangle rectangle 1">
          <a:extLst>
            <a:ext uri="{FF2B5EF4-FFF2-40B4-BE49-F238E27FC236}">
              <a16:creationId xmlns:a16="http://schemas.microsoft.com/office/drawing/2014/main" id="{F556EB39-55A1-498F-9C79-21C77C54EE0A}"/>
            </a:ext>
          </a:extLst>
        </xdr:cNvPr>
        <xdr:cNvSpPr/>
      </xdr:nvSpPr>
      <xdr:spPr>
        <a:xfrm>
          <a:off x="0" y="0"/>
          <a:ext cx="1558925" cy="923925"/>
        </a:xfrm>
        <a:prstGeom prst="rtTriangl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000" b="1">
              <a:solidFill>
                <a:schemeClr val="tx1"/>
              </a:solidFill>
            </a:rPr>
            <a:t>Aggregated</a:t>
          </a:r>
          <a:r>
            <a:rPr lang="fr-FR" sz="1000" b="1" baseline="0">
              <a:solidFill>
                <a:schemeClr val="tx1"/>
              </a:solidFill>
            </a:rPr>
            <a:t> Energy Sources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8/s41467-025-56592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F4D0-1ED3-4D34-997D-CC07F6BD4249}">
  <dimension ref="A1:B23"/>
  <sheetViews>
    <sheetView tabSelected="1" topLeftCell="A7" workbookViewId="0">
      <selection activeCell="B27" sqref="B27"/>
    </sheetView>
  </sheetViews>
  <sheetFormatPr baseColWidth="10" defaultRowHeight="14.5" x14ac:dyDescent="0.35"/>
  <cols>
    <col min="1" max="1" width="19.08984375" bestFit="1" customWidth="1"/>
    <col min="2" max="2" width="143.90625" customWidth="1"/>
  </cols>
  <sheetData>
    <row r="1" spans="1:2" x14ac:dyDescent="0.35">
      <c r="A1" s="23" t="s">
        <v>143</v>
      </c>
      <c r="B1" s="23" t="s">
        <v>144</v>
      </c>
    </row>
    <row r="2" spans="1:2" x14ac:dyDescent="0.35">
      <c r="A2" s="62" t="s">
        <v>145</v>
      </c>
      <c r="B2" s="63"/>
    </row>
    <row r="3" spans="1:2" x14ac:dyDescent="0.35">
      <c r="A3" s="49" t="s">
        <v>146</v>
      </c>
      <c r="B3" s="8" t="s">
        <v>147</v>
      </c>
    </row>
    <row r="4" spans="1:2" x14ac:dyDescent="0.35">
      <c r="A4" s="49" t="s">
        <v>148</v>
      </c>
      <c r="B4" s="8" t="s">
        <v>149</v>
      </c>
    </row>
    <row r="5" spans="1:2" x14ac:dyDescent="0.35">
      <c r="A5" s="49" t="s">
        <v>150</v>
      </c>
      <c r="B5" s="8" t="s">
        <v>151</v>
      </c>
    </row>
    <row r="6" spans="1:2" x14ac:dyDescent="0.35">
      <c r="A6" s="49" t="s">
        <v>152</v>
      </c>
      <c r="B6" s="8" t="s">
        <v>153</v>
      </c>
    </row>
    <row r="7" spans="1:2" ht="14.5" customHeight="1" x14ac:dyDescent="0.35">
      <c r="A7" s="77" t="s">
        <v>223</v>
      </c>
      <c r="B7" s="77"/>
    </row>
    <row r="8" spans="1:2" x14ac:dyDescent="0.35">
      <c r="A8" s="77"/>
      <c r="B8" s="77"/>
    </row>
    <row r="9" spans="1:2" x14ac:dyDescent="0.35">
      <c r="A9" s="78" t="s">
        <v>224</v>
      </c>
      <c r="B9" s="79"/>
    </row>
    <row r="10" spans="1:2" x14ac:dyDescent="0.35">
      <c r="A10" s="23" t="s">
        <v>143</v>
      </c>
      <c r="B10" s="80" t="s">
        <v>144</v>
      </c>
    </row>
    <row r="11" spans="1:2" x14ac:dyDescent="0.35">
      <c r="A11" s="64" t="s">
        <v>154</v>
      </c>
      <c r="B11" s="64"/>
    </row>
    <row r="12" spans="1:2" x14ac:dyDescent="0.35">
      <c r="A12" s="50" t="s">
        <v>155</v>
      </c>
      <c r="B12" s="8" t="s">
        <v>156</v>
      </c>
    </row>
    <row r="13" spans="1:2" x14ac:dyDescent="0.35">
      <c r="A13" s="50" t="s">
        <v>157</v>
      </c>
      <c r="B13" s="8" t="s">
        <v>158</v>
      </c>
    </row>
    <row r="14" spans="1:2" x14ac:dyDescent="0.35">
      <c r="A14" s="50" t="s">
        <v>159</v>
      </c>
      <c r="B14" s="8" t="s">
        <v>160</v>
      </c>
    </row>
    <row r="15" spans="1:2" x14ac:dyDescent="0.35">
      <c r="A15" s="50" t="s">
        <v>161</v>
      </c>
      <c r="B15" s="8" t="s">
        <v>162</v>
      </c>
    </row>
    <row r="16" spans="1:2" x14ac:dyDescent="0.35">
      <c r="A16" s="50" t="s">
        <v>163</v>
      </c>
      <c r="B16" s="8" t="s">
        <v>164</v>
      </c>
    </row>
    <row r="17" spans="1:2" x14ac:dyDescent="0.35">
      <c r="A17" s="65" t="s">
        <v>165</v>
      </c>
      <c r="B17" s="65"/>
    </row>
    <row r="18" spans="1:2" x14ac:dyDescent="0.35">
      <c r="A18" s="51" t="s">
        <v>166</v>
      </c>
      <c r="B18" s="8" t="s">
        <v>167</v>
      </c>
    </row>
    <row r="19" spans="1:2" x14ac:dyDescent="0.35">
      <c r="A19" s="51" t="s">
        <v>168</v>
      </c>
      <c r="B19" s="8" t="s">
        <v>169</v>
      </c>
    </row>
    <row r="20" spans="1:2" x14ac:dyDescent="0.35">
      <c r="A20" s="52"/>
      <c r="B20" s="31" t="s">
        <v>170</v>
      </c>
    </row>
    <row r="21" spans="1:2" ht="29" x14ac:dyDescent="0.35">
      <c r="A21" s="52" t="s">
        <v>171</v>
      </c>
      <c r="B21" s="5" t="s">
        <v>172</v>
      </c>
    </row>
    <row r="22" spans="1:2" x14ac:dyDescent="0.35">
      <c r="A22" s="66" t="s">
        <v>173</v>
      </c>
      <c r="B22" s="66"/>
    </row>
    <row r="23" spans="1:2" ht="29" x14ac:dyDescent="0.35">
      <c r="A23" s="53" t="s">
        <v>174</v>
      </c>
      <c r="B23" s="5" t="s">
        <v>175</v>
      </c>
    </row>
  </sheetData>
  <mergeCells count="5">
    <mergeCell ref="A2:B2"/>
    <mergeCell ref="A11:B11"/>
    <mergeCell ref="A17:B17"/>
    <mergeCell ref="A22:B22"/>
    <mergeCell ref="A7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CBBB-7F59-43D6-B604-C46B26367D53}">
  <sheetPr>
    <tabColor rgb="FFF5DFF9"/>
  </sheetPr>
  <dimension ref="A1:D14"/>
  <sheetViews>
    <sheetView workbookViewId="0">
      <selection activeCell="B12" sqref="B12"/>
    </sheetView>
  </sheetViews>
  <sheetFormatPr baseColWidth="10" defaultRowHeight="14.5" x14ac:dyDescent="0.35"/>
  <cols>
    <col min="1" max="1" width="13.08984375" bestFit="1" customWidth="1"/>
    <col min="2" max="2" width="6.36328125" bestFit="1" customWidth="1"/>
    <col min="3" max="3" width="6" customWidth="1"/>
    <col min="4" max="4" width="20.26953125" bestFit="1" customWidth="1"/>
  </cols>
  <sheetData>
    <row r="1" spans="1:4" x14ac:dyDescent="0.35">
      <c r="A1" s="40" t="s">
        <v>111</v>
      </c>
      <c r="B1" s="40" t="s">
        <v>121</v>
      </c>
      <c r="C1" s="40" t="s">
        <v>117</v>
      </c>
      <c r="D1" s="40" t="s">
        <v>25</v>
      </c>
    </row>
    <row r="2" spans="1:4" x14ac:dyDescent="0.35">
      <c r="A2" s="21" t="s">
        <v>36</v>
      </c>
      <c r="B2" s="36">
        <v>0.7</v>
      </c>
      <c r="C2" s="17" t="s">
        <v>118</v>
      </c>
      <c r="D2" s="7" t="s">
        <v>107</v>
      </c>
    </row>
    <row r="3" spans="1:4" x14ac:dyDescent="0.35">
      <c r="A3" s="21" t="s">
        <v>32</v>
      </c>
      <c r="B3" s="36">
        <v>0.80499999999999994</v>
      </c>
      <c r="C3" s="17" t="s">
        <v>118</v>
      </c>
      <c r="D3" s="38" t="s">
        <v>37</v>
      </c>
    </row>
    <row r="4" spans="1:4" x14ac:dyDescent="0.35">
      <c r="A4" s="21" t="s">
        <v>116</v>
      </c>
      <c r="B4" s="36">
        <v>0.42</v>
      </c>
      <c r="C4" s="17" t="s">
        <v>118</v>
      </c>
      <c r="D4" s="7" t="s">
        <v>107</v>
      </c>
    </row>
    <row r="5" spans="1:4" x14ac:dyDescent="0.35">
      <c r="A5" s="21" t="s">
        <v>112</v>
      </c>
      <c r="B5" s="36">
        <v>0.8</v>
      </c>
      <c r="C5" s="17" t="s">
        <v>118</v>
      </c>
      <c r="D5" s="38" t="s">
        <v>108</v>
      </c>
    </row>
    <row r="6" spans="1:4" x14ac:dyDescent="0.35">
      <c r="A6" s="21" t="s">
        <v>99</v>
      </c>
      <c r="B6" s="36">
        <v>0.81</v>
      </c>
      <c r="C6" s="17" t="s">
        <v>118</v>
      </c>
      <c r="D6" s="7" t="s">
        <v>107</v>
      </c>
    </row>
    <row r="7" spans="1:4" x14ac:dyDescent="0.35">
      <c r="A7" s="21" t="s">
        <v>54</v>
      </c>
      <c r="B7" s="36">
        <v>0.45</v>
      </c>
      <c r="C7" s="17" t="s">
        <v>118</v>
      </c>
      <c r="D7" s="7" t="s">
        <v>107</v>
      </c>
    </row>
    <row r="8" spans="1:4" x14ac:dyDescent="0.35">
      <c r="A8" s="21" t="s">
        <v>55</v>
      </c>
      <c r="B8" s="36">
        <v>0.8125</v>
      </c>
      <c r="C8" s="17" t="s">
        <v>118</v>
      </c>
      <c r="D8" s="7" t="s">
        <v>109</v>
      </c>
    </row>
    <row r="9" spans="1:4" x14ac:dyDescent="0.35">
      <c r="A9" s="21" t="s">
        <v>33</v>
      </c>
      <c r="B9" s="36">
        <v>0.13</v>
      </c>
      <c r="C9" s="17" t="s">
        <v>118</v>
      </c>
      <c r="D9" s="38" t="s">
        <v>110</v>
      </c>
    </row>
    <row r="10" spans="1:4" x14ac:dyDescent="0.35">
      <c r="A10" s="21" t="s">
        <v>113</v>
      </c>
      <c r="B10" s="36">
        <v>0.161</v>
      </c>
      <c r="C10" s="17" t="s">
        <v>118</v>
      </c>
      <c r="D10" s="7" t="s">
        <v>107</v>
      </c>
    </row>
    <row r="11" spans="1:4" x14ac:dyDescent="0.35">
      <c r="A11" s="21" t="s">
        <v>34</v>
      </c>
      <c r="B11" s="36">
        <v>0.375</v>
      </c>
      <c r="C11" s="17" t="s">
        <v>118</v>
      </c>
      <c r="D11" s="7" t="s">
        <v>107</v>
      </c>
    </row>
    <row r="12" spans="1:4" x14ac:dyDescent="0.35">
      <c r="A12" s="21" t="s">
        <v>115</v>
      </c>
      <c r="B12" s="36">
        <v>0.39</v>
      </c>
      <c r="C12" s="17" t="s">
        <v>118</v>
      </c>
      <c r="D12" s="7" t="s">
        <v>107</v>
      </c>
    </row>
    <row r="13" spans="1:4" x14ac:dyDescent="0.35">
      <c r="A13" s="21" t="s">
        <v>114</v>
      </c>
      <c r="B13" s="36">
        <v>0.36</v>
      </c>
      <c r="C13" s="17" t="s">
        <v>118</v>
      </c>
      <c r="D13" s="7" t="s">
        <v>107</v>
      </c>
    </row>
    <row r="14" spans="1:4" x14ac:dyDescent="0.35">
      <c r="A14" s="1"/>
    </row>
  </sheetData>
  <sortState xmlns:xlrd2="http://schemas.microsoft.com/office/spreadsheetml/2017/richdata2" ref="A2:D14">
    <sortCondition ref="A1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0A60-1654-4E40-B446-5CAA87DA7139}">
  <sheetPr>
    <tabColor rgb="FFF5DFF9"/>
  </sheetPr>
  <dimension ref="A1:R11"/>
  <sheetViews>
    <sheetView topLeftCell="E1" workbookViewId="0">
      <selection activeCell="E1" sqref="E1"/>
    </sheetView>
  </sheetViews>
  <sheetFormatPr baseColWidth="10" defaultRowHeight="14.5" x14ac:dyDescent="0.35"/>
  <cols>
    <col min="1" max="1" width="13.08984375" bestFit="1" customWidth="1"/>
    <col min="2" max="2" width="9.7265625" customWidth="1"/>
    <col min="3" max="3" width="12.36328125" bestFit="1" customWidth="1"/>
    <col min="4" max="4" width="14.81640625" bestFit="1" customWidth="1"/>
    <col min="5" max="5" width="13.36328125" bestFit="1" customWidth="1"/>
    <col min="6" max="6" width="13.7265625" bestFit="1" customWidth="1"/>
    <col min="7" max="7" width="12.36328125" customWidth="1"/>
    <col min="8" max="8" width="8.81640625" customWidth="1"/>
    <col min="16" max="16" width="15" bestFit="1" customWidth="1"/>
  </cols>
  <sheetData>
    <row r="1" spans="1:18" x14ac:dyDescent="0.35">
      <c r="A1" s="39" t="s">
        <v>119</v>
      </c>
      <c r="B1" s="39" t="s">
        <v>120</v>
      </c>
      <c r="C1" s="39" t="s">
        <v>63</v>
      </c>
      <c r="D1" s="39" t="s">
        <v>89</v>
      </c>
      <c r="E1" s="39" t="s">
        <v>90</v>
      </c>
      <c r="F1" s="39" t="s">
        <v>64</v>
      </c>
      <c r="G1" s="39" t="s">
        <v>95</v>
      </c>
      <c r="H1" s="39" t="s">
        <v>96</v>
      </c>
      <c r="I1" s="39" t="s">
        <v>97</v>
      </c>
      <c r="J1" s="39" t="s">
        <v>98</v>
      </c>
      <c r="K1" s="39" t="s">
        <v>55</v>
      </c>
      <c r="L1" s="39" t="s">
        <v>54</v>
      </c>
      <c r="M1" s="39" t="s">
        <v>36</v>
      </c>
      <c r="N1" s="39" t="s">
        <v>99</v>
      </c>
      <c r="O1" s="39" t="s">
        <v>100</v>
      </c>
      <c r="P1" s="39" t="s">
        <v>101</v>
      </c>
      <c r="Q1" s="39" t="s">
        <v>102</v>
      </c>
      <c r="R1" s="39" t="s">
        <v>103</v>
      </c>
    </row>
    <row r="2" spans="1:18" x14ac:dyDescent="0.35">
      <c r="A2" s="12" t="s">
        <v>36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1</v>
      </c>
      <c r="N2" s="8">
        <v>0</v>
      </c>
      <c r="O2" s="8">
        <v>0</v>
      </c>
      <c r="P2" s="8">
        <v>0</v>
      </c>
      <c r="Q2" s="8">
        <v>0</v>
      </c>
      <c r="R2" s="8">
        <v>0</v>
      </c>
    </row>
    <row r="3" spans="1:18" x14ac:dyDescent="0.35">
      <c r="A3" s="12" t="s">
        <v>32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1</v>
      </c>
      <c r="P3" s="8">
        <v>0</v>
      </c>
      <c r="Q3" s="8">
        <v>0</v>
      </c>
      <c r="R3" s="8">
        <v>0</v>
      </c>
    </row>
    <row r="4" spans="1:18" x14ac:dyDescent="0.35">
      <c r="A4" s="12" t="s">
        <v>112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1</v>
      </c>
      <c r="Q4" s="8">
        <v>0</v>
      </c>
      <c r="R4" s="8">
        <v>1</v>
      </c>
    </row>
    <row r="5" spans="1:18" x14ac:dyDescent="0.35">
      <c r="A5" s="12" t="s">
        <v>99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1</v>
      </c>
      <c r="O5" s="8">
        <v>0</v>
      </c>
      <c r="P5" s="8">
        <v>0</v>
      </c>
      <c r="Q5" s="8">
        <v>0</v>
      </c>
      <c r="R5" s="8">
        <v>0</v>
      </c>
    </row>
    <row r="6" spans="1:18" x14ac:dyDescent="0.35">
      <c r="A6" s="12" t="s">
        <v>54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</row>
    <row r="7" spans="1:18" x14ac:dyDescent="0.35">
      <c r="A7" s="12" t="s">
        <v>55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</row>
    <row r="8" spans="1:18" x14ac:dyDescent="0.35">
      <c r="A8" s="12" t="s">
        <v>33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</row>
    <row r="9" spans="1:18" x14ac:dyDescent="0.35">
      <c r="A9" s="12" t="s">
        <v>113</v>
      </c>
      <c r="B9" s="8">
        <v>1</v>
      </c>
      <c r="C9" s="8">
        <v>1</v>
      </c>
      <c r="D9" s="8">
        <v>1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18" x14ac:dyDescent="0.35">
      <c r="A10" s="12" t="s">
        <v>115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</row>
    <row r="11" spans="1:18" x14ac:dyDescent="0.35">
      <c r="A11" s="12" t="s">
        <v>114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</row>
  </sheetData>
  <sortState xmlns:xlrd2="http://schemas.microsoft.com/office/spreadsheetml/2017/richdata2" ref="A2:R11">
    <sortCondition ref="A1:A11"/>
  </sortState>
  <conditionalFormatting sqref="A1:B1 D1:R1 A2:R11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1211-65D9-4018-ABBA-8066A82D4C11}">
  <sheetPr>
    <tabColor theme="9" tint="0.79998168889431442"/>
  </sheetPr>
  <dimension ref="A1:G5"/>
  <sheetViews>
    <sheetView workbookViewId="0">
      <selection activeCell="E15" sqref="E15"/>
    </sheetView>
  </sheetViews>
  <sheetFormatPr baseColWidth="10" defaultRowHeight="14.5" x14ac:dyDescent="0.35"/>
  <cols>
    <col min="1" max="1" width="21.54296875" bestFit="1" customWidth="1"/>
    <col min="6" max="6" width="4.36328125" bestFit="1" customWidth="1"/>
    <col min="7" max="8" width="16.81640625" bestFit="1" customWidth="1"/>
  </cols>
  <sheetData>
    <row r="1" spans="1:7" x14ac:dyDescent="0.35">
      <c r="A1" s="37" t="s">
        <v>139</v>
      </c>
      <c r="B1" s="47" t="s">
        <v>122</v>
      </c>
      <c r="C1" s="47" t="s">
        <v>123</v>
      </c>
      <c r="D1" s="47" t="s">
        <v>124</v>
      </c>
      <c r="E1" s="47" t="s">
        <v>125</v>
      </c>
      <c r="F1" s="47" t="s">
        <v>117</v>
      </c>
      <c r="G1" s="47" t="s">
        <v>25</v>
      </c>
    </row>
    <row r="2" spans="1:7" x14ac:dyDescent="0.35">
      <c r="A2" s="48" t="s">
        <v>126</v>
      </c>
      <c r="B2" s="35">
        <v>2277.5813116333306</v>
      </c>
      <c r="C2" s="14">
        <v>2359.4422051529054</v>
      </c>
      <c r="D2" s="14">
        <v>2441.3030986724802</v>
      </c>
      <c r="E2" s="35">
        <v>2523.163992192055</v>
      </c>
      <c r="F2" s="31" t="s">
        <v>129</v>
      </c>
      <c r="G2" s="31" t="s">
        <v>140</v>
      </c>
    </row>
    <row r="3" spans="1:7" x14ac:dyDescent="0.35">
      <c r="A3" s="48" t="s">
        <v>127</v>
      </c>
      <c r="B3" s="35">
        <v>2277.5813116333306</v>
      </c>
      <c r="C3" s="14">
        <v>5647.0813158584097</v>
      </c>
      <c r="D3" s="14">
        <v>9016.5813200834891</v>
      </c>
      <c r="E3" s="35">
        <v>12386.081324308567</v>
      </c>
      <c r="F3" s="31" t="s">
        <v>129</v>
      </c>
      <c r="G3" s="31" t="s">
        <v>140</v>
      </c>
    </row>
    <row r="4" spans="1:7" x14ac:dyDescent="0.35">
      <c r="A4" s="48" t="s">
        <v>128</v>
      </c>
      <c r="B4" s="35">
        <v>2277.5813116333306</v>
      </c>
      <c r="C4" s="14">
        <v>17250.202803762008</v>
      </c>
      <c r="D4" s="14">
        <v>32222.824295890685</v>
      </c>
      <c r="E4" s="35">
        <v>47195.445788019366</v>
      </c>
      <c r="F4" s="31" t="s">
        <v>129</v>
      </c>
      <c r="G4" s="31" t="s">
        <v>140</v>
      </c>
    </row>
    <row r="5" spans="1:7" x14ac:dyDescent="0.35">
      <c r="A5" s="3"/>
      <c r="B5" s="3"/>
      <c r="C5" s="3"/>
      <c r="D5" s="3"/>
      <c r="E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B61C-9BD8-435C-A3C2-F43EA60268B9}">
  <sheetPr>
    <tabColor theme="9" tint="0.79998168889431442"/>
  </sheetPr>
  <dimension ref="A1:H5"/>
  <sheetViews>
    <sheetView workbookViewId="0">
      <selection activeCell="H10" sqref="H10"/>
    </sheetView>
  </sheetViews>
  <sheetFormatPr baseColWidth="10" defaultRowHeight="14.5" x14ac:dyDescent="0.35"/>
  <cols>
    <col min="1" max="1" width="24.453125" bestFit="1" customWidth="1"/>
    <col min="6" max="6" width="12.90625" bestFit="1" customWidth="1"/>
    <col min="8" max="8" width="18.36328125" bestFit="1" customWidth="1"/>
  </cols>
  <sheetData>
    <row r="1" spans="1:8" x14ac:dyDescent="0.35">
      <c r="A1" s="37" t="s">
        <v>139</v>
      </c>
      <c r="B1" s="37" t="s">
        <v>193</v>
      </c>
      <c r="C1" s="37" t="s">
        <v>195</v>
      </c>
      <c r="D1" s="37" t="s">
        <v>192</v>
      </c>
      <c r="E1" s="37" t="s">
        <v>133</v>
      </c>
      <c r="F1" s="37" t="s">
        <v>134</v>
      </c>
      <c r="G1" s="37" t="s">
        <v>117</v>
      </c>
      <c r="H1" s="37" t="s">
        <v>25</v>
      </c>
    </row>
    <row r="2" spans="1:8" x14ac:dyDescent="0.35">
      <c r="A2" s="19" t="s">
        <v>135</v>
      </c>
      <c r="B2" s="34">
        <v>945.57254037062376</v>
      </c>
      <c r="C2" s="34">
        <v>598.27109792886654</v>
      </c>
      <c r="D2" s="54">
        <v>570.38558065252107</v>
      </c>
      <c r="E2" s="34">
        <v>86.191598854158741</v>
      </c>
      <c r="F2" s="34">
        <v>205.33880903490757</v>
      </c>
      <c r="G2" s="31" t="s">
        <v>129</v>
      </c>
      <c r="H2" s="8" t="s">
        <v>141</v>
      </c>
    </row>
    <row r="3" spans="1:8" x14ac:dyDescent="0.35">
      <c r="A3" s="19" t="s">
        <v>222</v>
      </c>
      <c r="B3" s="34">
        <v>557.71034552690946</v>
      </c>
      <c r="C3" s="34">
        <v>352.37153649200189</v>
      </c>
      <c r="D3" s="54">
        <v>337.16125434126803</v>
      </c>
      <c r="E3" s="34">
        <v>60.841128602935584</v>
      </c>
      <c r="F3" s="34">
        <v>129.2873982812381</v>
      </c>
      <c r="G3" s="31" t="s">
        <v>129</v>
      </c>
      <c r="H3" s="8" t="s">
        <v>141</v>
      </c>
    </row>
    <row r="4" spans="1:8" x14ac:dyDescent="0.35">
      <c r="A4" s="19" t="s">
        <v>136</v>
      </c>
      <c r="B4" s="34">
        <v>537.42996932593098</v>
      </c>
      <c r="C4" s="34">
        <v>400.5374299693259</v>
      </c>
      <c r="D4" s="54">
        <v>365.0467716176135</v>
      </c>
      <c r="E4" s="34">
        <v>50.700940502446315</v>
      </c>
      <c r="F4" s="34">
        <v>91.261692904403375</v>
      </c>
      <c r="G4" s="31" t="s">
        <v>129</v>
      </c>
      <c r="H4" s="8" t="s">
        <v>141</v>
      </c>
    </row>
    <row r="5" spans="1:8" x14ac:dyDescent="0.35">
      <c r="A5" s="19" t="s">
        <v>137</v>
      </c>
      <c r="B5" s="34">
        <v>327.02106624077874</v>
      </c>
      <c r="C5" s="34">
        <v>215.47899713539684</v>
      </c>
      <c r="D5" s="54">
        <v>195.19862093441833</v>
      </c>
      <c r="E5" s="34">
        <v>38.025705376834736</v>
      </c>
      <c r="F5" s="34">
        <v>58.306081577813266</v>
      </c>
      <c r="G5" s="31" t="s">
        <v>129</v>
      </c>
      <c r="H5" s="8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F1FD-69C7-4CB0-AF2E-F487CCC77D94}">
  <sheetPr>
    <tabColor theme="5" tint="0.79998168889431442"/>
  </sheetPr>
  <dimension ref="A1:AB18"/>
  <sheetViews>
    <sheetView topLeftCell="L1" zoomScale="85" zoomScaleNormal="85" workbookViewId="0">
      <selection activeCell="U21" sqref="U21"/>
    </sheetView>
  </sheetViews>
  <sheetFormatPr baseColWidth="10" defaultRowHeight="14.5" x14ac:dyDescent="0.35"/>
  <cols>
    <col min="1" max="1" width="28.08984375" style="2" customWidth="1"/>
    <col min="2" max="2" width="12.7265625" bestFit="1" customWidth="1"/>
    <col min="3" max="3" width="14.36328125" bestFit="1" customWidth="1"/>
    <col min="7" max="7" width="23.7265625" bestFit="1" customWidth="1"/>
    <col min="8" max="8" width="22.36328125" bestFit="1" customWidth="1"/>
    <col min="9" max="9" width="23.7265625" bestFit="1" customWidth="1"/>
    <col min="10" max="10" width="22.36328125" bestFit="1" customWidth="1"/>
    <col min="28" max="28" width="13.54296875" bestFit="1" customWidth="1"/>
  </cols>
  <sheetData>
    <row r="1" spans="1:28" s="46" customFormat="1" ht="73.5" customHeight="1" thickBot="1" x14ac:dyDescent="0.4">
      <c r="A1" s="41" t="s">
        <v>142</v>
      </c>
      <c r="B1" s="45" t="s">
        <v>84</v>
      </c>
      <c r="C1" s="45" t="s">
        <v>85</v>
      </c>
      <c r="D1" s="45" t="s">
        <v>86</v>
      </c>
      <c r="E1" s="45" t="s">
        <v>87</v>
      </c>
      <c r="F1" s="45" t="s">
        <v>88</v>
      </c>
      <c r="G1" s="45" t="s">
        <v>215</v>
      </c>
      <c r="H1" s="45" t="s">
        <v>216</v>
      </c>
      <c r="I1" s="45" t="s">
        <v>213</v>
      </c>
      <c r="J1" s="45" t="s">
        <v>214</v>
      </c>
      <c r="K1" s="45" t="s">
        <v>91</v>
      </c>
      <c r="L1" s="45" t="s">
        <v>92</v>
      </c>
      <c r="M1" s="45" t="s">
        <v>93</v>
      </c>
      <c r="N1" s="45" t="s">
        <v>94</v>
      </c>
      <c r="O1" s="45" t="s">
        <v>95</v>
      </c>
      <c r="P1" s="45" t="s">
        <v>96</v>
      </c>
      <c r="Q1" s="45" t="s">
        <v>97</v>
      </c>
      <c r="R1" s="45" t="s">
        <v>98</v>
      </c>
      <c r="S1" s="61" t="s">
        <v>219</v>
      </c>
      <c r="T1" s="61" t="s">
        <v>220</v>
      </c>
      <c r="U1" s="61" t="s">
        <v>221</v>
      </c>
      <c r="V1" s="45" t="s">
        <v>54</v>
      </c>
      <c r="W1" s="45" t="s">
        <v>36</v>
      </c>
      <c r="X1" s="45" t="s">
        <v>99</v>
      </c>
      <c r="Y1" s="45" t="s">
        <v>100</v>
      </c>
      <c r="Z1" s="45" t="s">
        <v>101</v>
      </c>
      <c r="AA1" s="45" t="s">
        <v>102</v>
      </c>
      <c r="AB1" s="45" t="s">
        <v>103</v>
      </c>
    </row>
    <row r="2" spans="1:28" x14ac:dyDescent="0.35">
      <c r="A2" s="42" t="s">
        <v>120</v>
      </c>
      <c r="B2" s="8">
        <v>1</v>
      </c>
      <c r="C2" s="8">
        <v>1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</row>
    <row r="3" spans="1:28" x14ac:dyDescent="0.35">
      <c r="A3" s="43" t="s">
        <v>63</v>
      </c>
      <c r="B3" s="8">
        <v>0</v>
      </c>
      <c r="C3" s="8">
        <v>0</v>
      </c>
      <c r="D3" s="8">
        <v>1</v>
      </c>
      <c r="E3" s="8">
        <v>1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</row>
    <row r="4" spans="1:28" x14ac:dyDescent="0.35">
      <c r="A4" s="42" t="s">
        <v>89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</row>
    <row r="5" spans="1:28" x14ac:dyDescent="0.35">
      <c r="A5" s="42" t="s">
        <v>90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1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</row>
    <row r="6" spans="1:28" x14ac:dyDescent="0.35">
      <c r="A6" s="42" t="s">
        <v>64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1</v>
      </c>
      <c r="M6" s="8">
        <v>1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</row>
    <row r="7" spans="1:28" x14ac:dyDescent="0.35">
      <c r="A7" s="44" t="s">
        <v>95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1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</row>
    <row r="8" spans="1:28" x14ac:dyDescent="0.35">
      <c r="A8" s="44" t="s">
        <v>96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</row>
    <row r="9" spans="1:28" x14ac:dyDescent="0.35">
      <c r="A9" s="44" t="s">
        <v>97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</row>
    <row r="10" spans="1:28" x14ac:dyDescent="0.35">
      <c r="A10" s="44" t="s">
        <v>98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</row>
    <row r="11" spans="1:28" x14ac:dyDescent="0.35">
      <c r="A11" s="42" t="s">
        <v>55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1</v>
      </c>
      <c r="T11" s="8">
        <v>1</v>
      </c>
      <c r="U11" s="8">
        <v>1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</row>
    <row r="12" spans="1:28" x14ac:dyDescent="0.35">
      <c r="A12" s="42" t="s">
        <v>54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1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</row>
    <row r="13" spans="1:28" x14ac:dyDescent="0.35">
      <c r="A13" s="42" t="s">
        <v>36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</row>
    <row r="14" spans="1:28" x14ac:dyDescent="0.35">
      <c r="A14" s="42" t="s">
        <v>99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1</v>
      </c>
      <c r="Y14" s="8">
        <v>0</v>
      </c>
      <c r="Z14" s="8">
        <v>0</v>
      </c>
      <c r="AA14" s="8">
        <v>0</v>
      </c>
      <c r="AB14" s="8">
        <v>0</v>
      </c>
    </row>
    <row r="15" spans="1:28" x14ac:dyDescent="0.35">
      <c r="A15" s="42" t="s">
        <v>100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1</v>
      </c>
      <c r="Z15" s="8">
        <v>0</v>
      </c>
      <c r="AA15" s="8">
        <v>0</v>
      </c>
      <c r="AB15" s="8">
        <v>0</v>
      </c>
    </row>
    <row r="16" spans="1:28" x14ac:dyDescent="0.35">
      <c r="A16" s="42" t="s">
        <v>101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1</v>
      </c>
      <c r="AA16" s="8">
        <v>0</v>
      </c>
      <c r="AB16" s="8">
        <v>0</v>
      </c>
    </row>
    <row r="17" spans="1:28" x14ac:dyDescent="0.35">
      <c r="A17" s="42" t="s">
        <v>102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1</v>
      </c>
      <c r="AB17" s="8">
        <v>0</v>
      </c>
    </row>
    <row r="18" spans="1:28" x14ac:dyDescent="0.35">
      <c r="A18" s="42" t="s">
        <v>103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1</v>
      </c>
    </row>
  </sheetData>
  <conditionalFormatting sqref="A1">
    <cfRule type="cellIs" dxfId="1" priority="1" operator="greaterThan">
      <formula>0.5</formula>
    </cfRule>
  </conditionalFormatting>
  <conditionalFormatting sqref="B2:AB18">
    <cfRule type="cellIs" dxfId="0" priority="2" operator="greaterThan">
      <formula>0.5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F6BB1-FA87-4BCF-B55A-56DD2FB9B0FC}">
  <sheetPr>
    <tabColor theme="7" tint="0.79998168889431442"/>
  </sheetPr>
  <dimension ref="A1:D37"/>
  <sheetViews>
    <sheetView workbookViewId="0">
      <selection activeCell="E12" sqref="E12"/>
    </sheetView>
  </sheetViews>
  <sheetFormatPr baseColWidth="10" defaultRowHeight="14.5" x14ac:dyDescent="0.35"/>
  <cols>
    <col min="1" max="1" width="20.54296875" bestFit="1" customWidth="1"/>
    <col min="2" max="2" width="13.453125" bestFit="1" customWidth="1"/>
    <col min="3" max="3" width="12.36328125" bestFit="1" customWidth="1"/>
  </cols>
  <sheetData>
    <row r="1" spans="1:4" x14ac:dyDescent="0.35">
      <c r="A1" s="23" t="s">
        <v>104</v>
      </c>
      <c r="B1" s="23" t="s">
        <v>64</v>
      </c>
      <c r="C1" s="59" t="s">
        <v>63</v>
      </c>
      <c r="D1" s="18" t="s">
        <v>77</v>
      </c>
    </row>
    <row r="2" spans="1:4" x14ac:dyDescent="0.35">
      <c r="A2" s="12" t="s">
        <v>212</v>
      </c>
      <c r="B2" s="11">
        <v>1217.3015873015872</v>
      </c>
      <c r="C2" s="8">
        <v>10953</v>
      </c>
    </row>
    <row r="3" spans="1:4" x14ac:dyDescent="0.35">
      <c r="A3" s="12" t="s">
        <v>1</v>
      </c>
      <c r="B3" s="11">
        <v>1.2809523809523804</v>
      </c>
      <c r="C3" s="8">
        <v>0</v>
      </c>
    </row>
    <row r="4" spans="1:4" x14ac:dyDescent="0.35">
      <c r="A4" s="12" t="s">
        <v>2</v>
      </c>
      <c r="B4" s="11">
        <v>0</v>
      </c>
      <c r="C4" s="8">
        <v>47.826086956521742</v>
      </c>
    </row>
    <row r="5" spans="1:4" x14ac:dyDescent="0.35">
      <c r="A5" s="12" t="s">
        <v>27</v>
      </c>
      <c r="B5" s="11">
        <v>499.94444444444434</v>
      </c>
      <c r="C5" s="8">
        <v>3761</v>
      </c>
    </row>
    <row r="6" spans="1:4" x14ac:dyDescent="0.35">
      <c r="A6" s="12" t="s">
        <v>28</v>
      </c>
      <c r="B6" s="11">
        <v>0</v>
      </c>
      <c r="C6" s="8">
        <v>0</v>
      </c>
    </row>
    <row r="7" spans="1:4" x14ac:dyDescent="0.35">
      <c r="A7" s="12" t="s">
        <v>3</v>
      </c>
      <c r="B7" s="11">
        <v>343250.79365079361</v>
      </c>
      <c r="C7" s="8">
        <v>60700</v>
      </c>
    </row>
    <row r="8" spans="1:4" x14ac:dyDescent="0.35">
      <c r="A8" s="12" t="s">
        <v>29</v>
      </c>
      <c r="B8" s="11">
        <v>2797.3809523809514</v>
      </c>
      <c r="C8" s="8">
        <v>3427.4182608695655</v>
      </c>
    </row>
    <row r="9" spans="1:4" x14ac:dyDescent="0.35">
      <c r="A9" s="12" t="s">
        <v>4</v>
      </c>
      <c r="B9" s="11">
        <v>5.6650793650793618</v>
      </c>
      <c r="C9" s="8">
        <v>0</v>
      </c>
    </row>
    <row r="10" spans="1:4" x14ac:dyDescent="0.35">
      <c r="A10" s="12" t="s">
        <v>78</v>
      </c>
      <c r="B10" s="11">
        <v>0</v>
      </c>
      <c r="C10" s="8">
        <v>3.7173913043478262</v>
      </c>
    </row>
    <row r="11" spans="1:4" x14ac:dyDescent="0.35">
      <c r="A11" s="12" t="s">
        <v>79</v>
      </c>
      <c r="B11" s="11">
        <v>0</v>
      </c>
      <c r="C11" s="8">
        <v>3.1304347826086953</v>
      </c>
    </row>
    <row r="12" spans="1:4" x14ac:dyDescent="0.35">
      <c r="A12" s="12" t="s">
        <v>5</v>
      </c>
      <c r="B12" s="11">
        <v>7903.0158730158719</v>
      </c>
      <c r="C12" s="8">
        <v>46399.999999999993</v>
      </c>
    </row>
    <row r="13" spans="1:4" x14ac:dyDescent="0.35">
      <c r="A13" s="12" t="s">
        <v>6</v>
      </c>
      <c r="B13" s="11">
        <v>0</v>
      </c>
      <c r="C13" s="8">
        <v>0</v>
      </c>
    </row>
    <row r="14" spans="1:4" x14ac:dyDescent="0.35">
      <c r="A14" s="12" t="s">
        <v>7</v>
      </c>
      <c r="B14" s="11">
        <v>0</v>
      </c>
      <c r="C14" s="8">
        <v>9.3306521739130446</v>
      </c>
    </row>
    <row r="15" spans="1:4" x14ac:dyDescent="0.35">
      <c r="A15" s="12" t="s">
        <v>8</v>
      </c>
      <c r="B15" s="11">
        <v>161676.00427977776</v>
      </c>
      <c r="C15" s="8">
        <v>4333.496086956522</v>
      </c>
    </row>
    <row r="16" spans="1:4" x14ac:dyDescent="0.35">
      <c r="A16" s="12" t="s">
        <v>9</v>
      </c>
      <c r="B16" s="11">
        <v>0</v>
      </c>
      <c r="C16" s="8">
        <v>4.1739130434782608</v>
      </c>
    </row>
    <row r="17" spans="1:3" x14ac:dyDescent="0.35">
      <c r="A17" s="12" t="s">
        <v>83</v>
      </c>
      <c r="B17" s="11">
        <v>0</v>
      </c>
      <c r="C17" s="8">
        <v>0</v>
      </c>
    </row>
    <row r="18" spans="1:3" x14ac:dyDescent="0.35">
      <c r="A18" s="12" t="s">
        <v>10</v>
      </c>
      <c r="B18" s="11">
        <v>0</v>
      </c>
      <c r="C18" s="8">
        <v>0</v>
      </c>
    </row>
    <row r="19" spans="1:3" x14ac:dyDescent="0.35">
      <c r="A19" s="12" t="s">
        <v>11</v>
      </c>
      <c r="B19" s="11">
        <v>785.44444444444457</v>
      </c>
      <c r="C19" s="8">
        <v>0</v>
      </c>
    </row>
    <row r="20" spans="1:3" x14ac:dyDescent="0.35">
      <c r="A20" s="12" t="s">
        <v>30</v>
      </c>
      <c r="B20" s="11">
        <v>104.44444444444443</v>
      </c>
      <c r="C20" s="8">
        <v>81.021739130434781</v>
      </c>
    </row>
    <row r="21" spans="1:3" x14ac:dyDescent="0.35">
      <c r="A21" s="12" t="s">
        <v>12</v>
      </c>
      <c r="B21" s="11">
        <v>51.58888888888886</v>
      </c>
      <c r="C21" s="8">
        <v>0</v>
      </c>
    </row>
    <row r="22" spans="1:3" x14ac:dyDescent="0.35">
      <c r="A22" s="12" t="s">
        <v>13</v>
      </c>
      <c r="B22" s="11">
        <v>390.15873015873018</v>
      </c>
      <c r="C22" s="8">
        <v>8.3478260869565215</v>
      </c>
    </row>
    <row r="23" spans="1:3" x14ac:dyDescent="0.35">
      <c r="A23" s="12" t="s">
        <v>14</v>
      </c>
      <c r="B23" s="11">
        <v>0</v>
      </c>
      <c r="C23" s="8">
        <v>0</v>
      </c>
    </row>
    <row r="24" spans="1:3" x14ac:dyDescent="0.35">
      <c r="A24" s="12" t="s">
        <v>15</v>
      </c>
      <c r="B24" s="11">
        <v>4600</v>
      </c>
      <c r="C24" s="8">
        <v>8600</v>
      </c>
    </row>
    <row r="25" spans="1:3" x14ac:dyDescent="0.35">
      <c r="A25" s="12" t="s">
        <v>16</v>
      </c>
      <c r="B25" s="11">
        <v>7.74444444444444</v>
      </c>
      <c r="C25" s="8">
        <v>0</v>
      </c>
    </row>
    <row r="26" spans="1:3" x14ac:dyDescent="0.35">
      <c r="A26" s="12" t="s">
        <v>80</v>
      </c>
      <c r="B26" s="11">
        <v>0</v>
      </c>
      <c r="C26" s="8">
        <v>37.917391304347824</v>
      </c>
    </row>
    <row r="27" spans="1:3" x14ac:dyDescent="0.35">
      <c r="A27" s="12" t="s">
        <v>81</v>
      </c>
      <c r="B27" s="11">
        <v>0</v>
      </c>
      <c r="C27" s="8">
        <v>9.7826086956521738</v>
      </c>
    </row>
    <row r="28" spans="1:3" x14ac:dyDescent="0.35">
      <c r="A28" s="12" t="s">
        <v>17</v>
      </c>
      <c r="B28" s="11">
        <v>0</v>
      </c>
      <c r="C28" s="8">
        <v>0</v>
      </c>
    </row>
    <row r="29" spans="1:3" x14ac:dyDescent="0.35">
      <c r="A29" s="12" t="s">
        <v>18</v>
      </c>
      <c r="B29" s="11">
        <v>0</v>
      </c>
      <c r="C29" s="8">
        <v>0</v>
      </c>
    </row>
    <row r="30" spans="1:3" x14ac:dyDescent="0.35">
      <c r="A30" s="12" t="s">
        <v>82</v>
      </c>
      <c r="B30" s="11">
        <v>0</v>
      </c>
      <c r="C30" s="8">
        <v>40.194782608695647</v>
      </c>
    </row>
    <row r="31" spans="1:3" x14ac:dyDescent="0.35">
      <c r="A31" s="12" t="s">
        <v>19</v>
      </c>
      <c r="B31" s="11">
        <v>1.5301587301587292</v>
      </c>
      <c r="C31" s="8">
        <v>0</v>
      </c>
    </row>
    <row r="32" spans="1:3" x14ac:dyDescent="0.35">
      <c r="A32" s="12" t="s">
        <v>20</v>
      </c>
      <c r="B32" s="11">
        <v>0</v>
      </c>
      <c r="C32" s="8">
        <v>332</v>
      </c>
    </row>
    <row r="33" spans="1:3" x14ac:dyDescent="0.35">
      <c r="A33" s="12" t="s">
        <v>21</v>
      </c>
      <c r="B33" s="11">
        <v>0</v>
      </c>
      <c r="C33" s="8">
        <v>0</v>
      </c>
    </row>
    <row r="34" spans="1:3" x14ac:dyDescent="0.35">
      <c r="A34" s="12" t="s">
        <v>31</v>
      </c>
      <c r="B34" s="11">
        <v>0</v>
      </c>
      <c r="C34" s="8">
        <v>0</v>
      </c>
    </row>
    <row r="35" spans="1:3" x14ac:dyDescent="0.35">
      <c r="A35" s="12" t="s">
        <v>22</v>
      </c>
      <c r="B35" s="11">
        <v>0</v>
      </c>
      <c r="C35" s="8">
        <v>0</v>
      </c>
    </row>
    <row r="36" spans="1:3" x14ac:dyDescent="0.35">
      <c r="A36" s="12" t="s">
        <v>23</v>
      </c>
      <c r="B36" s="11">
        <v>5500</v>
      </c>
      <c r="C36" s="8">
        <v>505.32999999999993</v>
      </c>
    </row>
    <row r="37" spans="1:3" x14ac:dyDescent="0.35">
      <c r="A37" s="12" t="s">
        <v>24</v>
      </c>
      <c r="B37" s="11">
        <v>0</v>
      </c>
      <c r="C37" s="8">
        <v>0</v>
      </c>
    </row>
  </sheetData>
  <sortState xmlns:xlrd2="http://schemas.microsoft.com/office/spreadsheetml/2017/richdata2" ref="A2:B37">
    <sortCondition ref="A1:A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CADE-710A-4383-8C07-1F50E7851CD2}">
  <sheetPr>
    <tabColor theme="7" tint="0.79998168889431442"/>
  </sheetPr>
  <dimension ref="A1:AB37"/>
  <sheetViews>
    <sheetView zoomScale="70" zoomScaleNormal="70" workbookViewId="0">
      <pane xSplit="1" ySplit="1" topLeftCell="B2" activePane="bottomRight" state="frozen"/>
      <selection activeCell="D17" sqref="D17"/>
      <selection pane="topRight" activeCell="D17" sqref="D17"/>
      <selection pane="bottomLeft" activeCell="D17" sqref="D17"/>
      <selection pane="bottomRight" activeCell="G20" sqref="G20"/>
    </sheetView>
  </sheetViews>
  <sheetFormatPr baseColWidth="10" defaultRowHeight="14.5" x14ac:dyDescent="0.35"/>
  <cols>
    <col min="1" max="1" width="22.81640625" bestFit="1" customWidth="1"/>
    <col min="2" max="2" width="15.81640625" bestFit="1" customWidth="1"/>
    <col min="3" max="3" width="17.7265625" bestFit="1" customWidth="1"/>
    <col min="4" max="4" width="15.54296875" bestFit="1" customWidth="1"/>
    <col min="6" max="6" width="17.7265625" bestFit="1" customWidth="1"/>
    <col min="7" max="7" width="25.6328125" bestFit="1" customWidth="1"/>
    <col min="8" max="8" width="24.54296875" bestFit="1" customWidth="1"/>
    <col min="9" max="9" width="24.26953125" bestFit="1" customWidth="1"/>
    <col min="10" max="10" width="21.81640625" bestFit="1" customWidth="1"/>
    <col min="11" max="11" width="23.36328125" bestFit="1" customWidth="1"/>
    <col min="12" max="12" width="28.36328125" bestFit="1" customWidth="1"/>
    <col min="13" max="13" width="24.08984375" bestFit="1" customWidth="1"/>
    <col min="14" max="14" width="23.90625" bestFit="1" customWidth="1"/>
    <col min="15" max="15" width="23.54296875" bestFit="1" customWidth="1"/>
    <col min="16" max="16" width="28.54296875" bestFit="1" customWidth="1"/>
    <col min="17" max="17" width="24.1796875" bestFit="1" customWidth="1"/>
    <col min="18" max="18" width="24.08984375" bestFit="1" customWidth="1"/>
    <col min="19" max="20" width="24.08984375" customWidth="1"/>
    <col min="21" max="21" width="19.1796875" bestFit="1" customWidth="1"/>
  </cols>
  <sheetData>
    <row r="1" spans="1:28" x14ac:dyDescent="0.35">
      <c r="A1" s="22" t="s">
        <v>104</v>
      </c>
      <c r="B1" s="23" t="s">
        <v>84</v>
      </c>
      <c r="C1" s="23" t="s">
        <v>85</v>
      </c>
      <c r="D1" s="23" t="s">
        <v>86</v>
      </c>
      <c r="E1" s="23" t="s">
        <v>87</v>
      </c>
      <c r="F1" s="23" t="s">
        <v>88</v>
      </c>
      <c r="G1" s="23" t="s">
        <v>215</v>
      </c>
      <c r="H1" s="23" t="s">
        <v>216</v>
      </c>
      <c r="I1" s="23" t="s">
        <v>213</v>
      </c>
      <c r="J1" s="23" t="s">
        <v>214</v>
      </c>
      <c r="K1" s="23" t="s">
        <v>91</v>
      </c>
      <c r="L1" s="23" t="s">
        <v>92</v>
      </c>
      <c r="M1" s="23" t="s">
        <v>93</v>
      </c>
      <c r="N1" s="23" t="s">
        <v>94</v>
      </c>
      <c r="O1" s="23" t="s">
        <v>95</v>
      </c>
      <c r="P1" s="23" t="s">
        <v>96</v>
      </c>
      <c r="Q1" s="23" t="s">
        <v>97</v>
      </c>
      <c r="R1" s="23" t="s">
        <v>98</v>
      </c>
      <c r="S1" s="23" t="s">
        <v>219</v>
      </c>
      <c r="T1" s="23" t="s">
        <v>220</v>
      </c>
      <c r="U1" s="23" t="s">
        <v>221</v>
      </c>
      <c r="V1" s="23" t="s">
        <v>54</v>
      </c>
      <c r="W1" s="23" t="s">
        <v>36</v>
      </c>
      <c r="X1" s="23" t="s">
        <v>99</v>
      </c>
      <c r="Y1" s="23" t="s">
        <v>100</v>
      </c>
      <c r="Z1" s="23" t="s">
        <v>101</v>
      </c>
      <c r="AA1" s="23" t="s">
        <v>102</v>
      </c>
      <c r="AB1" s="23" t="s">
        <v>103</v>
      </c>
    </row>
    <row r="2" spans="1:28" x14ac:dyDescent="0.35">
      <c r="A2" s="20" t="s">
        <v>212</v>
      </c>
      <c r="B2" s="8">
        <v>10953</v>
      </c>
      <c r="C2" s="8">
        <v>10953</v>
      </c>
      <c r="D2" s="8">
        <v>10953</v>
      </c>
      <c r="E2" s="8">
        <v>10953</v>
      </c>
      <c r="F2" s="8">
        <v>10953</v>
      </c>
      <c r="G2" s="8">
        <f>242.5+I28</f>
        <v>257.5</v>
      </c>
      <c r="H2" s="8">
        <f>41983.5+J28</f>
        <v>41998.5</v>
      </c>
      <c r="I2" s="8">
        <v>242.5</v>
      </c>
      <c r="J2" s="8">
        <v>41983.5</v>
      </c>
      <c r="K2" s="8">
        <v>700</v>
      </c>
      <c r="L2" s="8">
        <v>1400</v>
      </c>
      <c r="M2" s="8">
        <v>500</v>
      </c>
      <c r="N2" s="8">
        <v>1600</v>
      </c>
      <c r="O2" s="8">
        <v>700</v>
      </c>
      <c r="P2" s="8">
        <v>1400</v>
      </c>
      <c r="Q2" s="8">
        <v>500</v>
      </c>
      <c r="R2" s="8">
        <v>1600</v>
      </c>
      <c r="S2" s="8">
        <v>61104.4</v>
      </c>
      <c r="T2" s="8">
        <v>61104.4</v>
      </c>
      <c r="U2" s="8">
        <v>61104.4</v>
      </c>
      <c r="V2" s="8">
        <v>3400</v>
      </c>
      <c r="W2" s="8">
        <v>2600</v>
      </c>
      <c r="X2" s="8">
        <v>2386</v>
      </c>
      <c r="Y2" s="8">
        <v>500</v>
      </c>
      <c r="Z2" s="8">
        <v>724.59999999999991</v>
      </c>
      <c r="AA2" s="8">
        <v>517.6</v>
      </c>
      <c r="AB2" s="8">
        <v>922.19999999999982</v>
      </c>
    </row>
    <row r="3" spans="1:28" x14ac:dyDescent="0.35">
      <c r="A3" s="20" t="s">
        <v>1</v>
      </c>
      <c r="B3" s="8">
        <v>0</v>
      </c>
      <c r="C3" s="8">
        <v>0</v>
      </c>
      <c r="D3">
        <v>0.46341463414634143</v>
      </c>
      <c r="E3">
        <v>0.44308943089430886</v>
      </c>
      <c r="F3">
        <v>9.3495934959349589E-2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6</v>
      </c>
      <c r="N3" s="8">
        <v>1</v>
      </c>
      <c r="O3" s="8">
        <v>0</v>
      </c>
      <c r="P3" s="8">
        <v>0</v>
      </c>
      <c r="Q3" s="8">
        <v>6</v>
      </c>
      <c r="R3" s="8">
        <v>1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</row>
    <row r="4" spans="1:28" x14ac:dyDescent="0.35">
      <c r="A4" s="20" t="s">
        <v>2</v>
      </c>
      <c r="B4" s="8">
        <v>0</v>
      </c>
      <c r="C4" s="8">
        <v>0</v>
      </c>
      <c r="D4" s="8">
        <v>91.666666666666671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9">
        <v>0.4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</row>
    <row r="5" spans="1:28" x14ac:dyDescent="0.35">
      <c r="A5" s="20" t="s">
        <v>27</v>
      </c>
      <c r="B5" s="8">
        <v>3761</v>
      </c>
      <c r="C5" s="8">
        <v>3761</v>
      </c>
      <c r="D5" s="8">
        <v>3761</v>
      </c>
      <c r="E5" s="8">
        <v>3761</v>
      </c>
      <c r="F5" s="8">
        <v>3761</v>
      </c>
      <c r="G5" s="8">
        <v>4733</v>
      </c>
      <c r="H5" s="8">
        <v>3700</v>
      </c>
      <c r="I5" s="8">
        <v>4733</v>
      </c>
      <c r="J5" s="8">
        <v>3700</v>
      </c>
      <c r="K5" s="8">
        <v>525</v>
      </c>
      <c r="L5" s="8">
        <v>470</v>
      </c>
      <c r="M5" s="8">
        <v>525</v>
      </c>
      <c r="N5" s="8">
        <v>580</v>
      </c>
      <c r="O5" s="8">
        <v>525</v>
      </c>
      <c r="P5" s="8">
        <v>470</v>
      </c>
      <c r="Q5" s="8">
        <v>525</v>
      </c>
      <c r="R5" s="8">
        <v>580</v>
      </c>
      <c r="S5" s="8">
        <v>2190</v>
      </c>
      <c r="T5" s="8">
        <v>2190</v>
      </c>
      <c r="U5" s="8">
        <v>2190</v>
      </c>
      <c r="V5" s="8">
        <v>1500</v>
      </c>
      <c r="W5" s="8">
        <v>2</v>
      </c>
      <c r="X5" s="8">
        <v>64405</v>
      </c>
      <c r="Y5" s="8">
        <v>307.5</v>
      </c>
      <c r="Z5" s="8">
        <v>52.67</v>
      </c>
      <c r="AA5" s="8">
        <v>904</v>
      </c>
      <c r="AB5" s="8">
        <v>0</v>
      </c>
    </row>
    <row r="6" spans="1:28" x14ac:dyDescent="0.35">
      <c r="A6" s="20" t="s">
        <v>28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326</v>
      </c>
      <c r="H6" s="8">
        <v>326</v>
      </c>
      <c r="I6" s="8">
        <v>326</v>
      </c>
      <c r="J6" s="8">
        <v>326</v>
      </c>
      <c r="K6" s="8">
        <v>1.4285714285714299E-2</v>
      </c>
      <c r="L6" s="8">
        <v>0.553968253968255</v>
      </c>
      <c r="M6" s="8">
        <v>0.2349206349206347</v>
      </c>
      <c r="N6" s="8">
        <v>0.19682539682539602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2</v>
      </c>
      <c r="X6" s="8">
        <v>0</v>
      </c>
      <c r="Y6" s="8">
        <v>201.46</v>
      </c>
      <c r="Z6" s="8">
        <v>0</v>
      </c>
      <c r="AA6" s="8">
        <v>0</v>
      </c>
      <c r="AB6" s="8">
        <v>0</v>
      </c>
    </row>
    <row r="7" spans="1:28" x14ac:dyDescent="0.35">
      <c r="A7" s="20" t="s">
        <v>3</v>
      </c>
      <c r="B7" s="8">
        <v>60700</v>
      </c>
      <c r="C7" s="8">
        <v>60700</v>
      </c>
      <c r="D7" s="8">
        <v>60700</v>
      </c>
      <c r="E7" s="8">
        <v>60700</v>
      </c>
      <c r="F7" s="8">
        <v>60700</v>
      </c>
      <c r="G7" s="8">
        <v>1000000</v>
      </c>
      <c r="H7" s="8">
        <v>0</v>
      </c>
      <c r="I7" s="8">
        <v>1000000</v>
      </c>
      <c r="J7" s="8">
        <v>0</v>
      </c>
      <c r="K7" s="8">
        <v>369000</v>
      </c>
      <c r="L7" s="8">
        <v>355000</v>
      </c>
      <c r="M7" s="8">
        <v>243000</v>
      </c>
      <c r="N7" s="8">
        <v>413000</v>
      </c>
      <c r="O7" s="8">
        <v>369000</v>
      </c>
      <c r="P7" s="8">
        <v>355000</v>
      </c>
      <c r="Q7" s="8">
        <v>243000</v>
      </c>
      <c r="R7" s="8">
        <v>413000</v>
      </c>
      <c r="S7" s="8">
        <v>0</v>
      </c>
      <c r="T7" s="8">
        <v>0</v>
      </c>
      <c r="U7" s="8">
        <v>0</v>
      </c>
      <c r="V7" s="8">
        <v>0</v>
      </c>
      <c r="W7" s="8">
        <v>159000</v>
      </c>
      <c r="X7" s="8">
        <v>459000</v>
      </c>
      <c r="Y7" s="8">
        <v>0</v>
      </c>
      <c r="Z7" s="8">
        <v>0</v>
      </c>
      <c r="AA7" s="8">
        <v>0</v>
      </c>
      <c r="AB7" s="8">
        <v>0</v>
      </c>
    </row>
    <row r="8" spans="1:28" x14ac:dyDescent="0.35">
      <c r="A8" s="20" t="s">
        <v>29</v>
      </c>
      <c r="B8" s="8">
        <v>3352.7983333333336</v>
      </c>
      <c r="C8" s="8">
        <v>9274.5483333333341</v>
      </c>
      <c r="D8" s="8">
        <v>3698.0333333333333</v>
      </c>
      <c r="E8" s="8">
        <v>3123.42</v>
      </c>
      <c r="F8" s="8">
        <v>3187.82</v>
      </c>
      <c r="G8" s="8">
        <v>3175</v>
      </c>
      <c r="H8" s="8">
        <v>1400</v>
      </c>
      <c r="I8" s="8">
        <v>3175</v>
      </c>
      <c r="J8" s="8">
        <v>1400</v>
      </c>
      <c r="K8" s="8">
        <v>5000</v>
      </c>
      <c r="L8" s="8">
        <v>1400</v>
      </c>
      <c r="M8" s="8">
        <v>8000</v>
      </c>
      <c r="N8" s="8">
        <v>950</v>
      </c>
      <c r="O8" s="8">
        <v>5000</v>
      </c>
      <c r="P8" s="8">
        <v>1400</v>
      </c>
      <c r="Q8" s="8">
        <v>8000</v>
      </c>
      <c r="R8" s="8">
        <v>950</v>
      </c>
      <c r="S8" s="8">
        <v>1473.4</v>
      </c>
      <c r="T8" s="8">
        <v>1473.4</v>
      </c>
      <c r="U8" s="8">
        <v>1473.4</v>
      </c>
      <c r="V8" s="8">
        <v>3160</v>
      </c>
      <c r="W8" s="8">
        <v>2175</v>
      </c>
      <c r="X8" s="8">
        <v>2175</v>
      </c>
      <c r="Y8" s="8">
        <v>1183.5</v>
      </c>
      <c r="Z8" s="8">
        <v>954.05</v>
      </c>
      <c r="AA8" s="8">
        <v>1306.5</v>
      </c>
      <c r="AB8" s="8">
        <v>1016.0999999999999</v>
      </c>
    </row>
    <row r="9" spans="1:28" x14ac:dyDescent="0.35">
      <c r="A9" s="20" t="s">
        <v>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6</v>
      </c>
      <c r="L9" s="8">
        <v>2</v>
      </c>
      <c r="M9" s="8">
        <v>17</v>
      </c>
      <c r="N9" s="8">
        <v>6</v>
      </c>
      <c r="O9" s="8">
        <v>6</v>
      </c>
      <c r="P9" s="8">
        <v>2</v>
      </c>
      <c r="Q9" s="8">
        <v>17</v>
      </c>
      <c r="R9" s="8">
        <v>6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</row>
    <row r="10" spans="1:28" x14ac:dyDescent="0.35">
      <c r="A10" s="20" t="s">
        <v>78</v>
      </c>
      <c r="B10" s="8">
        <v>0</v>
      </c>
      <c r="C10" s="8">
        <v>0</v>
      </c>
      <c r="D10" s="8">
        <v>0</v>
      </c>
      <c r="E10" s="8">
        <v>9</v>
      </c>
      <c r="F10" s="8">
        <v>0</v>
      </c>
      <c r="G10" s="8">
        <v>0</v>
      </c>
      <c r="H10" s="8">
        <v>0</v>
      </c>
      <c r="I10" s="8">
        <v>692</v>
      </c>
      <c r="J10" s="8">
        <v>692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</row>
    <row r="11" spans="1:28" x14ac:dyDescent="0.35">
      <c r="A11" s="20" t="s">
        <v>79</v>
      </c>
      <c r="B11" s="8">
        <v>0</v>
      </c>
      <c r="C11" s="8">
        <v>0</v>
      </c>
      <c r="D11" s="8">
        <v>0</v>
      </c>
      <c r="E11" s="8">
        <v>0</v>
      </c>
      <c r="F11" s="8">
        <v>48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</row>
    <row r="12" spans="1:28" x14ac:dyDescent="0.35">
      <c r="A12" s="20" t="s">
        <v>5</v>
      </c>
      <c r="B12" s="8">
        <v>46400</v>
      </c>
      <c r="C12" s="8">
        <v>46400</v>
      </c>
      <c r="D12" s="8">
        <v>46400</v>
      </c>
      <c r="E12" s="8">
        <v>46400</v>
      </c>
      <c r="F12" s="8">
        <v>46400</v>
      </c>
      <c r="G12" s="8">
        <v>100000</v>
      </c>
      <c r="H12" s="8">
        <v>100000</v>
      </c>
      <c r="I12" s="8">
        <v>100000</v>
      </c>
      <c r="J12" s="8">
        <v>100000</v>
      </c>
      <c r="K12" s="8">
        <v>8100</v>
      </c>
      <c r="L12" s="8">
        <v>7700</v>
      </c>
      <c r="M12" s="8">
        <v>8100</v>
      </c>
      <c r="N12" s="8">
        <v>8400</v>
      </c>
      <c r="O12" s="8">
        <v>8100</v>
      </c>
      <c r="P12" s="8">
        <v>7700</v>
      </c>
      <c r="Q12" s="8">
        <v>8100</v>
      </c>
      <c r="R12" s="8">
        <v>8400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</row>
    <row r="13" spans="1:28" x14ac:dyDescent="0.35">
      <c r="A13" s="20" t="s">
        <v>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0.5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</row>
    <row r="14" spans="1:28" x14ac:dyDescent="0.35">
      <c r="A14" s="20" t="s">
        <v>7</v>
      </c>
      <c r="B14" s="8">
        <v>0</v>
      </c>
      <c r="C14" s="8">
        <v>0</v>
      </c>
      <c r="D14" s="8">
        <v>0</v>
      </c>
      <c r="E14" s="8">
        <v>21.75</v>
      </c>
      <c r="F14" s="8">
        <v>5.32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1.4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</row>
    <row r="15" spans="1:28" x14ac:dyDescent="0.35">
      <c r="A15" s="20" t="s">
        <v>8</v>
      </c>
      <c r="B15" s="8">
        <v>0</v>
      </c>
      <c r="C15" s="8">
        <v>0</v>
      </c>
      <c r="D15" s="8">
        <v>0</v>
      </c>
      <c r="E15" s="8">
        <v>0</v>
      </c>
      <c r="F15" s="8">
        <v>66446.94</v>
      </c>
      <c r="G15" s="8">
        <v>650000</v>
      </c>
      <c r="H15" s="8">
        <v>393000</v>
      </c>
      <c r="I15" s="8">
        <v>650000</v>
      </c>
      <c r="J15" s="8">
        <v>393000</v>
      </c>
      <c r="K15" s="8">
        <v>149275.20000000001</v>
      </c>
      <c r="L15" s="8">
        <v>128581.8</v>
      </c>
      <c r="M15" s="8">
        <v>299578.92853999999</v>
      </c>
      <c r="N15" s="8">
        <v>125510.2</v>
      </c>
      <c r="O15" s="8">
        <v>149275.20000000001</v>
      </c>
      <c r="P15" s="8">
        <v>128581.8</v>
      </c>
      <c r="Q15" s="8">
        <v>299578.92853999999</v>
      </c>
      <c r="R15" s="8">
        <v>125510.2</v>
      </c>
      <c r="S15" s="6">
        <v>476186.76</v>
      </c>
      <c r="T15" s="6">
        <v>476186.76</v>
      </c>
      <c r="U15" s="6">
        <v>476186.76</v>
      </c>
      <c r="V15" s="8">
        <v>222090.14300000001</v>
      </c>
      <c r="W15" s="8">
        <v>135046.79999999999</v>
      </c>
      <c r="X15" s="8">
        <v>2097520</v>
      </c>
      <c r="Y15" s="8">
        <v>63381.720149999994</v>
      </c>
      <c r="Z15" s="8">
        <v>6341</v>
      </c>
      <c r="AA15" s="8">
        <v>78791</v>
      </c>
      <c r="AB15" s="8">
        <v>15205.682519999998</v>
      </c>
    </row>
    <row r="16" spans="1:28" x14ac:dyDescent="0.35">
      <c r="A16" s="20" t="s">
        <v>9</v>
      </c>
      <c r="B16" s="8">
        <v>39</v>
      </c>
      <c r="C16" s="8">
        <v>39</v>
      </c>
      <c r="D16" s="8">
        <v>8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4</v>
      </c>
      <c r="T16" s="8">
        <v>4</v>
      </c>
      <c r="U16" s="8">
        <v>4</v>
      </c>
      <c r="V16" s="8">
        <v>300</v>
      </c>
      <c r="W16" s="8">
        <v>104</v>
      </c>
      <c r="X16" s="8">
        <v>0</v>
      </c>
      <c r="Y16" s="8">
        <v>0</v>
      </c>
      <c r="Z16" s="8">
        <v>5</v>
      </c>
      <c r="AA16" s="8">
        <v>9</v>
      </c>
      <c r="AB16" s="8">
        <v>0</v>
      </c>
    </row>
    <row r="17" spans="1:28" x14ac:dyDescent="0.35">
      <c r="A17" s="20" t="s">
        <v>83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</row>
    <row r="18" spans="1:28" x14ac:dyDescent="0.35">
      <c r="A18" s="20" t="s">
        <v>10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f>1400+I10</f>
        <v>2092</v>
      </c>
      <c r="H18" s="8">
        <f>2600+J10</f>
        <v>3292</v>
      </c>
      <c r="I18" s="8">
        <v>1400</v>
      </c>
      <c r="J18" s="8">
        <v>2600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100</v>
      </c>
      <c r="W18" s="8">
        <v>0</v>
      </c>
      <c r="X18" s="8">
        <v>0</v>
      </c>
      <c r="Y18" s="8">
        <v>0</v>
      </c>
      <c r="Z18" s="8">
        <v>2</v>
      </c>
      <c r="AA18" s="8">
        <v>0</v>
      </c>
      <c r="AB18" s="8">
        <v>0</v>
      </c>
    </row>
    <row r="19" spans="1:28" x14ac:dyDescent="0.35">
      <c r="A19" s="20" t="s">
        <v>11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1368</v>
      </c>
      <c r="H19" s="8">
        <v>5700</v>
      </c>
      <c r="I19" s="8">
        <v>1368</v>
      </c>
      <c r="J19" s="8">
        <v>5700</v>
      </c>
      <c r="K19" s="8">
        <v>790</v>
      </c>
      <c r="L19" s="8">
        <v>780</v>
      </c>
      <c r="M19" s="8">
        <v>790</v>
      </c>
      <c r="N19" s="8">
        <v>800</v>
      </c>
      <c r="O19" s="8">
        <v>790</v>
      </c>
      <c r="P19" s="8">
        <v>780</v>
      </c>
      <c r="Q19" s="8">
        <v>790</v>
      </c>
      <c r="R19" s="8">
        <v>800</v>
      </c>
      <c r="S19" s="8">
        <v>147.69</v>
      </c>
      <c r="T19" s="8">
        <v>147.69</v>
      </c>
      <c r="U19" s="8">
        <v>147.69</v>
      </c>
      <c r="V19" s="8">
        <v>200</v>
      </c>
      <c r="W19" s="8">
        <v>0</v>
      </c>
      <c r="X19" s="8">
        <v>4325</v>
      </c>
      <c r="Y19" s="8">
        <v>4.63</v>
      </c>
      <c r="Z19" s="8">
        <v>27</v>
      </c>
      <c r="AA19" s="8">
        <v>359</v>
      </c>
      <c r="AB19" s="8">
        <v>0</v>
      </c>
    </row>
    <row r="20" spans="1:28" x14ac:dyDescent="0.35">
      <c r="A20" s="20" t="s">
        <v>30</v>
      </c>
      <c r="B20" s="8">
        <v>0</v>
      </c>
      <c r="C20" s="8">
        <v>0</v>
      </c>
      <c r="D20" s="8">
        <v>154.5</v>
      </c>
      <c r="E20" s="8">
        <v>1</v>
      </c>
      <c r="F20" s="8">
        <v>0</v>
      </c>
      <c r="G20" s="8">
        <v>200</v>
      </c>
      <c r="H20" s="8">
        <v>56</v>
      </c>
      <c r="I20" s="8">
        <v>200</v>
      </c>
      <c r="J20" s="8">
        <v>56</v>
      </c>
      <c r="K20" s="8">
        <v>109</v>
      </c>
      <c r="L20" s="8">
        <v>99</v>
      </c>
      <c r="M20" s="8">
        <v>109</v>
      </c>
      <c r="N20" s="8">
        <v>119</v>
      </c>
      <c r="O20" s="8">
        <v>109</v>
      </c>
      <c r="P20" s="8">
        <v>99</v>
      </c>
      <c r="Q20" s="8">
        <v>109</v>
      </c>
      <c r="R20" s="8">
        <v>119</v>
      </c>
      <c r="S20" s="8">
        <v>70.8</v>
      </c>
      <c r="T20" s="8">
        <v>70.8</v>
      </c>
      <c r="U20" s="8">
        <v>70.8</v>
      </c>
      <c r="V20" s="8">
        <v>250</v>
      </c>
      <c r="W20" s="8">
        <v>0</v>
      </c>
      <c r="X20" s="8">
        <v>7209</v>
      </c>
      <c r="Y20" s="8">
        <v>0</v>
      </c>
      <c r="Z20" s="8">
        <v>0</v>
      </c>
      <c r="AA20" s="8">
        <v>0</v>
      </c>
      <c r="AB20" s="8">
        <v>0</v>
      </c>
    </row>
    <row r="21" spans="1:28" x14ac:dyDescent="0.35">
      <c r="A21" s="20" t="s">
        <v>12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28</v>
      </c>
      <c r="L21" s="8">
        <v>12</v>
      </c>
      <c r="M21" s="8">
        <v>186</v>
      </c>
      <c r="N21" s="8">
        <v>51</v>
      </c>
      <c r="O21" s="8">
        <v>28</v>
      </c>
      <c r="P21" s="8">
        <v>12</v>
      </c>
      <c r="Q21" s="8">
        <v>186</v>
      </c>
      <c r="R21" s="8">
        <v>51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</row>
    <row r="22" spans="1:28" x14ac:dyDescent="0.35">
      <c r="A22" s="20" t="s">
        <v>13</v>
      </c>
      <c r="B22" s="8">
        <v>1.3</v>
      </c>
      <c r="C22" s="8">
        <v>1.3</v>
      </c>
      <c r="D22" s="8">
        <v>16</v>
      </c>
      <c r="E22" s="8">
        <v>0</v>
      </c>
      <c r="F22" s="8">
        <v>0</v>
      </c>
      <c r="G22" s="8">
        <v>705.5</v>
      </c>
      <c r="H22" s="8">
        <v>1800</v>
      </c>
      <c r="I22" s="8">
        <v>705.5</v>
      </c>
      <c r="J22" s="8">
        <v>1800</v>
      </c>
      <c r="K22" s="8">
        <v>340</v>
      </c>
      <c r="L22" s="8">
        <v>430</v>
      </c>
      <c r="M22" s="8">
        <v>240</v>
      </c>
      <c r="N22" s="8">
        <v>440</v>
      </c>
      <c r="O22" s="8">
        <v>340</v>
      </c>
      <c r="P22" s="8">
        <v>430</v>
      </c>
      <c r="Q22" s="8">
        <v>240</v>
      </c>
      <c r="R22" s="8">
        <v>440</v>
      </c>
      <c r="S22" s="8">
        <v>1297.4000000000001</v>
      </c>
      <c r="T22" s="8">
        <v>1297.4000000000001</v>
      </c>
      <c r="U22" s="8">
        <v>1297.4000000000001</v>
      </c>
      <c r="V22" s="8">
        <v>0</v>
      </c>
      <c r="W22" s="8">
        <v>20</v>
      </c>
      <c r="X22" s="8">
        <v>120155</v>
      </c>
      <c r="Y22" s="8">
        <v>721.04</v>
      </c>
      <c r="Z22" s="8">
        <v>32.375</v>
      </c>
      <c r="AA22" s="8">
        <v>676</v>
      </c>
      <c r="AB22" s="8">
        <v>0</v>
      </c>
    </row>
    <row r="23" spans="1:28" x14ac:dyDescent="0.35">
      <c r="A23" s="20" t="s">
        <v>14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140</v>
      </c>
      <c r="I23" s="8">
        <v>0</v>
      </c>
      <c r="J23" s="8">
        <v>140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2</v>
      </c>
      <c r="T23" s="8">
        <v>2</v>
      </c>
      <c r="U23" s="8">
        <v>2</v>
      </c>
      <c r="V23" s="8">
        <v>0</v>
      </c>
      <c r="W23" s="8">
        <v>0</v>
      </c>
      <c r="X23" s="8">
        <v>128</v>
      </c>
      <c r="Y23" s="8">
        <v>0</v>
      </c>
      <c r="Z23" s="8">
        <v>0</v>
      </c>
      <c r="AA23" s="8">
        <v>0</v>
      </c>
      <c r="AB23" s="8">
        <v>0</v>
      </c>
    </row>
    <row r="24" spans="1:28" x14ac:dyDescent="0.35">
      <c r="A24" s="20" t="s">
        <v>15</v>
      </c>
      <c r="B24" s="8">
        <v>8600</v>
      </c>
      <c r="C24" s="8">
        <v>8600</v>
      </c>
      <c r="D24" s="8">
        <v>8600</v>
      </c>
      <c r="E24" s="8">
        <v>8600</v>
      </c>
      <c r="F24" s="8">
        <v>8600</v>
      </c>
      <c r="G24" s="8">
        <v>100</v>
      </c>
      <c r="H24" s="8">
        <v>100</v>
      </c>
      <c r="I24" s="8">
        <v>100</v>
      </c>
      <c r="J24" s="8">
        <v>100</v>
      </c>
      <c r="K24" s="8">
        <v>4600</v>
      </c>
      <c r="L24" s="8">
        <v>4600</v>
      </c>
      <c r="M24" s="8">
        <v>4600</v>
      </c>
      <c r="N24" s="8">
        <v>4600</v>
      </c>
      <c r="O24" s="8">
        <v>4600</v>
      </c>
      <c r="P24" s="8">
        <v>4600</v>
      </c>
      <c r="Q24" s="8">
        <v>4600</v>
      </c>
      <c r="R24" s="8">
        <v>4600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732</v>
      </c>
      <c r="Y24" s="8">
        <v>0</v>
      </c>
      <c r="Z24" s="8">
        <v>0</v>
      </c>
      <c r="AA24" s="8">
        <v>0</v>
      </c>
      <c r="AB24" s="8">
        <v>0</v>
      </c>
    </row>
    <row r="25" spans="1:28" x14ac:dyDescent="0.35">
      <c r="A25" s="20" t="s">
        <v>16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9</v>
      </c>
      <c r="L25" s="8">
        <v>0</v>
      </c>
      <c r="M25" s="8">
        <v>35</v>
      </c>
      <c r="N25" s="8">
        <v>4</v>
      </c>
      <c r="O25" s="8">
        <v>9</v>
      </c>
      <c r="P25" s="8">
        <v>0</v>
      </c>
      <c r="Q25" s="8">
        <v>35</v>
      </c>
      <c r="R25" s="8">
        <v>4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</row>
    <row r="26" spans="1:28" x14ac:dyDescent="0.35">
      <c r="A26" s="20" t="s">
        <v>80</v>
      </c>
      <c r="B26" s="8">
        <v>0</v>
      </c>
      <c r="C26" s="8">
        <v>0</v>
      </c>
      <c r="D26" s="8">
        <v>0</v>
      </c>
      <c r="E26" s="8">
        <v>91.8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</row>
    <row r="27" spans="1:28" x14ac:dyDescent="0.35">
      <c r="A27" s="20" t="s">
        <v>81</v>
      </c>
      <c r="B27" s="8">
        <v>5921.75</v>
      </c>
      <c r="C27" s="8">
        <v>5921.75</v>
      </c>
      <c r="D27" s="8">
        <v>0</v>
      </c>
      <c r="E27" s="8">
        <v>0</v>
      </c>
      <c r="F27" s="8">
        <v>150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</row>
    <row r="28" spans="1:28" x14ac:dyDescent="0.35">
      <c r="A28" s="20" t="s">
        <v>17</v>
      </c>
      <c r="B28" s="8">
        <v>24.3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15</v>
      </c>
      <c r="J28" s="8">
        <v>15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7.5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</row>
    <row r="29" spans="1:28" x14ac:dyDescent="0.35">
      <c r="A29" s="20" t="s">
        <v>18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64</v>
      </c>
      <c r="Y29" s="8">
        <v>0</v>
      </c>
      <c r="Z29" s="8">
        <v>0</v>
      </c>
      <c r="AA29" s="8">
        <v>0</v>
      </c>
      <c r="AB29" s="8">
        <v>0</v>
      </c>
    </row>
    <row r="30" spans="1:28" x14ac:dyDescent="0.35">
      <c r="A30" s="20" t="s">
        <v>82</v>
      </c>
      <c r="B30" s="8">
        <v>0</v>
      </c>
      <c r="C30" s="8">
        <v>0</v>
      </c>
      <c r="D30" s="8">
        <v>77.039999999999992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</row>
    <row r="31" spans="1:28" x14ac:dyDescent="0.35">
      <c r="A31" s="20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7</v>
      </c>
      <c r="N31" s="8">
        <v>1</v>
      </c>
      <c r="O31" s="8">
        <v>1</v>
      </c>
      <c r="P31" s="8">
        <v>0</v>
      </c>
      <c r="Q31" s="8">
        <v>7</v>
      </c>
      <c r="R31" s="8">
        <v>1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</row>
    <row r="32" spans="1:28" x14ac:dyDescent="0.35">
      <c r="A32" s="20" t="s">
        <v>20</v>
      </c>
      <c r="B32" s="8">
        <v>454.5</v>
      </c>
      <c r="C32" s="8">
        <v>454.5</v>
      </c>
      <c r="D32" s="8">
        <v>332</v>
      </c>
      <c r="E32" s="8">
        <v>332</v>
      </c>
      <c r="F32" s="8">
        <v>332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5</v>
      </c>
      <c r="T32" s="8">
        <v>5</v>
      </c>
      <c r="U32" s="8">
        <v>5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</row>
    <row r="33" spans="1:28" x14ac:dyDescent="0.35">
      <c r="A33" s="20" t="s">
        <v>21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5</v>
      </c>
      <c r="T33" s="8">
        <v>5</v>
      </c>
      <c r="U33" s="8">
        <v>5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</row>
    <row r="34" spans="1:28" x14ac:dyDescent="0.35">
      <c r="A34" s="20" t="s">
        <v>31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3</v>
      </c>
      <c r="T34" s="8">
        <v>1.2</v>
      </c>
      <c r="U34" s="8">
        <v>1.7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</row>
    <row r="35" spans="1:28" x14ac:dyDescent="0.35">
      <c r="A35" s="20" t="s">
        <v>22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1</v>
      </c>
      <c r="T35" s="8">
        <v>1</v>
      </c>
      <c r="U35" s="8">
        <v>1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</row>
    <row r="36" spans="1:28" x14ac:dyDescent="0.35">
      <c r="A36" s="20" t="s">
        <v>23</v>
      </c>
      <c r="B36" s="8">
        <v>1009.7574999999999</v>
      </c>
      <c r="C36" s="8">
        <v>1009.7574999999999</v>
      </c>
      <c r="D36" s="8">
        <v>505.33</v>
      </c>
      <c r="E36" s="8">
        <v>505.33</v>
      </c>
      <c r="F36" s="8">
        <v>505.33</v>
      </c>
      <c r="G36" s="8">
        <v>650</v>
      </c>
      <c r="H36" s="8">
        <v>1400</v>
      </c>
      <c r="I36" s="8">
        <v>650</v>
      </c>
      <c r="J36" s="8">
        <v>1400</v>
      </c>
      <c r="K36" s="8">
        <v>5500</v>
      </c>
      <c r="L36" s="8">
        <v>5500</v>
      </c>
      <c r="M36" s="8">
        <v>5500</v>
      </c>
      <c r="N36" s="8">
        <v>5500</v>
      </c>
      <c r="O36" s="8">
        <v>5500</v>
      </c>
      <c r="P36" s="8">
        <v>5500</v>
      </c>
      <c r="Q36" s="8">
        <v>5500</v>
      </c>
      <c r="R36" s="8">
        <v>5500</v>
      </c>
      <c r="S36" s="8">
        <v>48</v>
      </c>
      <c r="T36" s="8">
        <v>48</v>
      </c>
      <c r="U36" s="8">
        <v>48</v>
      </c>
      <c r="V36" s="8">
        <v>400</v>
      </c>
      <c r="W36" s="8">
        <v>160</v>
      </c>
      <c r="X36" s="8">
        <v>0</v>
      </c>
      <c r="Y36" s="8">
        <v>0</v>
      </c>
      <c r="Z36" s="8">
        <v>20</v>
      </c>
      <c r="AA36" s="8">
        <v>40</v>
      </c>
      <c r="AB36" s="8">
        <v>0</v>
      </c>
    </row>
    <row r="37" spans="1:28" x14ac:dyDescent="0.35">
      <c r="A37" s="21" t="s">
        <v>24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31</v>
      </c>
      <c r="T37" s="8">
        <v>31</v>
      </c>
      <c r="U37" s="8">
        <v>31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</row>
  </sheetData>
  <autoFilter ref="A1:AB1" xr:uid="{48F5CADE-710A-4383-8C07-1F50E7851CD2}">
    <sortState xmlns:xlrd2="http://schemas.microsoft.com/office/spreadsheetml/2017/richdata2" ref="A2:AB37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CCEC-3890-454A-8D55-DB73AE859073}">
  <sheetPr>
    <tabColor theme="2" tint="-9.9978637043366805E-2"/>
  </sheetPr>
  <dimension ref="A1:H71"/>
  <sheetViews>
    <sheetView topLeftCell="A34" zoomScale="85" zoomScaleNormal="85" workbookViewId="0">
      <selection activeCell="B22" sqref="B22"/>
    </sheetView>
  </sheetViews>
  <sheetFormatPr baseColWidth="10" defaultRowHeight="14.5" x14ac:dyDescent="0.35"/>
  <cols>
    <col min="1" max="1" width="27.7265625" customWidth="1"/>
    <col min="2" max="2" width="43.26953125" style="16" customWidth="1"/>
    <col min="3" max="3" width="17.90625" customWidth="1"/>
    <col min="4" max="4" width="13.36328125" bestFit="1" customWidth="1"/>
    <col min="5" max="5" width="35.6328125" customWidth="1"/>
    <col min="6" max="6" width="23.81640625" bestFit="1" customWidth="1"/>
    <col min="7" max="7" width="13.36328125" bestFit="1" customWidth="1"/>
  </cols>
  <sheetData>
    <row r="1" spans="1:3" x14ac:dyDescent="0.35">
      <c r="A1" s="30" t="s">
        <v>105</v>
      </c>
      <c r="B1" s="67" t="s">
        <v>25</v>
      </c>
      <c r="C1" s="67"/>
    </row>
    <row r="2" spans="1:3" x14ac:dyDescent="0.35">
      <c r="A2" s="73" t="s">
        <v>106</v>
      </c>
      <c r="B2" s="24" t="s">
        <v>38</v>
      </c>
      <c r="C2" s="8" t="s">
        <v>67</v>
      </c>
    </row>
    <row r="3" spans="1:3" x14ac:dyDescent="0.35">
      <c r="A3" s="74"/>
      <c r="B3" s="25" t="s">
        <v>47</v>
      </c>
      <c r="C3" s="8" t="s">
        <v>68</v>
      </c>
    </row>
    <row r="4" spans="1:3" x14ac:dyDescent="0.35">
      <c r="A4" s="74"/>
      <c r="B4" s="24" t="s">
        <v>43</v>
      </c>
      <c r="C4" s="8" t="s">
        <v>65</v>
      </c>
    </row>
    <row r="5" spans="1:3" x14ac:dyDescent="0.35">
      <c r="A5" s="74"/>
      <c r="B5" s="24" t="s">
        <v>62</v>
      </c>
      <c r="C5" s="26" t="s">
        <v>69</v>
      </c>
    </row>
    <row r="6" spans="1:3" x14ac:dyDescent="0.35">
      <c r="A6" s="74"/>
      <c r="B6" s="27" t="s">
        <v>46</v>
      </c>
      <c r="C6" s="8" t="s">
        <v>66</v>
      </c>
    </row>
    <row r="7" spans="1:3" x14ac:dyDescent="0.35">
      <c r="A7" s="74"/>
      <c r="B7" s="24" t="s">
        <v>59</v>
      </c>
      <c r="C7" s="8" t="s">
        <v>0</v>
      </c>
    </row>
    <row r="8" spans="1:3" x14ac:dyDescent="0.35">
      <c r="A8" s="74"/>
      <c r="B8" s="28" t="s">
        <v>37</v>
      </c>
      <c r="C8" s="8" t="s">
        <v>70</v>
      </c>
    </row>
    <row r="9" spans="1:3" x14ac:dyDescent="0.35">
      <c r="A9" s="74"/>
      <c r="B9" s="24" t="s">
        <v>39</v>
      </c>
      <c r="C9" s="8" t="s">
        <v>71</v>
      </c>
    </row>
    <row r="10" spans="1:3" x14ac:dyDescent="0.35">
      <c r="A10" s="74"/>
      <c r="B10" s="29" t="s">
        <v>40</v>
      </c>
      <c r="C10" s="8" t="s">
        <v>35</v>
      </c>
    </row>
    <row r="11" spans="1:3" x14ac:dyDescent="0.35">
      <c r="A11" s="74"/>
      <c r="B11" s="24" t="s">
        <v>58</v>
      </c>
      <c r="C11" s="8" t="s">
        <v>41</v>
      </c>
    </row>
    <row r="12" spans="1:3" x14ac:dyDescent="0.35">
      <c r="A12" s="74"/>
      <c r="B12" s="24" t="s">
        <v>58</v>
      </c>
      <c r="C12" s="8" t="s">
        <v>42</v>
      </c>
    </row>
    <row r="13" spans="1:3" x14ac:dyDescent="0.35">
      <c r="A13" s="74"/>
      <c r="B13" s="24" t="s">
        <v>45</v>
      </c>
      <c r="C13" s="8" t="s">
        <v>61</v>
      </c>
    </row>
    <row r="14" spans="1:3" x14ac:dyDescent="0.35">
      <c r="A14" s="74"/>
      <c r="B14" s="24" t="s">
        <v>44</v>
      </c>
      <c r="C14" s="8" t="s">
        <v>72</v>
      </c>
    </row>
    <row r="15" spans="1:3" x14ac:dyDescent="0.35">
      <c r="A15" s="74"/>
      <c r="B15" s="24" t="s">
        <v>57</v>
      </c>
      <c r="C15" s="8" t="s">
        <v>26</v>
      </c>
    </row>
    <row r="16" spans="1:3" x14ac:dyDescent="0.35">
      <c r="A16" s="74"/>
      <c r="B16" s="24" t="s">
        <v>56</v>
      </c>
      <c r="C16" s="8" t="s">
        <v>73</v>
      </c>
    </row>
    <row r="17" spans="1:3" x14ac:dyDescent="0.35">
      <c r="A17" s="74"/>
      <c r="B17" s="25" t="s">
        <v>48</v>
      </c>
      <c r="C17" s="8" t="s">
        <v>60</v>
      </c>
    </row>
    <row r="18" spans="1:3" x14ac:dyDescent="0.35">
      <c r="A18" s="74"/>
      <c r="B18" s="24" t="s">
        <v>50</v>
      </c>
      <c r="C18" s="8" t="s">
        <v>49</v>
      </c>
    </row>
    <row r="19" spans="1:3" x14ac:dyDescent="0.35">
      <c r="A19" s="74"/>
      <c r="B19" s="24" t="s">
        <v>51</v>
      </c>
      <c r="C19" s="8" t="s">
        <v>74</v>
      </c>
    </row>
    <row r="20" spans="1:3" x14ac:dyDescent="0.35">
      <c r="A20" s="74"/>
      <c r="B20" s="24" t="s">
        <v>52</v>
      </c>
      <c r="C20" s="8" t="s">
        <v>75</v>
      </c>
    </row>
    <row r="21" spans="1:3" x14ac:dyDescent="0.35">
      <c r="A21" s="74"/>
      <c r="B21" s="24" t="s">
        <v>53</v>
      </c>
      <c r="C21" s="8" t="s">
        <v>76</v>
      </c>
    </row>
    <row r="22" spans="1:3" x14ac:dyDescent="0.35">
      <c r="A22" s="75"/>
      <c r="B22" s="24" t="s">
        <v>218</v>
      </c>
      <c r="C22" s="60" t="s">
        <v>217</v>
      </c>
    </row>
    <row r="23" spans="1:3" x14ac:dyDescent="0.35">
      <c r="A23" s="68" t="s">
        <v>121</v>
      </c>
      <c r="B23" s="32" t="s">
        <v>107</v>
      </c>
      <c r="C23" s="8"/>
    </row>
    <row r="24" spans="1:3" x14ac:dyDescent="0.35">
      <c r="A24" s="68"/>
      <c r="B24" s="33" t="s">
        <v>37</v>
      </c>
      <c r="C24" s="8" t="s">
        <v>70</v>
      </c>
    </row>
    <row r="25" spans="1:3" x14ac:dyDescent="0.35">
      <c r="A25" s="68"/>
      <c r="B25" s="33" t="s">
        <v>108</v>
      </c>
      <c r="C25" s="8"/>
    </row>
    <row r="26" spans="1:3" x14ac:dyDescent="0.35">
      <c r="A26" s="68"/>
      <c r="B26" s="32" t="s">
        <v>109</v>
      </c>
      <c r="C26" s="8"/>
    </row>
    <row r="27" spans="1:3" x14ac:dyDescent="0.35">
      <c r="A27" s="68"/>
      <c r="B27" s="33" t="s">
        <v>110</v>
      </c>
      <c r="C27" s="8"/>
    </row>
    <row r="28" spans="1:3" x14ac:dyDescent="0.35">
      <c r="A28" s="10" t="s">
        <v>131</v>
      </c>
      <c r="B28" s="24" t="s">
        <v>140</v>
      </c>
      <c r="C28" s="8" t="s">
        <v>130</v>
      </c>
    </row>
    <row r="29" spans="1:3" x14ac:dyDescent="0.35">
      <c r="A29" s="10" t="s">
        <v>132</v>
      </c>
      <c r="B29" s="8" t="s">
        <v>141</v>
      </c>
      <c r="C29" s="8" t="s">
        <v>138</v>
      </c>
    </row>
    <row r="34" spans="1:8" x14ac:dyDescent="0.35">
      <c r="A34" s="13" t="s">
        <v>198</v>
      </c>
      <c r="B34" s="70" t="s">
        <v>176</v>
      </c>
      <c r="C34" s="71"/>
      <c r="D34" s="71"/>
      <c r="E34" s="71"/>
      <c r="F34" s="71"/>
      <c r="G34" s="71"/>
      <c r="H34" s="72"/>
    </row>
    <row r="35" spans="1:8" x14ac:dyDescent="0.35">
      <c r="A35" s="69" t="s">
        <v>196</v>
      </c>
      <c r="B35" s="69"/>
      <c r="C35" s="23" t="s">
        <v>177</v>
      </c>
      <c r="D35" s="23" t="s">
        <v>178</v>
      </c>
      <c r="E35" s="23" t="s">
        <v>133</v>
      </c>
      <c r="F35" s="23" t="s">
        <v>179</v>
      </c>
      <c r="G35" s="23" t="s">
        <v>180</v>
      </c>
      <c r="H35" s="8" t="s">
        <v>117</v>
      </c>
    </row>
    <row r="36" spans="1:8" x14ac:dyDescent="0.35">
      <c r="A36" s="55" t="s">
        <v>181</v>
      </c>
      <c r="B36" s="56" t="s">
        <v>182</v>
      </c>
      <c r="C36" s="8">
        <v>2.25</v>
      </c>
      <c r="D36" s="8">
        <v>3.73</v>
      </c>
      <c r="E36" s="8">
        <v>0.34</v>
      </c>
      <c r="F36" s="8">
        <v>0.81</v>
      </c>
      <c r="G36" s="8">
        <v>2.36</v>
      </c>
      <c r="H36" s="8" t="s">
        <v>197</v>
      </c>
    </row>
    <row r="37" spans="1:8" x14ac:dyDescent="0.35">
      <c r="A37" s="55" t="s">
        <v>183</v>
      </c>
      <c r="B37" s="13" t="s">
        <v>184</v>
      </c>
      <c r="C37" s="8">
        <v>1.33</v>
      </c>
      <c r="D37" s="8">
        <v>2.2000000000000002</v>
      </c>
      <c r="E37" s="8">
        <v>0.24</v>
      </c>
      <c r="F37" s="8">
        <v>0.51</v>
      </c>
      <c r="G37" s="8">
        <v>1.39</v>
      </c>
      <c r="H37" s="8" t="s">
        <v>197</v>
      </c>
    </row>
    <row r="38" spans="1:8" x14ac:dyDescent="0.35">
      <c r="A38" s="44" t="s">
        <v>185</v>
      </c>
      <c r="B38" s="56" t="s">
        <v>182</v>
      </c>
      <c r="C38" s="8">
        <v>1.44</v>
      </c>
      <c r="D38" s="8">
        <v>2.12</v>
      </c>
      <c r="E38" s="8">
        <v>0.2</v>
      </c>
      <c r="F38" s="8">
        <v>0.36</v>
      </c>
      <c r="G38" s="8">
        <v>1.58</v>
      </c>
      <c r="H38" s="8" t="s">
        <v>197</v>
      </c>
    </row>
    <row r="39" spans="1:8" x14ac:dyDescent="0.35">
      <c r="A39" s="44" t="s">
        <v>185</v>
      </c>
      <c r="B39" s="13" t="s">
        <v>184</v>
      </c>
      <c r="C39" s="8">
        <v>0.77</v>
      </c>
      <c r="D39" s="8">
        <v>1.29</v>
      </c>
      <c r="E39" s="8">
        <v>0.15</v>
      </c>
      <c r="F39" s="8">
        <v>0.23</v>
      </c>
      <c r="G39" s="8">
        <v>0.85</v>
      </c>
      <c r="H39" s="8" t="s">
        <v>197</v>
      </c>
    </row>
    <row r="40" spans="1:8" x14ac:dyDescent="0.35">
      <c r="B40"/>
    </row>
    <row r="41" spans="1:8" x14ac:dyDescent="0.35">
      <c r="A41" s="67" t="s">
        <v>186</v>
      </c>
      <c r="B41" s="67"/>
      <c r="C41" s="67"/>
    </row>
    <row r="42" spans="1:8" x14ac:dyDescent="0.35">
      <c r="A42" s="8" t="s">
        <v>187</v>
      </c>
      <c r="B42" s="8">
        <f>1*10^6</f>
        <v>1000000</v>
      </c>
      <c r="C42" s="8" t="s">
        <v>188</v>
      </c>
    </row>
    <row r="43" spans="1:8" x14ac:dyDescent="0.35">
      <c r="A43" s="8" t="s">
        <v>189</v>
      </c>
      <c r="B43" s="8">
        <f>365.25*24</f>
        <v>8766</v>
      </c>
      <c r="C43" s="8" t="s">
        <v>190</v>
      </c>
    </row>
    <row r="44" spans="1:8" x14ac:dyDescent="0.35">
      <c r="A44" s="8" t="s">
        <v>200</v>
      </c>
      <c r="B44" s="8">
        <v>0.45</v>
      </c>
      <c r="C44" s="8" t="s">
        <v>201</v>
      </c>
    </row>
    <row r="45" spans="1:8" x14ac:dyDescent="0.35">
      <c r="A45" s="8"/>
      <c r="B45"/>
    </row>
    <row r="46" spans="1:8" x14ac:dyDescent="0.35">
      <c r="A46" s="13" t="s">
        <v>199</v>
      </c>
      <c r="B46"/>
    </row>
    <row r="47" spans="1:8" x14ac:dyDescent="0.35">
      <c r="A47" s="69" t="s">
        <v>191</v>
      </c>
      <c r="B47" s="69"/>
      <c r="C47" s="23" t="s">
        <v>192</v>
      </c>
      <c r="D47" s="23" t="s">
        <v>193</v>
      </c>
      <c r="E47" s="69" t="s">
        <v>194</v>
      </c>
      <c r="F47" s="69"/>
      <c r="G47" s="23" t="s">
        <v>195</v>
      </c>
      <c r="H47" s="76" t="s">
        <v>117</v>
      </c>
    </row>
    <row r="48" spans="1:8" x14ac:dyDescent="0.35">
      <c r="A48" s="69" t="s">
        <v>196</v>
      </c>
      <c r="B48" s="69"/>
      <c r="C48" s="23" t="s">
        <v>177</v>
      </c>
      <c r="D48" s="23" t="s">
        <v>178</v>
      </c>
      <c r="E48" s="23" t="s">
        <v>133</v>
      </c>
      <c r="F48" s="23" t="s">
        <v>179</v>
      </c>
      <c r="G48" s="23" t="s">
        <v>180</v>
      </c>
      <c r="H48" s="76"/>
    </row>
    <row r="49" spans="1:8" x14ac:dyDescent="0.35">
      <c r="A49" s="55" t="s">
        <v>181</v>
      </c>
      <c r="B49" s="56" t="s">
        <v>182</v>
      </c>
      <c r="C49" s="54">
        <f>C36*$B$42/($B$43*$B$44)</f>
        <v>570.38558065252107</v>
      </c>
      <c r="D49" s="54">
        <f t="shared" ref="D49:G49" si="0">D36*$B$42/($B$43*$B$44)</f>
        <v>945.57254037062376</v>
      </c>
      <c r="E49" s="54">
        <f t="shared" si="0"/>
        <v>86.191598854158741</v>
      </c>
      <c r="F49" s="54">
        <f t="shared" si="0"/>
        <v>205.33880903490757</v>
      </c>
      <c r="G49" s="54">
        <f t="shared" si="0"/>
        <v>598.27109792886654</v>
      </c>
      <c r="H49" s="4" t="s">
        <v>129</v>
      </c>
    </row>
    <row r="50" spans="1:8" x14ac:dyDescent="0.35">
      <c r="A50" s="55" t="s">
        <v>183</v>
      </c>
      <c r="B50" s="13" t="s">
        <v>184</v>
      </c>
      <c r="C50" s="54">
        <f t="shared" ref="C50:G52" si="1">C37*$B$42/($B$43*$B$44)</f>
        <v>337.16125434126803</v>
      </c>
      <c r="D50" s="54">
        <f t="shared" si="1"/>
        <v>557.71034552690946</v>
      </c>
      <c r="E50" s="54">
        <f t="shared" si="1"/>
        <v>60.841128602935584</v>
      </c>
      <c r="F50" s="54">
        <f t="shared" si="1"/>
        <v>129.2873982812381</v>
      </c>
      <c r="G50" s="54">
        <f t="shared" si="1"/>
        <v>352.37153649200189</v>
      </c>
      <c r="H50" s="4" t="s">
        <v>129</v>
      </c>
    </row>
    <row r="51" spans="1:8" x14ac:dyDescent="0.35">
      <c r="A51" s="44" t="s">
        <v>185</v>
      </c>
      <c r="B51" s="56" t="s">
        <v>182</v>
      </c>
      <c r="C51" s="54">
        <f t="shared" si="1"/>
        <v>365.0467716176135</v>
      </c>
      <c r="D51" s="54">
        <f t="shared" si="1"/>
        <v>537.42996932593098</v>
      </c>
      <c r="E51" s="54">
        <f t="shared" si="1"/>
        <v>50.700940502446315</v>
      </c>
      <c r="F51" s="54">
        <f t="shared" si="1"/>
        <v>91.261692904403375</v>
      </c>
      <c r="G51" s="54">
        <f t="shared" si="1"/>
        <v>400.5374299693259</v>
      </c>
      <c r="H51" s="4" t="s">
        <v>129</v>
      </c>
    </row>
    <row r="52" spans="1:8" x14ac:dyDescent="0.35">
      <c r="A52" s="44" t="s">
        <v>185</v>
      </c>
      <c r="B52" s="13" t="s">
        <v>184</v>
      </c>
      <c r="C52" s="54">
        <f t="shared" si="1"/>
        <v>195.19862093441833</v>
      </c>
      <c r="D52" s="54">
        <f t="shared" si="1"/>
        <v>327.02106624077874</v>
      </c>
      <c r="E52" s="54">
        <f t="shared" si="1"/>
        <v>38.025705376834736</v>
      </c>
      <c r="F52" s="54">
        <f t="shared" si="1"/>
        <v>58.306081577813266</v>
      </c>
      <c r="G52" s="54">
        <f t="shared" si="1"/>
        <v>215.47899713539684</v>
      </c>
      <c r="H52" s="4" t="s">
        <v>129</v>
      </c>
    </row>
    <row r="55" spans="1:8" x14ac:dyDescent="0.35">
      <c r="B55" s="23" t="s">
        <v>202</v>
      </c>
      <c r="C55" s="23" t="s">
        <v>203</v>
      </c>
      <c r="D55" s="22"/>
    </row>
    <row r="56" spans="1:8" x14ac:dyDescent="0.35">
      <c r="A56" s="13" t="s">
        <v>210</v>
      </c>
      <c r="B56" s="23">
        <v>2020</v>
      </c>
      <c r="C56" s="23">
        <v>2050</v>
      </c>
      <c r="D56" s="23" t="s">
        <v>117</v>
      </c>
    </row>
    <row r="57" spans="1:8" x14ac:dyDescent="0.35">
      <c r="A57" s="15" t="s">
        <v>126</v>
      </c>
      <c r="B57" s="54">
        <v>57.5</v>
      </c>
      <c r="C57" s="54">
        <v>63.7</v>
      </c>
      <c r="D57" s="8" t="s">
        <v>204</v>
      </c>
    </row>
    <row r="58" spans="1:8" x14ac:dyDescent="0.35">
      <c r="A58" s="15" t="s">
        <v>205</v>
      </c>
      <c r="B58" s="54">
        <v>57.5</v>
      </c>
      <c r="C58" s="54">
        <v>312.7</v>
      </c>
      <c r="D58" s="8" t="s">
        <v>204</v>
      </c>
    </row>
    <row r="59" spans="1:8" x14ac:dyDescent="0.35">
      <c r="A59" s="15" t="s">
        <v>128</v>
      </c>
      <c r="B59" s="54">
        <v>57.5</v>
      </c>
      <c r="C59" s="54">
        <v>1191.5</v>
      </c>
      <c r="D59" s="8" t="s">
        <v>204</v>
      </c>
    </row>
    <row r="60" spans="1:8" x14ac:dyDescent="0.35">
      <c r="B60"/>
    </row>
    <row r="61" spans="1:8" x14ac:dyDescent="0.35">
      <c r="A61" s="67" t="s">
        <v>186</v>
      </c>
      <c r="B61" s="67"/>
      <c r="C61" s="67"/>
    </row>
    <row r="62" spans="1:8" x14ac:dyDescent="0.35">
      <c r="A62" s="8" t="s">
        <v>189</v>
      </c>
      <c r="B62" s="8">
        <f>365.25*24*3600</f>
        <v>31557600</v>
      </c>
      <c r="C62" s="8" t="s">
        <v>206</v>
      </c>
    </row>
    <row r="63" spans="1:8" x14ac:dyDescent="0.35">
      <c r="A63" s="8" t="s">
        <v>207</v>
      </c>
      <c r="B63" s="57">
        <f>10^9</f>
        <v>1000000000</v>
      </c>
      <c r="C63" s="8" t="s">
        <v>129</v>
      </c>
    </row>
    <row r="64" spans="1:8" x14ac:dyDescent="0.35">
      <c r="A64" s="8" t="s">
        <v>200</v>
      </c>
      <c r="B64" s="8">
        <v>0.8</v>
      </c>
      <c r="C64" s="8" t="s">
        <v>201</v>
      </c>
    </row>
    <row r="65" spans="1:6" x14ac:dyDescent="0.35">
      <c r="B65"/>
    </row>
    <row r="66" spans="1:6" x14ac:dyDescent="0.35">
      <c r="A66" s="22" t="s">
        <v>209</v>
      </c>
      <c r="B66" s="23" t="s">
        <v>202</v>
      </c>
      <c r="C66" s="23" t="s">
        <v>208</v>
      </c>
      <c r="D66" s="23" t="s">
        <v>208</v>
      </c>
      <c r="E66" s="23" t="s">
        <v>203</v>
      </c>
      <c r="F66" s="22"/>
    </row>
    <row r="67" spans="1:6" x14ac:dyDescent="0.35">
      <c r="A67" s="13" t="s">
        <v>211</v>
      </c>
      <c r="B67" s="23">
        <v>2020</v>
      </c>
      <c r="C67" s="23">
        <v>2030</v>
      </c>
      <c r="D67" s="23">
        <v>2040</v>
      </c>
      <c r="E67" s="23">
        <v>2050</v>
      </c>
      <c r="F67" s="23" t="s">
        <v>117</v>
      </c>
    </row>
    <row r="68" spans="1:6" x14ac:dyDescent="0.35">
      <c r="A68" s="15" t="s">
        <v>126</v>
      </c>
      <c r="B68" s="6">
        <f>B57*$B$63/($B$62*$B$64)</f>
        <v>2277.5813116333306</v>
      </c>
      <c r="C68" s="58">
        <f>$B68+($E68-$B68)/($E$67-$B$67)*(C$67-$B$67)</f>
        <v>2359.4422051529054</v>
      </c>
      <c r="D68" s="58">
        <f>$B68+($E68-$B68)/($E$67-$B$67)*(D$67-$B$67)</f>
        <v>2441.3030986724802</v>
      </c>
      <c r="E68" s="6">
        <f>C57*$B$63/($B$62*$B$64)</f>
        <v>2523.163992192055</v>
      </c>
      <c r="F68" s="8" t="s">
        <v>129</v>
      </c>
    </row>
    <row r="69" spans="1:6" x14ac:dyDescent="0.35">
      <c r="A69" s="15" t="s">
        <v>205</v>
      </c>
      <c r="B69" s="6">
        <f t="shared" ref="B69:B70" si="2">B58*$B$63/($B$62*$B$64)</f>
        <v>2277.5813116333306</v>
      </c>
      <c r="C69" s="58">
        <f t="shared" ref="C69:D70" si="3">$B69+($E69-$B69)/($E$67-$B$67)*(C$67-$B$67)</f>
        <v>5647.0813158584097</v>
      </c>
      <c r="D69" s="58">
        <f t="shared" si="3"/>
        <v>9016.5813200834891</v>
      </c>
      <c r="E69" s="6">
        <f t="shared" ref="E69:E70" si="4">C58*$B$63/($B$62*$B$64)</f>
        <v>12386.081324308567</v>
      </c>
      <c r="F69" s="8" t="s">
        <v>129</v>
      </c>
    </row>
    <row r="70" spans="1:6" x14ac:dyDescent="0.35">
      <c r="A70" s="15" t="s">
        <v>128</v>
      </c>
      <c r="B70" s="6">
        <f t="shared" si="2"/>
        <v>2277.5813116333306</v>
      </c>
      <c r="C70" s="58">
        <f t="shared" si="3"/>
        <v>17250.202803762008</v>
      </c>
      <c r="D70" s="58">
        <f t="shared" si="3"/>
        <v>32222.824295890685</v>
      </c>
      <c r="E70" s="6">
        <f t="shared" si="4"/>
        <v>47195.445788019366</v>
      </c>
      <c r="F70" s="8" t="s">
        <v>129</v>
      </c>
    </row>
    <row r="71" spans="1:6" x14ac:dyDescent="0.35">
      <c r="B71"/>
    </row>
  </sheetData>
  <mergeCells count="11">
    <mergeCell ref="A61:C61"/>
    <mergeCell ref="E47:F47"/>
    <mergeCell ref="H47:H48"/>
    <mergeCell ref="A48:B48"/>
    <mergeCell ref="A35:B35"/>
    <mergeCell ref="B1:C1"/>
    <mergeCell ref="A23:A27"/>
    <mergeCell ref="A41:C41"/>
    <mergeCell ref="A47:B47"/>
    <mergeCell ref="B34:H34"/>
    <mergeCell ref="A2:A22"/>
  </mergeCells>
  <hyperlinks>
    <hyperlink ref="C22" r:id="rId1" display="https://doi.org/10.1038/s41467-025-56592-5" xr:uid="{303D7B44-E1A4-4EC8-83E3-4A099EF846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Table of content</vt:lpstr>
      <vt:lpstr>CF_Litt</vt:lpstr>
      <vt:lpstr>CF_Flexibility_Matrix</vt:lpstr>
      <vt:lpstr>Biomass_Avail</vt:lpstr>
      <vt:lpstr>Hydro_Avail</vt:lpstr>
      <vt:lpstr>Power_Flexibility_Matrix</vt:lpstr>
      <vt:lpstr>MI_Agg_2010</vt:lpstr>
      <vt:lpstr>MI</vt:lpstr>
      <vt:lpstr>Ref&amp;Hp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2025-09-08T13:11:25Z</dcterms:modified>
</cp:coreProperties>
</file>