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Repos\NIS_driver_power_deposition\others\"/>
    </mc:Choice>
  </mc:AlternateContent>
  <bookViews>
    <workbookView xWindow="0" yWindow="0" windowWidth="28800" windowHeight="12240"/>
  </bookViews>
  <sheets>
    <sheet name="CHARLLIE输入输出" sheetId="3" r:id="rId1"/>
    <sheet name="输入几何数据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" i="3" l="1"/>
  <c r="G118" i="3"/>
  <c r="G126" i="3" s="1"/>
  <c r="G117" i="3"/>
  <c r="G119" i="3" s="1"/>
  <c r="G106" i="3"/>
  <c r="G105" i="3"/>
  <c r="G111" i="3" s="1"/>
  <c r="G104" i="3"/>
  <c r="G91" i="3"/>
  <c r="G93" i="3" s="1"/>
  <c r="G87" i="3"/>
  <c r="G81" i="3"/>
  <c r="G79" i="3"/>
  <c r="G86" i="3" s="1"/>
  <c r="G78" i="3"/>
  <c r="G80" i="3" s="1"/>
  <c r="G67" i="3"/>
  <c r="G66" i="3"/>
  <c r="G71" i="3" s="1"/>
  <c r="G65" i="3"/>
  <c r="G50" i="3"/>
  <c r="G49" i="3"/>
  <c r="G48" i="3"/>
  <c r="G47" i="3"/>
  <c r="G46" i="3"/>
  <c r="R44" i="3"/>
  <c r="G44" i="3"/>
  <c r="R42" i="3"/>
  <c r="G42" i="3"/>
  <c r="R41" i="3"/>
  <c r="G41" i="3"/>
  <c r="G45" i="3" s="1"/>
  <c r="M35" i="3"/>
  <c r="L35" i="3"/>
  <c r="M34" i="3"/>
  <c r="L34" i="3"/>
  <c r="M33" i="3"/>
  <c r="L33" i="3"/>
  <c r="G33" i="3"/>
  <c r="D33" i="3"/>
  <c r="S31" i="3"/>
  <c r="R31" i="3"/>
  <c r="Q31" i="3"/>
  <c r="P31" i="3"/>
  <c r="S30" i="3"/>
  <c r="R30" i="3"/>
  <c r="Q30" i="3"/>
  <c r="P30" i="3"/>
  <c r="S29" i="3"/>
  <c r="R29" i="3"/>
  <c r="Q29" i="3"/>
  <c r="P29" i="3"/>
  <c r="S28" i="3"/>
  <c r="R28" i="3"/>
  <c r="Q28" i="3"/>
  <c r="P28" i="3"/>
  <c r="S27" i="3"/>
  <c r="R27" i="3"/>
  <c r="Q27" i="3"/>
  <c r="P27" i="3"/>
  <c r="R24" i="3"/>
  <c r="Q24" i="3"/>
  <c r="H10" i="3"/>
  <c r="H9" i="3"/>
  <c r="H8" i="3"/>
  <c r="H7" i="3"/>
  <c r="F7" i="3"/>
  <c r="H6" i="3"/>
  <c r="F6" i="3"/>
  <c r="H5" i="3"/>
  <c r="G112" i="3" l="1"/>
  <c r="G121" i="3"/>
  <c r="G82" i="3"/>
  <c r="G68" i="3"/>
  <c r="G74" i="3"/>
  <c r="G83" i="3"/>
  <c r="G92" i="3"/>
  <c r="G107" i="3"/>
  <c r="G113" i="3"/>
  <c r="G122" i="3"/>
  <c r="G72" i="3"/>
  <c r="G73" i="3"/>
  <c r="G69" i="3"/>
  <c r="G84" i="3"/>
  <c r="G108" i="3"/>
  <c r="G123" i="3"/>
  <c r="G70" i="3"/>
  <c r="G85" i="3"/>
  <c r="G109" i="3"/>
  <c r="G110" i="3"/>
  <c r="G125" i="3"/>
  <c r="G120" i="3"/>
  <c r="G95" i="3" l="1"/>
  <c r="G100" i="3"/>
  <c r="G94" i="3"/>
  <c r="G99" i="3"/>
  <c r="G96" i="3"/>
  <c r="G98" i="3"/>
  <c r="G97" i="3"/>
</calcChain>
</file>

<file path=xl/sharedStrings.xml><?xml version="1.0" encoding="utf-8"?>
<sst xmlns="http://schemas.openxmlformats.org/spreadsheetml/2006/main" count="434" uniqueCount="223">
  <si>
    <t>ELISE-PC  长度单位mm</t>
    <phoneticPr fontId="2" type="noConversion"/>
  </si>
  <si>
    <t>HUST大激励器-PC</t>
    <phoneticPr fontId="2" type="noConversion"/>
  </si>
  <si>
    <t>Geometrical parameters</t>
  </si>
  <si>
    <t>Value</t>
    <phoneticPr fontId="2" type="noConversion"/>
  </si>
  <si>
    <t>Value</t>
    <phoneticPr fontId="2" type="noConversion"/>
  </si>
  <si>
    <t>Driver case (𝑨𝒍𝟐𝑶𝟑 or quartz)</t>
  </si>
  <si>
    <t>Inner Radius [cm]</t>
  </si>
  <si>
    <t>Inner Radius</t>
    <phoneticPr fontId="2" type="noConversion"/>
  </si>
  <si>
    <t>Outer Radius [cm]</t>
  </si>
  <si>
    <t>Outer Radius</t>
  </si>
  <si>
    <t>Length [cm]</t>
  </si>
  <si>
    <t>Length</t>
  </si>
  <si>
    <t>不含背板</t>
    <phoneticPr fontId="2" type="noConversion"/>
  </si>
  <si>
    <t>RF coil (copper)*</t>
  </si>
  <si>
    <t>Number of turns</t>
  </si>
  <si>
    <t>Radius [cm]</t>
  </si>
  <si>
    <t>Radius</t>
  </si>
  <si>
    <t>Solenoid coil length[cm]</t>
  </si>
  <si>
    <t>Wire radius [cm]</t>
  </si>
  <si>
    <t>Wire radius</t>
  </si>
  <si>
    <t>Driver back plate (Aluminium)</t>
  </si>
  <si>
    <t>离case上表面距离</t>
    <phoneticPr fontId="2" type="noConversion"/>
  </si>
  <si>
    <t>case的正中央</t>
    <phoneticPr fontId="2" type="noConversion"/>
  </si>
  <si>
    <t>Thickness [cm]</t>
  </si>
  <si>
    <t>Faraday shield (Copper)</t>
  </si>
  <si>
    <t>Thickness</t>
  </si>
  <si>
    <t>含磁体</t>
    <phoneticPr fontId="2" type="noConversion"/>
  </si>
  <si>
    <t>不含磁体</t>
    <phoneticPr fontId="2" type="noConversion"/>
  </si>
  <si>
    <t>Back plate radius [cm]</t>
  </si>
  <si>
    <t>Back plate thickness [cm]</t>
  </si>
  <si>
    <t>Back plate radius</t>
  </si>
  <si>
    <t>外半径</t>
    <phoneticPr fontId="2" type="noConversion"/>
  </si>
  <si>
    <t>Source back plate (Stainless Steel)*</t>
  </si>
  <si>
    <t>Back plate thickness</t>
  </si>
  <si>
    <t>Inner radius [cm]</t>
  </si>
  <si>
    <t>总长度</t>
    <phoneticPr fontId="2" type="noConversion"/>
  </si>
  <si>
    <t>Outer radius [cm]</t>
  </si>
  <si>
    <t>壁厚</t>
    <phoneticPr fontId="2" type="noConversion"/>
  </si>
  <si>
    <t>缝离背板下表面</t>
    <phoneticPr fontId="2" type="noConversion"/>
  </si>
  <si>
    <t>Electromagnetic shield (copper)</t>
  </si>
  <si>
    <t>缝长</t>
    <phoneticPr fontId="2" type="noConversion"/>
  </si>
  <si>
    <t>不含两侧半圆</t>
    <phoneticPr fontId="2" type="noConversion"/>
  </si>
  <si>
    <t>缝宽</t>
    <phoneticPr fontId="2" type="noConversion"/>
  </si>
  <si>
    <t>图上似乎是1.3</t>
    <phoneticPr fontId="2" type="noConversion"/>
  </si>
  <si>
    <t>缝数</t>
    <phoneticPr fontId="2" type="noConversion"/>
  </si>
  <si>
    <t>图上似乎是76</t>
    <phoneticPr fontId="2" type="noConversion"/>
  </si>
  <si>
    <t>离DP下表面距离</t>
    <phoneticPr fontId="2" type="noConversion"/>
  </si>
  <si>
    <t>Source back plate (Stainless Steel)*</t>
    <phoneticPr fontId="2" type="noConversion"/>
  </si>
  <si>
    <t>* is only a geometrical parameter for the simulation considered in 2018Jainb, it is not the real “ ELISE parameter”.</t>
    <phoneticPr fontId="2" type="noConversion"/>
  </si>
  <si>
    <t>Inner radius</t>
  </si>
  <si>
    <t>Outer radius*</t>
    <phoneticPr fontId="2" type="noConversion"/>
  </si>
  <si>
    <t>激励器插入深度</t>
    <phoneticPr fontId="2" type="noConversion"/>
  </si>
  <si>
    <t>Outer radius</t>
    <phoneticPr fontId="2" type="noConversion"/>
  </si>
  <si>
    <t>参考ELISE-2018Jainb和工程图</t>
    <phoneticPr fontId="2" type="noConversion"/>
  </si>
  <si>
    <t>2018Jainb P64-Table6</t>
    <phoneticPr fontId="2" type="noConversion"/>
  </si>
  <si>
    <t>ELISE-2018Jainb</t>
    <phoneticPr fontId="2" type="noConversion"/>
  </si>
  <si>
    <t>参考SW文件</t>
    <phoneticPr fontId="2" type="noConversion"/>
  </si>
  <si>
    <t>2019Raunera</t>
    <phoneticPr fontId="5" type="noConversion"/>
  </si>
  <si>
    <t>2017Rauner</t>
    <phoneticPr fontId="5" type="noConversion"/>
  </si>
  <si>
    <t>Tgas=128.7*log10(P)+568.5</t>
    <phoneticPr fontId="5" type="noConversion"/>
  </si>
  <si>
    <t>Rauner计算结果</t>
    <phoneticPr fontId="5" type="noConversion"/>
  </si>
  <si>
    <t>520W</t>
    <phoneticPr fontId="5" type="noConversion"/>
  </si>
  <si>
    <t>ne</t>
    <phoneticPr fontId="5" type="noConversion"/>
  </si>
  <si>
    <t>Te</t>
    <phoneticPr fontId="5" type="noConversion"/>
  </si>
  <si>
    <t>Tgas</t>
    <phoneticPr fontId="5" type="noConversion"/>
  </si>
  <si>
    <t>fit</t>
    <phoneticPr fontId="5" type="noConversion"/>
  </si>
  <si>
    <t>Rloss</t>
    <phoneticPr fontId="5" type="noConversion"/>
  </si>
  <si>
    <t>Irms</t>
    <phoneticPr fontId="5" type="noConversion"/>
  </si>
  <si>
    <t>Rplasma</t>
    <phoneticPr fontId="5" type="noConversion"/>
  </si>
  <si>
    <t>yita</t>
    <phoneticPr fontId="5" type="noConversion"/>
  </si>
  <si>
    <t>vm</t>
    <phoneticPr fontId="5" type="noConversion"/>
  </si>
  <si>
    <t>vstoc</t>
    <phoneticPr fontId="5" type="noConversion"/>
  </si>
  <si>
    <t>pressure[Pa]</t>
    <phoneticPr fontId="5" type="noConversion"/>
  </si>
  <si>
    <t>1MHz</t>
    <phoneticPr fontId="5" type="noConversion"/>
  </si>
  <si>
    <t>4MHz</t>
    <phoneticPr fontId="5" type="noConversion"/>
  </si>
  <si>
    <t>4MHz</t>
    <phoneticPr fontId="5" type="noConversion"/>
  </si>
  <si>
    <t>1MHz</t>
    <phoneticPr fontId="5" type="noConversion"/>
  </si>
  <si>
    <t>4MHz</t>
    <phoneticPr fontId="5" type="noConversion"/>
  </si>
  <si>
    <t>v200607算出5.77e6，一致</t>
    <phoneticPr fontId="5" type="noConversion"/>
  </si>
  <si>
    <t>v200607算出7.85e6，一致</t>
    <phoneticPr fontId="5" type="noConversion"/>
  </si>
  <si>
    <t>2017Rauner</t>
  </si>
  <si>
    <r>
      <t xml:space="preserve">线圈电感 </t>
    </r>
    <r>
      <rPr>
        <sz val="11"/>
        <color theme="1"/>
        <rFont val="等线"/>
        <family val="2"/>
        <charset val="134"/>
        <scheme val="minor"/>
      </rPr>
      <t>2.2μH</t>
    </r>
    <phoneticPr fontId="5" type="noConversion"/>
  </si>
  <si>
    <t>处理后与CP计算数据</t>
    <phoneticPr fontId="5" type="noConversion"/>
  </si>
  <si>
    <t>输入数据</t>
    <phoneticPr fontId="5" type="noConversion"/>
  </si>
  <si>
    <t>中间数据</t>
    <phoneticPr fontId="5" type="noConversion"/>
  </si>
  <si>
    <t>输出数据</t>
    <phoneticPr fontId="5" type="noConversion"/>
  </si>
  <si>
    <t>实验结果</t>
    <phoneticPr fontId="5" type="noConversion"/>
  </si>
  <si>
    <t>计算结果</t>
    <phoneticPr fontId="5" type="noConversion"/>
  </si>
  <si>
    <t>r=0.055</t>
    <phoneticPr fontId="5" type="noConversion"/>
  </si>
  <si>
    <t>实验结果</t>
    <phoneticPr fontId="5" type="noConversion"/>
  </si>
  <si>
    <t>计算结果-变压器</t>
    <phoneticPr fontId="5" type="noConversion"/>
  </si>
  <si>
    <t>ne-轴向平均</t>
    <phoneticPr fontId="5" type="noConversion"/>
  </si>
  <si>
    <t>Te--轴向平均</t>
    <phoneticPr fontId="5" type="noConversion"/>
  </si>
  <si>
    <t>Irms</t>
    <phoneticPr fontId="5" type="noConversion"/>
  </si>
  <si>
    <t>σ-CP</t>
    <phoneticPr fontId="5" type="noConversion"/>
  </si>
  <si>
    <t>ε_r-CP</t>
    <phoneticPr fontId="5" type="noConversion"/>
  </si>
  <si>
    <t>dskin_eff-CP</t>
    <phoneticPr fontId="5" type="noConversion"/>
  </si>
  <si>
    <t>λ-CP</t>
    <phoneticPr fontId="5" type="noConversion"/>
  </si>
  <si>
    <t>Rplasma</t>
    <phoneticPr fontId="5" type="noConversion"/>
  </si>
  <si>
    <t>Rloss</t>
    <phoneticPr fontId="5" type="noConversion"/>
  </si>
  <si>
    <t>yita</t>
    <phoneticPr fontId="5" type="noConversion"/>
  </si>
  <si>
    <t>PER</t>
    <phoneticPr fontId="5" type="noConversion"/>
  </si>
  <si>
    <t>PTE</t>
    <phoneticPr fontId="5" type="noConversion"/>
  </si>
  <si>
    <t>1MHz</t>
    <phoneticPr fontId="5" type="noConversion"/>
  </si>
  <si>
    <t>4MHz</t>
    <phoneticPr fontId="5" type="noConversion"/>
  </si>
  <si>
    <t>与2017Rauner-fig5一致</t>
    <phoneticPr fontId="5" type="noConversion"/>
  </si>
  <si>
    <t>变化幅度</t>
    <phoneticPr fontId="5" type="noConversion"/>
  </si>
  <si>
    <t>结果对比</t>
    <phoneticPr fontId="5" type="noConversion"/>
  </si>
  <si>
    <t>计算结果-变压器</t>
    <phoneticPr fontId="5" type="noConversion"/>
  </si>
  <si>
    <t>计算结果-FEM</t>
    <phoneticPr fontId="5" type="noConversion"/>
  </si>
  <si>
    <r>
      <t>Rplasma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Ω</t>
    </r>
    <phoneticPr fontId="5" type="noConversion"/>
  </si>
  <si>
    <r>
      <t>Rloss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Ω</t>
    </r>
    <phoneticPr fontId="5" type="noConversion"/>
  </si>
  <si>
    <r>
      <t>PER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Ω</t>
    </r>
    <phoneticPr fontId="5" type="noConversion"/>
  </si>
  <si>
    <t>Rloss/Ω</t>
    <phoneticPr fontId="5" type="noConversion"/>
  </si>
  <si>
    <r>
      <t>PER</t>
    </r>
    <r>
      <rPr>
        <sz val="11"/>
        <color theme="1"/>
        <rFont val="等线"/>
        <family val="2"/>
        <charset val="134"/>
        <scheme val="minor"/>
      </rPr>
      <t>/</t>
    </r>
    <r>
      <rPr>
        <sz val="11"/>
        <color theme="1"/>
        <rFont val="等线"/>
        <family val="2"/>
        <charset val="134"/>
        <scheme val="minor"/>
      </rPr>
      <t>Ω</t>
    </r>
    <phoneticPr fontId="5" type="noConversion"/>
  </si>
  <si>
    <t>Ls/μH</t>
    <phoneticPr fontId="5" type="noConversion"/>
  </si>
  <si>
    <r>
      <t>e</t>
    </r>
    <r>
      <rPr>
        <sz val="11"/>
        <color theme="1"/>
        <rFont val="等线"/>
        <family val="2"/>
        <charset val="134"/>
        <scheme val="minor"/>
      </rPr>
      <t>rror in PER</t>
    </r>
    <phoneticPr fontId="5" type="noConversion"/>
  </si>
  <si>
    <t>0.3Pa，520W，4MHz</t>
    <phoneticPr fontId="5" type="noConversion"/>
  </si>
  <si>
    <t>0.5Pa，520W，4MHz</t>
    <phoneticPr fontId="5" type="noConversion"/>
  </si>
  <si>
    <t>1Pa，520W，4MHz</t>
    <phoneticPr fontId="5" type="noConversion"/>
  </si>
  <si>
    <t>3Pa，520W，4MHz</t>
    <phoneticPr fontId="5" type="noConversion"/>
  </si>
  <si>
    <t>5Pa，520W，4MHz</t>
    <phoneticPr fontId="5" type="noConversion"/>
  </si>
  <si>
    <t>10Pa，520W，4MHz</t>
    <phoneticPr fontId="5" type="noConversion"/>
  </si>
  <si>
    <t>r3z3_basic</t>
    <phoneticPr fontId="5" type="noConversion"/>
  </si>
  <si>
    <t>与实验对比</t>
    <phoneticPr fontId="5" type="noConversion"/>
  </si>
  <si>
    <t>r1z1_basic</t>
    <phoneticPr fontId="5" type="noConversion"/>
  </si>
  <si>
    <t>与r3z3_basic对比</t>
    <phoneticPr fontId="5" type="noConversion"/>
  </si>
  <si>
    <t>r3z3_eps=1</t>
    <phoneticPr fontId="5" type="noConversion"/>
  </si>
  <si>
    <t>10Pa，520W，1MHz</t>
    <phoneticPr fontId="5" type="noConversion"/>
  </si>
  <si>
    <t>计算输入条件与变压器模型输出结果</t>
    <phoneticPr fontId="5" type="noConversion"/>
  </si>
  <si>
    <t>r=0.055</t>
    <phoneticPr fontId="5" type="noConversion"/>
  </si>
  <si>
    <t>变压器</t>
    <phoneticPr fontId="5" type="noConversion"/>
  </si>
  <si>
    <t>10Pa，520W，4MHz</t>
    <phoneticPr fontId="5" type="noConversion"/>
  </si>
  <si>
    <t>径向</t>
    <phoneticPr fontId="5" type="noConversion"/>
  </si>
  <si>
    <t>与中心密度比例</t>
    <phoneticPr fontId="5" type="noConversion"/>
  </si>
  <si>
    <t>轴向</t>
    <phoneticPr fontId="5" type="noConversion"/>
  </si>
  <si>
    <t>与中心密度比例</t>
    <phoneticPr fontId="5" type="noConversion"/>
  </si>
  <si>
    <t>ne</t>
    <phoneticPr fontId="5" type="noConversion"/>
  </si>
  <si>
    <t>σ</t>
    <phoneticPr fontId="5" type="noConversion"/>
  </si>
  <si>
    <t>ε_r</t>
    <phoneticPr fontId="5" type="noConversion"/>
  </si>
  <si>
    <t>dskin_eff</t>
    <phoneticPr fontId="5" type="noConversion"/>
  </si>
  <si>
    <t>vm</t>
    <phoneticPr fontId="5" type="noConversion"/>
  </si>
  <si>
    <r>
      <t>v</t>
    </r>
    <r>
      <rPr>
        <sz val="11"/>
        <color theme="1"/>
        <rFont val="等线"/>
        <family val="2"/>
        <charset val="134"/>
        <scheme val="minor"/>
      </rPr>
      <t>stoc</t>
    </r>
    <phoneticPr fontId="5" type="noConversion"/>
  </si>
  <si>
    <t>PER</t>
    <phoneticPr fontId="5" type="noConversion"/>
  </si>
  <si>
    <t>PTE</t>
    <phoneticPr fontId="5" type="noConversion"/>
  </si>
  <si>
    <t>PCF</t>
    <phoneticPr fontId="5" type="noConversion"/>
  </si>
  <si>
    <t>研讨会前测试性结果</t>
    <phoneticPr fontId="5" type="noConversion"/>
  </si>
  <si>
    <t>中心</t>
    <phoneticPr fontId="5" type="noConversion"/>
  </si>
  <si>
    <t>平均</t>
  </si>
  <si>
    <t>0.54 r</t>
    <phoneticPr fontId="5" type="noConversion"/>
  </si>
  <si>
    <t>中心</t>
    <phoneticPr fontId="5" type="noConversion"/>
  </si>
  <si>
    <t>1层</t>
    <phoneticPr fontId="5" type="noConversion"/>
  </si>
  <si>
    <t>平均</t>
    <phoneticPr fontId="5" type="noConversion"/>
  </si>
  <si>
    <t>Homogeneous</t>
    <phoneticPr fontId="5" type="noConversion"/>
  </si>
  <si>
    <t>外侧21内平均</t>
    <phoneticPr fontId="5" type="noConversion"/>
  </si>
  <si>
    <t>Nonhomogeneous</t>
    <phoneticPr fontId="5" type="noConversion"/>
  </si>
  <si>
    <t>3层</t>
  </si>
  <si>
    <t>r3 最外侧</t>
    <phoneticPr fontId="5" type="noConversion"/>
  </si>
  <si>
    <t>core:±50内平均</t>
  </si>
  <si>
    <r>
      <t>r</t>
    </r>
    <r>
      <rPr>
        <sz val="11"/>
        <color theme="1"/>
        <rFont val="等线"/>
        <family val="2"/>
        <charset val="134"/>
        <scheme val="minor"/>
      </rPr>
      <t>2</t>
    </r>
    <phoneticPr fontId="5" type="noConversion"/>
  </si>
  <si>
    <t>r1</t>
    <phoneticPr fontId="5" type="noConversion"/>
  </si>
  <si>
    <t>r3 最外侧</t>
    <phoneticPr fontId="5" type="noConversion"/>
  </si>
  <si>
    <t>edge:150内平均</t>
    <phoneticPr fontId="5" type="noConversion"/>
  </si>
  <si>
    <r>
      <t>r</t>
    </r>
    <r>
      <rPr>
        <sz val="11"/>
        <color theme="1"/>
        <rFont val="等线"/>
        <family val="2"/>
        <charset val="134"/>
        <scheme val="minor"/>
      </rPr>
      <t>2</t>
    </r>
    <phoneticPr fontId="5" type="noConversion"/>
  </si>
  <si>
    <t>r1</t>
    <phoneticPr fontId="5" type="noConversion"/>
  </si>
  <si>
    <t>变化较大，以中心为准</t>
    <phoneticPr fontId="5" type="noConversion"/>
  </si>
  <si>
    <t>变化不大，都偏大</t>
    <phoneticPr fontId="5" type="noConversion"/>
  </si>
  <si>
    <t>5层（不一定做）</t>
    <phoneticPr fontId="5" type="noConversion"/>
  </si>
  <si>
    <t>r5 最外侧</t>
    <phoneticPr fontId="5" type="noConversion"/>
  </si>
  <si>
    <r>
      <t>r</t>
    </r>
    <r>
      <rPr>
        <sz val="11"/>
        <color theme="1"/>
        <rFont val="等线"/>
        <family val="2"/>
        <charset val="134"/>
        <scheme val="minor"/>
      </rPr>
      <t>4</t>
    </r>
    <phoneticPr fontId="5" type="noConversion"/>
  </si>
  <si>
    <t>r3</t>
  </si>
  <si>
    <r>
      <t>r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</si>
  <si>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t>r1</t>
  </si>
  <si>
    <r>
      <t>r</t>
    </r>
    <r>
      <rPr>
        <sz val="11"/>
        <color theme="1"/>
        <rFont val="等线"/>
        <family val="2"/>
        <charset val="134"/>
        <scheme val="minor"/>
      </rPr>
      <t>4</t>
    </r>
    <phoneticPr fontId="5" type="noConversion"/>
  </si>
  <si>
    <r>
      <t>0</t>
    </r>
    <r>
      <rPr>
        <sz val="11"/>
        <color theme="1"/>
        <rFont val="等线"/>
        <family val="2"/>
        <charset val="134"/>
        <scheme val="minor"/>
      </rPr>
      <t>.3</t>
    </r>
    <r>
      <rPr>
        <sz val="11"/>
        <color theme="1"/>
        <rFont val="等线"/>
        <family val="2"/>
        <charset val="134"/>
        <scheme val="minor"/>
      </rPr>
      <t>Pa，520W，4MHz</t>
    </r>
    <phoneticPr fontId="5" type="noConversion"/>
  </si>
  <si>
    <t>Te</t>
    <phoneticPr fontId="5" type="noConversion"/>
  </si>
  <si>
    <t>σ</t>
    <phoneticPr fontId="5" type="noConversion"/>
  </si>
  <si>
    <t>dskin_eff</t>
    <phoneticPr fontId="5" type="noConversion"/>
  </si>
  <si>
    <r>
      <t>v</t>
    </r>
    <r>
      <rPr>
        <sz val="11"/>
        <color theme="1"/>
        <rFont val="等线"/>
        <family val="2"/>
        <charset val="134"/>
        <scheme val="minor"/>
      </rPr>
      <t>stoc</t>
    </r>
    <phoneticPr fontId="5" type="noConversion"/>
  </si>
  <si>
    <t>中心</t>
    <phoneticPr fontId="5" type="noConversion"/>
  </si>
  <si>
    <t>外侧21内平均</t>
    <phoneticPr fontId="5" type="noConversion"/>
  </si>
  <si>
    <t>中心</t>
    <phoneticPr fontId="5" type="noConversion"/>
  </si>
  <si>
    <t>edge:150内平均</t>
    <phoneticPr fontId="5" type="noConversion"/>
  </si>
  <si>
    <t>变压器</t>
    <phoneticPr fontId="5" type="noConversion"/>
  </si>
  <si>
    <r>
      <t>0.5</t>
    </r>
    <r>
      <rPr>
        <sz val="11"/>
        <color theme="1"/>
        <rFont val="等线"/>
        <family val="2"/>
        <charset val="134"/>
        <scheme val="minor"/>
      </rPr>
      <t>Pa，520W，4MHz</t>
    </r>
    <phoneticPr fontId="5" type="noConversion"/>
  </si>
  <si>
    <t>σ</t>
    <phoneticPr fontId="5" type="noConversion"/>
  </si>
  <si>
    <r>
      <t>v</t>
    </r>
    <r>
      <rPr>
        <sz val="11"/>
        <color theme="1"/>
        <rFont val="等线"/>
        <family val="2"/>
        <charset val="134"/>
        <scheme val="minor"/>
      </rPr>
      <t>stoc</t>
    </r>
    <phoneticPr fontId="5" type="noConversion"/>
  </si>
  <si>
    <t>PER</t>
    <phoneticPr fontId="5" type="noConversion"/>
  </si>
  <si>
    <t>中心</t>
    <phoneticPr fontId="5" type="noConversion"/>
  </si>
  <si>
    <t>平均</t>
    <phoneticPr fontId="5" type="noConversion"/>
  </si>
  <si>
    <t>平均</t>
    <phoneticPr fontId="5" type="noConversion"/>
  </si>
  <si>
    <t>变压器</t>
    <phoneticPr fontId="5" type="noConversion"/>
  </si>
  <si>
    <t>轴向</t>
    <phoneticPr fontId="5" type="noConversion"/>
  </si>
  <si>
    <t>σ</t>
    <phoneticPr fontId="5" type="noConversion"/>
  </si>
  <si>
    <t>ε_r</t>
    <phoneticPr fontId="5" type="noConversion"/>
  </si>
  <si>
    <t>vm</t>
    <phoneticPr fontId="5" type="noConversion"/>
  </si>
  <si>
    <r>
      <t>3</t>
    </r>
    <r>
      <rPr>
        <sz val="11"/>
        <color theme="1"/>
        <rFont val="等线"/>
        <family val="2"/>
        <charset val="134"/>
        <scheme val="minor"/>
      </rPr>
      <t>Pa，520W，4MHz</t>
    </r>
    <phoneticPr fontId="5" type="noConversion"/>
  </si>
  <si>
    <t>1层</t>
    <phoneticPr fontId="5" type="noConversion"/>
  </si>
  <si>
    <t>dskin_eff</t>
    <phoneticPr fontId="5" type="noConversion"/>
  </si>
  <si>
    <t>vm</t>
    <phoneticPr fontId="5" type="noConversion"/>
  </si>
  <si>
    <r>
      <t>v</t>
    </r>
    <r>
      <rPr>
        <sz val="11"/>
        <color theme="1"/>
        <rFont val="等线"/>
        <family val="2"/>
        <charset val="134"/>
        <scheme val="minor"/>
      </rPr>
      <t>stoc</t>
    </r>
    <phoneticPr fontId="5" type="noConversion"/>
  </si>
  <si>
    <t>中心</t>
    <phoneticPr fontId="5" type="noConversion"/>
  </si>
  <si>
    <t>不均匀分布-输入</t>
    <phoneticPr fontId="5" type="noConversion"/>
  </si>
  <si>
    <r>
      <t>假设：认为1Pa</t>
    </r>
    <r>
      <rPr>
        <sz val="11"/>
        <color rgb="FFFF0000"/>
        <rFont val="等线"/>
        <family val="3"/>
        <charset val="134"/>
        <scheme val="minor"/>
      </rPr>
      <t xml:space="preserve"> 1MHz 520W得到的不均匀分布规律可近似用于其他工况</t>
    </r>
    <phoneticPr fontId="5" type="noConversion"/>
  </si>
  <si>
    <t>使用</t>
    <phoneticPr fontId="5" type="noConversion"/>
  </si>
  <si>
    <t>画图用</t>
    <phoneticPr fontId="5" type="noConversion"/>
  </si>
  <si>
    <t>轴向分布</t>
  </si>
  <si>
    <r>
      <t>201</t>
    </r>
    <r>
      <rPr>
        <sz val="11"/>
        <color theme="1"/>
        <rFont val="等线"/>
        <family val="2"/>
        <charset val="134"/>
        <scheme val="minor"/>
      </rPr>
      <t>9</t>
    </r>
    <r>
      <rPr>
        <sz val="11"/>
        <color theme="1"/>
        <rFont val="等线"/>
        <family val="2"/>
        <charset val="134"/>
        <scheme val="minor"/>
      </rPr>
      <t>Rauner</t>
    </r>
    <phoneticPr fontId="5" type="noConversion"/>
  </si>
  <si>
    <t>1Pa 1MHz 520W</t>
    <phoneticPr fontId="5" type="noConversion"/>
  </si>
  <si>
    <t>z from end[mm]</t>
    <phoneticPr fontId="5" type="noConversion"/>
  </si>
  <si>
    <t>ne-LP实验</t>
    <phoneticPr fontId="5" type="noConversion"/>
  </si>
  <si>
    <t>Raunner-fit</t>
    <phoneticPr fontId="5" type="noConversion"/>
  </si>
  <si>
    <t>ne-OES</t>
    <phoneticPr fontId="5" type="noConversion"/>
  </si>
  <si>
    <t>实验-原文</t>
    <phoneticPr fontId="5" type="noConversion"/>
  </si>
  <si>
    <t>轴向平均</t>
    <phoneticPr fontId="5" type="noConversion"/>
  </si>
  <si>
    <t>相当于112.5处</t>
    <phoneticPr fontId="5" type="noConversion"/>
  </si>
  <si>
    <t>径向分布</t>
    <phoneticPr fontId="5" type="noConversion"/>
  </si>
  <si>
    <t>2017Raunera</t>
    <phoneticPr fontId="5" type="noConversion"/>
  </si>
  <si>
    <t>假设：认为OES轴向平均得到的径向规律适用于轴向各处</t>
    <phoneticPr fontId="5" type="noConversion"/>
  </si>
  <si>
    <t>r</t>
    <phoneticPr fontId="5" type="noConversion"/>
  </si>
  <si>
    <t>ne-LOS实验</t>
    <phoneticPr fontId="5" type="noConversion"/>
  </si>
  <si>
    <t>实验数据</t>
    <phoneticPr fontId="5" type="noConversion"/>
  </si>
  <si>
    <t>Rauner论文原始数据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</si>
</sst>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E+00"/>
    <numFmt numFmtId="177" formatCode="0.00_ "/>
    <numFmt numFmtId="178" formatCode="0.000_ "/>
  </numFmts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1" applyFont="1"/>
    <xf numFmtId="0" fontId="4" fillId="0" borderId="0" xfId="1"/>
    <xf numFmtId="0" fontId="4" fillId="0" borderId="0" xfId="1" applyAlignment="1"/>
    <xf numFmtId="11" fontId="4" fillId="0" borderId="0" xfId="1" applyNumberFormat="1"/>
    <xf numFmtId="0" fontId="6" fillId="0" borderId="0" xfId="1" applyFont="1"/>
    <xf numFmtId="11" fontId="0" fillId="0" borderId="0" xfId="1" applyNumberFormat="1" applyFont="1"/>
    <xf numFmtId="176" fontId="4" fillId="0" borderId="0" xfId="1" applyNumberFormat="1"/>
    <xf numFmtId="176" fontId="6" fillId="0" borderId="0" xfId="1" applyNumberFormat="1" applyFont="1"/>
    <xf numFmtId="177" fontId="6" fillId="0" borderId="0" xfId="1" applyNumberFormat="1" applyFont="1"/>
    <xf numFmtId="177" fontId="4" fillId="0" borderId="0" xfId="1" applyNumberFormat="1"/>
    <xf numFmtId="0" fontId="4" fillId="0" borderId="0" xfId="1" applyNumberFormat="1"/>
    <xf numFmtId="178" fontId="4" fillId="0" borderId="0" xfId="1" applyNumberFormat="1"/>
    <xf numFmtId="177" fontId="4" fillId="0" borderId="0" xfId="1" applyNumberFormat="1" applyAlignment="1"/>
    <xf numFmtId="177" fontId="7" fillId="0" borderId="0" xfId="1" applyNumberFormat="1" applyFont="1"/>
    <xf numFmtId="11" fontId="7" fillId="0" borderId="0" xfId="1" applyNumberFormat="1" applyFont="1"/>
    <xf numFmtId="0" fontId="7" fillId="0" borderId="0" xfId="1" applyNumberFormat="1" applyFont="1"/>
    <xf numFmtId="178" fontId="6" fillId="0" borderId="0" xfId="1" applyNumberFormat="1" applyFont="1"/>
    <xf numFmtId="0" fontId="7" fillId="0" borderId="0" xfId="1" applyFont="1"/>
    <xf numFmtId="11" fontId="4" fillId="0" borderId="0" xfId="1" applyNumberFormat="1" applyAlignment="1"/>
    <xf numFmtId="177" fontId="0" fillId="0" borderId="0" xfId="1" applyNumberFormat="1" applyFont="1"/>
    <xf numFmtId="176" fontId="0" fillId="0" borderId="0" xfId="1" applyNumberFormat="1" applyFont="1"/>
    <xf numFmtId="177" fontId="0" fillId="0" borderId="0" xfId="1" applyNumberFormat="1" applyFont="1" applyAlignment="1"/>
    <xf numFmtId="176" fontId="6" fillId="0" borderId="0" xfId="1" applyNumberFormat="1" applyFont="1" applyAlignment="1"/>
    <xf numFmtId="177" fontId="6" fillId="0" borderId="0" xfId="1" applyNumberFormat="1" applyFont="1" applyAlignment="1"/>
    <xf numFmtId="176" fontId="7" fillId="0" borderId="0" xfId="1" applyNumberFormat="1" applyFont="1" applyAlignment="1"/>
    <xf numFmtId="178" fontId="6" fillId="2" borderId="0" xfId="1" applyNumberFormat="1" applyFont="1" applyFill="1" applyAlignment="1"/>
    <xf numFmtId="177" fontId="4" fillId="2" borderId="0" xfId="1" applyNumberFormat="1" applyFill="1" applyAlignment="1"/>
    <xf numFmtId="178" fontId="4" fillId="2" borderId="0" xfId="1" applyNumberFormat="1" applyFill="1" applyAlignment="1"/>
    <xf numFmtId="0" fontId="8" fillId="0" borderId="0" xfId="1" applyFont="1" applyAlignment="1">
      <alignment horizontal="center"/>
    </xf>
    <xf numFmtId="0" fontId="4" fillId="0" borderId="0" xfId="1" applyFill="1"/>
    <xf numFmtId="0" fontId="4" fillId="0" borderId="0" xfId="1" applyFill="1" applyAlignment="1"/>
    <xf numFmtId="177" fontId="6" fillId="2" borderId="0" xfId="1" applyNumberFormat="1" applyFont="1" applyFill="1" applyAlignment="1"/>
    <xf numFmtId="0" fontId="0" fillId="0" borderId="0" xfId="1" applyFont="1" applyAlignment="1">
      <alignment horizontal="center" vertical="center"/>
    </xf>
    <xf numFmtId="177" fontId="0" fillId="0" borderId="0" xfId="1" applyNumberFormat="1" applyFont="1" applyFill="1" applyAlignment="1"/>
    <xf numFmtId="177" fontId="4" fillId="0" borderId="0" xfId="1" applyNumberFormat="1" applyFill="1"/>
    <xf numFmtId="177" fontId="4" fillId="0" borderId="0" xfId="1" applyNumberFormat="1" applyFill="1" applyAlignment="1"/>
    <xf numFmtId="0" fontId="4" fillId="2" borderId="0" xfId="1" applyFill="1"/>
    <xf numFmtId="176" fontId="7" fillId="2" borderId="0" xfId="1" applyNumberFormat="1" applyFont="1" applyFill="1" applyAlignment="1"/>
    <xf numFmtId="178" fontId="4" fillId="0" borderId="0" xfId="1" applyNumberFormat="1" applyAlignment="1"/>
    <xf numFmtId="0" fontId="4" fillId="0" borderId="0" xfId="1" applyAlignment="1">
      <alignment horizontal="center" vertical="center"/>
    </xf>
    <xf numFmtId="11" fontId="4" fillId="0" borderId="0" xfId="1" applyNumberFormat="1" applyFill="1"/>
    <xf numFmtId="178" fontId="4" fillId="0" borderId="0" xfId="1" applyNumberFormat="1" applyFill="1"/>
    <xf numFmtId="0" fontId="4" fillId="2" borderId="0" xfId="1" applyFill="1" applyAlignment="1"/>
    <xf numFmtId="178" fontId="4" fillId="2" borderId="0" xfId="1" applyNumberFormat="1" applyFill="1"/>
    <xf numFmtId="177" fontId="4" fillId="2" borderId="0" xfId="1" applyNumberFormat="1" applyFill="1"/>
    <xf numFmtId="0" fontId="4" fillId="0" borderId="0" xfId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CHARLLIE输入输出!$J$134:$J$152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149.99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</c:numCache>
            </c:numRef>
          </c:xVal>
          <c:yVal>
            <c:numRef>
              <c:f>CHARLLIE输入输出!$K$134:$K$152</c:f>
              <c:numCache>
                <c:formatCode>General</c:formatCode>
                <c:ptCount val="19"/>
                <c:pt idx="0">
                  <c:v>0</c:v>
                </c:pt>
                <c:pt idx="1">
                  <c:v>4.46224E-2</c:v>
                </c:pt>
                <c:pt idx="2">
                  <c:v>9.2677300000000004E-2</c:v>
                </c:pt>
                <c:pt idx="3">
                  <c:v>0.15389</c:v>
                </c:pt>
                <c:pt idx="4">
                  <c:v>0.19622400000000001</c:v>
                </c:pt>
                <c:pt idx="5">
                  <c:v>0.23341000000000001</c:v>
                </c:pt>
                <c:pt idx="6">
                  <c:v>0.28661300000000001</c:v>
                </c:pt>
                <c:pt idx="7">
                  <c:v>0.34096100000000001</c:v>
                </c:pt>
                <c:pt idx="8">
                  <c:v>0.40503400000000001</c:v>
                </c:pt>
                <c:pt idx="9">
                  <c:v>0.476545</c:v>
                </c:pt>
                <c:pt idx="10">
                  <c:v>0.55377600000000005</c:v>
                </c:pt>
                <c:pt idx="11">
                  <c:v>0.63958800000000005</c:v>
                </c:pt>
                <c:pt idx="12">
                  <c:v>0.72768900000000003</c:v>
                </c:pt>
                <c:pt idx="13">
                  <c:v>0.72768900000000003</c:v>
                </c:pt>
                <c:pt idx="14">
                  <c:v>0.81636200000000003</c:v>
                </c:pt>
                <c:pt idx="15">
                  <c:v>0.89130399999999999</c:v>
                </c:pt>
                <c:pt idx="16">
                  <c:v>0.94794100000000003</c:v>
                </c:pt>
                <c:pt idx="17">
                  <c:v>0.98912999999999995</c:v>
                </c:pt>
                <c:pt idx="18">
                  <c:v>1.0022899999999999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B-41DB-807D-DCD1DC810461}"/>
            </c:ext>
          </c:extLst>
        </c:ser>
        <c:ser>
          <c:idx val="1"/>
          <c:order val="1"/>
          <c:tx>
            <c:v>不均匀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CHARLLIE输入输出!$J$134:$J$152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149.99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</c:numCache>
            </c:numRef>
          </c:xVal>
          <c:yVal>
            <c:numRef>
              <c:f>CHARLLIE输入输出!$L$134:$L$152</c:f>
              <c:numCache>
                <c:formatCode>General</c:formatCode>
                <c:ptCount val="19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41DB-807D-DCD1DC810461}"/>
            </c:ext>
          </c:extLst>
        </c:ser>
        <c:ser>
          <c:idx val="2"/>
          <c:order val="2"/>
          <c:tx>
            <c:v>均匀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CHARLLIE输入输出!$J$134:$J$152</c:f>
              <c:numCache>
                <c:formatCode>General</c:formatCode>
                <c:ptCount val="1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149.99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</c:numCache>
            </c:numRef>
          </c:xVal>
          <c:yVal>
            <c:numRef>
              <c:f>CHARLLIE输入输出!$M$134:$M$152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B-41DB-807D-DCD1DC81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447904"/>
        <c:axId val="796453728"/>
      </c:scatterChart>
      <c:valAx>
        <c:axId val="79644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453728"/>
        <c:crosses val="autoZero"/>
        <c:crossBetween val="midCat"/>
      </c:valAx>
      <c:valAx>
        <c:axId val="7964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44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133</xdr:row>
      <xdr:rowOff>95250</xdr:rowOff>
    </xdr:from>
    <xdr:to>
      <xdr:col>22</xdr:col>
      <xdr:colOff>38100</xdr:colOff>
      <xdr:row>153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40</xdr:row>
          <xdr:rowOff>171450</xdr:rowOff>
        </xdr:from>
        <xdr:to>
          <xdr:col>3</xdr:col>
          <xdr:colOff>2181225</xdr:colOff>
          <xdr:row>68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HFSS\TestCHARLIE\CHARLIE&#25968;&#25454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论文数据-输入输出"/>
      <sheetName val="测试数据-输入输出"/>
      <sheetName val="分析基础，介质与不均匀"/>
      <sheetName val="分析其他"/>
    </sheetNames>
    <sheetDataSet>
      <sheetData sheetId="0">
        <row r="134">
          <cell r="J134">
            <v>0</v>
          </cell>
          <cell r="K134">
            <v>0</v>
          </cell>
          <cell r="L134">
            <v>0.26</v>
          </cell>
          <cell r="M134">
            <v>1</v>
          </cell>
        </row>
        <row r="135">
          <cell r="J135">
            <v>20</v>
          </cell>
          <cell r="K135">
            <v>4.46224E-2</v>
          </cell>
          <cell r="L135">
            <v>0.26</v>
          </cell>
          <cell r="M135">
            <v>1</v>
          </cell>
        </row>
        <row r="136">
          <cell r="J136">
            <v>40</v>
          </cell>
          <cell r="K136">
            <v>9.2677300000000004E-2</v>
          </cell>
          <cell r="L136">
            <v>0.26</v>
          </cell>
          <cell r="M136">
            <v>1</v>
          </cell>
        </row>
        <row r="137">
          <cell r="J137">
            <v>60</v>
          </cell>
          <cell r="K137">
            <v>0.15389</v>
          </cell>
          <cell r="L137">
            <v>0.26</v>
          </cell>
          <cell r="M137">
            <v>1</v>
          </cell>
        </row>
        <row r="138">
          <cell r="J138">
            <v>70</v>
          </cell>
          <cell r="K138">
            <v>0.19622400000000001</v>
          </cell>
          <cell r="L138">
            <v>0.26</v>
          </cell>
          <cell r="M138">
            <v>1</v>
          </cell>
        </row>
        <row r="139">
          <cell r="J139">
            <v>80</v>
          </cell>
          <cell r="K139">
            <v>0.23341000000000001</v>
          </cell>
          <cell r="L139">
            <v>0.26</v>
          </cell>
          <cell r="M139">
            <v>1</v>
          </cell>
        </row>
        <row r="140">
          <cell r="J140">
            <v>90</v>
          </cell>
          <cell r="K140">
            <v>0.28661300000000001</v>
          </cell>
          <cell r="L140">
            <v>0.26</v>
          </cell>
          <cell r="M140">
            <v>1</v>
          </cell>
        </row>
        <row r="141">
          <cell r="J141">
            <v>100</v>
          </cell>
          <cell r="K141">
            <v>0.34096100000000001</v>
          </cell>
          <cell r="L141">
            <v>0.26</v>
          </cell>
          <cell r="M141">
            <v>1</v>
          </cell>
        </row>
        <row r="142">
          <cell r="J142">
            <v>110</v>
          </cell>
          <cell r="K142">
            <v>0.40503400000000001</v>
          </cell>
          <cell r="L142">
            <v>0.26</v>
          </cell>
          <cell r="M142">
            <v>1</v>
          </cell>
        </row>
        <row r="143">
          <cell r="J143">
            <v>120</v>
          </cell>
          <cell r="K143">
            <v>0.476545</v>
          </cell>
          <cell r="L143">
            <v>0.26</v>
          </cell>
          <cell r="M143">
            <v>1</v>
          </cell>
        </row>
        <row r="144">
          <cell r="J144">
            <v>130</v>
          </cell>
          <cell r="K144">
            <v>0.55377600000000005</v>
          </cell>
          <cell r="L144">
            <v>0.26</v>
          </cell>
          <cell r="M144">
            <v>1</v>
          </cell>
        </row>
        <row r="145">
          <cell r="J145">
            <v>140</v>
          </cell>
          <cell r="K145">
            <v>0.63958800000000005</v>
          </cell>
          <cell r="L145">
            <v>0.26</v>
          </cell>
          <cell r="M145">
            <v>1</v>
          </cell>
        </row>
        <row r="146">
          <cell r="J146">
            <v>149.99</v>
          </cell>
          <cell r="K146">
            <v>0.72768900000000003</v>
          </cell>
          <cell r="L146">
            <v>0.26</v>
          </cell>
          <cell r="M146">
            <v>1</v>
          </cell>
        </row>
        <row r="147">
          <cell r="J147">
            <v>150</v>
          </cell>
          <cell r="K147">
            <v>0.72768900000000003</v>
          </cell>
          <cell r="L147">
            <v>0.9</v>
          </cell>
          <cell r="M147">
            <v>1</v>
          </cell>
        </row>
        <row r="148">
          <cell r="J148">
            <v>160</v>
          </cell>
          <cell r="K148">
            <v>0.81636200000000003</v>
          </cell>
          <cell r="L148">
            <v>0.9</v>
          </cell>
          <cell r="M148">
            <v>1</v>
          </cell>
        </row>
        <row r="149">
          <cell r="J149">
            <v>170</v>
          </cell>
          <cell r="K149">
            <v>0.89130399999999999</v>
          </cell>
          <cell r="L149">
            <v>0.9</v>
          </cell>
          <cell r="M149">
            <v>1</v>
          </cell>
        </row>
        <row r="150">
          <cell r="J150">
            <v>180</v>
          </cell>
          <cell r="K150">
            <v>0.94794100000000003</v>
          </cell>
          <cell r="L150">
            <v>0.9</v>
          </cell>
          <cell r="M150">
            <v>1</v>
          </cell>
        </row>
        <row r="151">
          <cell r="J151">
            <v>190</v>
          </cell>
          <cell r="K151">
            <v>0.98912999999999995</v>
          </cell>
          <cell r="L151">
            <v>0.9</v>
          </cell>
          <cell r="M151">
            <v>1</v>
          </cell>
        </row>
        <row r="152">
          <cell r="J152">
            <v>200</v>
          </cell>
          <cell r="K152">
            <v>1.0022899999999999</v>
          </cell>
          <cell r="L152">
            <v>0.9</v>
          </cell>
          <cell r="M152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2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4.25" x14ac:dyDescent="0.2"/>
  <cols>
    <col min="1" max="1" width="19.5" style="4" customWidth="1"/>
    <col min="2" max="6" width="9" style="4"/>
    <col min="7" max="7" width="12" style="4" customWidth="1"/>
    <col min="8" max="8" width="10" style="4" customWidth="1"/>
    <col min="9" max="9" width="10.125" style="4" bestFit="1" customWidth="1"/>
    <col min="10" max="10" width="11.5" style="4" bestFit="1" customWidth="1"/>
    <col min="11" max="11" width="10.125" style="4" bestFit="1" customWidth="1"/>
    <col min="12" max="15" width="9" style="4"/>
    <col min="16" max="16" width="11.5" style="4" bestFit="1" customWidth="1"/>
    <col min="17" max="17" width="10.125" style="4" customWidth="1"/>
    <col min="18" max="21" width="9" style="4"/>
    <col min="22" max="22" width="10.375" style="4" bestFit="1" customWidth="1"/>
    <col min="23" max="24" width="9" style="4"/>
    <col min="25" max="25" width="11.625" style="4" customWidth="1"/>
    <col min="26" max="16384" width="9" style="4"/>
  </cols>
  <sheetData>
    <row r="1" spans="1:27" x14ac:dyDescent="0.2">
      <c r="A1" s="3" t="s">
        <v>222</v>
      </c>
    </row>
    <row r="2" spans="1:27" x14ac:dyDescent="0.2">
      <c r="B2" s="3" t="s">
        <v>57</v>
      </c>
      <c r="G2" s="3" t="s">
        <v>58</v>
      </c>
      <c r="H2" s="4" t="s">
        <v>59</v>
      </c>
      <c r="I2" s="4" t="s">
        <v>57</v>
      </c>
      <c r="Q2" s="3" t="s">
        <v>60</v>
      </c>
    </row>
    <row r="3" spans="1:27" x14ac:dyDescent="0.2">
      <c r="A3" s="4" t="s">
        <v>61</v>
      </c>
      <c r="B3" s="4" t="s">
        <v>62</v>
      </c>
      <c r="D3" s="4" t="s">
        <v>63</v>
      </c>
      <c r="G3" s="4" t="s">
        <v>64</v>
      </c>
      <c r="H3" s="4" t="s">
        <v>65</v>
      </c>
      <c r="I3" s="4" t="s">
        <v>66</v>
      </c>
      <c r="K3" s="4" t="s">
        <v>67</v>
      </c>
      <c r="M3" s="4" t="s">
        <v>68</v>
      </c>
      <c r="O3" s="4" t="s">
        <v>69</v>
      </c>
      <c r="Q3" s="4" t="s">
        <v>70</v>
      </c>
      <c r="S3" s="4" t="s">
        <v>71</v>
      </c>
      <c r="Z3" s="5"/>
      <c r="AA3" s="5"/>
    </row>
    <row r="4" spans="1:27" x14ac:dyDescent="0.2">
      <c r="A4" s="4" t="s">
        <v>72</v>
      </c>
      <c r="B4" s="4" t="s">
        <v>73</v>
      </c>
      <c r="C4" s="4" t="s">
        <v>74</v>
      </c>
      <c r="D4" s="4" t="s">
        <v>73</v>
      </c>
      <c r="E4" s="4" t="s">
        <v>75</v>
      </c>
      <c r="G4" s="4" t="s">
        <v>76</v>
      </c>
      <c r="H4" s="4" t="s">
        <v>73</v>
      </c>
      <c r="I4" s="4" t="s">
        <v>73</v>
      </c>
      <c r="J4" s="4" t="s">
        <v>77</v>
      </c>
      <c r="K4" s="4" t="s">
        <v>73</v>
      </c>
      <c r="L4" s="4" t="s">
        <v>74</v>
      </c>
      <c r="M4" s="4" t="s">
        <v>73</v>
      </c>
      <c r="N4" s="4" t="s">
        <v>74</v>
      </c>
      <c r="O4" s="4" t="s">
        <v>76</v>
      </c>
      <c r="P4" s="4" t="s">
        <v>74</v>
      </c>
      <c r="Q4" s="4" t="s">
        <v>73</v>
      </c>
      <c r="S4" s="4" t="s">
        <v>73</v>
      </c>
    </row>
    <row r="5" spans="1:27" x14ac:dyDescent="0.2">
      <c r="A5" s="4">
        <v>0.3</v>
      </c>
      <c r="B5" s="6">
        <v>7.040217E+16</v>
      </c>
      <c r="C5" s="6">
        <v>1.194048E+17</v>
      </c>
      <c r="D5" s="4">
        <v>5.4966600000000003</v>
      </c>
      <c r="G5" s="4">
        <v>500.36399999999998</v>
      </c>
      <c r="H5" s="4">
        <f t="shared" ref="H5:H10" si="0">128.7*LOG10(A5)+568.5</f>
        <v>501.20550548242056</v>
      </c>
      <c r="I5" s="4">
        <v>9.7083500000000003E-2</v>
      </c>
      <c r="J5" s="4">
        <v>0.245888</v>
      </c>
      <c r="K5" s="4">
        <v>51.943600000000004</v>
      </c>
      <c r="L5" s="4">
        <v>17.545300000000001</v>
      </c>
      <c r="M5" s="4">
        <v>0.103946</v>
      </c>
      <c r="N5" s="4">
        <v>1.42702</v>
      </c>
      <c r="O5" s="4">
        <v>0.506077</v>
      </c>
      <c r="P5" s="4">
        <v>0.854298</v>
      </c>
      <c r="Q5" s="6">
        <v>5120056</v>
      </c>
      <c r="R5" s="6" t="s">
        <v>78</v>
      </c>
      <c r="S5" s="6">
        <v>7773318</v>
      </c>
      <c r="T5" s="6" t="s">
        <v>79</v>
      </c>
    </row>
    <row r="6" spans="1:27" x14ac:dyDescent="0.2">
      <c r="A6" s="4">
        <v>0.5</v>
      </c>
      <c r="B6" s="6">
        <v>1.273492E+17</v>
      </c>
      <c r="C6" s="6">
        <v>1.639772E+17</v>
      </c>
      <c r="D6" s="4">
        <v>4.9958099999999996</v>
      </c>
      <c r="E6" s="4">
        <v>4.57653</v>
      </c>
      <c r="F6" s="4">
        <f>AVERAGE(D6:E6)</f>
        <v>4.7861700000000003</v>
      </c>
      <c r="G6" s="4">
        <v>529.95000000000005</v>
      </c>
      <c r="H6" s="4">
        <f t="shared" si="0"/>
        <v>529.75743955804558</v>
      </c>
      <c r="I6" s="4">
        <v>9.5572799999999999E-2</v>
      </c>
      <c r="J6" s="4">
        <v>0.20971500000000001</v>
      </c>
      <c r="K6" s="4">
        <v>35.454799999999999</v>
      </c>
      <c r="L6" s="4">
        <v>14.071099999999999</v>
      </c>
      <c r="M6" s="4">
        <v>0.34801700000000002</v>
      </c>
      <c r="N6" s="4">
        <v>2.3771100000000001</v>
      </c>
      <c r="O6" s="4">
        <v>0.78778599999999999</v>
      </c>
      <c r="P6" s="4">
        <v>0.91958600000000001</v>
      </c>
      <c r="Q6" s="6">
        <v>7709731</v>
      </c>
      <c r="R6" s="6"/>
      <c r="S6" s="6">
        <v>9186268</v>
      </c>
    </row>
    <row r="7" spans="1:27" x14ac:dyDescent="0.2">
      <c r="A7" s="4">
        <v>1</v>
      </c>
      <c r="B7" s="6">
        <v>1.697751E+17</v>
      </c>
      <c r="C7" s="6">
        <v>2.28044E+17</v>
      </c>
      <c r="D7" s="4">
        <v>4.1770100000000001</v>
      </c>
      <c r="E7" s="4">
        <v>3.9504999999999999</v>
      </c>
      <c r="F7" s="4">
        <f>AVERAGE(D7:E7)</f>
        <v>4.0637550000000005</v>
      </c>
      <c r="G7" s="4">
        <v>574.55600000000004</v>
      </c>
      <c r="H7" s="4">
        <f t="shared" si="0"/>
        <v>568.5</v>
      </c>
      <c r="I7" s="4">
        <v>8.8942499999999994E-2</v>
      </c>
      <c r="J7" s="4">
        <v>0.180256</v>
      </c>
      <c r="K7" s="4">
        <v>28.189399999999999</v>
      </c>
      <c r="L7" s="4">
        <v>12.206200000000001</v>
      </c>
      <c r="M7" s="4">
        <v>0.60103799999999996</v>
      </c>
      <c r="N7" s="4">
        <v>3.2429199999999998</v>
      </c>
      <c r="O7" s="4">
        <v>0.87321300000000002</v>
      </c>
      <c r="P7" s="4">
        <v>0.94054000000000004</v>
      </c>
      <c r="Q7" s="6">
        <v>15223720</v>
      </c>
      <c r="R7" s="6"/>
      <c r="S7" s="6">
        <v>9584502</v>
      </c>
    </row>
    <row r="8" spans="1:27" x14ac:dyDescent="0.2">
      <c r="A8" s="4">
        <v>3</v>
      </c>
      <c r="B8" s="6">
        <v>2.368904E+17</v>
      </c>
      <c r="C8" s="6">
        <v>2.723016E+17</v>
      </c>
      <c r="D8" s="4">
        <v>2.9970400000000001</v>
      </c>
      <c r="G8" s="4">
        <v>623.71400000000006</v>
      </c>
      <c r="H8" s="4">
        <f t="shared" si="0"/>
        <v>629.90550548242049</v>
      </c>
      <c r="I8" s="4">
        <v>8.9278200000000002E-2</v>
      </c>
      <c r="J8" s="4">
        <v>0.160029</v>
      </c>
      <c r="K8" s="4">
        <v>28.351900000000001</v>
      </c>
      <c r="L8" s="4">
        <v>10.0207</v>
      </c>
      <c r="M8" s="4">
        <v>0.51155499999999998</v>
      </c>
      <c r="N8" s="4">
        <v>5.3503999999999996</v>
      </c>
      <c r="O8" s="4">
        <v>0.85267700000000002</v>
      </c>
      <c r="P8" s="4">
        <v>0.96936599999999995</v>
      </c>
      <c r="Q8" s="6">
        <v>44467020</v>
      </c>
      <c r="R8" s="6"/>
      <c r="S8" s="6">
        <v>9584502</v>
      </c>
    </row>
    <row r="9" spans="1:27" x14ac:dyDescent="0.2">
      <c r="A9" s="4">
        <v>5</v>
      </c>
      <c r="B9" s="6">
        <v>2.380597E+17</v>
      </c>
      <c r="C9" s="6">
        <v>3.273612E+17</v>
      </c>
      <c r="D9" s="4">
        <v>2.6190799999999999</v>
      </c>
      <c r="G9" s="4">
        <v>652.39</v>
      </c>
      <c r="H9" s="4">
        <f t="shared" si="0"/>
        <v>658.45743955804562</v>
      </c>
      <c r="I9" s="4">
        <v>9.4062099999999996E-2</v>
      </c>
      <c r="J9" s="4">
        <v>0.183613</v>
      </c>
      <c r="K9" s="4">
        <v>32.693300000000001</v>
      </c>
      <c r="L9" s="4">
        <v>9.2635199999999998</v>
      </c>
      <c r="M9" s="4">
        <v>0.374805</v>
      </c>
      <c r="N9" s="4">
        <v>5.9148500000000004</v>
      </c>
      <c r="O9" s="4">
        <v>0.80967</v>
      </c>
      <c r="P9" s="4">
        <v>0.96967700000000001</v>
      </c>
      <c r="Q9" s="6">
        <v>72689960</v>
      </c>
      <c r="R9" s="6"/>
      <c r="S9" s="6">
        <v>9173701</v>
      </c>
    </row>
    <row r="10" spans="1:27" x14ac:dyDescent="0.2">
      <c r="A10" s="4">
        <v>10</v>
      </c>
      <c r="B10" s="6">
        <v>2.186614E+17</v>
      </c>
      <c r="C10" s="6">
        <v>3.69699E+17</v>
      </c>
      <c r="D10" s="4">
        <v>2.10148</v>
      </c>
      <c r="G10" s="4">
        <v>704.05100000000004</v>
      </c>
      <c r="H10" s="4">
        <f t="shared" si="0"/>
        <v>697.2</v>
      </c>
      <c r="I10" s="4">
        <v>8.9529999999999998E-2</v>
      </c>
      <c r="J10" s="7">
        <v>0.21365899999999999</v>
      </c>
      <c r="K10" s="4">
        <v>44.2288</v>
      </c>
      <c r="L10" s="7">
        <v>9.6627399999999994</v>
      </c>
      <c r="M10" s="4">
        <v>0.17458399999999999</v>
      </c>
      <c r="N10" s="4">
        <v>5.2344999999999997</v>
      </c>
      <c r="O10" s="4">
        <v>0.66071199999999997</v>
      </c>
      <c r="P10" s="4">
        <v>0.96124900000000002</v>
      </c>
      <c r="Q10" s="6">
        <v>136632200</v>
      </c>
      <c r="R10" s="6"/>
      <c r="S10" s="6">
        <v>8267235</v>
      </c>
    </row>
    <row r="11" spans="1:27" x14ac:dyDescent="0.2">
      <c r="B11" s="6"/>
      <c r="C11" s="6"/>
      <c r="J11" s="7"/>
      <c r="L11" s="7"/>
      <c r="Q11" s="6"/>
      <c r="R11" s="6"/>
      <c r="S11" s="6"/>
    </row>
    <row r="12" spans="1:27" x14ac:dyDescent="0.2">
      <c r="B12" s="6" t="s">
        <v>80</v>
      </c>
      <c r="C12" s="8" t="s">
        <v>81</v>
      </c>
      <c r="J12" s="7"/>
      <c r="L12" s="7"/>
      <c r="Q12" s="6"/>
      <c r="R12" s="6"/>
      <c r="S12" s="6"/>
    </row>
    <row r="13" spans="1:27" x14ac:dyDescent="0.2">
      <c r="B13" s="6"/>
      <c r="C13" s="6"/>
      <c r="Q13" s="6"/>
      <c r="R13" s="6"/>
      <c r="S13" s="6"/>
    </row>
    <row r="14" spans="1:27" x14ac:dyDescent="0.2">
      <c r="A14" s="3" t="s">
        <v>82</v>
      </c>
      <c r="B14" s="8" t="s">
        <v>83</v>
      </c>
      <c r="C14" s="6"/>
      <c r="G14" s="3" t="s">
        <v>84</v>
      </c>
      <c r="H14" s="3"/>
      <c r="P14" s="3" t="s">
        <v>85</v>
      </c>
      <c r="R14" s="6"/>
      <c r="S14" s="6"/>
      <c r="T14" s="6"/>
    </row>
    <row r="15" spans="1:27" x14ac:dyDescent="0.2">
      <c r="B15" s="5" t="s">
        <v>86</v>
      </c>
      <c r="G15" s="4" t="s">
        <v>87</v>
      </c>
      <c r="L15" s="4" t="s">
        <v>88</v>
      </c>
      <c r="N15" s="5"/>
      <c r="P15" s="5" t="s">
        <v>89</v>
      </c>
      <c r="Q15" s="5"/>
      <c r="R15" s="5"/>
      <c r="S15" s="5"/>
      <c r="V15" s="4" t="s">
        <v>90</v>
      </c>
      <c r="X15" s="3"/>
    </row>
    <row r="16" spans="1:27" x14ac:dyDescent="0.2">
      <c r="A16" s="4" t="s">
        <v>61</v>
      </c>
      <c r="B16" s="4" t="s">
        <v>91</v>
      </c>
      <c r="D16" s="4" t="s">
        <v>92</v>
      </c>
      <c r="E16" s="4" t="s">
        <v>93</v>
      </c>
      <c r="G16" s="4" t="s">
        <v>94</v>
      </c>
      <c r="J16" s="4" t="s">
        <v>95</v>
      </c>
      <c r="L16" s="4" t="s">
        <v>96</v>
      </c>
      <c r="N16" s="4" t="s">
        <v>97</v>
      </c>
      <c r="P16" s="4" t="s">
        <v>98</v>
      </c>
      <c r="R16" s="4" t="s">
        <v>99</v>
      </c>
      <c r="T16" s="4" t="s">
        <v>100</v>
      </c>
      <c r="V16" s="4" t="s">
        <v>101</v>
      </c>
      <c r="W16" s="4" t="s">
        <v>102</v>
      </c>
      <c r="X16" s="3"/>
    </row>
    <row r="17" spans="1:34" x14ac:dyDescent="0.2">
      <c r="A17" s="4" t="s">
        <v>72</v>
      </c>
      <c r="B17" s="4" t="s">
        <v>103</v>
      </c>
      <c r="C17" s="4" t="s">
        <v>74</v>
      </c>
      <c r="E17" s="4" t="s">
        <v>73</v>
      </c>
      <c r="F17" s="4" t="s">
        <v>74</v>
      </c>
      <c r="G17" s="4" t="s">
        <v>103</v>
      </c>
      <c r="I17" s="4" t="s">
        <v>74</v>
      </c>
      <c r="J17" s="4" t="s">
        <v>73</v>
      </c>
      <c r="K17" s="4" t="s">
        <v>74</v>
      </c>
      <c r="L17" s="4" t="s">
        <v>103</v>
      </c>
      <c r="M17" s="4" t="s">
        <v>104</v>
      </c>
      <c r="N17" s="4" t="s">
        <v>103</v>
      </c>
      <c r="O17" s="4" t="s">
        <v>75</v>
      </c>
      <c r="P17" s="4" t="s">
        <v>73</v>
      </c>
      <c r="Q17" s="4" t="s">
        <v>74</v>
      </c>
      <c r="R17" s="4" t="s">
        <v>73</v>
      </c>
      <c r="S17" s="4" t="s">
        <v>74</v>
      </c>
      <c r="T17" s="4" t="s">
        <v>73</v>
      </c>
      <c r="U17" s="4" t="s">
        <v>74</v>
      </c>
      <c r="V17" s="4" t="s">
        <v>74</v>
      </c>
      <c r="W17" s="4" t="s">
        <v>74</v>
      </c>
    </row>
    <row r="18" spans="1:34" x14ac:dyDescent="0.2">
      <c r="A18" s="4">
        <v>0.3</v>
      </c>
      <c r="B18" s="9">
        <v>7.040217E+16</v>
      </c>
      <c r="C18" s="10">
        <v>1.194048E+17</v>
      </c>
      <c r="D18" s="11">
        <v>5.4966600000000003</v>
      </c>
      <c r="E18" s="12">
        <v>51.943600000000004</v>
      </c>
      <c r="F18" s="11">
        <v>17.545300000000001</v>
      </c>
      <c r="G18" s="12">
        <v>119.1763</v>
      </c>
      <c r="H18" s="12"/>
      <c r="I18" s="12">
        <v>67.146199999999993</v>
      </c>
      <c r="J18" s="6">
        <v>-988200</v>
      </c>
      <c r="K18" s="6">
        <v>-308040</v>
      </c>
      <c r="L18" s="4">
        <v>3.6900000000000002E-2</v>
      </c>
      <c r="M18" s="13">
        <v>1.9599999999999999E-2</v>
      </c>
      <c r="N18" s="12">
        <v>0.36209999999999998</v>
      </c>
      <c r="O18" s="12">
        <v>0.30199999999999999</v>
      </c>
      <c r="P18" s="12">
        <v>0.103946</v>
      </c>
      <c r="Q18" s="11">
        <v>1.42702</v>
      </c>
      <c r="R18" s="14">
        <v>9.7083500000000003E-2</v>
      </c>
      <c r="S18" s="11">
        <v>0.245888</v>
      </c>
      <c r="T18" s="12">
        <v>0.506077</v>
      </c>
      <c r="U18" s="12">
        <v>0.854298</v>
      </c>
      <c r="V18" s="4">
        <v>10.2949</v>
      </c>
      <c r="W18" s="4">
        <v>0.97670000000000001</v>
      </c>
    </row>
    <row r="19" spans="1:34" x14ac:dyDescent="0.2">
      <c r="A19" s="4">
        <v>0.5</v>
      </c>
      <c r="B19" s="9">
        <v>1.273492E+17</v>
      </c>
      <c r="C19" s="10">
        <v>1.639772E+17</v>
      </c>
      <c r="D19" s="11">
        <v>4.7861700000000003</v>
      </c>
      <c r="E19" s="12">
        <v>35.454799999999999</v>
      </c>
      <c r="F19" s="11">
        <v>14.071099999999999</v>
      </c>
      <c r="G19" s="12">
        <v>172.99539999999999</v>
      </c>
      <c r="H19" s="12"/>
      <c r="I19" s="12">
        <v>88.303899999999999</v>
      </c>
      <c r="J19" s="6">
        <v>-1024999.9999999999</v>
      </c>
      <c r="K19" s="6">
        <v>-335750</v>
      </c>
      <c r="L19" s="4">
        <v>3.2599999999999997E-2</v>
      </c>
      <c r="M19" s="13">
        <v>1.8200000000000001E-2</v>
      </c>
      <c r="N19" s="12">
        <v>0.28270000000000001</v>
      </c>
      <c r="O19" s="12">
        <v>0.247</v>
      </c>
      <c r="P19" s="12">
        <v>0.34801700000000002</v>
      </c>
      <c r="Q19" s="11">
        <v>2.3771100000000001</v>
      </c>
      <c r="R19" s="14">
        <v>9.5572799999999999E-2</v>
      </c>
      <c r="S19" s="11">
        <v>0.20971500000000001</v>
      </c>
      <c r="T19" s="12">
        <v>0.78778599999999999</v>
      </c>
      <c r="U19" s="12">
        <v>0.91958600000000001</v>
      </c>
      <c r="V19" s="4">
        <v>10.2493</v>
      </c>
      <c r="W19" s="4">
        <v>0.97989999999999999</v>
      </c>
    </row>
    <row r="20" spans="1:34" x14ac:dyDescent="0.2">
      <c r="A20" s="4">
        <v>1</v>
      </c>
      <c r="B20" s="9">
        <v>1.697751E+17</v>
      </c>
      <c r="C20" s="10">
        <v>2.28044E+17</v>
      </c>
      <c r="D20" s="11">
        <v>4.0637550000000005</v>
      </c>
      <c r="E20" s="12">
        <v>28.189399999999999</v>
      </c>
      <c r="F20" s="11">
        <v>12.206200000000001</v>
      </c>
      <c r="G20" s="12">
        <v>162.53649999999999</v>
      </c>
      <c r="H20" s="12"/>
      <c r="I20" s="12">
        <v>115.3443</v>
      </c>
      <c r="J20" s="6">
        <v>-655600</v>
      </c>
      <c r="K20" s="6">
        <v>-321820</v>
      </c>
      <c r="L20" s="4">
        <v>3.5299999999999998E-2</v>
      </c>
      <c r="M20" s="13">
        <v>1.7500000000000002E-2</v>
      </c>
      <c r="N20" s="12">
        <v>0.2772</v>
      </c>
      <c r="O20" s="12">
        <v>0.19739999999999999</v>
      </c>
      <c r="P20" s="12">
        <v>0.60103799999999996</v>
      </c>
      <c r="Q20" s="11">
        <v>3.2429199999999998</v>
      </c>
      <c r="R20" s="14">
        <v>8.8942499999999994E-2</v>
      </c>
      <c r="S20" s="11">
        <v>0.180256</v>
      </c>
      <c r="T20" s="12">
        <v>0.87321300000000002</v>
      </c>
      <c r="U20" s="12">
        <v>0.94054000000000004</v>
      </c>
      <c r="V20" s="4">
        <v>10.137</v>
      </c>
      <c r="W20" s="4">
        <v>0.98250000000000004</v>
      </c>
      <c r="AB20" s="15"/>
    </row>
    <row r="21" spans="1:34" x14ac:dyDescent="0.2">
      <c r="A21" s="4">
        <v>3</v>
      </c>
      <c r="B21" s="9">
        <v>2.368904E+17</v>
      </c>
      <c r="C21" s="10">
        <v>2.723016E+17</v>
      </c>
      <c r="D21" s="11">
        <v>2.9970400000000001</v>
      </c>
      <c r="E21" s="12">
        <v>28.351900000000001</v>
      </c>
      <c r="F21" s="11">
        <v>10.0207</v>
      </c>
      <c r="G21" s="12">
        <v>112.1545</v>
      </c>
      <c r="H21" s="12"/>
      <c r="I21" s="12">
        <v>95.558000000000007</v>
      </c>
      <c r="J21" s="6">
        <v>-212900</v>
      </c>
      <c r="K21" s="6">
        <v>-153090</v>
      </c>
      <c r="L21" s="4">
        <v>4.5100000000000001E-2</v>
      </c>
      <c r="M21" s="13">
        <v>2.1600000000000001E-2</v>
      </c>
      <c r="N21" s="12">
        <v>0.31480000000000002</v>
      </c>
      <c r="O21" s="12">
        <v>0.19259999999999999</v>
      </c>
      <c r="P21" s="12">
        <v>0.51155499999999998</v>
      </c>
      <c r="Q21" s="11">
        <v>5.3503999999999996</v>
      </c>
      <c r="R21" s="14">
        <v>8.9278200000000002E-2</v>
      </c>
      <c r="S21" s="11">
        <v>0.160029</v>
      </c>
      <c r="T21" s="12">
        <v>0.85267700000000002</v>
      </c>
      <c r="U21" s="12">
        <v>0.96936599999999995</v>
      </c>
      <c r="V21" s="4">
        <v>10.8505</v>
      </c>
      <c r="W21" s="4">
        <v>0.98550000000000004</v>
      </c>
      <c r="AB21" s="15"/>
    </row>
    <row r="22" spans="1:34" x14ac:dyDescent="0.2">
      <c r="A22" s="4">
        <v>5</v>
      </c>
      <c r="B22" s="9">
        <v>2.380597E+17</v>
      </c>
      <c r="C22" s="10">
        <v>3.273612E+17</v>
      </c>
      <c r="D22" s="11">
        <v>2.6190799999999999</v>
      </c>
      <c r="E22" s="12">
        <v>32.693300000000001</v>
      </c>
      <c r="F22" s="11">
        <v>9.2635199999999998</v>
      </c>
      <c r="G22" s="12">
        <v>77.532799999999995</v>
      </c>
      <c r="H22" s="12"/>
      <c r="I22" s="12">
        <v>86.894300000000001</v>
      </c>
      <c r="J22" s="6">
        <v>-101100</v>
      </c>
      <c r="K22" s="6">
        <v>-97640</v>
      </c>
      <c r="L22" s="4">
        <v>5.5100000000000003E-2</v>
      </c>
      <c r="M22" s="13">
        <v>2.3900000000000001E-2</v>
      </c>
      <c r="N22" s="12">
        <v>0.37240000000000001</v>
      </c>
      <c r="O22" s="12">
        <v>0.192</v>
      </c>
      <c r="P22" s="12">
        <v>0.374805</v>
      </c>
      <c r="Q22" s="11">
        <v>5.9148500000000004</v>
      </c>
      <c r="R22" s="14">
        <v>9.4062099999999996E-2</v>
      </c>
      <c r="S22" s="11">
        <v>0.183613</v>
      </c>
      <c r="T22" s="12">
        <v>0.80967</v>
      </c>
      <c r="U22" s="12">
        <v>0.96967700000000001</v>
      </c>
      <c r="V22" s="4">
        <v>11.163600000000001</v>
      </c>
      <c r="W22" s="4">
        <v>0.98380000000000001</v>
      </c>
    </row>
    <row r="23" spans="1:34" x14ac:dyDescent="0.2">
      <c r="A23" s="4">
        <v>10</v>
      </c>
      <c r="B23" s="9">
        <v>2.186614E+17</v>
      </c>
      <c r="C23" s="10">
        <v>3.69699E+17</v>
      </c>
      <c r="D23" s="11">
        <v>2.10148</v>
      </c>
      <c r="E23" s="12">
        <v>44.2288</v>
      </c>
      <c r="F23" s="11">
        <v>9.6627399999999994</v>
      </c>
      <c r="G23" s="12">
        <v>41.643099999999997</v>
      </c>
      <c r="H23" s="4" t="s">
        <v>105</v>
      </c>
      <c r="I23" s="16">
        <v>61.328699999999998</v>
      </c>
      <c r="J23" s="6">
        <v>-31700</v>
      </c>
      <c r="K23" s="17">
        <v>-41770</v>
      </c>
      <c r="L23" s="4">
        <v>7.6399999999999996E-2</v>
      </c>
      <c r="M23" s="18">
        <v>2.98E-2</v>
      </c>
      <c r="N23" s="12">
        <v>0.50049999999999994</v>
      </c>
      <c r="O23" s="12">
        <v>0.2177</v>
      </c>
      <c r="P23" s="11">
        <v>0.17458399999999999</v>
      </c>
      <c r="Q23" s="11">
        <v>5.2344999999999997</v>
      </c>
      <c r="R23" s="19">
        <v>8.9529999999999998E-2</v>
      </c>
      <c r="S23" s="11">
        <v>0.21365899999999999</v>
      </c>
      <c r="T23" s="12">
        <v>0.66071199999999997</v>
      </c>
      <c r="U23" s="16">
        <v>0.96124900000000002</v>
      </c>
      <c r="V23" s="20">
        <v>11.892200000000001</v>
      </c>
      <c r="W23" s="4">
        <v>0.98240000000000005</v>
      </c>
    </row>
    <row r="24" spans="1:34" x14ac:dyDescent="0.2">
      <c r="B24" s="9"/>
      <c r="C24" s="9"/>
      <c r="D24" s="9"/>
      <c r="E24" s="9"/>
      <c r="H24" s="12"/>
      <c r="I24" s="12"/>
      <c r="J24" s="12"/>
      <c r="K24" s="12"/>
      <c r="L24" s="12"/>
      <c r="M24" s="12"/>
      <c r="N24" s="12"/>
      <c r="O24" s="12"/>
      <c r="P24" s="12"/>
      <c r="Q24" s="12">
        <f>AVERAGE(R18:R23)</f>
        <v>9.2411516666666652E-2</v>
      </c>
      <c r="R24" s="12">
        <f>AVERAGE(S18:S23)</f>
        <v>0.19886000000000001</v>
      </c>
      <c r="S24" s="12"/>
      <c r="T24" s="12"/>
      <c r="U24" s="12"/>
      <c r="V24" s="12"/>
      <c r="W24" s="14"/>
      <c r="X24" s="12"/>
      <c r="Y24" s="12"/>
      <c r="Z24" s="12"/>
      <c r="AA24" s="21"/>
      <c r="AB24" s="21"/>
      <c r="AC24" s="21"/>
      <c r="AD24" s="21"/>
      <c r="AE24" s="21"/>
      <c r="AF24" s="21"/>
      <c r="AG24" s="21"/>
      <c r="AH24" s="21"/>
    </row>
    <row r="25" spans="1:34" x14ac:dyDescent="0.2">
      <c r="J25" s="12"/>
      <c r="K25" s="12"/>
      <c r="L25" s="12"/>
      <c r="M25" s="12"/>
      <c r="N25" s="12"/>
      <c r="O25" s="12"/>
      <c r="P25" s="22" t="s">
        <v>106</v>
      </c>
      <c r="Q25" s="12"/>
      <c r="R25" s="22" t="s">
        <v>106</v>
      </c>
      <c r="S25" s="12"/>
      <c r="U25" s="14"/>
      <c r="V25" s="12"/>
      <c r="W25" s="12"/>
      <c r="X25" s="12"/>
      <c r="Y25" s="21"/>
      <c r="Z25" s="21"/>
      <c r="AA25" s="21"/>
      <c r="AB25" s="21"/>
      <c r="AC25" s="21"/>
      <c r="AD25" s="21"/>
      <c r="AE25" s="21"/>
      <c r="AF25" s="21"/>
    </row>
    <row r="26" spans="1:34" x14ac:dyDescent="0.2">
      <c r="A26" s="23" t="s">
        <v>107</v>
      </c>
      <c r="B26" s="5" t="s">
        <v>86</v>
      </c>
      <c r="E26" s="4" t="s">
        <v>108</v>
      </c>
      <c r="H26" s="3" t="s">
        <v>109</v>
      </c>
      <c r="L26" s="12"/>
      <c r="M26" s="12"/>
      <c r="N26" s="12"/>
      <c r="O26" s="12"/>
      <c r="P26" s="12"/>
      <c r="Q26" s="12"/>
      <c r="R26" s="12"/>
      <c r="S26" s="12"/>
      <c r="U26" s="12"/>
      <c r="V26" s="14"/>
      <c r="W26" s="12"/>
      <c r="X26" s="12"/>
      <c r="Y26" s="12"/>
      <c r="Z26" s="21"/>
      <c r="AA26" s="21"/>
      <c r="AB26" s="21"/>
      <c r="AC26" s="21"/>
      <c r="AD26" s="21"/>
      <c r="AE26" s="21"/>
      <c r="AF26" s="21"/>
      <c r="AG26" s="21"/>
    </row>
    <row r="27" spans="1:34" x14ac:dyDescent="0.2">
      <c r="B27" s="3" t="s">
        <v>110</v>
      </c>
      <c r="C27" s="3" t="s">
        <v>111</v>
      </c>
      <c r="D27" s="3" t="s">
        <v>102</v>
      </c>
      <c r="E27" s="3" t="s">
        <v>112</v>
      </c>
      <c r="F27" s="3" t="s">
        <v>113</v>
      </c>
      <c r="G27" s="3" t="s">
        <v>102</v>
      </c>
      <c r="I27" s="3" t="s">
        <v>114</v>
      </c>
      <c r="J27" s="3" t="s">
        <v>113</v>
      </c>
      <c r="K27" s="3" t="s">
        <v>115</v>
      </c>
      <c r="L27" s="22" t="s">
        <v>102</v>
      </c>
      <c r="M27" s="22" t="s">
        <v>116</v>
      </c>
      <c r="N27" s="12"/>
      <c r="O27" s="12"/>
      <c r="P27" s="12">
        <f t="shared" ref="P27:S31" si="1">(P19-P18)/P18</f>
        <v>2.3480557212398749</v>
      </c>
      <c r="Q27" s="12">
        <f t="shared" si="1"/>
        <v>0.66578604364339677</v>
      </c>
      <c r="R27" s="12">
        <f t="shared" si="1"/>
        <v>-1.5560831655224663E-2</v>
      </c>
      <c r="S27" s="12">
        <f t="shared" si="1"/>
        <v>-0.1471116931285788</v>
      </c>
      <c r="U27" s="12"/>
      <c r="V27" s="14"/>
      <c r="W27" s="12"/>
      <c r="X27" s="12"/>
      <c r="Y27" s="12"/>
      <c r="Z27" s="21"/>
      <c r="AA27" s="21"/>
      <c r="AB27" s="21"/>
      <c r="AC27" s="21"/>
      <c r="AD27" s="21"/>
      <c r="AE27" s="21"/>
      <c r="AF27" s="21"/>
      <c r="AG27" s="21"/>
    </row>
    <row r="28" spans="1:34" x14ac:dyDescent="0.2">
      <c r="A28" s="24" t="s">
        <v>117</v>
      </c>
      <c r="B28" s="11">
        <v>1.42702</v>
      </c>
      <c r="C28" s="11">
        <v>0.245888</v>
      </c>
      <c r="D28" s="11"/>
      <c r="L28" s="12"/>
      <c r="M28" s="12"/>
      <c r="N28" s="12"/>
      <c r="O28" s="12"/>
      <c r="P28" s="12">
        <f t="shared" si="1"/>
        <v>0.72703632293824705</v>
      </c>
      <c r="Q28" s="12">
        <f t="shared" si="1"/>
        <v>0.36422799113208887</v>
      </c>
      <c r="R28" s="12">
        <f t="shared" si="1"/>
        <v>-6.9374340816634086E-2</v>
      </c>
      <c r="S28" s="12">
        <f t="shared" si="1"/>
        <v>-0.14047159239920851</v>
      </c>
      <c r="U28" s="12"/>
      <c r="V28" s="14"/>
      <c r="W28" s="12"/>
      <c r="X28" s="12"/>
      <c r="Y28" s="12"/>
      <c r="Z28" s="21"/>
      <c r="AA28" s="21"/>
      <c r="AB28" s="21"/>
      <c r="AC28" s="21"/>
      <c r="AD28" s="21"/>
      <c r="AE28" s="21"/>
      <c r="AF28" s="21"/>
      <c r="AG28" s="21"/>
    </row>
    <row r="29" spans="1:34" x14ac:dyDescent="0.2">
      <c r="A29" s="24" t="s">
        <v>118</v>
      </c>
      <c r="B29" s="11">
        <v>2.3771100000000001</v>
      </c>
      <c r="C29" s="11">
        <v>0.20971500000000001</v>
      </c>
      <c r="D29" s="11"/>
      <c r="L29" s="12"/>
      <c r="M29" s="12"/>
      <c r="N29" s="12"/>
      <c r="O29" s="12"/>
      <c r="P29" s="12">
        <f t="shared" si="1"/>
        <v>-0.14888076960192198</v>
      </c>
      <c r="Q29" s="12">
        <f t="shared" si="1"/>
        <v>0.64987110382001401</v>
      </c>
      <c r="R29" s="12">
        <f t="shared" si="1"/>
        <v>3.7743485960031282E-3</v>
      </c>
      <c r="S29" s="12">
        <f t="shared" si="1"/>
        <v>-0.11221263092490677</v>
      </c>
      <c r="U29" s="12"/>
      <c r="V29" s="14"/>
      <c r="W29" s="12"/>
      <c r="X29" s="12"/>
      <c r="Y29" s="12"/>
      <c r="Z29" s="21"/>
      <c r="AA29" s="21"/>
      <c r="AB29" s="21"/>
      <c r="AC29" s="21"/>
      <c r="AD29" s="21"/>
      <c r="AE29" s="21"/>
      <c r="AF29" s="21"/>
      <c r="AG29" s="21"/>
    </row>
    <row r="30" spans="1:34" x14ac:dyDescent="0.2">
      <c r="A30" s="24" t="s">
        <v>119</v>
      </c>
      <c r="B30" s="11">
        <v>3.2429199999999998</v>
      </c>
      <c r="C30" s="11">
        <v>0.180256</v>
      </c>
      <c r="D30" s="11"/>
      <c r="L30" s="12"/>
      <c r="M30" s="12"/>
      <c r="N30" s="12"/>
      <c r="O30" s="12"/>
      <c r="P30" s="12">
        <f t="shared" si="1"/>
        <v>-0.26732218432035654</v>
      </c>
      <c r="Q30" s="12">
        <f t="shared" si="1"/>
        <v>0.10549678528708149</v>
      </c>
      <c r="R30" s="12">
        <f t="shared" si="1"/>
        <v>5.3584189645400487E-2</v>
      </c>
      <c r="S30" s="12">
        <f t="shared" si="1"/>
        <v>0.14737328859144275</v>
      </c>
      <c r="U30" s="12"/>
      <c r="V30" s="14"/>
      <c r="W30" s="12"/>
      <c r="X30" s="12"/>
      <c r="Y30" s="12"/>
      <c r="Z30" s="21"/>
      <c r="AA30" s="21"/>
      <c r="AB30" s="21"/>
      <c r="AC30" s="21"/>
      <c r="AD30" s="21"/>
      <c r="AE30" s="21"/>
      <c r="AF30" s="21"/>
      <c r="AG30" s="21"/>
    </row>
    <row r="31" spans="1:34" x14ac:dyDescent="0.2">
      <c r="A31" s="24" t="s">
        <v>120</v>
      </c>
      <c r="B31" s="11">
        <v>5.3503999999999996</v>
      </c>
      <c r="C31" s="11">
        <v>0.160029</v>
      </c>
      <c r="D31" s="11"/>
      <c r="L31" s="12"/>
      <c r="M31" s="12"/>
      <c r="N31" s="12"/>
      <c r="O31" s="12"/>
      <c r="P31" s="12">
        <f t="shared" si="1"/>
        <v>-0.53420045090113533</v>
      </c>
      <c r="Q31" s="12">
        <f t="shared" si="1"/>
        <v>-0.11502404963777621</v>
      </c>
      <c r="R31" s="12">
        <f t="shared" si="1"/>
        <v>-4.8181998913483723E-2</v>
      </c>
      <c r="S31" s="12">
        <f t="shared" si="1"/>
        <v>0.16363765092885574</v>
      </c>
      <c r="U31" s="12"/>
      <c r="V31" s="14"/>
      <c r="W31" s="12"/>
      <c r="X31" s="12"/>
      <c r="Y31" s="12"/>
      <c r="Z31" s="21"/>
      <c r="AA31" s="21"/>
      <c r="AB31" s="21"/>
      <c r="AC31" s="21"/>
      <c r="AD31" s="21"/>
      <c r="AE31" s="21"/>
      <c r="AF31" s="21"/>
      <c r="AG31" s="21"/>
    </row>
    <row r="32" spans="1:34" x14ac:dyDescent="0.2">
      <c r="A32" s="24" t="s">
        <v>121</v>
      </c>
      <c r="B32" s="11">
        <v>5.9148500000000004</v>
      </c>
      <c r="C32" s="11">
        <v>0.183613</v>
      </c>
      <c r="D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4"/>
      <c r="W32" s="12"/>
      <c r="X32" s="12"/>
      <c r="Y32" s="12"/>
      <c r="Z32" s="21"/>
      <c r="AA32" s="21"/>
      <c r="AB32" s="21"/>
      <c r="AC32" s="21"/>
      <c r="AD32" s="21"/>
      <c r="AE32" s="21"/>
      <c r="AF32" s="21"/>
      <c r="AG32" s="21"/>
    </row>
    <row r="33" spans="1:37" x14ac:dyDescent="0.2">
      <c r="A33" s="24" t="s">
        <v>122</v>
      </c>
      <c r="B33" s="11">
        <v>5.2344999999999997</v>
      </c>
      <c r="C33" s="11">
        <v>0.21365899999999999</v>
      </c>
      <c r="D33" s="11">
        <f>B33/(B33+C33)</f>
        <v>0.96078326642082224</v>
      </c>
      <c r="E33" s="11">
        <v>11.76</v>
      </c>
      <c r="F33" s="4">
        <v>0.21</v>
      </c>
      <c r="G33" s="4">
        <f>E33/(E33+F33)</f>
        <v>0.98245614035087714</v>
      </c>
      <c r="H33" s="4" t="s">
        <v>123</v>
      </c>
      <c r="I33" s="7">
        <v>7.61</v>
      </c>
      <c r="J33" s="4">
        <v>7.5999999999999998E-2</v>
      </c>
      <c r="K33" s="4">
        <v>2.21</v>
      </c>
      <c r="L33" s="12">
        <f>I33/(I33+J33)</f>
        <v>0.99011189175123604</v>
      </c>
      <c r="M33" s="12">
        <f>(I33-B33)/B33</f>
        <v>0.45381602827395179</v>
      </c>
      <c r="N33" s="22" t="s">
        <v>124</v>
      </c>
      <c r="O33" s="12"/>
      <c r="P33" s="12"/>
      <c r="Q33" s="12"/>
      <c r="R33" s="12"/>
      <c r="S33" s="12"/>
      <c r="T33" s="12"/>
      <c r="U33" s="12"/>
      <c r="V33" s="14"/>
      <c r="W33" s="12"/>
      <c r="X33" s="12"/>
      <c r="Y33" s="12"/>
      <c r="Z33" s="21"/>
      <c r="AA33" s="21"/>
      <c r="AB33" s="21"/>
      <c r="AC33" s="21"/>
      <c r="AD33" s="21"/>
      <c r="AE33" s="21"/>
      <c r="AF33" s="21"/>
      <c r="AG33" s="21"/>
    </row>
    <row r="34" spans="1:37" x14ac:dyDescent="0.2">
      <c r="H34" s="4" t="s">
        <v>125</v>
      </c>
      <c r="I34" s="4">
        <v>8.89</v>
      </c>
      <c r="J34" s="4">
        <v>7.6999999999999999E-2</v>
      </c>
      <c r="K34" s="4">
        <v>2.13</v>
      </c>
      <c r="L34" s="12">
        <f t="shared" ref="L34:L35" si="2">I34/(I34+J34)</f>
        <v>0.99141295862607337</v>
      </c>
      <c r="M34" s="12">
        <f>(I34-I33)/I33</f>
        <v>0.16819973718791068</v>
      </c>
      <c r="N34" s="22" t="s">
        <v>126</v>
      </c>
      <c r="O34" s="12"/>
      <c r="P34" s="12"/>
      <c r="Q34" s="12"/>
      <c r="R34" s="12"/>
      <c r="S34" s="12"/>
      <c r="T34" s="12"/>
      <c r="U34" s="12"/>
      <c r="V34" s="14"/>
      <c r="W34" s="12"/>
      <c r="X34" s="12"/>
      <c r="Y34" s="12"/>
      <c r="Z34" s="21"/>
      <c r="AA34" s="21"/>
      <c r="AB34" s="21"/>
      <c r="AC34" s="21"/>
      <c r="AD34" s="21"/>
      <c r="AE34" s="21"/>
      <c r="AF34" s="21"/>
      <c r="AG34" s="21"/>
    </row>
    <row r="35" spans="1:37" x14ac:dyDescent="0.2">
      <c r="H35" s="4" t="s">
        <v>127</v>
      </c>
      <c r="I35" s="4">
        <v>8.57</v>
      </c>
      <c r="J35" s="4">
        <v>7.8E-2</v>
      </c>
      <c r="K35" s="4">
        <v>2.25</v>
      </c>
      <c r="L35" s="12">
        <f t="shared" si="2"/>
        <v>0.99098057354301583</v>
      </c>
      <c r="M35" s="12">
        <f>(I35-I33)/I33</f>
        <v>0.12614980289093297</v>
      </c>
      <c r="N35" s="22" t="s">
        <v>126</v>
      </c>
      <c r="O35" s="12"/>
      <c r="P35" s="12"/>
      <c r="Q35" s="12"/>
      <c r="R35" s="12"/>
      <c r="S35" s="12"/>
      <c r="T35" s="12"/>
      <c r="U35" s="12"/>
      <c r="V35" s="14"/>
      <c r="W35" s="12"/>
      <c r="X35" s="12"/>
      <c r="Y35" s="12"/>
      <c r="Z35" s="21"/>
      <c r="AA35" s="21"/>
      <c r="AB35" s="21"/>
      <c r="AC35" s="21"/>
      <c r="AD35" s="21"/>
      <c r="AE35" s="21"/>
      <c r="AF35" s="21"/>
      <c r="AG35" s="21"/>
    </row>
    <row r="36" spans="1:37" x14ac:dyDescent="0.2">
      <c r="A36" s="24" t="s">
        <v>128</v>
      </c>
      <c r="B36" s="11">
        <v>0.17458399999999999</v>
      </c>
      <c r="C36" s="19">
        <v>8.9529999999999998E-2</v>
      </c>
      <c r="D36" s="1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4"/>
      <c r="W36" s="12"/>
      <c r="X36" s="12"/>
      <c r="Y36" s="12"/>
      <c r="Z36" s="21"/>
      <c r="AA36" s="21"/>
      <c r="AB36" s="21"/>
      <c r="AC36" s="21"/>
      <c r="AD36" s="21"/>
      <c r="AE36" s="21"/>
      <c r="AF36" s="21"/>
      <c r="AG36" s="21"/>
    </row>
    <row r="37" spans="1:37" x14ac:dyDescent="0.2">
      <c r="B37" s="9"/>
      <c r="C37" s="9"/>
      <c r="D37" s="9"/>
      <c r="E37" s="9"/>
      <c r="F37" s="9"/>
      <c r="G37" s="9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4"/>
      <c r="Z37" s="12"/>
      <c r="AA37" s="12"/>
      <c r="AB37" s="12"/>
      <c r="AC37" s="21"/>
      <c r="AD37" s="21"/>
      <c r="AE37" s="21"/>
      <c r="AF37" s="21"/>
      <c r="AG37" s="21"/>
      <c r="AH37" s="21"/>
      <c r="AI37" s="21"/>
      <c r="AJ37" s="21"/>
    </row>
    <row r="38" spans="1:37" x14ac:dyDescent="0.2">
      <c r="A38" s="3" t="s">
        <v>129</v>
      </c>
      <c r="C38" s="15"/>
      <c r="D38" s="15"/>
      <c r="E38" s="15"/>
      <c r="F38" s="15"/>
      <c r="I38" s="5"/>
      <c r="J38" s="15"/>
      <c r="K38" s="4" t="s">
        <v>130</v>
      </c>
      <c r="N38" s="15" t="s">
        <v>131</v>
      </c>
      <c r="O38" s="15"/>
      <c r="P38" s="14"/>
      <c r="Q38" s="12"/>
      <c r="R38" s="12"/>
      <c r="S38" s="12"/>
      <c r="T38" s="12"/>
      <c r="U38" s="12"/>
      <c r="V38" s="12"/>
      <c r="W38" s="12"/>
      <c r="X38" s="12"/>
      <c r="Y38" s="12"/>
      <c r="Z38" s="14"/>
      <c r="AA38" s="12"/>
      <c r="AB38" s="12"/>
      <c r="AC38" s="12"/>
      <c r="AD38" s="21"/>
      <c r="AE38" s="21"/>
      <c r="AF38" s="21"/>
      <c r="AG38" s="21"/>
      <c r="AH38" s="21"/>
      <c r="AI38" s="21"/>
      <c r="AJ38" s="21"/>
      <c r="AK38" s="21"/>
    </row>
    <row r="39" spans="1:37" x14ac:dyDescent="0.2">
      <c r="A39" s="15" t="s">
        <v>132</v>
      </c>
      <c r="B39" s="12"/>
      <c r="C39" s="15" t="s">
        <v>133</v>
      </c>
      <c r="D39" s="24" t="s">
        <v>134</v>
      </c>
      <c r="E39" s="5" t="s">
        <v>135</v>
      </c>
      <c r="F39" s="24" t="s">
        <v>136</v>
      </c>
      <c r="G39" s="5" t="s">
        <v>137</v>
      </c>
      <c r="H39" s="5" t="s">
        <v>63</v>
      </c>
      <c r="I39" s="5" t="s">
        <v>138</v>
      </c>
      <c r="J39" s="5" t="s">
        <v>139</v>
      </c>
      <c r="K39" s="5" t="s">
        <v>140</v>
      </c>
      <c r="L39" s="3" t="s">
        <v>141</v>
      </c>
      <c r="M39" s="3" t="s">
        <v>142</v>
      </c>
      <c r="N39" s="5" t="s">
        <v>143</v>
      </c>
      <c r="O39" s="5" t="s">
        <v>144</v>
      </c>
      <c r="P39" s="14" t="s">
        <v>145</v>
      </c>
      <c r="Q39" s="12"/>
      <c r="R39" s="12"/>
      <c r="S39" s="12"/>
      <c r="T39" s="12"/>
      <c r="U39" s="12"/>
      <c r="V39" s="12"/>
      <c r="W39" s="12"/>
      <c r="X39" s="12"/>
      <c r="Y39" s="12"/>
      <c r="Z39" s="14"/>
      <c r="AA39" s="12"/>
      <c r="AB39" s="12"/>
      <c r="AC39" s="12"/>
      <c r="AD39" s="21"/>
      <c r="AE39" s="21"/>
      <c r="AF39" s="21"/>
      <c r="AG39" s="21"/>
      <c r="AH39" s="21"/>
      <c r="AI39" s="21"/>
      <c r="AJ39" s="21"/>
      <c r="AK39" s="21"/>
    </row>
    <row r="40" spans="1:37" x14ac:dyDescent="0.2">
      <c r="A40" s="3" t="s">
        <v>146</v>
      </c>
      <c r="B40" s="12"/>
      <c r="C40" s="15" t="s">
        <v>147</v>
      </c>
      <c r="D40" s="15"/>
      <c r="E40" s="5" t="s">
        <v>148</v>
      </c>
      <c r="G40" s="25">
        <v>3.69699E+17</v>
      </c>
      <c r="H40" s="26">
        <v>2.10148</v>
      </c>
      <c r="I40" s="26">
        <v>61.328699999999998</v>
      </c>
      <c r="J40" s="25">
        <v>-41770</v>
      </c>
      <c r="K40" s="5" t="s">
        <v>149</v>
      </c>
      <c r="L40" s="5"/>
      <c r="M40" s="5"/>
      <c r="N40" s="5">
        <v>11.89</v>
      </c>
      <c r="O40" s="21">
        <v>0.98240000000000005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4"/>
      <c r="AA40" s="12"/>
      <c r="AB40" s="12"/>
      <c r="AC40" s="12"/>
      <c r="AD40" s="21"/>
      <c r="AE40" s="21"/>
      <c r="AF40" s="21"/>
      <c r="AG40" s="21"/>
      <c r="AH40" s="21"/>
      <c r="AI40" s="21"/>
      <c r="AJ40" s="21"/>
      <c r="AK40" s="21"/>
    </row>
    <row r="41" spans="1:37" x14ac:dyDescent="0.2">
      <c r="B41" s="12"/>
      <c r="C41" s="15" t="s">
        <v>150</v>
      </c>
      <c r="D41" s="15"/>
      <c r="E41" s="5" t="s">
        <v>147</v>
      </c>
      <c r="G41" s="27">
        <f>G40/0.42</f>
        <v>8.802357142857143E+17</v>
      </c>
      <c r="H41" s="26"/>
      <c r="I41" s="4">
        <v>125.1414</v>
      </c>
      <c r="J41" s="27">
        <v>-72670</v>
      </c>
      <c r="K41" s="28">
        <v>2.1100000000000001E-2</v>
      </c>
      <c r="L41" s="28"/>
      <c r="M41" s="28"/>
      <c r="N41" s="29">
        <v>10.4055</v>
      </c>
      <c r="O41" s="15">
        <v>0.99139999999999995</v>
      </c>
      <c r="P41" s="4">
        <v>0.29010000000000002</v>
      </c>
      <c r="Q41" s="12"/>
      <c r="R41" s="9">
        <f t="shared" ref="R41:R42" si="3">4000000*J41*0.000000000008864</f>
        <v>-2.5765875199999999</v>
      </c>
      <c r="S41" s="12"/>
      <c r="T41" s="12"/>
      <c r="U41" s="12"/>
      <c r="V41" s="12"/>
      <c r="W41" s="12"/>
      <c r="X41" s="12"/>
      <c r="Y41" s="12"/>
      <c r="Z41" s="14"/>
      <c r="AA41" s="12"/>
      <c r="AB41" s="12"/>
      <c r="AC41" s="12"/>
      <c r="AD41" s="21"/>
      <c r="AE41" s="21"/>
      <c r="AF41" s="21"/>
      <c r="AG41" s="21"/>
      <c r="AH41" s="21"/>
      <c r="AI41" s="21"/>
      <c r="AJ41" s="21"/>
      <c r="AK41" s="21"/>
    </row>
    <row r="42" spans="1:37" x14ac:dyDescent="0.2">
      <c r="B42" s="5" t="s">
        <v>151</v>
      </c>
      <c r="C42" s="15" t="s">
        <v>152</v>
      </c>
      <c r="D42" s="15"/>
      <c r="E42" s="5" t="s">
        <v>152</v>
      </c>
      <c r="G42" s="27">
        <f>G40*0.7</f>
        <v>2.5878929999999997E+17</v>
      </c>
      <c r="H42" s="15"/>
      <c r="I42" s="4">
        <v>44.825899999999997</v>
      </c>
      <c r="J42" s="27">
        <v>-31943</v>
      </c>
      <c r="K42" s="30">
        <v>3.4700000000000002E-2</v>
      </c>
      <c r="L42" s="30"/>
      <c r="M42" s="30"/>
      <c r="N42" s="29">
        <v>12.2445</v>
      </c>
      <c r="O42" s="15">
        <v>0.99270000000000003</v>
      </c>
      <c r="P42" s="12">
        <v>0.30070000000000002</v>
      </c>
      <c r="Q42" s="12"/>
      <c r="R42" s="9">
        <f t="shared" si="3"/>
        <v>-1.132571008</v>
      </c>
      <c r="S42" s="12"/>
      <c r="T42" s="12"/>
      <c r="U42" s="12"/>
      <c r="V42" s="12"/>
      <c r="W42" s="12"/>
      <c r="X42" s="12"/>
      <c r="Y42" s="12"/>
      <c r="Z42" s="14"/>
      <c r="AA42" s="12"/>
      <c r="AB42" s="12"/>
      <c r="AC42" s="12"/>
      <c r="AD42" s="21"/>
      <c r="AE42" s="21"/>
      <c r="AF42" s="21"/>
      <c r="AG42" s="21"/>
      <c r="AH42" s="21"/>
      <c r="AI42" s="21"/>
      <c r="AJ42" s="21"/>
      <c r="AK42" s="21"/>
    </row>
    <row r="43" spans="1:37" x14ac:dyDescent="0.2">
      <c r="B43" s="5"/>
      <c r="C43" s="15"/>
      <c r="D43" s="15"/>
      <c r="E43" s="5"/>
      <c r="G43" s="27"/>
      <c r="H43" s="15"/>
      <c r="J43" s="27"/>
      <c r="K43" s="30"/>
      <c r="L43" s="30"/>
      <c r="M43" s="30"/>
      <c r="N43" s="29"/>
      <c r="O43" s="15"/>
      <c r="P43" s="12"/>
      <c r="Q43" s="12"/>
      <c r="R43" s="9"/>
      <c r="S43" s="12"/>
      <c r="T43" s="12"/>
      <c r="U43" s="12"/>
      <c r="V43" s="12"/>
      <c r="W43" s="12"/>
      <c r="X43" s="12"/>
      <c r="Y43" s="12"/>
      <c r="Z43" s="14"/>
      <c r="AA43" s="12"/>
      <c r="AB43" s="12"/>
      <c r="AC43" s="12"/>
      <c r="AD43" s="21"/>
      <c r="AE43" s="21"/>
      <c r="AF43" s="21"/>
      <c r="AG43" s="21"/>
      <c r="AH43" s="21"/>
      <c r="AI43" s="21"/>
      <c r="AJ43" s="21"/>
      <c r="AK43" s="21"/>
    </row>
    <row r="44" spans="1:37" x14ac:dyDescent="0.2">
      <c r="A44" s="31" t="s">
        <v>153</v>
      </c>
      <c r="B44" s="5" t="s">
        <v>151</v>
      </c>
      <c r="C44" s="32" t="s">
        <v>154</v>
      </c>
      <c r="D44" s="32">
        <v>0.47</v>
      </c>
      <c r="E44" s="33" t="s">
        <v>147</v>
      </c>
      <c r="G44" s="25">
        <f>G41*D44</f>
        <v>4.137107857142857E+17</v>
      </c>
      <c r="H44" s="15"/>
      <c r="I44" s="7">
        <v>66.998199999999997</v>
      </c>
      <c r="J44" s="25">
        <v>-44953</v>
      </c>
      <c r="K44" s="30">
        <v>2.86E-2</v>
      </c>
      <c r="L44" s="30"/>
      <c r="M44" s="30"/>
      <c r="N44" s="34">
        <v>11.756</v>
      </c>
      <c r="O44" s="15">
        <v>0.99239999999999995</v>
      </c>
      <c r="P44" s="12">
        <v>0.30380000000000001</v>
      </c>
      <c r="R44" s="9">
        <f>4000000*J44*0.000000000008864</f>
        <v>-1.5938535679999999</v>
      </c>
      <c r="AC44" s="12"/>
      <c r="AD44" s="12"/>
      <c r="AE44" s="12"/>
    </row>
    <row r="45" spans="1:37" x14ac:dyDescent="0.2">
      <c r="A45" s="35" t="s">
        <v>155</v>
      </c>
      <c r="B45" s="15" t="s">
        <v>156</v>
      </c>
      <c r="C45" s="36" t="s">
        <v>157</v>
      </c>
      <c r="D45" s="37">
        <v>0.36076354199999999</v>
      </c>
      <c r="E45" s="38" t="s">
        <v>158</v>
      </c>
      <c r="F45" s="4">
        <v>0.9</v>
      </c>
      <c r="G45" s="27">
        <f>G41*D45*F45</f>
        <v>2.8580125867255286E+17</v>
      </c>
      <c r="H45" s="15"/>
      <c r="I45" s="39">
        <v>48.951700000000002</v>
      </c>
      <c r="J45" s="40">
        <v>-34478</v>
      </c>
      <c r="K45" s="41">
        <v>3.3300000000000003E-2</v>
      </c>
      <c r="L45" s="41"/>
      <c r="M45" s="41"/>
      <c r="N45" s="15">
        <v>12.166700000000001</v>
      </c>
      <c r="O45" s="15">
        <v>0.99270000000000003</v>
      </c>
      <c r="P45" s="12">
        <v>0.30209999999999998</v>
      </c>
      <c r="AC45" s="12"/>
      <c r="AD45" s="12"/>
      <c r="AE45" s="12"/>
    </row>
    <row r="46" spans="1:37" x14ac:dyDescent="0.2">
      <c r="A46" s="42"/>
      <c r="C46" s="36" t="s">
        <v>159</v>
      </c>
      <c r="D46" s="37">
        <v>0.79611049999999994</v>
      </c>
      <c r="E46" s="33"/>
      <c r="G46" s="27">
        <f>G41*D46*F45</f>
        <v>6.3068840515607142E+17</v>
      </c>
      <c r="H46" s="15"/>
      <c r="I46" s="39">
        <v>96.095699999999994</v>
      </c>
      <c r="J46" s="40">
        <v>-59910</v>
      </c>
      <c r="K46" s="41">
        <v>2.4E-2</v>
      </c>
      <c r="L46" s="41"/>
      <c r="M46" s="41"/>
      <c r="N46" s="15">
        <v>11.0503</v>
      </c>
      <c r="O46" s="15">
        <v>0.9919</v>
      </c>
      <c r="P46" s="12">
        <v>0.29870000000000002</v>
      </c>
      <c r="AC46" s="12"/>
      <c r="AD46" s="12"/>
    </row>
    <row r="47" spans="1:37" x14ac:dyDescent="0.2">
      <c r="A47" s="42"/>
      <c r="C47" s="36" t="s">
        <v>160</v>
      </c>
      <c r="D47" s="37">
        <v>0.96947159999999999</v>
      </c>
      <c r="E47" s="33"/>
      <c r="G47" s="27">
        <f>G41*D47*F45</f>
        <v>7.6802717367514291E+17</v>
      </c>
      <c r="H47" s="15"/>
      <c r="I47" s="39">
        <v>112.5095</v>
      </c>
      <c r="J47" s="40">
        <v>-67376</v>
      </c>
      <c r="K47" s="41">
        <v>2.2200000000000001E-2</v>
      </c>
      <c r="L47" s="41"/>
      <c r="M47" s="41"/>
      <c r="N47" s="15">
        <v>10.6762</v>
      </c>
      <c r="O47" s="15">
        <v>0.99160000000000004</v>
      </c>
      <c r="P47" s="12">
        <v>0.29399999999999998</v>
      </c>
      <c r="AC47" s="12"/>
      <c r="AD47" s="27"/>
      <c r="AE47" s="15"/>
      <c r="AF47" s="15"/>
      <c r="AG47" s="27"/>
      <c r="AH47" s="41"/>
      <c r="AI47" s="15"/>
      <c r="AJ47" s="15"/>
      <c r="AK47" s="12"/>
    </row>
    <row r="48" spans="1:37" x14ac:dyDescent="0.2">
      <c r="A48" s="42"/>
      <c r="C48" s="36" t="s">
        <v>161</v>
      </c>
      <c r="D48" s="36"/>
      <c r="E48" s="33" t="s">
        <v>162</v>
      </c>
      <c r="F48" s="4">
        <v>0.26</v>
      </c>
      <c r="G48" s="27">
        <f>G41*D45*F48</f>
        <v>8.2564808060959712E+16</v>
      </c>
      <c r="H48" s="15"/>
      <c r="I48" s="29">
        <v>15.6662</v>
      </c>
      <c r="J48" s="40">
        <v>-12297</v>
      </c>
      <c r="K48" s="41">
        <v>5.8299999999999998E-2</v>
      </c>
      <c r="L48" s="41"/>
      <c r="M48" s="41"/>
      <c r="N48" s="15">
        <v>11.9588</v>
      </c>
      <c r="O48" s="15">
        <v>0.99250000000000005</v>
      </c>
      <c r="P48" s="12">
        <v>0.2611</v>
      </c>
      <c r="AC48" s="12"/>
      <c r="AD48" s="27"/>
      <c r="AE48" s="15"/>
      <c r="AH48" s="41"/>
    </row>
    <row r="49" spans="1:37" x14ac:dyDescent="0.2">
      <c r="A49" s="42"/>
      <c r="C49" s="36" t="s">
        <v>163</v>
      </c>
      <c r="D49" s="36"/>
      <c r="E49" s="33"/>
      <c r="G49" s="27">
        <f>G41*D46*F48</f>
        <v>1.8219887260064288E+17</v>
      </c>
      <c r="H49" s="15"/>
      <c r="I49" s="39">
        <v>32.612900000000003</v>
      </c>
      <c r="J49" s="39">
        <v>-24106</v>
      </c>
      <c r="K49" s="41">
        <v>4.0599999999999997E-2</v>
      </c>
      <c r="L49" s="41"/>
      <c r="M49" s="41"/>
      <c r="N49" s="4">
        <v>12.386200000000001</v>
      </c>
      <c r="O49" s="4">
        <v>0.99280000000000002</v>
      </c>
      <c r="P49" s="4">
        <v>0.29260000000000003</v>
      </c>
      <c r="AC49" s="12"/>
      <c r="AD49" s="27"/>
      <c r="AE49" s="15"/>
      <c r="AG49" s="27"/>
      <c r="AH49" s="41"/>
      <c r="AI49" s="15"/>
      <c r="AJ49" s="15"/>
      <c r="AK49" s="12"/>
    </row>
    <row r="50" spans="1:37" x14ac:dyDescent="0.2">
      <c r="A50" s="42"/>
      <c r="C50" s="36" t="s">
        <v>164</v>
      </c>
      <c r="D50" s="36"/>
      <c r="E50" s="38"/>
      <c r="G50" s="27">
        <f>G41*D47*F48</f>
        <v>2.2187451683948573E+17</v>
      </c>
      <c r="H50" s="15"/>
      <c r="I50" s="39">
        <v>39.043900000000001</v>
      </c>
      <c r="J50" s="40">
        <v>-28297</v>
      </c>
      <c r="K50" s="41">
        <v>3.7199999999999997E-2</v>
      </c>
      <c r="L50" s="41"/>
      <c r="M50" s="41"/>
      <c r="N50" s="15">
        <v>12.332800000000001</v>
      </c>
      <c r="O50" s="15">
        <v>0.99280000000000002</v>
      </c>
      <c r="P50" s="12">
        <v>0.29770000000000002</v>
      </c>
      <c r="AC50" s="12"/>
      <c r="AD50" s="27"/>
      <c r="AE50" s="15"/>
      <c r="AG50" s="27"/>
      <c r="AH50" s="41"/>
      <c r="AI50" s="15"/>
      <c r="AJ50" s="15"/>
      <c r="AK50" s="12"/>
    </row>
    <row r="51" spans="1:37" x14ac:dyDescent="0.2">
      <c r="K51" s="3" t="s">
        <v>165</v>
      </c>
      <c r="L51" s="3"/>
      <c r="M51" s="3"/>
      <c r="N51" s="3" t="s">
        <v>166</v>
      </c>
      <c r="AC51" s="12"/>
      <c r="AD51" s="27"/>
      <c r="AE51" s="15"/>
      <c r="AG51" s="27"/>
      <c r="AH51" s="41"/>
      <c r="AI51" s="15"/>
      <c r="AJ51" s="15"/>
      <c r="AK51" s="12"/>
    </row>
    <row r="52" spans="1:37" x14ac:dyDescent="0.2">
      <c r="B52" s="15" t="s">
        <v>167</v>
      </c>
      <c r="C52" s="4">
        <v>0.2962331775</v>
      </c>
      <c r="D52" s="24" t="s">
        <v>168</v>
      </c>
      <c r="Z52" s="12"/>
      <c r="AA52" s="27"/>
      <c r="AB52" s="15"/>
      <c r="AD52" s="27"/>
      <c r="AE52" s="41"/>
      <c r="AF52" s="15"/>
      <c r="AG52" s="15"/>
      <c r="AH52" s="12"/>
    </row>
    <row r="53" spans="1:37" x14ac:dyDescent="0.2">
      <c r="C53" s="12">
        <v>0.6144816666666667</v>
      </c>
      <c r="D53" s="24" t="s">
        <v>169</v>
      </c>
      <c r="Z53" s="12"/>
      <c r="AA53" s="27"/>
      <c r="AB53" s="15"/>
      <c r="AD53" s="27"/>
      <c r="AE53" s="41"/>
      <c r="AF53" s="15"/>
      <c r="AG53" s="15"/>
      <c r="AH53" s="12"/>
    </row>
    <row r="54" spans="1:37" x14ac:dyDescent="0.2">
      <c r="B54" s="12"/>
      <c r="C54" s="12">
        <v>0.76924333333333328</v>
      </c>
      <c r="D54" s="24" t="s">
        <v>170</v>
      </c>
      <c r="Z54" s="12"/>
      <c r="AA54" s="27"/>
      <c r="AB54" s="15"/>
      <c r="AD54" s="27"/>
      <c r="AE54" s="41"/>
      <c r="AF54" s="15"/>
      <c r="AG54" s="15"/>
    </row>
    <row r="55" spans="1:37" x14ac:dyDescent="0.2">
      <c r="B55" s="12"/>
      <c r="C55" s="4">
        <v>0.92025433333333329</v>
      </c>
      <c r="D55" s="24" t="s">
        <v>171</v>
      </c>
      <c r="Z55" s="12"/>
      <c r="AA55" s="12"/>
    </row>
    <row r="56" spans="1:37" x14ac:dyDescent="0.2">
      <c r="C56" s="4">
        <v>0.98776900000000001</v>
      </c>
      <c r="D56" s="24" t="s">
        <v>172</v>
      </c>
      <c r="Z56" s="12"/>
      <c r="AA56" s="12"/>
    </row>
    <row r="57" spans="1:37" x14ac:dyDescent="0.2">
      <c r="C57" s="15"/>
      <c r="D57" s="24" t="s">
        <v>168</v>
      </c>
      <c r="E57" s="12"/>
      <c r="F57" s="12"/>
      <c r="G57" s="6"/>
      <c r="H57" s="6"/>
      <c r="I57" s="12"/>
      <c r="J57" s="12"/>
      <c r="K57" s="12"/>
      <c r="L57" s="12"/>
      <c r="M57" s="12"/>
      <c r="N57" s="12"/>
      <c r="O57" s="15"/>
      <c r="P57" s="15"/>
      <c r="Q57" s="15"/>
      <c r="R57" s="27"/>
      <c r="S57" s="15"/>
      <c r="T57" s="15"/>
      <c r="U57" s="27"/>
      <c r="V57" s="15"/>
      <c r="W57" s="15"/>
      <c r="X57" s="15"/>
      <c r="Y57" s="12"/>
      <c r="Z57" s="12"/>
      <c r="AA57" s="12"/>
    </row>
    <row r="58" spans="1:37" x14ac:dyDescent="0.2">
      <c r="C58" s="15"/>
      <c r="D58" s="24" t="s">
        <v>173</v>
      </c>
      <c r="E58" s="12"/>
      <c r="F58" s="12"/>
      <c r="G58" s="6"/>
      <c r="H58" s="6"/>
      <c r="I58" s="12"/>
      <c r="J58" s="12"/>
      <c r="K58" s="12"/>
      <c r="L58" s="12"/>
      <c r="M58" s="12"/>
      <c r="Q58" s="15"/>
      <c r="R58" s="27"/>
      <c r="S58" s="15"/>
      <c r="T58" s="15"/>
      <c r="U58" s="27"/>
      <c r="V58" s="15"/>
      <c r="W58" s="15"/>
      <c r="X58" s="15"/>
      <c r="Y58" s="12"/>
    </row>
    <row r="59" spans="1:37" x14ac:dyDescent="0.2">
      <c r="B59" s="12"/>
      <c r="C59" s="15"/>
      <c r="D59" s="24" t="s">
        <v>170</v>
      </c>
      <c r="E59" s="12"/>
      <c r="F59" s="12"/>
      <c r="G59" s="6"/>
      <c r="H59" s="6"/>
      <c r="I59" s="12"/>
      <c r="J59" s="12"/>
      <c r="K59" s="12"/>
      <c r="L59" s="12"/>
      <c r="M59" s="12"/>
      <c r="Q59" s="15"/>
      <c r="Z59" s="12"/>
      <c r="AA59" s="12"/>
    </row>
    <row r="60" spans="1:37" x14ac:dyDescent="0.2">
      <c r="C60" s="15"/>
      <c r="D60" s="24" t="s">
        <v>171</v>
      </c>
      <c r="E60" s="12"/>
      <c r="F60" s="12"/>
      <c r="G60" s="6"/>
      <c r="H60" s="6"/>
      <c r="I60" s="12"/>
      <c r="J60" s="12"/>
      <c r="K60" s="12"/>
      <c r="L60" s="12"/>
      <c r="M60" s="12"/>
      <c r="Q60" s="15"/>
      <c r="Z60" s="12"/>
      <c r="AA60" s="12"/>
    </row>
    <row r="61" spans="1:37" x14ac:dyDescent="0.2">
      <c r="C61" s="15"/>
      <c r="D61" s="24" t="s">
        <v>172</v>
      </c>
      <c r="E61" s="12"/>
      <c r="F61" s="12"/>
      <c r="G61" s="6"/>
      <c r="H61" s="6"/>
      <c r="I61" s="12"/>
      <c r="J61" s="12"/>
      <c r="K61" s="12"/>
      <c r="L61" s="12"/>
      <c r="M61" s="12"/>
      <c r="Q61" s="15"/>
      <c r="Z61" s="12"/>
      <c r="AA61" s="12"/>
    </row>
    <row r="62" spans="1:37" x14ac:dyDescent="0.2">
      <c r="B62" s="32"/>
      <c r="C62" s="38"/>
      <c r="D62" s="36"/>
      <c r="E62" s="37"/>
      <c r="F62" s="37"/>
      <c r="G62" s="43"/>
      <c r="H62" s="43"/>
      <c r="I62" s="37"/>
      <c r="J62" s="37"/>
      <c r="K62" s="32"/>
      <c r="L62" s="32"/>
      <c r="M62" s="38"/>
      <c r="N62" s="32"/>
      <c r="O62" s="32"/>
      <c r="P62" s="32"/>
      <c r="Q62" s="15"/>
      <c r="Z62" s="12"/>
      <c r="AA62" s="12"/>
    </row>
    <row r="63" spans="1:37" x14ac:dyDescent="0.2">
      <c r="C63" s="15"/>
      <c r="D63" s="15"/>
      <c r="E63" s="15"/>
      <c r="F63" s="15"/>
      <c r="I63" s="5"/>
      <c r="J63" s="15"/>
      <c r="K63" s="4" t="s">
        <v>88</v>
      </c>
      <c r="N63" s="15" t="s">
        <v>131</v>
      </c>
      <c r="O63" s="32"/>
      <c r="P63" s="32"/>
      <c r="Q63" s="15"/>
      <c r="Z63" s="12"/>
      <c r="AA63" s="12"/>
    </row>
    <row r="64" spans="1:37" x14ac:dyDescent="0.2">
      <c r="A64" s="24" t="s">
        <v>174</v>
      </c>
      <c r="B64" s="12"/>
      <c r="C64" s="15" t="s">
        <v>133</v>
      </c>
      <c r="D64" s="24" t="s">
        <v>134</v>
      </c>
      <c r="E64" s="5" t="s">
        <v>135</v>
      </c>
      <c r="F64" s="24" t="s">
        <v>136</v>
      </c>
      <c r="G64" s="5" t="s">
        <v>137</v>
      </c>
      <c r="H64" s="5" t="s">
        <v>175</v>
      </c>
      <c r="I64" s="5" t="s">
        <v>176</v>
      </c>
      <c r="J64" s="5" t="s">
        <v>139</v>
      </c>
      <c r="K64" s="5" t="s">
        <v>177</v>
      </c>
      <c r="L64" s="3" t="s">
        <v>141</v>
      </c>
      <c r="M64" s="3" t="s">
        <v>178</v>
      </c>
      <c r="N64" s="5" t="s">
        <v>101</v>
      </c>
      <c r="O64" s="32"/>
      <c r="P64" s="32"/>
      <c r="Q64" s="15"/>
      <c r="Z64" s="12"/>
      <c r="AA64" s="12"/>
    </row>
    <row r="65" spans="1:27" x14ac:dyDescent="0.2">
      <c r="A65" s="15"/>
      <c r="B65" s="12"/>
      <c r="C65" s="15" t="s">
        <v>147</v>
      </c>
      <c r="D65" s="15"/>
      <c r="E65" s="5" t="s">
        <v>148</v>
      </c>
      <c r="F65" s="4">
        <v>0.42</v>
      </c>
      <c r="G65" s="9" t="str">
        <f>C4</f>
        <v>4MHz</v>
      </c>
      <c r="H65" s="33">
        <v>5.5</v>
      </c>
      <c r="I65" s="33"/>
      <c r="J65" s="33"/>
      <c r="K65" s="33"/>
      <c r="L65" s="33"/>
      <c r="M65" s="44"/>
      <c r="N65" s="32"/>
      <c r="O65" s="32"/>
      <c r="P65" s="32"/>
      <c r="Q65" s="15"/>
      <c r="Z65" s="12"/>
      <c r="AA65" s="12"/>
    </row>
    <row r="66" spans="1:27" x14ac:dyDescent="0.2">
      <c r="A66" s="15"/>
      <c r="B66" s="12"/>
      <c r="C66" s="15" t="s">
        <v>147</v>
      </c>
      <c r="D66" s="15"/>
      <c r="E66" s="5" t="s">
        <v>179</v>
      </c>
      <c r="G66" s="27" t="e">
        <f>G65/0.42</f>
        <v>#VALUE!</v>
      </c>
      <c r="H66" s="33"/>
      <c r="I66" s="33"/>
      <c r="J66" s="33"/>
      <c r="K66" s="45"/>
      <c r="L66" s="45"/>
      <c r="M66" s="46"/>
      <c r="N66" s="39"/>
      <c r="O66" s="32"/>
      <c r="P66" s="32"/>
      <c r="Q66" s="15"/>
      <c r="Z66" s="12"/>
      <c r="AA66" s="12"/>
    </row>
    <row r="67" spans="1:27" x14ac:dyDescent="0.2">
      <c r="A67" s="15"/>
      <c r="B67" s="5" t="s">
        <v>151</v>
      </c>
      <c r="C67" s="15" t="s">
        <v>152</v>
      </c>
      <c r="D67" s="15"/>
      <c r="E67" s="5" t="s">
        <v>152</v>
      </c>
      <c r="G67" s="27" t="e">
        <f>G65*0.7</f>
        <v>#VALUE!</v>
      </c>
      <c r="H67" s="33"/>
      <c r="I67" s="33"/>
      <c r="J67" s="33"/>
      <c r="K67" s="45"/>
      <c r="L67" s="45"/>
      <c r="M67" s="46"/>
      <c r="N67" s="39"/>
      <c r="O67" s="32"/>
      <c r="P67" s="32"/>
      <c r="Q67" s="15"/>
      <c r="Z67" s="12"/>
      <c r="AA67" s="12"/>
    </row>
    <row r="68" spans="1:27" x14ac:dyDescent="0.2">
      <c r="A68" s="15"/>
      <c r="B68" s="5" t="s">
        <v>151</v>
      </c>
      <c r="C68" s="32" t="s">
        <v>180</v>
      </c>
      <c r="D68" s="32">
        <v>0.47</v>
      </c>
      <c r="E68" s="33" t="s">
        <v>181</v>
      </c>
      <c r="G68" s="27" t="e">
        <f>G66*D68</f>
        <v>#VALUE!</v>
      </c>
      <c r="H68" s="33"/>
      <c r="I68" s="45"/>
      <c r="J68" s="45"/>
      <c r="K68" s="45"/>
      <c r="L68" s="45"/>
      <c r="M68" s="46"/>
      <c r="N68" s="39"/>
      <c r="O68" s="32"/>
      <c r="P68" s="32"/>
      <c r="Q68" s="15"/>
      <c r="Z68" s="12"/>
      <c r="AA68" s="12"/>
    </row>
    <row r="69" spans="1:27" x14ac:dyDescent="0.2">
      <c r="A69" s="15"/>
      <c r="B69" s="15" t="s">
        <v>156</v>
      </c>
      <c r="C69" s="36" t="s">
        <v>157</v>
      </c>
      <c r="D69" s="37">
        <v>0.36076354199999999</v>
      </c>
      <c r="E69" s="38" t="s">
        <v>158</v>
      </c>
      <c r="F69" s="4">
        <v>0.9</v>
      </c>
      <c r="G69" s="27" t="e">
        <f>G66*D69*F69</f>
        <v>#VALUE!</v>
      </c>
      <c r="H69" s="33"/>
      <c r="I69" s="45"/>
      <c r="J69" s="45"/>
      <c r="K69" s="33"/>
      <c r="L69" s="33"/>
      <c r="M69" s="44"/>
      <c r="N69" s="32"/>
      <c r="O69" s="32"/>
      <c r="P69" s="32"/>
      <c r="Q69" s="15"/>
      <c r="Z69" s="12"/>
      <c r="AA69" s="12"/>
    </row>
    <row r="70" spans="1:27" x14ac:dyDescent="0.2">
      <c r="A70" s="15"/>
      <c r="C70" s="36" t="s">
        <v>163</v>
      </c>
      <c r="D70" s="37">
        <v>0.79611049999999994</v>
      </c>
      <c r="E70" s="33"/>
      <c r="G70" s="27" t="e">
        <f>G66*D70*F69</f>
        <v>#VALUE!</v>
      </c>
      <c r="H70" s="33"/>
      <c r="I70" s="45"/>
      <c r="J70" s="45"/>
      <c r="K70" s="33"/>
      <c r="L70" s="33"/>
      <c r="M70" s="44"/>
      <c r="N70" s="32"/>
      <c r="O70" s="32"/>
      <c r="P70" s="32"/>
      <c r="Q70" s="15"/>
      <c r="Z70" s="12"/>
      <c r="AA70" s="12"/>
    </row>
    <row r="71" spans="1:27" x14ac:dyDescent="0.2">
      <c r="A71" s="15"/>
      <c r="C71" s="36" t="s">
        <v>164</v>
      </c>
      <c r="D71" s="37">
        <v>0.96947159999999999</v>
      </c>
      <c r="E71" s="33"/>
      <c r="G71" s="27" t="e">
        <f>G66*D71*F69</f>
        <v>#VALUE!</v>
      </c>
      <c r="H71" s="33"/>
      <c r="I71" s="45"/>
      <c r="J71" s="45"/>
      <c r="K71" s="33"/>
      <c r="L71" s="33"/>
      <c r="M71" s="44"/>
      <c r="N71" s="32"/>
      <c r="O71" s="32"/>
      <c r="P71" s="32"/>
      <c r="Q71" s="15"/>
      <c r="Z71" s="12"/>
      <c r="AA71" s="12"/>
    </row>
    <row r="72" spans="1:27" x14ac:dyDescent="0.2">
      <c r="A72" s="15"/>
      <c r="C72" s="36" t="s">
        <v>157</v>
      </c>
      <c r="D72" s="36"/>
      <c r="E72" s="33" t="s">
        <v>182</v>
      </c>
      <c r="F72" s="4">
        <v>0.26</v>
      </c>
      <c r="G72" s="27" t="e">
        <f>G66*D69*F72</f>
        <v>#VALUE!</v>
      </c>
      <c r="H72" s="33"/>
      <c r="I72" s="45"/>
      <c r="J72" s="45"/>
      <c r="K72" s="33"/>
      <c r="L72" s="33"/>
      <c r="M72" s="44"/>
      <c r="N72" s="32"/>
      <c r="O72" s="32"/>
      <c r="P72" s="32"/>
      <c r="Q72" s="15"/>
      <c r="Z72" s="12"/>
      <c r="AA72" s="12"/>
    </row>
    <row r="73" spans="1:27" x14ac:dyDescent="0.2">
      <c r="C73" s="36" t="s">
        <v>163</v>
      </c>
      <c r="D73" s="36"/>
      <c r="E73" s="33"/>
      <c r="G73" s="27" t="e">
        <f>G66*D70*F72</f>
        <v>#VALUE!</v>
      </c>
      <c r="H73" s="43"/>
      <c r="I73" s="47"/>
      <c r="J73" s="47"/>
      <c r="K73" s="37"/>
      <c r="L73" s="37"/>
      <c r="M73" s="37"/>
      <c r="N73" s="32"/>
      <c r="O73" s="32"/>
      <c r="P73" s="32"/>
      <c r="Q73" s="15"/>
      <c r="Z73" s="12"/>
      <c r="AA73" s="12"/>
    </row>
    <row r="74" spans="1:27" x14ac:dyDescent="0.2">
      <c r="C74" s="36" t="s">
        <v>164</v>
      </c>
      <c r="D74" s="36"/>
      <c r="E74" s="38"/>
      <c r="G74" s="27" t="e">
        <f>G66*D71*F72</f>
        <v>#VALUE!</v>
      </c>
      <c r="H74" s="12"/>
      <c r="I74" s="47"/>
      <c r="J74" s="47"/>
      <c r="K74" s="12"/>
      <c r="L74" s="12"/>
      <c r="M74" s="12"/>
      <c r="Q74" s="15"/>
      <c r="Z74" s="12"/>
      <c r="AA74" s="12"/>
    </row>
    <row r="75" spans="1:27" x14ac:dyDescent="0.2">
      <c r="C75" s="36"/>
      <c r="D75" s="36"/>
      <c r="E75" s="38"/>
      <c r="G75" s="27"/>
      <c r="H75" s="12"/>
      <c r="I75" s="37"/>
      <c r="J75" s="37"/>
      <c r="K75" s="12"/>
      <c r="L75" s="12"/>
      <c r="M75" s="12"/>
      <c r="Q75" s="15"/>
      <c r="Z75" s="12"/>
      <c r="AA75" s="12"/>
    </row>
    <row r="76" spans="1:27" x14ac:dyDescent="0.2">
      <c r="C76" s="15"/>
      <c r="D76" s="15"/>
      <c r="E76" s="15"/>
      <c r="F76" s="15"/>
      <c r="I76" s="5"/>
      <c r="J76" s="15"/>
      <c r="K76" s="4" t="s">
        <v>88</v>
      </c>
      <c r="N76" s="15" t="s">
        <v>183</v>
      </c>
      <c r="O76" s="32"/>
      <c r="P76" s="32"/>
      <c r="Q76" s="15"/>
      <c r="Z76" s="12"/>
      <c r="AA76" s="12"/>
    </row>
    <row r="77" spans="1:27" x14ac:dyDescent="0.2">
      <c r="A77" s="24" t="s">
        <v>184</v>
      </c>
      <c r="B77" s="12"/>
      <c r="C77" s="15" t="s">
        <v>133</v>
      </c>
      <c r="D77" s="24" t="s">
        <v>136</v>
      </c>
      <c r="E77" s="5" t="s">
        <v>135</v>
      </c>
      <c r="F77" s="24" t="s">
        <v>136</v>
      </c>
      <c r="G77" s="5" t="s">
        <v>137</v>
      </c>
      <c r="H77" s="5" t="s">
        <v>63</v>
      </c>
      <c r="I77" s="5" t="s">
        <v>185</v>
      </c>
      <c r="J77" s="5" t="s">
        <v>139</v>
      </c>
      <c r="K77" s="5" t="s">
        <v>177</v>
      </c>
      <c r="L77" s="3" t="s">
        <v>141</v>
      </c>
      <c r="M77" s="3" t="s">
        <v>186</v>
      </c>
      <c r="N77" s="5" t="s">
        <v>187</v>
      </c>
      <c r="O77" s="32"/>
      <c r="P77" s="32"/>
      <c r="Q77" s="15"/>
      <c r="Z77" s="12"/>
      <c r="AA77" s="12"/>
    </row>
    <row r="78" spans="1:27" x14ac:dyDescent="0.2">
      <c r="A78" s="15"/>
      <c r="B78" s="12"/>
      <c r="C78" s="15" t="s">
        <v>188</v>
      </c>
      <c r="D78" s="15"/>
      <c r="E78" s="5" t="s">
        <v>148</v>
      </c>
      <c r="F78" s="4">
        <v>0.42</v>
      </c>
      <c r="G78" s="9">
        <f>C18</f>
        <v>1.194048E+17</v>
      </c>
      <c r="H78" s="33">
        <v>5.5</v>
      </c>
      <c r="I78" s="33"/>
      <c r="J78" s="33"/>
      <c r="K78" s="33"/>
      <c r="L78" s="33"/>
      <c r="M78" s="44"/>
      <c r="N78" s="32"/>
      <c r="O78" s="32"/>
      <c r="P78" s="32"/>
      <c r="Q78" s="15"/>
      <c r="Z78" s="12"/>
      <c r="AA78" s="12"/>
    </row>
    <row r="79" spans="1:27" x14ac:dyDescent="0.2">
      <c r="A79" s="15"/>
      <c r="B79" s="12"/>
      <c r="C79" s="15" t="s">
        <v>147</v>
      </c>
      <c r="D79" s="15"/>
      <c r="E79" s="5" t="s">
        <v>147</v>
      </c>
      <c r="G79" s="27">
        <f>G78/0.42</f>
        <v>2.8429714285714288E+17</v>
      </c>
      <c r="H79" s="33"/>
      <c r="I79" s="33"/>
      <c r="J79" s="33"/>
      <c r="K79" s="45"/>
      <c r="L79" s="45"/>
      <c r="M79" s="46"/>
      <c r="N79" s="39"/>
      <c r="O79" s="32"/>
      <c r="P79" s="32"/>
      <c r="Q79" s="15"/>
      <c r="Z79" s="12"/>
      <c r="AA79" s="12"/>
    </row>
    <row r="80" spans="1:27" x14ac:dyDescent="0.2">
      <c r="A80" s="15"/>
      <c r="B80" s="5" t="s">
        <v>151</v>
      </c>
      <c r="C80" s="15" t="s">
        <v>189</v>
      </c>
      <c r="D80" s="15"/>
      <c r="E80" s="5" t="s">
        <v>190</v>
      </c>
      <c r="G80" s="27">
        <f>G78*0.7</f>
        <v>8.358336E+16</v>
      </c>
      <c r="H80" s="33"/>
      <c r="I80" s="33"/>
      <c r="J80" s="33"/>
      <c r="K80" s="45"/>
      <c r="L80" s="45"/>
      <c r="M80" s="46"/>
      <c r="N80" s="39"/>
      <c r="O80" s="32"/>
      <c r="P80" s="32"/>
      <c r="Q80" s="15"/>
      <c r="Z80" s="12"/>
      <c r="AA80" s="12"/>
    </row>
    <row r="81" spans="1:27" x14ac:dyDescent="0.2">
      <c r="A81" s="15"/>
      <c r="B81" s="5" t="s">
        <v>151</v>
      </c>
      <c r="C81" s="32" t="s">
        <v>154</v>
      </c>
      <c r="D81" s="32">
        <v>0.47</v>
      </c>
      <c r="E81" s="33" t="s">
        <v>147</v>
      </c>
      <c r="G81" s="27">
        <f>G79*D81</f>
        <v>1.3361965714285715E+17</v>
      </c>
      <c r="H81" s="33"/>
      <c r="I81" s="45"/>
      <c r="J81" s="45"/>
      <c r="K81" s="45"/>
      <c r="L81" s="45"/>
      <c r="M81" s="46"/>
      <c r="N81" s="39"/>
      <c r="O81" s="32"/>
      <c r="P81" s="32"/>
      <c r="Q81" s="15"/>
      <c r="Z81" s="12"/>
      <c r="AA81" s="12"/>
    </row>
    <row r="82" spans="1:27" x14ac:dyDescent="0.2">
      <c r="A82" s="15"/>
      <c r="B82" s="15" t="s">
        <v>156</v>
      </c>
      <c r="C82" s="36" t="s">
        <v>157</v>
      </c>
      <c r="D82" s="37">
        <v>0.36076354199999999</v>
      </c>
      <c r="E82" s="38" t="s">
        <v>158</v>
      </c>
      <c r="F82" s="4">
        <v>0.9</v>
      </c>
      <c r="G82" s="27">
        <f>G79*D82*F82</f>
        <v>9.2307639813860576E+16</v>
      </c>
      <c r="H82" s="33"/>
      <c r="I82" s="45"/>
      <c r="J82" s="45"/>
      <c r="K82" s="33"/>
      <c r="L82" s="33"/>
      <c r="M82" s="44"/>
      <c r="N82" s="32"/>
      <c r="O82" s="32"/>
      <c r="P82" s="32"/>
      <c r="Q82" s="15"/>
      <c r="Z82" s="12"/>
      <c r="AA82" s="12"/>
    </row>
    <row r="83" spans="1:27" x14ac:dyDescent="0.2">
      <c r="A83" s="15"/>
      <c r="C83" s="36" t="s">
        <v>163</v>
      </c>
      <c r="D83" s="37">
        <v>0.79611049999999994</v>
      </c>
      <c r="E83" s="33"/>
      <c r="G83" s="27">
        <f>G79*D83*F82</f>
        <v>2.0369874649371427E+17</v>
      </c>
      <c r="H83" s="33"/>
      <c r="I83" s="45"/>
      <c r="J83" s="45"/>
      <c r="K83" s="33"/>
      <c r="L83" s="33"/>
      <c r="M83" s="44"/>
      <c r="N83" s="32"/>
      <c r="O83" s="32"/>
      <c r="P83" s="32"/>
      <c r="Q83" s="15"/>
      <c r="Z83" s="12"/>
      <c r="AA83" s="12"/>
    </row>
    <row r="84" spans="1:27" x14ac:dyDescent="0.2">
      <c r="A84" s="15"/>
      <c r="C84" s="36" t="s">
        <v>164</v>
      </c>
      <c r="D84" s="37">
        <v>0.96947159999999999</v>
      </c>
      <c r="E84" s="33"/>
      <c r="G84" s="27">
        <f>G79*D84*F82</f>
        <v>2.4805620536502861E+17</v>
      </c>
      <c r="H84" s="33"/>
      <c r="I84" s="45"/>
      <c r="J84" s="45"/>
      <c r="K84" s="33"/>
      <c r="L84" s="33"/>
      <c r="M84" s="44"/>
      <c r="N84" s="32"/>
      <c r="O84" s="32"/>
      <c r="P84" s="32"/>
      <c r="Q84" s="15"/>
      <c r="Z84" s="12"/>
      <c r="AA84" s="12"/>
    </row>
    <row r="85" spans="1:27" x14ac:dyDescent="0.2">
      <c r="A85" s="15"/>
      <c r="C85" s="36" t="s">
        <v>157</v>
      </c>
      <c r="D85" s="36"/>
      <c r="E85" s="33" t="s">
        <v>162</v>
      </c>
      <c r="F85" s="4">
        <v>0.26</v>
      </c>
      <c r="G85" s="27">
        <f>G79*D82*F85</f>
        <v>2.6666651501781944E+16</v>
      </c>
      <c r="H85" s="33"/>
      <c r="I85" s="45"/>
      <c r="J85" s="45"/>
      <c r="K85" s="33"/>
      <c r="L85" s="33"/>
      <c r="M85" s="44"/>
      <c r="N85" s="32"/>
      <c r="O85" s="32"/>
      <c r="P85" s="32"/>
      <c r="Q85" s="15"/>
      <c r="Z85" s="12"/>
      <c r="AA85" s="12"/>
    </row>
    <row r="86" spans="1:27" x14ac:dyDescent="0.2">
      <c r="C86" s="36" t="s">
        <v>163</v>
      </c>
      <c r="D86" s="36"/>
      <c r="E86" s="33"/>
      <c r="G86" s="27">
        <f>G79*D83*F85</f>
        <v>5.8846304542628576E+16</v>
      </c>
      <c r="H86" s="43"/>
      <c r="I86" s="47"/>
      <c r="J86" s="47"/>
      <c r="K86" s="37"/>
      <c r="L86" s="37"/>
      <c r="M86" s="37"/>
      <c r="N86" s="32"/>
      <c r="O86" s="32"/>
      <c r="P86" s="32"/>
      <c r="Q86" s="15"/>
      <c r="Z86" s="12"/>
      <c r="AA86" s="12"/>
    </row>
    <row r="87" spans="1:27" x14ac:dyDescent="0.2">
      <c r="C87" s="36" t="s">
        <v>164</v>
      </c>
      <c r="D87" s="36"/>
      <c r="E87" s="38"/>
      <c r="G87" s="27">
        <f>G79*D84*F85</f>
        <v>7.1660681549897152E+16</v>
      </c>
      <c r="H87" s="12"/>
      <c r="I87" s="47"/>
      <c r="J87" s="47"/>
      <c r="K87" s="12"/>
      <c r="L87" s="12"/>
      <c r="M87" s="12"/>
      <c r="Q87" s="15"/>
      <c r="Z87" s="12"/>
      <c r="AA87" s="12"/>
    </row>
    <row r="88" spans="1:27" x14ac:dyDescent="0.2">
      <c r="C88" s="36"/>
      <c r="D88" s="36"/>
      <c r="E88" s="38"/>
      <c r="G88" s="27"/>
      <c r="H88" s="12"/>
      <c r="I88" s="37"/>
      <c r="J88" s="37"/>
      <c r="K88" s="12"/>
      <c r="L88" s="12"/>
      <c r="M88" s="12"/>
      <c r="Q88" s="15"/>
      <c r="Z88" s="12"/>
      <c r="AA88" s="12"/>
    </row>
    <row r="89" spans="1:27" x14ac:dyDescent="0.2">
      <c r="C89" s="15"/>
      <c r="D89" s="15"/>
      <c r="E89" s="15"/>
      <c r="F89" s="15"/>
      <c r="I89" s="5"/>
      <c r="J89" s="15"/>
      <c r="K89" s="4" t="s">
        <v>130</v>
      </c>
      <c r="N89" s="15" t="s">
        <v>191</v>
      </c>
      <c r="O89" s="32"/>
      <c r="P89" s="32"/>
      <c r="Q89" s="15"/>
      <c r="Z89" s="12"/>
      <c r="AA89" s="12"/>
    </row>
    <row r="90" spans="1:27" x14ac:dyDescent="0.2">
      <c r="A90" s="24" t="s">
        <v>119</v>
      </c>
      <c r="B90" s="12"/>
      <c r="C90" s="15" t="s">
        <v>133</v>
      </c>
      <c r="D90" s="24" t="s">
        <v>136</v>
      </c>
      <c r="E90" s="5" t="s">
        <v>192</v>
      </c>
      <c r="F90" s="24" t="s">
        <v>136</v>
      </c>
      <c r="G90" s="5" t="s">
        <v>62</v>
      </c>
      <c r="H90" s="5" t="s">
        <v>63</v>
      </c>
      <c r="I90" s="5" t="s">
        <v>193</v>
      </c>
      <c r="J90" s="5" t="s">
        <v>194</v>
      </c>
      <c r="K90" s="5" t="s">
        <v>177</v>
      </c>
      <c r="L90" s="3" t="s">
        <v>195</v>
      </c>
      <c r="M90" s="3" t="s">
        <v>178</v>
      </c>
      <c r="N90" s="5" t="s">
        <v>101</v>
      </c>
      <c r="O90" s="32"/>
      <c r="P90" s="32"/>
      <c r="Q90" s="15"/>
      <c r="Z90" s="12"/>
      <c r="AA90" s="12"/>
    </row>
    <row r="91" spans="1:27" x14ac:dyDescent="0.2">
      <c r="A91" s="15"/>
      <c r="B91" s="12"/>
      <c r="C91" s="15" t="s">
        <v>179</v>
      </c>
      <c r="D91" s="15"/>
      <c r="E91" s="5" t="s">
        <v>148</v>
      </c>
      <c r="G91" s="9">
        <f>C31</f>
        <v>0.160029</v>
      </c>
      <c r="H91" s="33">
        <v>5.5</v>
      </c>
      <c r="I91" s="33"/>
      <c r="J91" s="33"/>
      <c r="K91" s="33"/>
      <c r="L91" s="33"/>
      <c r="M91" s="44"/>
      <c r="N91" s="32"/>
      <c r="O91" s="32"/>
      <c r="P91" s="32"/>
      <c r="Q91" s="15"/>
      <c r="Z91" s="12"/>
      <c r="AA91" s="12"/>
    </row>
    <row r="92" spans="1:27" x14ac:dyDescent="0.2">
      <c r="A92" s="15"/>
      <c r="B92" s="12"/>
      <c r="C92" s="15" t="s">
        <v>147</v>
      </c>
      <c r="D92" s="15"/>
      <c r="E92" s="5" t="s">
        <v>147</v>
      </c>
      <c r="G92" s="27">
        <f>G91/0.42</f>
        <v>0.38102142857142862</v>
      </c>
      <c r="H92" s="33"/>
      <c r="I92" s="33"/>
      <c r="J92" s="33"/>
      <c r="K92" s="45"/>
      <c r="L92" s="45"/>
      <c r="M92" s="46"/>
      <c r="N92" s="39"/>
      <c r="O92" s="32"/>
      <c r="P92" s="32"/>
      <c r="Q92" s="15"/>
      <c r="Z92" s="12"/>
      <c r="AA92" s="12"/>
    </row>
    <row r="93" spans="1:27" x14ac:dyDescent="0.2">
      <c r="A93" s="15"/>
      <c r="B93" s="5" t="s">
        <v>151</v>
      </c>
      <c r="C93" s="15" t="s">
        <v>152</v>
      </c>
      <c r="D93" s="15"/>
      <c r="E93" s="5" t="s">
        <v>189</v>
      </c>
      <c r="G93" s="27">
        <f>G91*0.7</f>
        <v>0.11202029999999999</v>
      </c>
      <c r="H93" s="33"/>
      <c r="I93" s="33"/>
      <c r="J93" s="33"/>
      <c r="K93" s="45"/>
      <c r="L93" s="45"/>
      <c r="M93" s="46"/>
      <c r="N93" s="39"/>
      <c r="O93" s="32"/>
      <c r="P93" s="32"/>
      <c r="Q93" s="15"/>
      <c r="Z93" s="12"/>
      <c r="AA93" s="12"/>
    </row>
    <row r="94" spans="1:27" x14ac:dyDescent="0.2">
      <c r="A94" s="15"/>
      <c r="B94" s="5" t="s">
        <v>151</v>
      </c>
      <c r="C94" s="32" t="s">
        <v>154</v>
      </c>
      <c r="D94" s="32">
        <v>0.47</v>
      </c>
      <c r="E94" s="33" t="s">
        <v>147</v>
      </c>
      <c r="G94" s="27">
        <f>G92*D94</f>
        <v>0.17908007142857144</v>
      </c>
      <c r="H94" s="33"/>
      <c r="I94" s="45"/>
      <c r="J94" s="45"/>
      <c r="K94" s="45"/>
      <c r="L94" s="45"/>
      <c r="M94" s="46"/>
      <c r="N94" s="39"/>
      <c r="O94" s="32"/>
      <c r="P94" s="32"/>
      <c r="Q94" s="15"/>
      <c r="Z94" s="12"/>
      <c r="AA94" s="12"/>
    </row>
    <row r="95" spans="1:27" x14ac:dyDescent="0.2">
      <c r="A95" s="15"/>
      <c r="B95" s="15" t="s">
        <v>156</v>
      </c>
      <c r="C95" s="36" t="s">
        <v>157</v>
      </c>
      <c r="D95" s="37">
        <v>0.36076354199999999</v>
      </c>
      <c r="E95" s="38" t="s">
        <v>158</v>
      </c>
      <c r="F95" s="4">
        <v>0.9</v>
      </c>
      <c r="G95" s="27">
        <f>G92*D95*F95</f>
        <v>0.12371277613439574</v>
      </c>
      <c r="H95" s="33"/>
      <c r="I95" s="45"/>
      <c r="J95" s="45"/>
      <c r="K95" s="33"/>
      <c r="L95" s="33"/>
      <c r="M95" s="44"/>
      <c r="N95" s="32"/>
      <c r="O95" s="32"/>
      <c r="P95" s="32"/>
      <c r="Q95" s="15"/>
      <c r="Z95" s="12"/>
      <c r="AA95" s="12"/>
    </row>
    <row r="96" spans="1:27" x14ac:dyDescent="0.2">
      <c r="A96" s="15"/>
      <c r="C96" s="36" t="s">
        <v>163</v>
      </c>
      <c r="D96" s="37">
        <v>0.79611049999999994</v>
      </c>
      <c r="E96" s="33"/>
      <c r="G96" s="27">
        <f>G92*D96*F95</f>
        <v>0.27300164400964289</v>
      </c>
      <c r="H96" s="33"/>
      <c r="I96" s="45"/>
      <c r="J96" s="45"/>
      <c r="K96" s="33"/>
      <c r="L96" s="33"/>
      <c r="M96" s="44"/>
      <c r="N96" s="32"/>
      <c r="O96" s="32"/>
      <c r="P96" s="32"/>
      <c r="Q96" s="15"/>
      <c r="Z96" s="12"/>
      <c r="AA96" s="12"/>
    </row>
    <row r="97" spans="1:27" x14ac:dyDescent="0.2">
      <c r="A97" s="15"/>
      <c r="C97" s="36" t="s">
        <v>164</v>
      </c>
      <c r="D97" s="37">
        <v>0.96947159999999999</v>
      </c>
      <c r="E97" s="33"/>
      <c r="G97" s="27">
        <f>G92*D97*F95</f>
        <v>0.33245050859228581</v>
      </c>
      <c r="H97" s="33"/>
      <c r="I97" s="45"/>
      <c r="J97" s="45"/>
      <c r="K97" s="33"/>
      <c r="L97" s="33"/>
      <c r="M97" s="44"/>
      <c r="N97" s="32"/>
      <c r="O97" s="32"/>
      <c r="P97" s="32"/>
      <c r="Q97" s="15"/>
      <c r="Z97" s="12"/>
      <c r="AA97" s="12"/>
    </row>
    <row r="98" spans="1:27" x14ac:dyDescent="0.2">
      <c r="A98" s="15"/>
      <c r="C98" s="36" t="s">
        <v>157</v>
      </c>
      <c r="D98" s="36"/>
      <c r="E98" s="33" t="s">
        <v>162</v>
      </c>
      <c r="F98" s="4">
        <v>0.26</v>
      </c>
      <c r="G98" s="27">
        <f>G92*D95*F98</f>
        <v>3.5739246438825437E-2</v>
      </c>
      <c r="H98" s="33"/>
      <c r="I98" s="45"/>
      <c r="J98" s="45"/>
      <c r="K98" s="33"/>
      <c r="L98" s="33"/>
      <c r="M98" s="44"/>
      <c r="N98" s="32"/>
      <c r="O98" s="32"/>
      <c r="P98" s="32"/>
      <c r="Q98" s="15"/>
      <c r="Z98" s="12"/>
      <c r="AA98" s="12"/>
    </row>
    <row r="99" spans="1:27" x14ac:dyDescent="0.2">
      <c r="C99" s="36" t="s">
        <v>159</v>
      </c>
      <c r="D99" s="36"/>
      <c r="E99" s="33"/>
      <c r="G99" s="27">
        <f>G92*D96*F98</f>
        <v>7.8867141602785726E-2</v>
      </c>
      <c r="H99" s="43"/>
      <c r="I99" s="47"/>
      <c r="J99" s="47"/>
      <c r="K99" s="37"/>
      <c r="L99" s="37"/>
      <c r="M99" s="37"/>
      <c r="N99" s="32"/>
      <c r="O99" s="32"/>
      <c r="P99" s="32"/>
      <c r="Q99" s="15"/>
      <c r="Z99" s="12"/>
      <c r="AA99" s="12"/>
    </row>
    <row r="100" spans="1:27" x14ac:dyDescent="0.2">
      <c r="C100" s="36" t="s">
        <v>164</v>
      </c>
      <c r="D100" s="36"/>
      <c r="E100" s="38"/>
      <c r="G100" s="27">
        <f>G92*D97*F98</f>
        <v>9.6041258037771443E-2</v>
      </c>
      <c r="H100" s="12"/>
      <c r="I100" s="47"/>
      <c r="J100" s="47"/>
      <c r="K100" s="12"/>
      <c r="L100" s="12"/>
      <c r="M100" s="12"/>
      <c r="Q100" s="15"/>
      <c r="Z100" s="12"/>
      <c r="AA100" s="12"/>
    </row>
    <row r="101" spans="1:27" x14ac:dyDescent="0.2">
      <c r="C101" s="36"/>
      <c r="D101" s="36"/>
      <c r="E101" s="38"/>
      <c r="G101" s="27"/>
      <c r="H101" s="12"/>
      <c r="I101" s="37"/>
      <c r="J101" s="37"/>
      <c r="K101" s="12"/>
      <c r="L101" s="12"/>
      <c r="M101" s="12"/>
      <c r="Q101" s="15"/>
      <c r="Z101" s="12"/>
      <c r="AA101" s="12"/>
    </row>
    <row r="102" spans="1:27" x14ac:dyDescent="0.2">
      <c r="C102" s="15"/>
      <c r="D102" s="15"/>
      <c r="E102" s="15"/>
      <c r="F102" s="15"/>
      <c r="I102" s="5"/>
      <c r="J102" s="15"/>
      <c r="K102" s="4" t="s">
        <v>88</v>
      </c>
      <c r="N102" s="15" t="s">
        <v>131</v>
      </c>
      <c r="O102" s="32"/>
      <c r="P102" s="32"/>
      <c r="Q102" s="15"/>
      <c r="Z102" s="12"/>
      <c r="AA102" s="12"/>
    </row>
    <row r="103" spans="1:27" x14ac:dyDescent="0.2">
      <c r="A103" s="24" t="s">
        <v>196</v>
      </c>
      <c r="B103" s="12"/>
      <c r="C103" s="15" t="s">
        <v>133</v>
      </c>
      <c r="D103" s="24" t="s">
        <v>136</v>
      </c>
      <c r="E103" s="5" t="s">
        <v>135</v>
      </c>
      <c r="F103" s="24" t="s">
        <v>136</v>
      </c>
      <c r="G103" s="5" t="s">
        <v>62</v>
      </c>
      <c r="H103" s="5" t="s">
        <v>63</v>
      </c>
      <c r="I103" s="5" t="s">
        <v>138</v>
      </c>
      <c r="J103" s="5" t="s">
        <v>139</v>
      </c>
      <c r="K103" s="5" t="s">
        <v>177</v>
      </c>
      <c r="L103" s="3" t="s">
        <v>141</v>
      </c>
      <c r="M103" s="3" t="s">
        <v>142</v>
      </c>
      <c r="N103" s="5" t="s">
        <v>101</v>
      </c>
      <c r="O103" s="32"/>
      <c r="P103" s="32"/>
      <c r="Q103" s="15"/>
      <c r="Z103" s="12"/>
      <c r="AA103" s="12"/>
    </row>
    <row r="104" spans="1:27" x14ac:dyDescent="0.2">
      <c r="A104" s="15"/>
      <c r="B104" s="12"/>
      <c r="C104" s="15" t="s">
        <v>147</v>
      </c>
      <c r="D104" s="15"/>
      <c r="E104" s="5" t="s">
        <v>148</v>
      </c>
      <c r="G104" s="9" t="str">
        <f>C45</f>
        <v>r3 最外侧</v>
      </c>
      <c r="H104" s="33">
        <v>5.5</v>
      </c>
      <c r="I104" s="33"/>
      <c r="J104" s="33"/>
      <c r="K104" s="33"/>
      <c r="L104" s="33"/>
      <c r="M104" s="44"/>
      <c r="N104" s="32"/>
      <c r="O104" s="32"/>
      <c r="P104" s="32"/>
      <c r="Q104" s="15"/>
      <c r="Z104" s="12"/>
      <c r="AA104" s="12"/>
    </row>
    <row r="105" spans="1:27" x14ac:dyDescent="0.2">
      <c r="A105" s="15"/>
      <c r="B105" s="12"/>
      <c r="C105" s="15" t="s">
        <v>147</v>
      </c>
      <c r="D105" s="15"/>
      <c r="E105" s="5" t="s">
        <v>147</v>
      </c>
      <c r="G105" s="27" t="e">
        <f>G104/0.42</f>
        <v>#VALUE!</v>
      </c>
      <c r="H105" s="33"/>
      <c r="I105" s="33"/>
      <c r="J105" s="33"/>
      <c r="K105" s="45"/>
      <c r="L105" s="45"/>
      <c r="M105" s="46"/>
      <c r="N105" s="39"/>
      <c r="O105" s="32"/>
      <c r="P105" s="32"/>
      <c r="Q105" s="15"/>
      <c r="Z105" s="12"/>
      <c r="AA105" s="12"/>
    </row>
    <row r="106" spans="1:27" x14ac:dyDescent="0.2">
      <c r="A106" s="15"/>
      <c r="B106" s="5" t="s">
        <v>151</v>
      </c>
      <c r="C106" s="15" t="s">
        <v>152</v>
      </c>
      <c r="D106" s="15"/>
      <c r="E106" s="5" t="s">
        <v>152</v>
      </c>
      <c r="G106" s="27" t="e">
        <f>G104*0.7</f>
        <v>#VALUE!</v>
      </c>
      <c r="H106" s="33"/>
      <c r="I106" s="33"/>
      <c r="J106" s="33"/>
      <c r="K106" s="45"/>
      <c r="L106" s="45"/>
      <c r="M106" s="46"/>
      <c r="N106" s="39"/>
      <c r="O106" s="32"/>
      <c r="P106" s="32"/>
      <c r="Q106" s="15"/>
      <c r="Z106" s="12"/>
      <c r="AA106" s="12"/>
    </row>
    <row r="107" spans="1:27" x14ac:dyDescent="0.2">
      <c r="A107" s="15"/>
      <c r="B107" s="5" t="s">
        <v>197</v>
      </c>
      <c r="C107" s="32" t="s">
        <v>154</v>
      </c>
      <c r="D107" s="32">
        <v>0.47</v>
      </c>
      <c r="E107" s="33" t="s">
        <v>179</v>
      </c>
      <c r="G107" s="27" t="e">
        <f>G105*D107</f>
        <v>#VALUE!</v>
      </c>
      <c r="H107" s="33"/>
      <c r="I107" s="45"/>
      <c r="J107" s="45"/>
      <c r="K107" s="45"/>
      <c r="L107" s="45"/>
      <c r="M107" s="46"/>
      <c r="N107" s="39"/>
      <c r="O107" s="32"/>
      <c r="P107" s="32"/>
      <c r="Q107" s="15"/>
      <c r="Z107" s="12"/>
      <c r="AA107" s="12"/>
    </row>
    <row r="108" spans="1:27" x14ac:dyDescent="0.2">
      <c r="A108" s="15"/>
      <c r="B108" s="15" t="s">
        <v>156</v>
      </c>
      <c r="C108" s="36" t="s">
        <v>157</v>
      </c>
      <c r="D108" s="37">
        <v>0.36076354199999999</v>
      </c>
      <c r="E108" s="38" t="s">
        <v>158</v>
      </c>
      <c r="F108" s="4">
        <v>0.9</v>
      </c>
      <c r="G108" s="27" t="e">
        <f>G105*D108*F108</f>
        <v>#VALUE!</v>
      </c>
      <c r="H108" s="33"/>
      <c r="I108" s="45"/>
      <c r="J108" s="45"/>
      <c r="K108" s="33"/>
      <c r="L108" s="33"/>
      <c r="M108" s="44"/>
      <c r="N108" s="32"/>
      <c r="O108" s="32"/>
      <c r="P108" s="32"/>
      <c r="Q108" s="15"/>
      <c r="Z108" s="12"/>
      <c r="AA108" s="12"/>
    </row>
    <row r="109" spans="1:27" x14ac:dyDescent="0.2">
      <c r="A109" s="15"/>
      <c r="C109" s="36" t="s">
        <v>163</v>
      </c>
      <c r="D109" s="37">
        <v>0.79611049999999994</v>
      </c>
      <c r="E109" s="33"/>
      <c r="G109" s="27" t="e">
        <f>G105*D109*F108</f>
        <v>#VALUE!</v>
      </c>
      <c r="H109" s="33"/>
      <c r="I109" s="45"/>
      <c r="J109" s="45"/>
      <c r="K109" s="33"/>
      <c r="L109" s="33"/>
      <c r="M109" s="44"/>
      <c r="N109" s="32"/>
      <c r="O109" s="32"/>
      <c r="P109" s="32"/>
      <c r="Q109" s="15"/>
      <c r="Z109" s="12"/>
      <c r="AA109" s="12"/>
    </row>
    <row r="110" spans="1:27" x14ac:dyDescent="0.2">
      <c r="A110" s="15"/>
      <c r="C110" s="36" t="s">
        <v>164</v>
      </c>
      <c r="D110" s="37">
        <v>0.96947159999999999</v>
      </c>
      <c r="E110" s="33"/>
      <c r="G110" s="27" t="e">
        <f>G105*D110*F108</f>
        <v>#VALUE!</v>
      </c>
      <c r="H110" s="33"/>
      <c r="I110" s="45"/>
      <c r="J110" s="45"/>
      <c r="K110" s="33"/>
      <c r="L110" s="33"/>
      <c r="M110" s="44"/>
      <c r="N110" s="32"/>
      <c r="O110" s="32"/>
      <c r="P110" s="32"/>
      <c r="Q110" s="15"/>
      <c r="Z110" s="12"/>
      <c r="AA110" s="12"/>
    </row>
    <row r="111" spans="1:27" x14ac:dyDescent="0.2">
      <c r="A111" s="15"/>
      <c r="C111" s="36" t="s">
        <v>157</v>
      </c>
      <c r="D111" s="36"/>
      <c r="E111" s="33" t="s">
        <v>162</v>
      </c>
      <c r="F111" s="4">
        <v>0.26</v>
      </c>
      <c r="G111" s="27" t="e">
        <f>G105*D108*F111</f>
        <v>#VALUE!</v>
      </c>
      <c r="H111" s="33"/>
      <c r="I111" s="45"/>
      <c r="J111" s="45"/>
      <c r="K111" s="33"/>
      <c r="L111" s="33"/>
      <c r="M111" s="44"/>
      <c r="N111" s="32"/>
      <c r="O111" s="32"/>
      <c r="P111" s="32"/>
      <c r="Q111" s="15"/>
      <c r="Z111" s="12"/>
      <c r="AA111" s="12"/>
    </row>
    <row r="112" spans="1:27" x14ac:dyDescent="0.2">
      <c r="C112" s="36" t="s">
        <v>163</v>
      </c>
      <c r="D112" s="36"/>
      <c r="E112" s="33"/>
      <c r="G112" s="27" t="e">
        <f>G105*D109*F111</f>
        <v>#VALUE!</v>
      </c>
      <c r="H112" s="43"/>
      <c r="I112" s="47"/>
      <c r="J112" s="47"/>
      <c r="K112" s="37"/>
      <c r="L112" s="37"/>
      <c r="M112" s="37"/>
      <c r="N112" s="32"/>
      <c r="O112" s="32"/>
      <c r="P112" s="32"/>
      <c r="Q112" s="15"/>
      <c r="Z112" s="12"/>
      <c r="AA112" s="12"/>
    </row>
    <row r="113" spans="1:27" x14ac:dyDescent="0.2">
      <c r="C113" s="36" t="s">
        <v>164</v>
      </c>
      <c r="D113" s="36"/>
      <c r="E113" s="38"/>
      <c r="G113" s="27" t="e">
        <f>G105*D110*F111</f>
        <v>#VALUE!</v>
      </c>
      <c r="H113" s="12"/>
      <c r="I113" s="47"/>
      <c r="J113" s="47"/>
      <c r="K113" s="12"/>
      <c r="L113" s="12"/>
      <c r="M113" s="12"/>
      <c r="Q113" s="15"/>
      <c r="Z113" s="12"/>
      <c r="AA113" s="12"/>
    </row>
    <row r="114" spans="1:27" x14ac:dyDescent="0.2">
      <c r="C114" s="36"/>
      <c r="D114" s="36"/>
      <c r="E114" s="38"/>
      <c r="G114" s="27"/>
      <c r="H114" s="12"/>
      <c r="I114" s="37"/>
      <c r="J114" s="37"/>
      <c r="K114" s="12"/>
      <c r="L114" s="12"/>
      <c r="M114" s="12"/>
      <c r="Q114" s="15"/>
      <c r="Z114" s="12"/>
      <c r="AA114" s="12"/>
    </row>
    <row r="115" spans="1:27" x14ac:dyDescent="0.2">
      <c r="C115" s="15"/>
      <c r="D115" s="15"/>
      <c r="E115" s="15"/>
      <c r="F115" s="15"/>
      <c r="I115" s="5"/>
      <c r="J115" s="15"/>
      <c r="K115" s="4" t="s">
        <v>88</v>
      </c>
      <c r="N115" s="15" t="s">
        <v>131</v>
      </c>
      <c r="O115" s="32"/>
      <c r="P115" s="32"/>
      <c r="Q115" s="15"/>
      <c r="Z115" s="12"/>
      <c r="AA115" s="12"/>
    </row>
    <row r="116" spans="1:27" x14ac:dyDescent="0.2">
      <c r="A116" s="24" t="s">
        <v>121</v>
      </c>
      <c r="B116" s="12"/>
      <c r="C116" s="15" t="s">
        <v>133</v>
      </c>
      <c r="D116" s="24" t="s">
        <v>136</v>
      </c>
      <c r="E116" s="5" t="s">
        <v>135</v>
      </c>
      <c r="F116" s="24" t="s">
        <v>136</v>
      </c>
      <c r="G116" s="5" t="s">
        <v>137</v>
      </c>
      <c r="H116" s="5" t="s">
        <v>63</v>
      </c>
      <c r="I116" s="5" t="s">
        <v>138</v>
      </c>
      <c r="J116" s="5" t="s">
        <v>194</v>
      </c>
      <c r="K116" s="5" t="s">
        <v>198</v>
      </c>
      <c r="L116" s="3" t="s">
        <v>199</v>
      </c>
      <c r="M116" s="3" t="s">
        <v>200</v>
      </c>
      <c r="N116" s="5" t="s">
        <v>101</v>
      </c>
      <c r="O116" s="32"/>
      <c r="P116" s="32"/>
      <c r="Q116" s="15"/>
      <c r="Z116" s="12"/>
      <c r="AA116" s="12"/>
    </row>
    <row r="117" spans="1:27" x14ac:dyDescent="0.2">
      <c r="A117" s="15"/>
      <c r="B117" s="12"/>
      <c r="C117" s="15" t="s">
        <v>147</v>
      </c>
      <c r="D117" s="15"/>
      <c r="E117" s="5" t="s">
        <v>148</v>
      </c>
      <c r="G117" s="9">
        <f>C58</f>
        <v>0</v>
      </c>
      <c r="H117" s="33">
        <v>5.5</v>
      </c>
      <c r="I117" s="33"/>
      <c r="J117" s="33"/>
      <c r="K117" s="33"/>
      <c r="L117" s="33"/>
      <c r="M117" s="44"/>
      <c r="N117" s="32"/>
      <c r="O117" s="32"/>
      <c r="P117" s="32"/>
      <c r="Q117" s="15"/>
      <c r="Z117" s="12"/>
      <c r="AA117" s="12"/>
    </row>
    <row r="118" spans="1:27" x14ac:dyDescent="0.2">
      <c r="A118" s="15"/>
      <c r="B118" s="12"/>
      <c r="C118" s="15" t="s">
        <v>147</v>
      </c>
      <c r="D118" s="15"/>
      <c r="E118" s="5" t="s">
        <v>201</v>
      </c>
      <c r="G118" s="27">
        <f>G117/0.42</f>
        <v>0</v>
      </c>
      <c r="H118" s="33"/>
      <c r="I118" s="33"/>
      <c r="J118" s="33"/>
      <c r="K118" s="45"/>
      <c r="L118" s="45"/>
      <c r="M118" s="46"/>
      <c r="N118" s="39"/>
      <c r="O118" s="32"/>
      <c r="P118" s="32"/>
      <c r="Q118" s="15"/>
      <c r="Z118" s="12"/>
      <c r="AA118" s="12"/>
    </row>
    <row r="119" spans="1:27" x14ac:dyDescent="0.2">
      <c r="A119" s="15"/>
      <c r="B119" s="5" t="s">
        <v>151</v>
      </c>
      <c r="C119" s="15" t="s">
        <v>152</v>
      </c>
      <c r="D119" s="15"/>
      <c r="E119" s="5" t="s">
        <v>152</v>
      </c>
      <c r="G119" s="27">
        <f>G117*0.7</f>
        <v>0</v>
      </c>
      <c r="H119" s="33"/>
      <c r="I119" s="33"/>
      <c r="J119" s="33"/>
      <c r="K119" s="45"/>
      <c r="L119" s="45"/>
      <c r="M119" s="46"/>
      <c r="N119" s="39"/>
      <c r="O119" s="32"/>
      <c r="P119" s="32"/>
      <c r="Q119" s="15"/>
      <c r="Z119" s="12"/>
      <c r="AA119" s="12"/>
    </row>
    <row r="120" spans="1:27" x14ac:dyDescent="0.2">
      <c r="A120" s="15"/>
      <c r="B120" s="5" t="s">
        <v>151</v>
      </c>
      <c r="C120" s="32" t="s">
        <v>154</v>
      </c>
      <c r="D120" s="32">
        <v>0.47</v>
      </c>
      <c r="E120" s="33" t="s">
        <v>147</v>
      </c>
      <c r="G120" s="27">
        <f>G118*D120</f>
        <v>0</v>
      </c>
      <c r="H120" s="33"/>
      <c r="I120" s="45"/>
      <c r="J120" s="45"/>
      <c r="K120" s="45"/>
      <c r="L120" s="45"/>
      <c r="M120" s="46"/>
      <c r="N120" s="39"/>
      <c r="O120" s="32"/>
      <c r="P120" s="32"/>
      <c r="Q120" s="15"/>
      <c r="Z120" s="12"/>
      <c r="AA120" s="12"/>
    </row>
    <row r="121" spans="1:27" x14ac:dyDescent="0.2">
      <c r="A121" s="15"/>
      <c r="B121" s="15" t="s">
        <v>156</v>
      </c>
      <c r="C121" s="36" t="s">
        <v>157</v>
      </c>
      <c r="D121" s="37">
        <v>0.36076354199999999</v>
      </c>
      <c r="E121" s="38" t="s">
        <v>158</v>
      </c>
      <c r="F121" s="4">
        <v>0.9</v>
      </c>
      <c r="G121" s="27">
        <f>G118*D121*F121</f>
        <v>0</v>
      </c>
      <c r="H121" s="33"/>
      <c r="I121" s="45"/>
      <c r="J121" s="45"/>
      <c r="K121" s="33"/>
      <c r="L121" s="33"/>
      <c r="M121" s="44"/>
      <c r="N121" s="32"/>
      <c r="O121" s="32"/>
      <c r="P121" s="32"/>
      <c r="Q121" s="15"/>
      <c r="Z121" s="12"/>
      <c r="AA121" s="12"/>
    </row>
    <row r="122" spans="1:27" x14ac:dyDescent="0.2">
      <c r="A122" s="15"/>
      <c r="C122" s="36" t="s">
        <v>163</v>
      </c>
      <c r="D122" s="37">
        <v>0.79611049999999994</v>
      </c>
      <c r="E122" s="33"/>
      <c r="G122" s="27">
        <f>G118*D122*F121</f>
        <v>0</v>
      </c>
      <c r="H122" s="33"/>
      <c r="I122" s="45"/>
      <c r="J122" s="45"/>
      <c r="K122" s="33"/>
      <c r="L122" s="33"/>
      <c r="M122" s="44"/>
      <c r="N122" s="32"/>
      <c r="O122" s="32"/>
      <c r="P122" s="32"/>
      <c r="Q122" s="15"/>
      <c r="Z122" s="12"/>
      <c r="AA122" s="12"/>
    </row>
    <row r="123" spans="1:27" x14ac:dyDescent="0.2">
      <c r="A123" s="15"/>
      <c r="C123" s="36" t="s">
        <v>164</v>
      </c>
      <c r="D123" s="37">
        <v>0.96947159999999999</v>
      </c>
      <c r="E123" s="33"/>
      <c r="G123" s="27">
        <f>G118*D123*F121</f>
        <v>0</v>
      </c>
      <c r="H123" s="33"/>
      <c r="I123" s="45"/>
      <c r="J123" s="45"/>
      <c r="K123" s="33"/>
      <c r="L123" s="33"/>
      <c r="M123" s="44"/>
      <c r="N123" s="32"/>
      <c r="O123" s="32"/>
      <c r="P123" s="32"/>
      <c r="Q123" s="15"/>
      <c r="Z123" s="12"/>
      <c r="AA123" s="12"/>
    </row>
    <row r="124" spans="1:27" x14ac:dyDescent="0.2">
      <c r="A124" s="15"/>
      <c r="C124" s="36" t="s">
        <v>157</v>
      </c>
      <c r="D124" s="36"/>
      <c r="E124" s="33" t="s">
        <v>162</v>
      </c>
      <c r="F124" s="4">
        <v>0.26</v>
      </c>
      <c r="G124" s="27">
        <f>G118*D121*F124</f>
        <v>0</v>
      </c>
      <c r="H124" s="33"/>
      <c r="I124" s="45"/>
      <c r="J124" s="45"/>
      <c r="K124" s="33"/>
      <c r="L124" s="33"/>
      <c r="M124" s="44"/>
      <c r="N124" s="32"/>
      <c r="O124" s="32"/>
      <c r="P124" s="32"/>
      <c r="Q124" s="15"/>
      <c r="Z124" s="12"/>
      <c r="AA124" s="12"/>
    </row>
    <row r="125" spans="1:27" x14ac:dyDescent="0.2">
      <c r="C125" s="36" t="s">
        <v>163</v>
      </c>
      <c r="D125" s="36"/>
      <c r="E125" s="33"/>
      <c r="G125" s="27">
        <f>G118*D122*F124</f>
        <v>0</v>
      </c>
      <c r="H125" s="43"/>
      <c r="I125" s="47"/>
      <c r="J125" s="47"/>
      <c r="K125" s="37"/>
      <c r="L125" s="37"/>
      <c r="M125" s="37"/>
      <c r="N125" s="32"/>
      <c r="O125" s="32"/>
      <c r="P125" s="32"/>
      <c r="Q125" s="15"/>
      <c r="Z125" s="12"/>
      <c r="AA125" s="12"/>
    </row>
    <row r="126" spans="1:27" x14ac:dyDescent="0.2">
      <c r="C126" s="36" t="s">
        <v>164</v>
      </c>
      <c r="D126" s="36"/>
      <c r="E126" s="38"/>
      <c r="G126" s="27">
        <f>G118*D123*F124</f>
        <v>0</v>
      </c>
      <c r="H126" s="12"/>
      <c r="I126" s="47"/>
      <c r="J126" s="47"/>
      <c r="K126" s="12"/>
      <c r="L126" s="12"/>
      <c r="M126" s="12"/>
      <c r="Q126" s="15"/>
      <c r="Z126" s="12"/>
      <c r="AA126" s="12"/>
    </row>
    <row r="127" spans="1:27" x14ac:dyDescent="0.2">
      <c r="C127" s="36"/>
      <c r="D127" s="36"/>
      <c r="E127" s="38"/>
      <c r="G127" s="27"/>
      <c r="H127" s="12"/>
      <c r="I127" s="37"/>
      <c r="J127" s="37"/>
      <c r="K127" s="12"/>
      <c r="L127" s="12"/>
      <c r="M127" s="12"/>
      <c r="Q127" s="15"/>
      <c r="Z127" s="12"/>
      <c r="AA127" s="12"/>
    </row>
    <row r="128" spans="1:27" x14ac:dyDescent="0.2">
      <c r="C128" s="36"/>
      <c r="D128" s="36"/>
      <c r="E128" s="38"/>
      <c r="G128" s="27"/>
      <c r="H128" s="12"/>
      <c r="I128" s="37"/>
      <c r="J128" s="37"/>
      <c r="K128" s="12"/>
      <c r="L128" s="12"/>
      <c r="M128" s="12"/>
      <c r="Q128" s="15"/>
      <c r="Z128" s="12"/>
      <c r="AA128" s="12"/>
    </row>
    <row r="129" spans="1:29" x14ac:dyDescent="0.2">
      <c r="C129" s="36"/>
      <c r="D129" s="36"/>
      <c r="E129" s="38"/>
      <c r="G129" s="27"/>
      <c r="H129" s="12"/>
      <c r="I129" s="37"/>
      <c r="J129" s="37"/>
      <c r="K129" s="12"/>
      <c r="L129" s="12"/>
      <c r="M129" s="12"/>
      <c r="Q129" s="15"/>
      <c r="Z129" s="12"/>
      <c r="AA129" s="12"/>
    </row>
    <row r="130" spans="1:29" x14ac:dyDescent="0.2">
      <c r="C130" s="36"/>
      <c r="D130" s="36"/>
      <c r="E130" s="38"/>
      <c r="G130" s="27"/>
      <c r="H130" s="12"/>
      <c r="I130" s="37"/>
      <c r="J130" s="37"/>
      <c r="K130" s="12"/>
      <c r="L130" s="12"/>
      <c r="M130" s="12"/>
      <c r="Q130" s="15"/>
      <c r="Z130" s="12"/>
      <c r="AA130" s="12"/>
    </row>
    <row r="131" spans="1:29" x14ac:dyDescent="0.2">
      <c r="A131" s="3" t="s">
        <v>202</v>
      </c>
      <c r="B131" s="7" t="s">
        <v>203</v>
      </c>
      <c r="C131" s="36"/>
      <c r="D131" s="36"/>
      <c r="E131" s="36"/>
      <c r="F131" s="38"/>
      <c r="G131" s="38"/>
      <c r="I131" s="27"/>
      <c r="J131" s="12"/>
      <c r="K131" s="12"/>
      <c r="L131" s="12"/>
      <c r="M131" s="12"/>
      <c r="N131" s="12"/>
      <c r="O131" s="12"/>
      <c r="S131" s="15"/>
      <c r="AB131" s="12"/>
      <c r="AC131" s="12"/>
    </row>
    <row r="132" spans="1:29" x14ac:dyDescent="0.2">
      <c r="C132" s="3" t="s">
        <v>204</v>
      </c>
      <c r="D132" s="3"/>
      <c r="E132" s="3"/>
      <c r="J132" s="3" t="s">
        <v>205</v>
      </c>
      <c r="T132" s="15"/>
    </row>
    <row r="133" spans="1:29" x14ac:dyDescent="0.2">
      <c r="B133" s="4" t="s">
        <v>206</v>
      </c>
      <c r="C133" s="3" t="s">
        <v>207</v>
      </c>
      <c r="D133" s="4" t="s">
        <v>208</v>
      </c>
      <c r="E133" s="3"/>
      <c r="N133" s="3"/>
      <c r="U133" s="15"/>
    </row>
    <row r="134" spans="1:29" x14ac:dyDescent="0.2">
      <c r="B134" s="4" t="s">
        <v>209</v>
      </c>
      <c r="C134" s="3" t="s">
        <v>210</v>
      </c>
      <c r="D134" s="3" t="s">
        <v>211</v>
      </c>
      <c r="E134" s="3"/>
      <c r="F134" s="7"/>
      <c r="J134" s="4">
        <v>0</v>
      </c>
      <c r="K134" s="4">
        <v>0</v>
      </c>
      <c r="L134" s="4">
        <v>0.26</v>
      </c>
      <c r="M134" s="4">
        <v>1</v>
      </c>
      <c r="V134" s="15"/>
    </row>
    <row r="135" spans="1:29" x14ac:dyDescent="0.2">
      <c r="B135" s="4">
        <v>20</v>
      </c>
      <c r="D135" s="4">
        <v>4.46224E-2</v>
      </c>
      <c r="J135" s="4">
        <v>20</v>
      </c>
      <c r="K135" s="4">
        <v>4.46224E-2</v>
      </c>
      <c r="L135" s="4">
        <v>0.26</v>
      </c>
      <c r="M135" s="4">
        <v>1</v>
      </c>
      <c r="O135" s="12"/>
      <c r="V135" s="15"/>
    </row>
    <row r="136" spans="1:29" x14ac:dyDescent="0.2">
      <c r="B136" s="4">
        <v>40</v>
      </c>
      <c r="D136" s="4">
        <v>9.2677300000000004E-2</v>
      </c>
      <c r="J136" s="4">
        <v>40</v>
      </c>
      <c r="K136" s="4">
        <v>9.2677300000000004E-2</v>
      </c>
      <c r="L136" s="4">
        <v>0.26</v>
      </c>
      <c r="M136" s="4">
        <v>1</v>
      </c>
      <c r="O136" s="12"/>
      <c r="V136" s="15"/>
    </row>
    <row r="137" spans="1:29" x14ac:dyDescent="0.2">
      <c r="B137" s="4">
        <v>60</v>
      </c>
      <c r="D137" s="4">
        <v>0.15389</v>
      </c>
      <c r="J137" s="4">
        <v>60</v>
      </c>
      <c r="K137" s="4">
        <v>0.15389</v>
      </c>
      <c r="L137" s="4">
        <v>0.26</v>
      </c>
      <c r="M137" s="4">
        <v>1</v>
      </c>
      <c r="O137" s="12"/>
      <c r="V137" s="15"/>
    </row>
    <row r="138" spans="1:29" x14ac:dyDescent="0.2">
      <c r="B138" s="4">
        <v>70</v>
      </c>
      <c r="C138" s="4">
        <v>0.19622400000000001</v>
      </c>
      <c r="F138" s="3"/>
      <c r="J138" s="4">
        <v>70</v>
      </c>
      <c r="K138" s="4">
        <v>0.19622400000000001</v>
      </c>
      <c r="L138" s="4">
        <v>0.26</v>
      </c>
      <c r="M138" s="4">
        <v>1</v>
      </c>
      <c r="O138" s="12"/>
      <c r="V138" s="15"/>
      <c r="W138" s="27"/>
      <c r="X138" s="5"/>
      <c r="Z138" s="27"/>
      <c r="AA138" s="5"/>
      <c r="AB138" s="5"/>
      <c r="AC138" s="5"/>
    </row>
    <row r="139" spans="1:29" x14ac:dyDescent="0.2">
      <c r="B139" s="4">
        <v>80</v>
      </c>
      <c r="C139" s="4">
        <v>0.23341000000000001</v>
      </c>
      <c r="J139" s="4">
        <v>80</v>
      </c>
      <c r="K139" s="4">
        <v>0.23341000000000001</v>
      </c>
      <c r="L139" s="4">
        <v>0.26</v>
      </c>
      <c r="M139" s="4">
        <v>1</v>
      </c>
      <c r="O139" s="12"/>
      <c r="W139" s="15"/>
    </row>
    <row r="140" spans="1:29" x14ac:dyDescent="0.2">
      <c r="B140" s="4">
        <v>90</v>
      </c>
      <c r="C140" s="4">
        <v>0.28661300000000001</v>
      </c>
      <c r="J140" s="4">
        <v>90</v>
      </c>
      <c r="K140" s="4">
        <v>0.28661300000000001</v>
      </c>
      <c r="L140" s="4">
        <v>0.26</v>
      </c>
      <c r="M140" s="4">
        <v>1</v>
      </c>
    </row>
    <row r="141" spans="1:29" x14ac:dyDescent="0.2">
      <c r="B141" s="4">
        <v>100</v>
      </c>
      <c r="C141" s="4">
        <v>0.34096100000000001</v>
      </c>
      <c r="J141" s="4">
        <v>100</v>
      </c>
      <c r="K141" s="4">
        <v>0.34096100000000001</v>
      </c>
      <c r="L141" s="4">
        <v>0.26</v>
      </c>
      <c r="M141" s="4">
        <v>1</v>
      </c>
      <c r="O141" s="12"/>
    </row>
    <row r="142" spans="1:29" x14ac:dyDescent="0.2">
      <c r="B142" s="4">
        <v>110</v>
      </c>
      <c r="C142" s="4">
        <v>0.40503400000000001</v>
      </c>
      <c r="J142" s="4">
        <v>110</v>
      </c>
      <c r="K142" s="4">
        <v>0.40503400000000001</v>
      </c>
      <c r="L142" s="4">
        <v>0.26</v>
      </c>
      <c r="M142" s="4">
        <v>1</v>
      </c>
      <c r="O142" s="12"/>
    </row>
    <row r="143" spans="1:29" x14ac:dyDescent="0.2">
      <c r="B143" s="4">
        <v>120</v>
      </c>
      <c r="C143" s="4">
        <v>0.476545</v>
      </c>
      <c r="J143" s="4">
        <v>120</v>
      </c>
      <c r="K143" s="4">
        <v>0.476545</v>
      </c>
      <c r="L143" s="4">
        <v>0.26</v>
      </c>
      <c r="M143" s="4">
        <v>1</v>
      </c>
      <c r="O143" s="12"/>
    </row>
    <row r="144" spans="1:29" x14ac:dyDescent="0.2">
      <c r="B144" s="4">
        <v>130</v>
      </c>
      <c r="C144" s="4">
        <v>0.55377600000000005</v>
      </c>
      <c r="J144" s="4">
        <v>130</v>
      </c>
      <c r="K144" s="4">
        <v>0.55377600000000005</v>
      </c>
      <c r="L144" s="4">
        <v>0.26</v>
      </c>
      <c r="M144" s="4">
        <v>1</v>
      </c>
      <c r="O144" s="12"/>
    </row>
    <row r="145" spans="1:15" x14ac:dyDescent="0.2">
      <c r="B145" s="4">
        <v>140</v>
      </c>
      <c r="C145" s="4">
        <v>0.63958800000000005</v>
      </c>
      <c r="J145" s="4">
        <v>140</v>
      </c>
      <c r="K145" s="4">
        <v>0.63958800000000005</v>
      </c>
      <c r="L145" s="4">
        <v>0.26</v>
      </c>
      <c r="M145" s="4">
        <v>1</v>
      </c>
      <c r="O145" s="12"/>
    </row>
    <row r="146" spans="1:15" x14ac:dyDescent="0.2">
      <c r="B146" s="4">
        <v>150</v>
      </c>
      <c r="C146" s="4">
        <v>0.72768900000000003</v>
      </c>
      <c r="F146" s="3"/>
      <c r="J146" s="4">
        <v>149.99</v>
      </c>
      <c r="K146" s="4">
        <v>0.72768900000000003</v>
      </c>
      <c r="L146" s="4">
        <v>0.26</v>
      </c>
      <c r="M146" s="4">
        <v>1</v>
      </c>
      <c r="O146" s="12"/>
    </row>
    <row r="147" spans="1:15" x14ac:dyDescent="0.2">
      <c r="B147" s="4">
        <v>160</v>
      </c>
      <c r="C147" s="4">
        <v>0.81636200000000003</v>
      </c>
      <c r="J147" s="4">
        <v>150</v>
      </c>
      <c r="K147" s="4">
        <v>0.72768900000000003</v>
      </c>
      <c r="L147" s="4">
        <v>0.9</v>
      </c>
      <c r="M147" s="4">
        <v>1</v>
      </c>
      <c r="O147" s="12"/>
    </row>
    <row r="148" spans="1:15" x14ac:dyDescent="0.2">
      <c r="B148" s="4">
        <v>170</v>
      </c>
      <c r="C148" s="4">
        <v>0.89130399999999999</v>
      </c>
      <c r="F148" s="48"/>
      <c r="J148" s="4">
        <v>160</v>
      </c>
      <c r="K148" s="4">
        <v>0.81636200000000003</v>
      </c>
      <c r="L148" s="4">
        <v>0.9</v>
      </c>
      <c r="M148" s="4">
        <v>1</v>
      </c>
      <c r="O148" s="12"/>
    </row>
    <row r="149" spans="1:15" x14ac:dyDescent="0.2">
      <c r="B149" s="4">
        <v>180</v>
      </c>
      <c r="C149" s="4">
        <v>0.94794100000000003</v>
      </c>
      <c r="F149" s="48"/>
      <c r="J149" s="4">
        <v>170</v>
      </c>
      <c r="K149" s="4">
        <v>0.89130399999999999</v>
      </c>
      <c r="L149" s="4">
        <v>0.9</v>
      </c>
      <c r="M149" s="4">
        <v>1</v>
      </c>
      <c r="O149" s="12"/>
    </row>
    <row r="150" spans="1:15" x14ac:dyDescent="0.2">
      <c r="B150" s="4">
        <v>190</v>
      </c>
      <c r="C150" s="4">
        <v>0.98912999999999995</v>
      </c>
      <c r="F150" s="48"/>
      <c r="J150" s="4">
        <v>180</v>
      </c>
      <c r="K150" s="4">
        <v>0.94794100000000003</v>
      </c>
      <c r="L150" s="4">
        <v>0.9</v>
      </c>
      <c r="M150" s="4">
        <v>1</v>
      </c>
      <c r="O150" s="12"/>
    </row>
    <row r="151" spans="1:15" x14ac:dyDescent="0.2">
      <c r="A151" s="4" t="s">
        <v>147</v>
      </c>
      <c r="B151" s="4">
        <v>200</v>
      </c>
      <c r="C151" s="4">
        <v>1.0022899999999999</v>
      </c>
      <c r="J151" s="4">
        <v>190</v>
      </c>
      <c r="K151" s="4">
        <v>0.98912999999999995</v>
      </c>
      <c r="L151" s="4">
        <v>0.9</v>
      </c>
      <c r="M151" s="4">
        <v>1</v>
      </c>
      <c r="O151" s="12"/>
    </row>
    <row r="152" spans="1:15" x14ac:dyDescent="0.2">
      <c r="B152" s="3"/>
      <c r="C152" s="3" t="s">
        <v>212</v>
      </c>
      <c r="D152" s="3"/>
      <c r="E152" s="3"/>
      <c r="F152" s="3"/>
      <c r="J152" s="4">
        <v>200</v>
      </c>
      <c r="K152" s="4">
        <v>1.0022899999999999</v>
      </c>
      <c r="L152" s="4">
        <v>0.9</v>
      </c>
      <c r="M152" s="4">
        <v>1</v>
      </c>
    </row>
    <row r="153" spans="1:15" x14ac:dyDescent="0.2">
      <c r="A153" s="3" t="s">
        <v>213</v>
      </c>
      <c r="B153" s="3" t="s">
        <v>214</v>
      </c>
      <c r="C153" s="4">
        <v>0.42</v>
      </c>
      <c r="L153" s="3"/>
      <c r="M153" s="3"/>
    </row>
    <row r="154" spans="1:15" x14ac:dyDescent="0.2">
      <c r="C154" s="3" t="s">
        <v>215</v>
      </c>
      <c r="D154" s="3"/>
      <c r="E154" s="3"/>
      <c r="K154" s="3"/>
      <c r="L154" s="6"/>
    </row>
    <row r="156" spans="1:15" x14ac:dyDescent="0.2">
      <c r="C156" s="3" t="s">
        <v>204</v>
      </c>
      <c r="M156" s="3"/>
    </row>
    <row r="157" spans="1:15" x14ac:dyDescent="0.2">
      <c r="B157" s="4" t="s">
        <v>216</v>
      </c>
      <c r="C157" s="4" t="s">
        <v>217</v>
      </c>
      <c r="D157" s="4" t="s">
        <v>208</v>
      </c>
      <c r="E157" s="7" t="s">
        <v>218</v>
      </c>
    </row>
    <row r="158" spans="1:15" x14ac:dyDescent="0.2">
      <c r="B158" s="4" t="s">
        <v>219</v>
      </c>
      <c r="C158" s="3" t="s">
        <v>220</v>
      </c>
      <c r="D158" s="3"/>
    </row>
    <row r="159" spans="1:15" x14ac:dyDescent="0.2">
      <c r="A159" s="3" t="s">
        <v>221</v>
      </c>
      <c r="B159" s="4">
        <v>45.5</v>
      </c>
      <c r="C159" s="4">
        <v>1.4677100000000001E-3</v>
      </c>
      <c r="F159" s="3"/>
      <c r="K159" s="3"/>
      <c r="O159" s="6"/>
    </row>
    <row r="160" spans="1:15" x14ac:dyDescent="0.2">
      <c r="B160" s="4">
        <v>42</v>
      </c>
      <c r="C160" s="4">
        <v>0.255382</v>
      </c>
      <c r="F160" s="3"/>
      <c r="H160" s="3"/>
      <c r="O160" s="6"/>
    </row>
    <row r="161" spans="1:15" x14ac:dyDescent="0.2">
      <c r="B161" s="4">
        <v>38.5</v>
      </c>
      <c r="C161" s="4">
        <v>0.41242699999999999</v>
      </c>
      <c r="H161" s="3"/>
      <c r="O161" s="6"/>
    </row>
    <row r="162" spans="1:15" x14ac:dyDescent="0.2">
      <c r="B162" s="4">
        <v>35</v>
      </c>
      <c r="C162" s="4">
        <v>0.515656</v>
      </c>
      <c r="O162" s="6"/>
    </row>
    <row r="163" spans="1:15" x14ac:dyDescent="0.2">
      <c r="B163" s="4">
        <v>31.5</v>
      </c>
      <c r="C163" s="4">
        <v>0.61888500000000002</v>
      </c>
      <c r="H163" s="3"/>
      <c r="O163" s="6"/>
    </row>
    <row r="164" spans="1:15" x14ac:dyDescent="0.2">
      <c r="B164" s="4">
        <v>28</v>
      </c>
      <c r="C164" s="4">
        <v>0.70890399999999998</v>
      </c>
      <c r="F164" s="3"/>
      <c r="H164" s="3"/>
      <c r="O164" s="6"/>
    </row>
    <row r="165" spans="1:15" x14ac:dyDescent="0.2">
      <c r="B165" s="4">
        <v>24.5</v>
      </c>
      <c r="C165" s="4">
        <v>0.77446199999999998</v>
      </c>
      <c r="F165" s="3"/>
      <c r="H165" s="3"/>
      <c r="O165" s="6"/>
    </row>
    <row r="166" spans="1:15" x14ac:dyDescent="0.2">
      <c r="B166" s="4">
        <v>21</v>
      </c>
      <c r="C166" s="4">
        <v>0.82436399999999999</v>
      </c>
      <c r="H166" s="3"/>
      <c r="O166" s="6"/>
    </row>
    <row r="167" spans="1:15" x14ac:dyDescent="0.2">
      <c r="B167" s="4">
        <v>17.5</v>
      </c>
      <c r="C167" s="4">
        <v>0.87671200000000005</v>
      </c>
      <c r="O167" s="6"/>
    </row>
    <row r="168" spans="1:15" x14ac:dyDescent="0.2">
      <c r="B168" s="4">
        <v>14</v>
      </c>
      <c r="C168" s="4">
        <v>0.92612499999999998</v>
      </c>
      <c r="F168" s="3"/>
      <c r="H168" s="3"/>
      <c r="O168" s="6"/>
    </row>
    <row r="169" spans="1:15" x14ac:dyDescent="0.2">
      <c r="B169" s="4">
        <v>10.5</v>
      </c>
      <c r="C169" s="4">
        <v>0.95792600000000006</v>
      </c>
      <c r="F169" s="3"/>
      <c r="H169" s="3"/>
    </row>
    <row r="170" spans="1:15" x14ac:dyDescent="0.2">
      <c r="B170" s="4">
        <v>7</v>
      </c>
      <c r="C170" s="4">
        <v>0.97358100000000003</v>
      </c>
    </row>
    <row r="171" spans="1:15" x14ac:dyDescent="0.2">
      <c r="B171" s="4">
        <v>3.5</v>
      </c>
      <c r="C171" s="4">
        <v>0.99119400000000002</v>
      </c>
      <c r="H171" s="3"/>
    </row>
    <row r="172" spans="1:15" x14ac:dyDescent="0.2">
      <c r="A172" s="3" t="s">
        <v>201</v>
      </c>
      <c r="B172" s="4">
        <v>0</v>
      </c>
      <c r="C172" s="4">
        <v>0.99853199999999998</v>
      </c>
      <c r="H172" s="3"/>
    </row>
  </sheetData>
  <mergeCells count="1">
    <mergeCell ref="A45:A5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selection activeCell="J24" sqref="J24"/>
    </sheetView>
  </sheetViews>
  <sheetFormatPr defaultRowHeight="14.25" x14ac:dyDescent="0.2"/>
  <cols>
    <col min="1" max="1" width="31.875" bestFit="1" customWidth="1"/>
    <col min="2" max="2" width="6" bestFit="1" customWidth="1"/>
    <col min="4" max="4" width="33.375" bestFit="1" customWidth="1"/>
    <col min="5" max="5" width="6" bestFit="1" customWidth="1"/>
  </cols>
  <sheetData>
    <row r="1" spans="1:8" x14ac:dyDescent="0.2">
      <c r="A1" t="s">
        <v>55</v>
      </c>
      <c r="D1" t="s">
        <v>0</v>
      </c>
      <c r="H1" t="s">
        <v>1</v>
      </c>
    </row>
    <row r="2" spans="1:8" x14ac:dyDescent="0.2">
      <c r="A2" t="s">
        <v>54</v>
      </c>
      <c r="D2" t="s">
        <v>53</v>
      </c>
      <c r="H2" t="s">
        <v>56</v>
      </c>
    </row>
    <row r="4" spans="1:8" x14ac:dyDescent="0.2">
      <c r="A4" t="s">
        <v>2</v>
      </c>
      <c r="B4" t="s">
        <v>3</v>
      </c>
      <c r="D4" t="s">
        <v>2</v>
      </c>
      <c r="E4" t="s">
        <v>4</v>
      </c>
    </row>
    <row r="5" spans="1:8" x14ac:dyDescent="0.2">
      <c r="A5" s="1" t="s">
        <v>5</v>
      </c>
      <c r="D5" s="1" t="s">
        <v>5</v>
      </c>
    </row>
    <row r="6" spans="1:8" x14ac:dyDescent="0.2">
      <c r="A6" t="s">
        <v>6</v>
      </c>
      <c r="B6">
        <v>14</v>
      </c>
      <c r="D6" t="s">
        <v>7</v>
      </c>
      <c r="E6">
        <v>140</v>
      </c>
    </row>
    <row r="7" spans="1:8" x14ac:dyDescent="0.2">
      <c r="A7" t="s">
        <v>8</v>
      </c>
      <c r="B7">
        <v>15</v>
      </c>
      <c r="D7" t="s">
        <v>9</v>
      </c>
      <c r="E7">
        <v>150</v>
      </c>
    </row>
    <row r="8" spans="1:8" x14ac:dyDescent="0.2">
      <c r="A8" t="s">
        <v>10</v>
      </c>
      <c r="B8">
        <v>14</v>
      </c>
      <c r="D8" t="s">
        <v>11</v>
      </c>
      <c r="E8">
        <v>140</v>
      </c>
      <c r="F8" t="s">
        <v>12</v>
      </c>
    </row>
    <row r="9" spans="1:8" x14ac:dyDescent="0.2">
      <c r="A9" s="1" t="s">
        <v>13</v>
      </c>
      <c r="D9" s="1" t="s">
        <v>13</v>
      </c>
    </row>
    <row r="10" spans="1:8" x14ac:dyDescent="0.2">
      <c r="A10" t="s">
        <v>14</v>
      </c>
      <c r="B10">
        <v>6</v>
      </c>
      <c r="D10" t="s">
        <v>14</v>
      </c>
      <c r="E10">
        <v>6</v>
      </c>
      <c r="H10">
        <v>6</v>
      </c>
    </row>
    <row r="11" spans="1:8" x14ac:dyDescent="0.2">
      <c r="A11" t="s">
        <v>15</v>
      </c>
      <c r="B11">
        <v>15.8</v>
      </c>
      <c r="D11" t="s">
        <v>16</v>
      </c>
      <c r="E11">
        <v>158</v>
      </c>
      <c r="H11">
        <v>155</v>
      </c>
    </row>
    <row r="12" spans="1:8" x14ac:dyDescent="0.2">
      <c r="A12" t="s">
        <v>17</v>
      </c>
      <c r="B12">
        <v>8</v>
      </c>
      <c r="D12" t="s">
        <v>17</v>
      </c>
      <c r="E12">
        <v>80</v>
      </c>
      <c r="H12">
        <v>60</v>
      </c>
    </row>
    <row r="13" spans="1:8" x14ac:dyDescent="0.2">
      <c r="A13" t="s">
        <v>18</v>
      </c>
      <c r="B13">
        <v>0.4</v>
      </c>
      <c r="D13" t="s">
        <v>19</v>
      </c>
      <c r="E13">
        <v>4</v>
      </c>
      <c r="H13">
        <v>3</v>
      </c>
    </row>
    <row r="14" spans="1:8" x14ac:dyDescent="0.2">
      <c r="A14" s="1" t="s">
        <v>20</v>
      </c>
      <c r="D14" t="s">
        <v>21</v>
      </c>
      <c r="F14" t="s">
        <v>22</v>
      </c>
    </row>
    <row r="15" spans="1:8" x14ac:dyDescent="0.2">
      <c r="A15" t="s">
        <v>15</v>
      </c>
      <c r="B15">
        <v>15</v>
      </c>
      <c r="D15" s="1" t="s">
        <v>20</v>
      </c>
    </row>
    <row r="16" spans="1:8" x14ac:dyDescent="0.2">
      <c r="A16" t="s">
        <v>23</v>
      </c>
      <c r="B16">
        <v>3</v>
      </c>
      <c r="D16" t="s">
        <v>16</v>
      </c>
      <c r="E16">
        <v>150</v>
      </c>
      <c r="H16">
        <v>155</v>
      </c>
    </row>
    <row r="17" spans="1:9" x14ac:dyDescent="0.2">
      <c r="A17" s="1" t="s">
        <v>24</v>
      </c>
      <c r="D17" t="s">
        <v>25</v>
      </c>
      <c r="E17">
        <v>30</v>
      </c>
      <c r="F17" t="s">
        <v>26</v>
      </c>
      <c r="H17">
        <v>20</v>
      </c>
      <c r="I17" t="s">
        <v>27</v>
      </c>
    </row>
    <row r="18" spans="1:9" x14ac:dyDescent="0.2">
      <c r="A18" t="s">
        <v>28</v>
      </c>
      <c r="B18">
        <v>14.1</v>
      </c>
      <c r="D18" s="1" t="s">
        <v>24</v>
      </c>
    </row>
    <row r="19" spans="1:9" x14ac:dyDescent="0.2">
      <c r="A19" t="s">
        <v>29</v>
      </c>
      <c r="B19">
        <v>1</v>
      </c>
      <c r="D19" t="s">
        <v>30</v>
      </c>
      <c r="E19">
        <v>141</v>
      </c>
      <c r="F19" t="s">
        <v>31</v>
      </c>
      <c r="H19">
        <v>140.5</v>
      </c>
    </row>
    <row r="20" spans="1:9" x14ac:dyDescent="0.2">
      <c r="A20" s="1" t="s">
        <v>32</v>
      </c>
      <c r="D20" t="s">
        <v>33</v>
      </c>
      <c r="E20">
        <v>10</v>
      </c>
      <c r="H20">
        <v>10</v>
      </c>
    </row>
    <row r="21" spans="1:9" x14ac:dyDescent="0.2">
      <c r="A21" t="s">
        <v>34</v>
      </c>
      <c r="B21">
        <v>15</v>
      </c>
      <c r="D21" t="s">
        <v>35</v>
      </c>
      <c r="E21">
        <v>141</v>
      </c>
      <c r="H21">
        <v>149</v>
      </c>
    </row>
    <row r="22" spans="1:9" x14ac:dyDescent="0.2">
      <c r="A22" t="s">
        <v>36</v>
      </c>
      <c r="B22">
        <v>20.2</v>
      </c>
      <c r="D22" t="s">
        <v>37</v>
      </c>
      <c r="E22">
        <v>3</v>
      </c>
      <c r="H22">
        <v>3</v>
      </c>
    </row>
    <row r="23" spans="1:9" x14ac:dyDescent="0.2">
      <c r="A23" t="s">
        <v>23</v>
      </c>
      <c r="B23">
        <v>4</v>
      </c>
      <c r="D23" t="s">
        <v>38</v>
      </c>
      <c r="E23">
        <v>0</v>
      </c>
      <c r="H23">
        <v>7</v>
      </c>
    </row>
    <row r="24" spans="1:9" x14ac:dyDescent="0.2">
      <c r="A24" s="1" t="s">
        <v>39</v>
      </c>
      <c r="D24" t="s">
        <v>40</v>
      </c>
      <c r="E24">
        <v>112</v>
      </c>
      <c r="F24" t="s">
        <v>41</v>
      </c>
      <c r="H24">
        <v>120</v>
      </c>
    </row>
    <row r="25" spans="1:9" x14ac:dyDescent="0.2">
      <c r="A25" t="s">
        <v>34</v>
      </c>
      <c r="B25">
        <v>19.8</v>
      </c>
      <c r="D25" t="s">
        <v>42</v>
      </c>
      <c r="E25">
        <v>2</v>
      </c>
      <c r="F25" t="s">
        <v>43</v>
      </c>
      <c r="H25">
        <v>2</v>
      </c>
    </row>
    <row r="26" spans="1:9" x14ac:dyDescent="0.2">
      <c r="A26" t="s">
        <v>36</v>
      </c>
      <c r="B26">
        <v>20.2</v>
      </c>
      <c r="D26" t="s">
        <v>44</v>
      </c>
      <c r="E26">
        <v>80</v>
      </c>
      <c r="F26" t="s">
        <v>45</v>
      </c>
      <c r="H26">
        <v>80</v>
      </c>
    </row>
    <row r="27" spans="1:9" x14ac:dyDescent="0.2">
      <c r="A27" t="s">
        <v>10</v>
      </c>
      <c r="B27">
        <v>14</v>
      </c>
      <c r="D27" t="s">
        <v>46</v>
      </c>
      <c r="E27">
        <v>3</v>
      </c>
      <c r="H27">
        <v>28</v>
      </c>
    </row>
    <row r="28" spans="1:9" x14ac:dyDescent="0.2">
      <c r="D28" s="1" t="s">
        <v>47</v>
      </c>
    </row>
    <row r="29" spans="1:9" x14ac:dyDescent="0.2">
      <c r="A29" s="2" t="s">
        <v>48</v>
      </c>
      <c r="D29" t="s">
        <v>49</v>
      </c>
      <c r="E29">
        <v>150</v>
      </c>
      <c r="H29">
        <v>150</v>
      </c>
    </row>
    <row r="30" spans="1:9" x14ac:dyDescent="0.2">
      <c r="D30" t="s">
        <v>50</v>
      </c>
      <c r="E30">
        <v>300</v>
      </c>
      <c r="H30">
        <v>292.5</v>
      </c>
    </row>
    <row r="31" spans="1:9" x14ac:dyDescent="0.2">
      <c r="D31" t="s">
        <v>25</v>
      </c>
      <c r="E31">
        <v>40</v>
      </c>
      <c r="H31">
        <v>35</v>
      </c>
    </row>
    <row r="32" spans="1:9" x14ac:dyDescent="0.2">
      <c r="D32" t="s">
        <v>51</v>
      </c>
      <c r="E32">
        <v>4</v>
      </c>
    </row>
    <row r="33" spans="4:5" x14ac:dyDescent="0.2">
      <c r="D33" s="1" t="s">
        <v>39</v>
      </c>
    </row>
    <row r="34" spans="4:5" x14ac:dyDescent="0.2">
      <c r="D34" t="s">
        <v>49</v>
      </c>
      <c r="E34">
        <v>198</v>
      </c>
    </row>
    <row r="35" spans="4:5" x14ac:dyDescent="0.2">
      <c r="D35" t="s">
        <v>52</v>
      </c>
      <c r="E35">
        <v>202</v>
      </c>
    </row>
    <row r="36" spans="4:5" x14ac:dyDescent="0.2">
      <c r="D36" t="s">
        <v>11</v>
      </c>
      <c r="E36">
        <v>140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 sizeWithCells="1">
              <from>
                <xdr:col>0</xdr:col>
                <xdr:colOff>457200</xdr:colOff>
                <xdr:row>40</xdr:row>
                <xdr:rowOff>171450</xdr:rowOff>
              </from>
              <to>
                <xdr:col>3</xdr:col>
                <xdr:colOff>2181225</xdr:colOff>
                <xdr:row>68</xdr:row>
                <xdr:rowOff>47625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CHARLLIE输入输出</vt:lpstr>
      <vt:lpstr>输入几何数据</vt:lpstr>
    </vt:vector>
  </TitlesOfParts>
  <Company>HUST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Chen</dc:creator>
  <cp:lastModifiedBy>Peng Chen</cp:lastModifiedBy>
  <dcterms:created xsi:type="dcterms:W3CDTF">2021-03-04T10:29:02Z</dcterms:created>
  <dcterms:modified xsi:type="dcterms:W3CDTF">2021-03-05T10:07:02Z</dcterms:modified>
</cp:coreProperties>
</file>