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raphFacil\Xls\"/>
    </mc:Choice>
  </mc:AlternateContent>
  <xr:revisionPtr revIDLastSave="0" documentId="13_ncr:1_{3E98879C-1FD2-4A16-9A64-DD4E74792050}" xr6:coauthVersionLast="47" xr6:coauthVersionMax="47" xr10:uidLastSave="{00000000-0000-0000-0000-000000000000}"/>
  <bookViews>
    <workbookView xWindow="-120" yWindow="-120" windowWidth="29040" windowHeight="16440" xr2:uid="{7BEE4029-BE19-402A-AA9B-0BFAEA2259D2}"/>
  </bookViews>
  <sheets>
    <sheet name="VALORES PAG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4" i="1"/>
  <c r="I24" i="1"/>
  <c r="H24" i="1"/>
  <c r="G24" i="1"/>
  <c r="J23" i="1"/>
  <c r="I23" i="1"/>
  <c r="H23" i="1"/>
  <c r="G23" i="1"/>
  <c r="Q11" i="1"/>
  <c r="I22" i="1"/>
  <c r="H22" i="1"/>
  <c r="G22" i="1"/>
  <c r="J21" i="1"/>
  <c r="I21" i="1"/>
  <c r="H21" i="1"/>
  <c r="G21" i="1"/>
  <c r="F24" i="1"/>
  <c r="F23" i="1"/>
  <c r="F22" i="1"/>
  <c r="F21" i="1"/>
  <c r="N1" i="1"/>
  <c r="F6" i="1"/>
  <c r="K6" i="1"/>
  <c r="O6" i="1"/>
  <c r="R6" i="1"/>
  <c r="T6" i="1"/>
  <c r="F7" i="1"/>
  <c r="K7" i="1"/>
  <c r="O7" i="1"/>
  <c r="R7" i="1"/>
  <c r="T7" i="1"/>
  <c r="E8" i="1"/>
  <c r="F9" i="1"/>
  <c r="G9" i="1"/>
  <c r="K9" i="1"/>
  <c r="L9" i="1"/>
  <c r="O9" i="1"/>
  <c r="P9" i="1"/>
  <c r="R9" i="1"/>
  <c r="R10" i="1" s="1"/>
  <c r="S11" i="1" s="1"/>
  <c r="S9" i="1"/>
  <c r="T9" i="1"/>
  <c r="T10" i="1" s="1"/>
  <c r="T11" i="1" s="1"/>
  <c r="F10" i="1"/>
  <c r="J11" i="1" s="1"/>
  <c r="K10" i="1"/>
  <c r="N11" i="1" s="1"/>
  <c r="O10" i="1"/>
  <c r="E11" i="1"/>
  <c r="F12" i="1"/>
  <c r="G12" i="1"/>
  <c r="H12" i="1"/>
  <c r="K12" i="1"/>
  <c r="L12" i="1"/>
  <c r="M12" i="1"/>
  <c r="O12" i="1"/>
  <c r="P12" i="1"/>
  <c r="Q12" i="1"/>
  <c r="R12" i="1"/>
  <c r="S12" i="1"/>
  <c r="T12" i="1"/>
  <c r="T13" i="1" s="1"/>
  <c r="T14" i="1" s="1"/>
  <c r="F13" i="1"/>
  <c r="J14" i="1" s="1"/>
  <c r="K13" i="1"/>
  <c r="N14" i="1" s="1"/>
  <c r="O13" i="1"/>
  <c r="Q14" i="1" s="1"/>
  <c r="R13" i="1"/>
  <c r="S14" i="1" s="1"/>
  <c r="E14" i="1"/>
  <c r="F15" i="1"/>
  <c r="F16" i="1" s="1"/>
  <c r="J17" i="1" s="1"/>
  <c r="G15" i="1"/>
  <c r="H15" i="1"/>
  <c r="I15" i="1"/>
  <c r="K15" i="1"/>
  <c r="L15" i="1"/>
  <c r="M15" i="1"/>
  <c r="N15" i="1"/>
  <c r="O15" i="1"/>
  <c r="P15" i="1"/>
  <c r="Q15" i="1"/>
  <c r="R15" i="1"/>
  <c r="R16" i="1" s="1"/>
  <c r="R17" i="1" s="1"/>
  <c r="S15" i="1"/>
  <c r="T15" i="1"/>
  <c r="T16" i="1" s="1"/>
  <c r="T17" i="1" s="1"/>
  <c r="K16" i="1"/>
  <c r="N17" i="1" s="1"/>
  <c r="O16" i="1"/>
  <c r="Q17" i="1" s="1"/>
  <c r="E17" i="1"/>
</calcChain>
</file>

<file path=xl/sharedStrings.xml><?xml version="1.0" encoding="utf-8"?>
<sst xmlns="http://schemas.openxmlformats.org/spreadsheetml/2006/main" count="34" uniqueCount="21">
  <si>
    <t>CUSTO</t>
  </si>
  <si>
    <t>5ª Faixa</t>
  </si>
  <si>
    <t>4ª Faixa</t>
  </si>
  <si>
    <t>3ª Faixa</t>
  </si>
  <si>
    <t>2ª Faixa</t>
  </si>
  <si>
    <t>1ª Faixa</t>
  </si>
  <si>
    <t>Quant. de jogos</t>
  </si>
  <si>
    <t>Quant Nº. jogados</t>
  </si>
  <si>
    <t>11 números</t>
  </si>
  <si>
    <t>12 números</t>
  </si>
  <si>
    <t>13 números</t>
  </si>
  <si>
    <t>14 números</t>
  </si>
  <si>
    <t>15 números</t>
  </si>
  <si>
    <t>ACERTANDO</t>
  </si>
  <si>
    <t>APOSTAS</t>
  </si>
  <si>
    <t>VALOR DO PREMIO 15</t>
  </si>
  <si>
    <t>VALOR DO PREMIO 14</t>
  </si>
  <si>
    <t>VALOR DO PREMIO 13</t>
  </si>
  <si>
    <t>VALOR DO PREMIO 12</t>
  </si>
  <si>
    <t>VALOR DO PREMIO 11</t>
  </si>
  <si>
    <t>GANHOS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</si>
</sst>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1F2A47"/>
      <name val="Helvetica"/>
    </font>
    <font>
      <b/>
      <sz val="8"/>
      <name val="Helvetica"/>
    </font>
    <font>
      <b/>
      <sz val="12"/>
      <color rgb="FF1F2A47"/>
      <name val="Helvetica"/>
    </font>
    <font>
      <b/>
      <sz val="8"/>
      <color theme="5" tint="-0.499984740745262"/>
      <name val="Helvetica"/>
    </font>
    <font>
      <b/>
      <sz val="6"/>
      <color rgb="FF1F2A47"/>
      <name val="Helvetica"/>
    </font>
    <font>
      <sz val="9"/>
      <color rgb="FF1F2A47"/>
      <name val="Helvetica"/>
    </font>
    <font>
      <sz val="18"/>
      <color rgb="FF1F2A47"/>
      <name val="Helvetica"/>
    </font>
    <font>
      <sz val="12"/>
      <color rgb="FF1F2A47"/>
      <name val="Helvetica"/>
    </font>
    <font>
      <b/>
      <sz val="9"/>
      <color rgb="FF1F2A47"/>
      <name val="Helvetica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4" fontId="4" fillId="2" borderId="3" xfId="0" applyNumberFormat="1" applyFont="1" applyFill="1" applyBorder="1" applyAlignment="1">
      <alignment horizontal="center" vertical="center" wrapText="1"/>
    </xf>
    <xf numFmtId="44" fontId="5" fillId="2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4" fontId="4" fillId="2" borderId="5" xfId="0" applyNumberFormat="1" applyFont="1" applyFill="1" applyBorder="1" applyAlignment="1">
      <alignment horizontal="center" vertical="center" wrapText="1"/>
    </xf>
    <xf numFmtId="44" fontId="3" fillId="2" borderId="4" xfId="1" applyFont="1" applyFill="1" applyBorder="1" applyAlignment="1">
      <alignment horizontal="center" vertical="center" wrapText="1"/>
    </xf>
    <xf numFmtId="44" fontId="3" fillId="3" borderId="4" xfId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11" fillId="0" borderId="0" xfId="0" applyNumberFormat="1" applyFont="1" applyAlignment="1">
      <alignment horizontal="center" vertical="center"/>
    </xf>
    <xf numFmtId="44" fontId="12" fillId="0" borderId="0" xfId="0" applyNumberFormat="1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44" fontId="4" fillId="2" borderId="4" xfId="1" applyFont="1" applyFill="1" applyBorder="1" applyAlignment="1">
      <alignment horizontal="center" vertical="center" wrapText="1"/>
    </xf>
    <xf numFmtId="44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4" fontId="4" fillId="2" borderId="5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3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28E3-3289-4FA1-8126-241F9B243205}">
  <dimension ref="D1:X27"/>
  <sheetViews>
    <sheetView tabSelected="1" workbookViewId="0">
      <selection activeCell="F23" sqref="F23"/>
    </sheetView>
  </sheetViews>
  <sheetFormatPr defaultRowHeight="15" x14ac:dyDescent="0.25"/>
  <cols>
    <col min="1" max="4" width="9.140625" style="1"/>
    <col min="5" max="5" width="14.85546875" style="1" bestFit="1" customWidth="1"/>
    <col min="6" max="6" width="17.7109375" style="1" bestFit="1" customWidth="1"/>
    <col min="7" max="7" width="12.140625" style="1" bestFit="1" customWidth="1"/>
    <col min="8" max="8" width="10" style="1" customWidth="1"/>
    <col min="9" max="9" width="10.5703125" style="1" bestFit="1" customWidth="1"/>
    <col min="10" max="10" width="15" style="1" customWidth="1"/>
    <col min="11" max="11" width="12.28515625" style="1" bestFit="1" customWidth="1"/>
    <col min="12" max="13" width="14.85546875" style="1" bestFit="1" customWidth="1"/>
    <col min="14" max="14" width="11.5703125" style="1" customWidth="1"/>
    <col min="15" max="15" width="9.28515625" style="1" customWidth="1"/>
    <col min="16" max="16" width="12.42578125" style="1" customWidth="1"/>
    <col min="17" max="17" width="14.85546875" style="1" bestFit="1" customWidth="1"/>
    <col min="18" max="18" width="12.85546875" style="1" bestFit="1" customWidth="1"/>
    <col min="19" max="19" width="9.28515625" style="1" customWidth="1"/>
    <col min="20" max="20" width="17.85546875" style="1" bestFit="1" customWidth="1"/>
    <col min="21" max="23" width="9.140625" style="1"/>
    <col min="24" max="24" width="10.140625" style="1" bestFit="1" customWidth="1"/>
    <col min="25" max="16384" width="9.140625" style="1"/>
  </cols>
  <sheetData>
    <row r="1" spans="4:24" ht="15" customHeight="1" x14ac:dyDescent="0.25">
      <c r="D1" s="19" t="s">
        <v>20</v>
      </c>
      <c r="E1" s="19"/>
      <c r="F1" s="19"/>
      <c r="G1" s="19"/>
      <c r="H1" s="19"/>
      <c r="I1" s="19"/>
      <c r="J1" s="19"/>
      <c r="K1" s="24" t="s">
        <v>19</v>
      </c>
      <c r="L1" s="20">
        <v>5</v>
      </c>
      <c r="M1" s="24" t="s">
        <v>18</v>
      </c>
      <c r="N1" s="20">
        <f>L1*2</f>
        <v>10</v>
      </c>
      <c r="O1" s="24" t="s">
        <v>17</v>
      </c>
      <c r="P1" s="20">
        <v>25</v>
      </c>
      <c r="Q1" s="24" t="s">
        <v>16</v>
      </c>
      <c r="R1" s="19">
        <v>634.42999999999995</v>
      </c>
      <c r="S1" s="24" t="s">
        <v>15</v>
      </c>
      <c r="T1" s="20">
        <v>908633.85</v>
      </c>
    </row>
    <row r="2" spans="4:24" ht="34.5" customHeight="1" x14ac:dyDescent="0.25">
      <c r="D2" s="19"/>
      <c r="E2" s="19"/>
      <c r="F2" s="19"/>
      <c r="G2" s="19"/>
      <c r="H2" s="19"/>
      <c r="I2" s="19"/>
      <c r="J2" s="19"/>
      <c r="K2" s="24"/>
      <c r="L2" s="20"/>
      <c r="M2" s="24"/>
      <c r="N2" s="20"/>
      <c r="O2" s="24"/>
      <c r="P2" s="20"/>
      <c r="Q2" s="24"/>
      <c r="R2" s="19"/>
      <c r="S2" s="24"/>
      <c r="T2" s="20"/>
      <c r="X2" s="15">
        <v>302877.95</v>
      </c>
    </row>
    <row r="3" spans="4:24" ht="15.75" x14ac:dyDescent="0.25">
      <c r="D3" s="19" t="s">
        <v>14</v>
      </c>
      <c r="E3" s="19"/>
      <c r="F3" s="19" t="s">
        <v>13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4:24" ht="15.75" x14ac:dyDescent="0.25">
      <c r="D4" s="19"/>
      <c r="E4" s="19"/>
      <c r="F4" s="19" t="s">
        <v>12</v>
      </c>
      <c r="G4" s="19"/>
      <c r="H4" s="19"/>
      <c r="I4" s="19"/>
      <c r="J4" s="19"/>
      <c r="K4" s="19" t="s">
        <v>11</v>
      </c>
      <c r="L4" s="19"/>
      <c r="M4" s="19"/>
      <c r="N4" s="19"/>
      <c r="O4" s="19" t="s">
        <v>10</v>
      </c>
      <c r="P4" s="19"/>
      <c r="Q4" s="19"/>
      <c r="R4" s="19" t="s">
        <v>9</v>
      </c>
      <c r="S4" s="19"/>
      <c r="T4" s="14" t="s">
        <v>8</v>
      </c>
    </row>
    <row r="5" spans="4:24" ht="60" x14ac:dyDescent="0.25">
      <c r="D5" s="13" t="s">
        <v>7</v>
      </c>
      <c r="E5" s="13" t="s">
        <v>6</v>
      </c>
      <c r="F5" s="12" t="s">
        <v>5</v>
      </c>
      <c r="G5" s="12" t="s">
        <v>4</v>
      </c>
      <c r="H5" s="12" t="s">
        <v>3</v>
      </c>
      <c r="I5" s="12" t="s">
        <v>2</v>
      </c>
      <c r="J5" s="12" t="s">
        <v>1</v>
      </c>
      <c r="K5" s="12" t="s">
        <v>4</v>
      </c>
      <c r="L5" s="12" t="s">
        <v>3</v>
      </c>
      <c r="M5" s="12" t="s">
        <v>2</v>
      </c>
      <c r="N5" s="12" t="s">
        <v>1</v>
      </c>
      <c r="O5" s="12" t="s">
        <v>3</v>
      </c>
      <c r="P5" s="12" t="s">
        <v>2</v>
      </c>
      <c r="Q5" s="12" t="s">
        <v>1</v>
      </c>
      <c r="R5" s="12" t="s">
        <v>2</v>
      </c>
      <c r="S5" s="12" t="s">
        <v>1</v>
      </c>
      <c r="T5" s="12" t="s">
        <v>1</v>
      </c>
    </row>
    <row r="6" spans="4:24" x14ac:dyDescent="0.25">
      <c r="D6" s="27">
        <v>15</v>
      </c>
      <c r="E6" s="29">
        <v>1</v>
      </c>
      <c r="F6" s="9">
        <f>1*T1</f>
        <v>908633.85</v>
      </c>
      <c r="G6" s="10">
        <v>0</v>
      </c>
      <c r="H6" s="10">
        <v>0</v>
      </c>
      <c r="I6" s="10">
        <v>0</v>
      </c>
      <c r="J6" s="10">
        <v>0</v>
      </c>
      <c r="K6" s="9">
        <f>1*R1</f>
        <v>634.42999999999995</v>
      </c>
      <c r="L6" s="10">
        <v>0</v>
      </c>
      <c r="M6" s="10">
        <v>0</v>
      </c>
      <c r="N6" s="10">
        <v>0</v>
      </c>
      <c r="O6" s="9">
        <f>1*P1</f>
        <v>25</v>
      </c>
      <c r="P6" s="10">
        <v>0</v>
      </c>
      <c r="Q6" s="10">
        <v>0</v>
      </c>
      <c r="R6" s="9">
        <f>1*N1</f>
        <v>10</v>
      </c>
      <c r="S6" s="10">
        <v>0</v>
      </c>
      <c r="T6" s="9">
        <f>1*L1</f>
        <v>5</v>
      </c>
    </row>
    <row r="7" spans="4:24" ht="15.75" x14ac:dyDescent="0.25">
      <c r="D7" s="28"/>
      <c r="E7" s="30"/>
      <c r="F7" s="21">
        <f>SUM(F6:J6)</f>
        <v>908633.85</v>
      </c>
      <c r="G7" s="22"/>
      <c r="H7" s="22"/>
      <c r="I7" s="22"/>
      <c r="J7" s="22"/>
      <c r="K7" s="23">
        <f>SUM(K6:N6)</f>
        <v>634.42999999999995</v>
      </c>
      <c r="L7" s="23"/>
      <c r="M7" s="23"/>
      <c r="N7" s="23"/>
      <c r="O7" s="21">
        <f>SUM(O6:Q6)</f>
        <v>25</v>
      </c>
      <c r="P7" s="22"/>
      <c r="Q7" s="22"/>
      <c r="R7" s="21">
        <f>SUM(R6:S6)</f>
        <v>10</v>
      </c>
      <c r="S7" s="22"/>
      <c r="T7" s="8">
        <f>SUM(T6)</f>
        <v>5</v>
      </c>
    </row>
    <row r="8" spans="4:24" ht="15.75" x14ac:dyDescent="0.25">
      <c r="D8" s="7" t="s">
        <v>0</v>
      </c>
      <c r="E8" s="6">
        <f>E6*($L$1/2)</f>
        <v>2.5</v>
      </c>
      <c r="F8" s="5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5"/>
      <c r="S8" s="4"/>
      <c r="T8" s="11"/>
    </row>
    <row r="9" spans="4:24" x14ac:dyDescent="0.25">
      <c r="D9" s="27">
        <v>16</v>
      </c>
      <c r="E9" s="29">
        <v>16</v>
      </c>
      <c r="F9" s="9">
        <f>1*T1</f>
        <v>908633.85</v>
      </c>
      <c r="G9" s="9">
        <f>15*R1</f>
        <v>9516.4499999999989</v>
      </c>
      <c r="H9" s="10">
        <v>0</v>
      </c>
      <c r="I9" s="10">
        <v>0</v>
      </c>
      <c r="J9" s="10">
        <v>0</v>
      </c>
      <c r="K9" s="9">
        <f>2*R1</f>
        <v>1268.8599999999999</v>
      </c>
      <c r="L9" s="9">
        <f>14*P1</f>
        <v>350</v>
      </c>
      <c r="M9" s="10">
        <v>0</v>
      </c>
      <c r="N9" s="10">
        <v>0</v>
      </c>
      <c r="O9" s="9">
        <f>3*P1</f>
        <v>75</v>
      </c>
      <c r="P9" s="9">
        <f>13*N1</f>
        <v>130</v>
      </c>
      <c r="Q9" s="10">
        <v>0</v>
      </c>
      <c r="R9" s="9">
        <f>4*N1</f>
        <v>40</v>
      </c>
      <c r="S9" s="9">
        <f>12*L1</f>
        <v>60</v>
      </c>
      <c r="T9" s="9">
        <f>5*L1</f>
        <v>25</v>
      </c>
    </row>
    <row r="10" spans="4:24" ht="15.75" x14ac:dyDescent="0.25">
      <c r="D10" s="28"/>
      <c r="E10" s="30"/>
      <c r="F10" s="21">
        <f>SUM(F9:J9)</f>
        <v>918150.29999999993</v>
      </c>
      <c r="G10" s="22"/>
      <c r="H10" s="22"/>
      <c r="I10" s="22"/>
      <c r="J10" s="22"/>
      <c r="K10" s="23">
        <f>SUM(K9:N9)</f>
        <v>1618.86</v>
      </c>
      <c r="L10" s="23"/>
      <c r="M10" s="23"/>
      <c r="N10" s="23"/>
      <c r="O10" s="21">
        <f>SUM(O9:Q9)</f>
        <v>205</v>
      </c>
      <c r="P10" s="22"/>
      <c r="Q10" s="22"/>
      <c r="R10" s="21">
        <f>SUM(R9:S9)</f>
        <v>100</v>
      </c>
      <c r="S10" s="22"/>
      <c r="T10" s="8">
        <f>SUM(T9)</f>
        <v>25</v>
      </c>
    </row>
    <row r="11" spans="4:24" ht="15.75" x14ac:dyDescent="0.25">
      <c r="D11" s="7" t="s">
        <v>0</v>
      </c>
      <c r="E11" s="6">
        <f>E9*($L$1/2)</f>
        <v>40</v>
      </c>
      <c r="F11" s="5"/>
      <c r="G11" s="4"/>
      <c r="H11" s="4"/>
      <c r="I11" s="4"/>
      <c r="J11" s="3">
        <f>F10-$E11</f>
        <v>918110.29999999993</v>
      </c>
      <c r="K11" s="4"/>
      <c r="L11" s="4"/>
      <c r="M11" s="4"/>
      <c r="N11" s="3">
        <f>K10-$E11</f>
        <v>1578.86</v>
      </c>
      <c r="O11" s="5"/>
      <c r="P11" s="4"/>
      <c r="Q11" s="3">
        <f>O10-E11</f>
        <v>165</v>
      </c>
      <c r="R11" s="5"/>
      <c r="S11" s="3">
        <f>R10-$E$11</f>
        <v>60</v>
      </c>
      <c r="T11" s="2">
        <f>T10-$E11</f>
        <v>-15</v>
      </c>
    </row>
    <row r="12" spans="4:24" x14ac:dyDescent="0.25">
      <c r="D12" s="27">
        <v>17</v>
      </c>
      <c r="E12" s="29">
        <v>136</v>
      </c>
      <c r="F12" s="9">
        <f>1*T1</f>
        <v>908633.85</v>
      </c>
      <c r="G12" s="9">
        <f>30*R1</f>
        <v>19032.899999999998</v>
      </c>
      <c r="H12" s="9">
        <f>105-P1</f>
        <v>80</v>
      </c>
      <c r="I12" s="10">
        <v>0</v>
      </c>
      <c r="J12" s="10">
        <v>0</v>
      </c>
      <c r="K12" s="9">
        <f>3*R1</f>
        <v>1903.29</v>
      </c>
      <c r="L12" s="9">
        <f>42*P1</f>
        <v>1050</v>
      </c>
      <c r="M12" s="9">
        <f>91*N1</f>
        <v>910</v>
      </c>
      <c r="N12" s="10">
        <v>0</v>
      </c>
      <c r="O12" s="9">
        <f>6*P1</f>
        <v>150</v>
      </c>
      <c r="P12" s="9">
        <f>52*N1</f>
        <v>520</v>
      </c>
      <c r="Q12" s="9">
        <f>78*L1</f>
        <v>390</v>
      </c>
      <c r="R12" s="9">
        <f>10*N1</f>
        <v>100</v>
      </c>
      <c r="S12" s="9">
        <f>60*L1</f>
        <v>300</v>
      </c>
      <c r="T12" s="9">
        <f>15*L1</f>
        <v>75</v>
      </c>
    </row>
    <row r="13" spans="4:24" ht="15.75" x14ac:dyDescent="0.25">
      <c r="D13" s="28"/>
      <c r="E13" s="30"/>
      <c r="F13" s="21">
        <f>SUM(F12:J12)</f>
        <v>927746.75</v>
      </c>
      <c r="G13" s="22"/>
      <c r="H13" s="22"/>
      <c r="I13" s="22"/>
      <c r="J13" s="22"/>
      <c r="K13" s="23">
        <f>SUM(K12:N12)</f>
        <v>3863.29</v>
      </c>
      <c r="L13" s="23"/>
      <c r="M13" s="23"/>
      <c r="N13" s="23"/>
      <c r="O13" s="21">
        <f>SUM(O12:Q12)</f>
        <v>1060</v>
      </c>
      <c r="P13" s="22"/>
      <c r="Q13" s="22"/>
      <c r="R13" s="21">
        <f>SUM(R12:S12)</f>
        <v>400</v>
      </c>
      <c r="S13" s="22"/>
      <c r="T13" s="8">
        <f>SUM(T12)</f>
        <v>75</v>
      </c>
    </row>
    <row r="14" spans="4:24" ht="15.75" x14ac:dyDescent="0.25">
      <c r="D14" s="7" t="s">
        <v>0</v>
      </c>
      <c r="E14" s="6">
        <f>E12*($L$1/2)</f>
        <v>340</v>
      </c>
      <c r="F14" s="5"/>
      <c r="G14" s="4"/>
      <c r="H14" s="4"/>
      <c r="I14" s="4"/>
      <c r="J14" s="3">
        <f>F13-$E14</f>
        <v>927406.75</v>
      </c>
      <c r="K14" s="4"/>
      <c r="L14" s="4"/>
      <c r="M14" s="4"/>
      <c r="N14" s="3">
        <f>K13-$E14</f>
        <v>3523.29</v>
      </c>
      <c r="O14" s="5"/>
      <c r="P14" s="4"/>
      <c r="Q14" s="3">
        <f>O13-E14</f>
        <v>720</v>
      </c>
      <c r="R14" s="5"/>
      <c r="S14" s="3">
        <f>R13-E14</f>
        <v>60</v>
      </c>
      <c r="T14" s="2">
        <f>T13-$E14</f>
        <v>-265</v>
      </c>
    </row>
    <row r="15" spans="4:24" x14ac:dyDescent="0.25">
      <c r="D15" s="27">
        <v>18</v>
      </c>
      <c r="E15" s="29">
        <v>816</v>
      </c>
      <c r="F15" s="9">
        <f>1*T1</f>
        <v>908633.85</v>
      </c>
      <c r="G15" s="9">
        <f>45*R1</f>
        <v>28549.35</v>
      </c>
      <c r="H15" s="9">
        <f>315*P1</f>
        <v>7875</v>
      </c>
      <c r="I15" s="9">
        <f>455*N1</f>
        <v>4550</v>
      </c>
      <c r="J15" s="10">
        <v>0</v>
      </c>
      <c r="K15" s="9">
        <f>4*R1</f>
        <v>2537.7199999999998</v>
      </c>
      <c r="L15" s="9">
        <f>84*P1</f>
        <v>2100</v>
      </c>
      <c r="M15" s="9">
        <f>364*N1</f>
        <v>3640</v>
      </c>
      <c r="N15" s="9">
        <f>364*L1</f>
        <v>1820</v>
      </c>
      <c r="O15" s="9">
        <f>10*P1</f>
        <v>250</v>
      </c>
      <c r="P15" s="9">
        <f>130*N1</f>
        <v>1300</v>
      </c>
      <c r="Q15" s="9">
        <f>390*L1</f>
        <v>1950</v>
      </c>
      <c r="R15" s="9">
        <f>20*N1</f>
        <v>200</v>
      </c>
      <c r="S15" s="9">
        <f>180*L1</f>
        <v>900</v>
      </c>
      <c r="T15" s="9">
        <f>35*L1</f>
        <v>175</v>
      </c>
    </row>
    <row r="16" spans="4:24" ht="15.75" x14ac:dyDescent="0.25">
      <c r="D16" s="28"/>
      <c r="E16" s="30"/>
      <c r="F16" s="21">
        <f>SUM(F15:J15)</f>
        <v>949608.2</v>
      </c>
      <c r="G16" s="22"/>
      <c r="H16" s="22"/>
      <c r="I16" s="22"/>
      <c r="J16" s="22"/>
      <c r="K16" s="23">
        <f>SUM(K15:N15)</f>
        <v>10097.719999999999</v>
      </c>
      <c r="L16" s="23"/>
      <c r="M16" s="23"/>
      <c r="N16" s="23"/>
      <c r="O16" s="21">
        <f>SUM(O15:Q15)</f>
        <v>3500</v>
      </c>
      <c r="P16" s="22"/>
      <c r="Q16" s="22"/>
      <c r="R16" s="21">
        <f>SUM(R15:S15)</f>
        <v>1100</v>
      </c>
      <c r="S16" s="22"/>
      <c r="T16" s="8">
        <f>SUM(T15)</f>
        <v>175</v>
      </c>
    </row>
    <row r="17" spans="4:20" ht="15.75" x14ac:dyDescent="0.25">
      <c r="D17" s="7" t="s">
        <v>0</v>
      </c>
      <c r="E17" s="6">
        <f>E15*($L$1/2)</f>
        <v>2040</v>
      </c>
      <c r="F17" s="5"/>
      <c r="G17" s="4"/>
      <c r="H17" s="4"/>
      <c r="I17" s="4"/>
      <c r="J17" s="3">
        <f>F16-$E17</f>
        <v>947568.2</v>
      </c>
      <c r="K17" s="4"/>
      <c r="L17" s="4"/>
      <c r="M17" s="4"/>
      <c r="N17" s="3">
        <f>K16-$E17</f>
        <v>8057.7199999999993</v>
      </c>
      <c r="O17" s="5"/>
      <c r="P17" s="4"/>
      <c r="Q17" s="3">
        <f>O16-E17</f>
        <v>1460</v>
      </c>
      <c r="R17" s="25">
        <f>R16-E17</f>
        <v>-940</v>
      </c>
      <c r="S17" s="26"/>
      <c r="T17" s="2">
        <f>T16-$E17</f>
        <v>-1865</v>
      </c>
    </row>
    <row r="20" spans="4:20" x14ac:dyDescent="0.25">
      <c r="F20" s="1">
        <v>15</v>
      </c>
      <c r="G20" s="1">
        <v>14</v>
      </c>
      <c r="H20" s="1">
        <v>13</v>
      </c>
      <c r="I20" s="1">
        <v>12</v>
      </c>
      <c r="J20" s="1">
        <v>11</v>
      </c>
    </row>
    <row r="21" spans="4:20" x14ac:dyDescent="0.25">
      <c r="E21" s="1">
        <v>15</v>
      </c>
      <c r="F21" s="17">
        <f>F7</f>
        <v>908633.85</v>
      </c>
      <c r="G21" s="17">
        <f>K7</f>
        <v>634.42999999999995</v>
      </c>
      <c r="H21" s="17">
        <f>O7</f>
        <v>25</v>
      </c>
      <c r="I21" s="17">
        <f>R7</f>
        <v>10</v>
      </c>
      <c r="J21" s="17">
        <f>T7</f>
        <v>5</v>
      </c>
    </row>
    <row r="22" spans="4:20" x14ac:dyDescent="0.25">
      <c r="E22" s="1">
        <v>16</v>
      </c>
      <c r="F22" s="17">
        <f>J11</f>
        <v>918110.29999999993</v>
      </c>
      <c r="G22" s="17">
        <f>N11</f>
        <v>1578.86</v>
      </c>
      <c r="H22" s="17">
        <f>Q11</f>
        <v>165</v>
      </c>
      <c r="I22" s="17">
        <f>S11</f>
        <v>60</v>
      </c>
      <c r="J22" s="18">
        <f>T11</f>
        <v>-15</v>
      </c>
    </row>
    <row r="23" spans="4:20" x14ac:dyDescent="0.25">
      <c r="E23" s="1">
        <v>17</v>
      </c>
      <c r="F23" s="17">
        <f>J14</f>
        <v>927406.75</v>
      </c>
      <c r="G23" s="17">
        <f>N14</f>
        <v>3523.29</v>
      </c>
      <c r="H23" s="17">
        <f>Q14</f>
        <v>720</v>
      </c>
      <c r="I23" s="17">
        <f>S14</f>
        <v>60</v>
      </c>
      <c r="J23" s="18">
        <f>T14</f>
        <v>-265</v>
      </c>
    </row>
    <row r="24" spans="4:20" x14ac:dyDescent="0.25">
      <c r="E24" s="1">
        <v>18</v>
      </c>
      <c r="F24" s="17">
        <f>J17</f>
        <v>947568.2</v>
      </c>
      <c r="G24" s="17">
        <f>N17</f>
        <v>8057.7199999999993</v>
      </c>
      <c r="H24" s="17">
        <f>Q17</f>
        <v>1460</v>
      </c>
      <c r="I24" s="18">
        <f>R17</f>
        <v>-940</v>
      </c>
      <c r="J24" s="18">
        <f>T17</f>
        <v>-1865</v>
      </c>
    </row>
    <row r="27" spans="4:20" x14ac:dyDescent="0.25">
      <c r="F27" s="16"/>
    </row>
  </sheetData>
  <mergeCells count="42">
    <mergeCell ref="D9:D10"/>
    <mergeCell ref="E9:E10"/>
    <mergeCell ref="D12:D13"/>
    <mergeCell ref="E12:E13"/>
    <mergeCell ref="D15:D16"/>
    <mergeCell ref="E15:E16"/>
    <mergeCell ref="E6:E7"/>
    <mergeCell ref="F10:J10"/>
    <mergeCell ref="K10:N10"/>
    <mergeCell ref="O10:Q10"/>
    <mergeCell ref="R10:S10"/>
    <mergeCell ref="R17:S17"/>
    <mergeCell ref="F7:J7"/>
    <mergeCell ref="K7:N7"/>
    <mergeCell ref="O7:Q7"/>
    <mergeCell ref="R7:S7"/>
    <mergeCell ref="O13:Q13"/>
    <mergeCell ref="R13:S13"/>
    <mergeCell ref="F13:J13"/>
    <mergeCell ref="K13:N13"/>
    <mergeCell ref="T1:T2"/>
    <mergeCell ref="F16:J16"/>
    <mergeCell ref="K16:N16"/>
    <mergeCell ref="O16:Q16"/>
    <mergeCell ref="R16:S16"/>
    <mergeCell ref="S1:S2"/>
    <mergeCell ref="Q1:Q2"/>
    <mergeCell ref="O1:O2"/>
    <mergeCell ref="M1:M2"/>
    <mergeCell ref="D1:J2"/>
    <mergeCell ref="K1:K2"/>
    <mergeCell ref="L1:L2"/>
    <mergeCell ref="N1:N2"/>
    <mergeCell ref="P1:P2"/>
    <mergeCell ref="R1:R2"/>
    <mergeCell ref="D6:D7"/>
    <mergeCell ref="D3:E4"/>
    <mergeCell ref="F3:T3"/>
    <mergeCell ref="F4:J4"/>
    <mergeCell ref="K4:N4"/>
    <mergeCell ref="O4:Q4"/>
    <mergeCell ref="R4:S4"/>
  </mergeCells>
  <conditionalFormatting sqref="T11">
    <cfRule type="expression" dxfId="2" priority="3">
      <formula>$T$11&lt;0</formula>
    </cfRule>
  </conditionalFormatting>
  <conditionalFormatting sqref="T14">
    <cfRule type="expression" dxfId="1" priority="2">
      <formula>$T$11&lt;0</formula>
    </cfRule>
  </conditionalFormatting>
  <conditionalFormatting sqref="T17">
    <cfRule type="expression" dxfId="0" priority="1">
      <formula>$T$11&lt;0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 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Santos</dc:creator>
  <cp:lastModifiedBy>Regis Santos</cp:lastModifiedBy>
  <dcterms:created xsi:type="dcterms:W3CDTF">2022-02-07T13:53:36Z</dcterms:created>
  <dcterms:modified xsi:type="dcterms:W3CDTF">2022-02-08T10:10:25Z</dcterms:modified>
</cp:coreProperties>
</file>