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My Documents\SnakeRobot - 4-11-18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G17" i="1"/>
  <c r="K50" i="1" l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29" i="1"/>
  <c r="K30" i="1"/>
  <c r="K31" i="1"/>
  <c r="K32" i="1" s="1"/>
  <c r="K33" i="1" s="1"/>
  <c r="K34" i="1" s="1"/>
  <c r="K28" i="1"/>
  <c r="K24" i="1"/>
  <c r="K25" i="1"/>
  <c r="K26" i="1"/>
  <c r="K27" i="1" s="1"/>
  <c r="K23" i="1"/>
  <c r="F15" i="1" l="1"/>
  <c r="H4" i="1"/>
  <c r="H3" i="1"/>
  <c r="H15" i="1"/>
  <c r="G8" i="1"/>
  <c r="G6" i="1" l="1"/>
  <c r="H6" i="1" s="1"/>
  <c r="G7" i="1"/>
  <c r="G14" i="1"/>
  <c r="G11" i="1"/>
  <c r="G10" i="1"/>
  <c r="G13" i="1"/>
  <c r="G9" i="1"/>
  <c r="G5" i="1"/>
  <c r="G12" i="1"/>
  <c r="J3" i="1"/>
  <c r="F3" i="1"/>
  <c r="I4" i="1" s="1"/>
  <c r="F4" i="1" l="1"/>
  <c r="H5" i="1" s="1"/>
  <c r="I5" i="1" s="1"/>
  <c r="K4" i="1"/>
  <c r="J4" i="1"/>
  <c r="J5" i="1" l="1"/>
  <c r="F5" i="1"/>
  <c r="K5" i="1" l="1"/>
  <c r="I6" i="1"/>
  <c r="F6" i="1"/>
  <c r="H7" i="1" s="1"/>
  <c r="J6" i="1" l="1"/>
  <c r="K6" i="1"/>
  <c r="F7" i="1"/>
  <c r="H8" i="1" s="1"/>
  <c r="I7" i="1"/>
  <c r="K7" i="1" l="1"/>
  <c r="I8" i="1"/>
  <c r="F8" i="1"/>
  <c r="H9" i="1" s="1"/>
  <c r="J7" i="1"/>
  <c r="K8" i="1" l="1"/>
  <c r="F9" i="1"/>
  <c r="H10" i="1" s="1"/>
  <c r="I9" i="1"/>
  <c r="J8" i="1"/>
  <c r="J9" i="1" l="1"/>
  <c r="I10" i="1"/>
  <c r="F10" i="1"/>
  <c r="H11" i="1" s="1"/>
  <c r="K9" i="1"/>
  <c r="J10" i="1" l="1"/>
  <c r="K10" i="1"/>
  <c r="F11" i="1"/>
  <c r="H12" i="1" s="1"/>
  <c r="I11" i="1"/>
  <c r="J11" i="1" l="1"/>
  <c r="I12" i="1"/>
  <c r="F12" i="1"/>
  <c r="H13" i="1" s="1"/>
  <c r="K11" i="1"/>
  <c r="J12" i="1" l="1"/>
  <c r="K12" i="1"/>
  <c r="I13" i="1"/>
  <c r="F13" i="1"/>
  <c r="H14" i="1" s="1"/>
  <c r="K13" i="1" l="1"/>
  <c r="F14" i="1"/>
  <c r="I14" i="1"/>
  <c r="J13" i="1"/>
  <c r="J14" i="1" l="1"/>
  <c r="I15" i="1"/>
  <c r="K14" i="1"/>
  <c r="J15" i="1" l="1"/>
  <c r="J17" i="1" s="1"/>
  <c r="K15" i="1"/>
  <c r="M15" i="1"/>
  <c r="M16" i="1" s="1"/>
  <c r="K19" i="1" l="1"/>
  <c r="L15" i="1"/>
  <c r="K17" i="1"/>
  <c r="L35" i="1" l="1"/>
  <c r="L39" i="1"/>
  <c r="L43" i="1"/>
  <c r="L47" i="1"/>
  <c r="L36" i="1"/>
  <c r="L40" i="1"/>
  <c r="L44" i="1"/>
  <c r="L48" i="1"/>
  <c r="L37" i="1"/>
  <c r="L41" i="1"/>
  <c r="L45" i="1"/>
  <c r="L49" i="1"/>
  <c r="L38" i="1"/>
  <c r="L42" i="1"/>
  <c r="L46" i="1"/>
  <c r="L50" i="1"/>
  <c r="L17" i="1"/>
  <c r="L31" i="1"/>
  <c r="L24" i="1"/>
  <c r="L28" i="1"/>
  <c r="L32" i="1"/>
  <c r="L25" i="1"/>
  <c r="L22" i="1"/>
  <c r="L29" i="1"/>
  <c r="L33" i="1"/>
  <c r="L26" i="1"/>
  <c r="L30" i="1"/>
  <c r="L34" i="1"/>
  <c r="L23" i="1"/>
  <c r="L27" i="1"/>
</calcChain>
</file>

<file path=xl/sharedStrings.xml><?xml version="1.0" encoding="utf-8"?>
<sst xmlns="http://schemas.openxmlformats.org/spreadsheetml/2006/main" count="17" uniqueCount="17">
  <si>
    <t>Phase lag</t>
  </si>
  <si>
    <t>Current value</t>
  </si>
  <si>
    <t>Servo Number</t>
  </si>
  <si>
    <t>Sensor to first servo</t>
  </si>
  <si>
    <t>Link length</t>
  </si>
  <si>
    <t>Calculated Position (x)</t>
  </si>
  <si>
    <t>Forward angle</t>
  </si>
  <si>
    <t>Servo Angle</t>
  </si>
  <si>
    <t>Angle from start</t>
  </si>
  <si>
    <t>Calculated Position (y)</t>
  </si>
  <si>
    <t>Center angle</t>
  </si>
  <si>
    <t>Tail length</t>
  </si>
  <si>
    <t>Compression value</t>
  </si>
  <si>
    <t>Min amplitude</t>
  </si>
  <si>
    <t>Max amplitude</t>
  </si>
  <si>
    <t>Min power</t>
  </si>
  <si>
    <t>Max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</si>
</sst>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Sheet1!$J$2:$J$15</c:f>
              <c:numCache>
                <c:formatCode>General</c:formatCode>
                <c:ptCount val="14"/>
                <c:pt idx="0">
                  <c:v>0</c:v>
                </c:pt>
                <c:pt idx="1">
                  <c:v>13.5</c:v>
                </c:pt>
                <c:pt idx="2">
                  <c:v>20.5</c:v>
                </c:pt>
                <c:pt idx="3">
                  <c:v>26.384882697190651</c:v>
                </c:pt>
                <c:pt idx="4">
                  <c:v>26.379055036553098</c:v>
                </c:pt>
                <c:pt idx="5">
                  <c:v>20.678607957773522</c:v>
                </c:pt>
                <c:pt idx="6">
                  <c:v>13.75127718889685</c:v>
                </c:pt>
                <c:pt idx="7">
                  <c:v>6.7837924943551853</c:v>
                </c:pt>
                <c:pt idx="8">
                  <c:v>-8.6448353836917846E-2</c:v>
                </c:pt>
                <c:pt idx="9">
                  <c:v>-5.1357798992726922</c:v>
                </c:pt>
                <c:pt idx="10">
                  <c:v>-3.7884979528288092</c:v>
                </c:pt>
                <c:pt idx="11">
                  <c:v>2.5848888690502054</c:v>
                </c:pt>
                <c:pt idx="12">
                  <c:v>9.5766142866756461</c:v>
                </c:pt>
                <c:pt idx="13">
                  <c:v>21.063020329917443</c:v>
                </c:pt>
              </c:numCache>
            </c:numRef>
          </c:xVal>
          <c:yVal>
            <c:numRef>
              <c:f>Sheet1!$K$2:$K$15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3.7905350071337001</c:v>
                </c:pt>
                <c:pt idx="4">
                  <c:v>10.790532581302671</c:v>
                </c:pt>
                <c:pt idx="5">
                  <c:v>14.853155268931122</c:v>
                </c:pt>
                <c:pt idx="6">
                  <c:v>15.859181321563227</c:v>
                </c:pt>
                <c:pt idx="7">
                  <c:v>16.533093060092572</c:v>
                </c:pt>
                <c:pt idx="8">
                  <c:v>17.874655838285474</c:v>
                </c:pt>
                <c:pt idx="9">
                  <c:v>22.722774127298973</c:v>
                </c:pt>
                <c:pt idx="10">
                  <c:v>29.591895712828403</c:v>
                </c:pt>
                <c:pt idx="11">
                  <c:v>32.486708387026667</c:v>
                </c:pt>
                <c:pt idx="12">
                  <c:v>32.146450125509986</c:v>
                </c:pt>
                <c:pt idx="13">
                  <c:v>31.587454410161151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B-4D4E-99C1-99116E3B4FD2}"/>
            </c:ext>
          </c:extLst>
        </c:ser>
        <c:ser>
          <c:idx val="1"/>
          <c:order val="1"/>
          <c:tx>
            <c:v>Average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Sheet1!$J$17</c:f>
              <c:numCache>
                <c:formatCode>General</c:formatCode>
                <c:ptCount val="1"/>
                <c:pt idx="0">
                  <c:v>10.870815189605297</c:v>
                </c:pt>
              </c:numCache>
            </c:numRef>
          </c:xVal>
          <c:yVal>
            <c:numRef>
              <c:f>Sheet1!$K$17</c:f>
              <c:numCache>
                <c:formatCode>General</c:formatCode>
                <c:ptCount val="1"/>
                <c:pt idx="0">
                  <c:v>16.302602560009568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8-4650-B34A-E112D10E5B57}"/>
            </c:ext>
          </c:extLst>
        </c:ser>
        <c:ser>
          <c:idx val="2"/>
          <c:order val="2"/>
          <c:tx>
            <c:v>Regression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Sheet1!$K$22:$K$50</c:f>
              <c:numCache>
                <c:formatCode>General</c:formatCode>
                <c:ptCount val="29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</c:numCache>
            </c:numRef>
          </c:xVal>
          <c:yVal>
            <c:numRef>
              <c:f>Sheet1!$L$22:$L$50</c:f>
              <c:numCache>
                <c:formatCode>General</c:formatCode>
                <c:ptCount val="29"/>
                <c:pt idx="0">
                  <c:v>-14.996640517549631</c:v>
                </c:pt>
                <c:pt idx="1">
                  <c:v>-7.4983202587748154</c:v>
                </c:pt>
                <c:pt idx="2">
                  <c:v>0</c:v>
                </c:pt>
                <c:pt idx="3">
                  <c:v>7.4983202587748154</c:v>
                </c:pt>
                <c:pt idx="4">
                  <c:v>14.996640517549631</c:v>
                </c:pt>
                <c:pt idx="5">
                  <c:v>22.494960776324447</c:v>
                </c:pt>
                <c:pt idx="6">
                  <c:v>29.993281035099262</c:v>
                </c:pt>
                <c:pt idx="7">
                  <c:v>37.491601293874076</c:v>
                </c:pt>
                <c:pt idx="8">
                  <c:v>44.989921552648894</c:v>
                </c:pt>
                <c:pt idx="9">
                  <c:v>52.488241811423705</c:v>
                </c:pt>
                <c:pt idx="10">
                  <c:v>59.986562070198524</c:v>
                </c:pt>
                <c:pt idx="11">
                  <c:v>67.484882328973342</c:v>
                </c:pt>
                <c:pt idx="12">
                  <c:v>74.983202587748153</c:v>
                </c:pt>
                <c:pt idx="13">
                  <c:v>82.481522846522964</c:v>
                </c:pt>
                <c:pt idx="14">
                  <c:v>89.979843105297789</c:v>
                </c:pt>
                <c:pt idx="15">
                  <c:v>97.4781633640726</c:v>
                </c:pt>
                <c:pt idx="16">
                  <c:v>104.97648362284741</c:v>
                </c:pt>
                <c:pt idx="17">
                  <c:v>112.47480388162224</c:v>
                </c:pt>
                <c:pt idx="18">
                  <c:v>119.97312414039705</c:v>
                </c:pt>
                <c:pt idx="19">
                  <c:v>127.47144439917186</c:v>
                </c:pt>
                <c:pt idx="20">
                  <c:v>134.96976465794668</c:v>
                </c:pt>
                <c:pt idx="21">
                  <c:v>142.46808491672149</c:v>
                </c:pt>
                <c:pt idx="22">
                  <c:v>149.96640517549631</c:v>
                </c:pt>
                <c:pt idx="23">
                  <c:v>157.46472543427112</c:v>
                </c:pt>
                <c:pt idx="24">
                  <c:v>164.96304569304593</c:v>
                </c:pt>
                <c:pt idx="25">
                  <c:v>172.46136595182077</c:v>
                </c:pt>
                <c:pt idx="26">
                  <c:v>179.95968621059558</c:v>
                </c:pt>
                <c:pt idx="27">
                  <c:v>187.45800646937039</c:v>
                </c:pt>
                <c:pt idx="28">
                  <c:v>194.9563267281452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8-4650-B34A-E112D10E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86600"/>
        <c:axId val="254291520"/>
      </c:scatterChart>
      <c:valAx>
        <c:axId val="254286600"/>
        <c:scaling>
          <c:orientation val="minMax"/>
          <c:max val="1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Postion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1520"/>
        <c:crosses val="autoZero"/>
        <c:crossBetween val="midCat"/>
      </c:valAx>
      <c:valAx>
        <c:axId val="254291520"/>
        <c:scaling>
          <c:orientation val="minMax"/>
          <c:max val="6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Position (y)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739228472729567"/>
                  <c:y val="8.51352435112277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Sheet1!$J$2:$J$15</c:f>
              <c:numCache>
                <c:formatCode>General</c:formatCode>
                <c:ptCount val="14"/>
                <c:pt idx="0">
                  <c:v>0</c:v>
                </c:pt>
                <c:pt idx="1">
                  <c:v>13.5</c:v>
                </c:pt>
                <c:pt idx="2">
                  <c:v>20.5</c:v>
                </c:pt>
                <c:pt idx="3">
                  <c:v>26.384882697190651</c:v>
                </c:pt>
                <c:pt idx="4">
                  <c:v>26.379055036553098</c:v>
                </c:pt>
                <c:pt idx="5">
                  <c:v>20.678607957773522</c:v>
                </c:pt>
                <c:pt idx="6">
                  <c:v>13.75127718889685</c:v>
                </c:pt>
                <c:pt idx="7">
                  <c:v>6.7837924943551853</c:v>
                </c:pt>
                <c:pt idx="8">
                  <c:v>-8.6448353836917846E-2</c:v>
                </c:pt>
                <c:pt idx="9">
                  <c:v>-5.1357798992726922</c:v>
                </c:pt>
                <c:pt idx="10">
                  <c:v>-3.7884979528288092</c:v>
                </c:pt>
                <c:pt idx="11">
                  <c:v>2.5848888690502054</c:v>
                </c:pt>
                <c:pt idx="12">
                  <c:v>9.5766142866756461</c:v>
                </c:pt>
                <c:pt idx="13">
                  <c:v>21.063020329917443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5-4502-B812-97987207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11816"/>
        <c:axId val="414014112"/>
      </c:scatterChart>
      <c:valAx>
        <c:axId val="41401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14112"/>
        <c:crosses val="autoZero"/>
        <c:crossBetween val="midCat"/>
      </c:valAx>
      <c:valAx>
        <c:axId val="4140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1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Calculated Position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71981627296589"/>
                  <c:y val="0.338218868474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3.7905350071337001</c:v>
                </c:pt>
                <c:pt idx="4">
                  <c:v>10.790532581302671</c:v>
                </c:pt>
                <c:pt idx="5">
                  <c:v>14.853155268931122</c:v>
                </c:pt>
                <c:pt idx="6">
                  <c:v>15.859181321563227</c:v>
                </c:pt>
                <c:pt idx="7">
                  <c:v>16.533093060092572</c:v>
                </c:pt>
                <c:pt idx="8">
                  <c:v>17.874655838285474</c:v>
                </c:pt>
                <c:pt idx="9">
                  <c:v>22.722774127298973</c:v>
                </c:pt>
                <c:pt idx="10">
                  <c:v>29.591895712828403</c:v>
                </c:pt>
                <c:pt idx="11">
                  <c:v>32.486708387026667</c:v>
                </c:pt>
                <c:pt idx="12">
                  <c:v>32.146450125509986</c:v>
                </c:pt>
                <c:pt idx="13">
                  <c:v>31.587454410161151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0-4AEC-A9DE-3328C1F0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82080"/>
        <c:axId val="254682408"/>
      </c:scatterChart>
      <c:valAx>
        <c:axId val="2546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82408"/>
        <c:crosses val="autoZero"/>
        <c:crossBetween val="midCat"/>
      </c:valAx>
      <c:valAx>
        <c:axId val="2546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19050</xdr:rowOff>
    </xdr:from>
    <xdr:to>
      <xdr:col>4</xdr:col>
      <xdr:colOff>409576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20</xdr:row>
      <xdr:rowOff>133350</xdr:rowOff>
    </xdr:from>
    <xdr:to>
      <xdr:col>10</xdr:col>
      <xdr:colOff>85725</xdr:colOff>
      <xdr:row>35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37</xdr:row>
      <xdr:rowOff>9525</xdr:rowOff>
    </xdr:from>
    <xdr:to>
      <xdr:col>10</xdr:col>
      <xdr:colOff>209550</xdr:colOff>
      <xdr:row>51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D2" sqref="D2"/>
    </sheetView>
  </sheetViews>
  <sheetFormatPr defaultRowHeight="15" x14ac:dyDescent="0.25"/>
  <cols>
    <col min="1" max="1" width="13.5703125" customWidth="1"/>
    <col min="2" max="2" width="14.85546875" customWidth="1"/>
    <col min="3" max="3" width="19.42578125" customWidth="1"/>
    <col min="4" max="4" width="14" customWidth="1"/>
    <col min="5" max="5" width="19.42578125" customWidth="1"/>
    <col min="6" max="8" width="14.5703125" customWidth="1"/>
    <col min="9" max="9" width="16.5703125" customWidth="1"/>
    <col min="10" max="10" width="22.28515625" customWidth="1"/>
    <col min="11" max="11" width="26.140625" customWidth="1"/>
    <col min="12" max="12" width="18.5703125" customWidth="1"/>
    <col min="13" max="13" width="20.85546875" customWidth="1"/>
  </cols>
  <sheetData>
    <row r="1" spans="1:13" x14ac:dyDescent="0.25">
      <c r="A1" t="s">
        <v>0</v>
      </c>
      <c r="B1" t="s">
        <v>13</v>
      </c>
      <c r="C1" t="s">
        <v>14</v>
      </c>
      <c r="D1" t="s">
        <v>1</v>
      </c>
      <c r="E1" t="s">
        <v>3</v>
      </c>
      <c r="F1" t="s">
        <v>2</v>
      </c>
      <c r="H1" t="s">
        <v>7</v>
      </c>
      <c r="I1" t="s">
        <v>8</v>
      </c>
      <c r="J1" t="s">
        <v>5</v>
      </c>
      <c r="K1" t="s">
        <v>9</v>
      </c>
    </row>
    <row r="2" spans="1:13" x14ac:dyDescent="0.25">
      <c r="A2">
        <v>30</v>
      </c>
      <c r="B2">
        <v>20</v>
      </c>
      <c r="C2">
        <v>60</v>
      </c>
      <c r="D2">
        <v>47.664416515956525</v>
      </c>
      <c r="E2">
        <v>13.5</v>
      </c>
      <c r="F2">
        <v>0</v>
      </c>
      <c r="G2">
        <v>0</v>
      </c>
      <c r="H2">
        <v>93</v>
      </c>
      <c r="I2">
        <v>0</v>
      </c>
      <c r="J2">
        <v>0</v>
      </c>
      <c r="K2">
        <v>0</v>
      </c>
    </row>
    <row r="3" spans="1:13" x14ac:dyDescent="0.25">
      <c r="F3">
        <f>F2+1</f>
        <v>1</v>
      </c>
      <c r="G3">
        <v>0</v>
      </c>
      <c r="H3">
        <f>$C$5</f>
        <v>93</v>
      </c>
      <c r="I3">
        <v>0</v>
      </c>
      <c r="J3">
        <f>$E$2</f>
        <v>13.5</v>
      </c>
      <c r="K3">
        <v>0</v>
      </c>
    </row>
    <row r="4" spans="1:13" x14ac:dyDescent="0.25">
      <c r="A4" t="s">
        <v>4</v>
      </c>
      <c r="B4" t="s">
        <v>6</v>
      </c>
      <c r="C4" t="s">
        <v>10</v>
      </c>
      <c r="D4" t="s">
        <v>11</v>
      </c>
      <c r="E4" t="s">
        <v>15</v>
      </c>
      <c r="F4">
        <f t="shared" ref="F4:F15" si="0">F3+1</f>
        <v>2</v>
      </c>
      <c r="G4">
        <v>0</v>
      </c>
      <c r="H4">
        <f>$C$5</f>
        <v>93</v>
      </c>
      <c r="I4">
        <f>I3+(H4-$B$5)</f>
        <v>0</v>
      </c>
      <c r="J4">
        <f>J3+$A$5*COS(PI()*I4/180)</f>
        <v>20.5</v>
      </c>
      <c r="K4">
        <f>K3+$A$5*SIN(PI()*I4/180)</f>
        <v>0</v>
      </c>
    </row>
    <row r="5" spans="1:13" x14ac:dyDescent="0.25">
      <c r="A5">
        <v>7</v>
      </c>
      <c r="B5">
        <v>93</v>
      </c>
      <c r="C5">
        <v>93</v>
      </c>
      <c r="D5">
        <v>11.5</v>
      </c>
      <c r="E5">
        <v>1</v>
      </c>
      <c r="F5">
        <f t="shared" si="0"/>
        <v>3</v>
      </c>
      <c r="G5">
        <f>SIN(PI()*($D$2+(F5-3)*$A$2)/180)</f>
        <v>0.73921297864814284</v>
      </c>
      <c r="H5">
        <f t="shared" ref="H5:H14" si="1">$C$5+($B$2+$C$8*($C$2-$B$2))*SIGN(G5)*(ABS(G5))^($E$5+$C$8*($E$8-$E$5))</f>
        <v>125.78614966811159</v>
      </c>
      <c r="I5">
        <f>I4+(H5-$B$5)</f>
        <v>32.786149668111591</v>
      </c>
      <c r="J5">
        <f>J4+$A$5*COS(PI()*I5/180)</f>
        <v>26.384882697190651</v>
      </c>
      <c r="K5">
        <f t="shared" ref="K5:K14" si="2">K4+$A$5*SIN(PI()*I5/180)</f>
        <v>3.7905350071337001</v>
      </c>
    </row>
    <row r="6" spans="1:13" x14ac:dyDescent="0.25">
      <c r="F6">
        <f t="shared" si="0"/>
        <v>4</v>
      </c>
      <c r="G6">
        <f>SIN(PI()*($D$2+(F6-3)*$A$2)/180)</f>
        <v>0.97691308372068464</v>
      </c>
      <c r="H6">
        <f t="shared" si="1"/>
        <v>150.26155038867944</v>
      </c>
      <c r="I6">
        <f t="shared" ref="I6:I14" si="3">I5+(H6-$B$5)</f>
        <v>90.04770005679103</v>
      </c>
      <c r="J6">
        <f>J5+$A$5*COS(PI()*I6/180)</f>
        <v>26.379055036553098</v>
      </c>
      <c r="K6">
        <f t="shared" si="2"/>
        <v>10.790532581302671</v>
      </c>
    </row>
    <row r="7" spans="1:13" x14ac:dyDescent="0.25">
      <c r="C7" t="s">
        <v>12</v>
      </c>
      <c r="E7" t="s">
        <v>16</v>
      </c>
      <c r="F7">
        <f t="shared" si="0"/>
        <v>5</v>
      </c>
      <c r="G7">
        <f t="shared" ref="G7:G14" si="4">SIN(PI()*($D$2+(F7-3)*$A$2)/180)</f>
        <v>0.95285011693487109</v>
      </c>
      <c r="H7">
        <f t="shared" si="1"/>
        <v>147.47540072056785</v>
      </c>
      <c r="I7">
        <f t="shared" si="3"/>
        <v>144.52310077735888</v>
      </c>
      <c r="J7">
        <f>J6+$A$5*COS(PI()*I7/180)</f>
        <v>20.678607957773522</v>
      </c>
      <c r="K7">
        <f t="shared" si="2"/>
        <v>14.853155268931122</v>
      </c>
    </row>
    <row r="8" spans="1:13" x14ac:dyDescent="0.25">
      <c r="C8">
        <v>1</v>
      </c>
      <c r="E8">
        <v>2</v>
      </c>
      <c r="F8">
        <f t="shared" si="0"/>
        <v>6</v>
      </c>
      <c r="G8">
        <f t="shared" si="4"/>
        <v>0.6734717308084579</v>
      </c>
      <c r="H8">
        <f t="shared" si="1"/>
        <v>120.21385033188839</v>
      </c>
      <c r="I8">
        <f t="shared" si="3"/>
        <v>171.73695110924729</v>
      </c>
      <c r="J8">
        <f t="shared" ref="J8:J13" si="5">J7+$A$5*COS(PI()*I8/180)</f>
        <v>13.75127718889685</v>
      </c>
      <c r="K8">
        <f t="shared" si="2"/>
        <v>15.859181321563227</v>
      </c>
    </row>
    <row r="9" spans="1:13" x14ac:dyDescent="0.25">
      <c r="F9">
        <f t="shared" si="0"/>
        <v>7</v>
      </c>
      <c r="G9">
        <f t="shared" si="4"/>
        <v>0.21363713828672809</v>
      </c>
      <c r="H9">
        <f t="shared" si="1"/>
        <v>95.738449611320561</v>
      </c>
      <c r="I9">
        <f t="shared" si="3"/>
        <v>174.47540072056785</v>
      </c>
      <c r="J9">
        <f t="shared" si="5"/>
        <v>6.7837924943551853</v>
      </c>
      <c r="K9">
        <f t="shared" si="2"/>
        <v>16.533093060092572</v>
      </c>
    </row>
    <row r="10" spans="1:13" x14ac:dyDescent="0.25">
      <c r="F10">
        <f t="shared" si="0"/>
        <v>8</v>
      </c>
      <c r="G10">
        <f t="shared" si="4"/>
        <v>-0.3034413529122269</v>
      </c>
      <c r="H10">
        <f t="shared" si="1"/>
        <v>87.475400720567848</v>
      </c>
      <c r="I10">
        <f t="shared" si="3"/>
        <v>168.9508014411357</v>
      </c>
      <c r="J10">
        <f t="shared" si="5"/>
        <v>-8.6448353836917846E-2</v>
      </c>
      <c r="K10">
        <f t="shared" si="2"/>
        <v>17.874655838285474</v>
      </c>
    </row>
    <row r="11" spans="1:13" x14ac:dyDescent="0.25">
      <c r="F11">
        <f t="shared" si="0"/>
        <v>9</v>
      </c>
      <c r="G11">
        <f t="shared" si="4"/>
        <v>-0.73921297864814273</v>
      </c>
      <c r="H11">
        <f t="shared" si="1"/>
        <v>60.21385033188843</v>
      </c>
      <c r="I11">
        <f t="shared" si="3"/>
        <v>136.16465177302413</v>
      </c>
      <c r="J11">
        <f t="shared" si="5"/>
        <v>-5.1357798992726922</v>
      </c>
      <c r="K11">
        <f t="shared" si="2"/>
        <v>22.722774127298973</v>
      </c>
    </row>
    <row r="12" spans="1:13" x14ac:dyDescent="0.25">
      <c r="F12">
        <f>F11+1</f>
        <v>10</v>
      </c>
      <c r="G12">
        <f t="shared" si="4"/>
        <v>-0.97691308372068453</v>
      </c>
      <c r="H12">
        <f t="shared" si="1"/>
        <v>35.738449611320576</v>
      </c>
      <c r="I12">
        <f t="shared" si="3"/>
        <v>78.903101384344708</v>
      </c>
      <c r="J12">
        <f t="shared" si="5"/>
        <v>-3.7884979528288092</v>
      </c>
      <c r="K12">
        <f t="shared" si="2"/>
        <v>29.591895712828403</v>
      </c>
    </row>
    <row r="13" spans="1:13" x14ac:dyDescent="0.25">
      <c r="F13">
        <f t="shared" si="0"/>
        <v>11</v>
      </c>
      <c r="G13">
        <f t="shared" si="4"/>
        <v>-0.95285011693487121</v>
      </c>
      <c r="H13">
        <f t="shared" si="1"/>
        <v>38.524599279432138</v>
      </c>
      <c r="I13">
        <f t="shared" si="3"/>
        <v>24.427700663776847</v>
      </c>
      <c r="J13">
        <f t="shared" si="5"/>
        <v>2.5848888690502054</v>
      </c>
      <c r="K13">
        <f t="shared" si="2"/>
        <v>32.486708387026667</v>
      </c>
    </row>
    <row r="14" spans="1:13" x14ac:dyDescent="0.25">
      <c r="F14">
        <f t="shared" si="0"/>
        <v>12</v>
      </c>
      <c r="G14">
        <f t="shared" si="4"/>
        <v>-0.6734717308084579</v>
      </c>
      <c r="H14">
        <f t="shared" si="1"/>
        <v>65.786149668111605</v>
      </c>
      <c r="I14">
        <f t="shared" si="3"/>
        <v>-2.7861496681115483</v>
      </c>
      <c r="J14">
        <f>J13+$A$5*COS(PI()*I14/180)</f>
        <v>9.5766142866756461</v>
      </c>
      <c r="K14">
        <f t="shared" si="2"/>
        <v>32.146450125509986</v>
      </c>
    </row>
    <row r="15" spans="1:13" x14ac:dyDescent="0.25">
      <c r="F15">
        <f t="shared" si="0"/>
        <v>13</v>
      </c>
      <c r="G15">
        <v>0</v>
      </c>
      <c r="H15">
        <f>$C$5</f>
        <v>93</v>
      </c>
      <c r="I15">
        <f>I14+(H15-$B$5)</f>
        <v>-2.7861496681115483</v>
      </c>
      <c r="J15">
        <f>J14+$D$5*COS(PI()*I15/180)</f>
        <v>21.063020329917443</v>
      </c>
      <c r="K15">
        <f>K14+$D$5*SIN(PI()*I15/180)</f>
        <v>31.587454410161151</v>
      </c>
      <c r="L15">
        <f>K15/J15</f>
        <v>1.4996640517549631</v>
      </c>
      <c r="M15">
        <f>SLOPE(K3:K14, J3:J14)</f>
        <v>-0.70799648199781073</v>
      </c>
    </row>
    <row r="16" spans="1:13" x14ac:dyDescent="0.25">
      <c r="M16">
        <f>180*ATAN(M15)/PI()</f>
        <v>-35.298359499202988</v>
      </c>
    </row>
    <row r="17" spans="7:12" x14ac:dyDescent="0.25">
      <c r="G17">
        <f>133*PI()/180</f>
        <v>2.3212879051524582</v>
      </c>
      <c r="J17">
        <f>AVERAGE(J2:J15)</f>
        <v>10.870815189605297</v>
      </c>
      <c r="K17">
        <f>AVERAGE(K2:K15)</f>
        <v>16.302602560009568</v>
      </c>
      <c r="L17">
        <f>K17-L15*J17</f>
        <v>3.1806886688912073E-5</v>
      </c>
    </row>
    <row r="19" spans="7:12" x14ac:dyDescent="0.25">
      <c r="I19">
        <f>46.38*PI()/180</f>
        <v>0.80948370707496997</v>
      </c>
      <c r="K19">
        <f>SLOPE(K2:K15, F2:F15)/SLOPE(J2:J15,F2:F15)</f>
        <v>-3.544630053070835</v>
      </c>
    </row>
    <row r="22" spans="7:12" x14ac:dyDescent="0.25">
      <c r="K22">
        <v>-10</v>
      </c>
      <c r="L22">
        <f>$L$15*K22</f>
        <v>-14.996640517549631</v>
      </c>
    </row>
    <row r="23" spans="7:12" x14ac:dyDescent="0.25">
      <c r="K23">
        <f>K22+5</f>
        <v>-5</v>
      </c>
      <c r="L23">
        <f t="shared" ref="L23:L50" si="6">$L$15*K23</f>
        <v>-7.4983202587748154</v>
      </c>
    </row>
    <row r="24" spans="7:12" x14ac:dyDescent="0.25">
      <c r="K24">
        <f t="shared" ref="K24:K27" si="7">K23+5</f>
        <v>0</v>
      </c>
      <c r="L24">
        <f t="shared" si="6"/>
        <v>0</v>
      </c>
    </row>
    <row r="25" spans="7:12" x14ac:dyDescent="0.25">
      <c r="K25">
        <f t="shared" si="7"/>
        <v>5</v>
      </c>
      <c r="L25">
        <f t="shared" si="6"/>
        <v>7.4983202587748154</v>
      </c>
    </row>
    <row r="26" spans="7:12" x14ac:dyDescent="0.25">
      <c r="K26">
        <f t="shared" si="7"/>
        <v>10</v>
      </c>
      <c r="L26">
        <f t="shared" si="6"/>
        <v>14.996640517549631</v>
      </c>
    </row>
    <row r="27" spans="7:12" x14ac:dyDescent="0.25">
      <c r="K27">
        <f t="shared" si="7"/>
        <v>15</v>
      </c>
      <c r="L27">
        <f t="shared" si="6"/>
        <v>22.494960776324447</v>
      </c>
    </row>
    <row r="28" spans="7:12" x14ac:dyDescent="0.25">
      <c r="K28">
        <f>K27+5</f>
        <v>20</v>
      </c>
      <c r="L28">
        <f t="shared" si="6"/>
        <v>29.993281035099262</v>
      </c>
    </row>
    <row r="29" spans="7:12" x14ac:dyDescent="0.25">
      <c r="K29">
        <f t="shared" ref="K29:K50" si="8">K28+5</f>
        <v>25</v>
      </c>
      <c r="L29">
        <f t="shared" si="6"/>
        <v>37.491601293874076</v>
      </c>
    </row>
    <row r="30" spans="7:12" x14ac:dyDescent="0.25">
      <c r="K30">
        <f t="shared" si="8"/>
        <v>30</v>
      </c>
      <c r="L30">
        <f t="shared" si="6"/>
        <v>44.989921552648894</v>
      </c>
    </row>
    <row r="31" spans="7:12" x14ac:dyDescent="0.25">
      <c r="K31">
        <f t="shared" si="8"/>
        <v>35</v>
      </c>
      <c r="L31">
        <f t="shared" si="6"/>
        <v>52.488241811423705</v>
      </c>
    </row>
    <row r="32" spans="7:12" x14ac:dyDescent="0.25">
      <c r="K32">
        <f t="shared" si="8"/>
        <v>40</v>
      </c>
      <c r="L32">
        <f t="shared" si="6"/>
        <v>59.986562070198524</v>
      </c>
    </row>
    <row r="33" spans="11:12" x14ac:dyDescent="0.25">
      <c r="K33">
        <f t="shared" si="8"/>
        <v>45</v>
      </c>
      <c r="L33">
        <f t="shared" si="6"/>
        <v>67.484882328973342</v>
      </c>
    </row>
    <row r="34" spans="11:12" x14ac:dyDescent="0.25">
      <c r="K34">
        <f t="shared" si="8"/>
        <v>50</v>
      </c>
      <c r="L34">
        <f t="shared" si="6"/>
        <v>74.983202587748153</v>
      </c>
    </row>
    <row r="35" spans="11:12" x14ac:dyDescent="0.25">
      <c r="K35">
        <f t="shared" si="8"/>
        <v>55</v>
      </c>
      <c r="L35">
        <f t="shared" si="6"/>
        <v>82.481522846522964</v>
      </c>
    </row>
    <row r="36" spans="11:12" x14ac:dyDescent="0.25">
      <c r="K36">
        <f t="shared" si="8"/>
        <v>60</v>
      </c>
      <c r="L36">
        <f t="shared" si="6"/>
        <v>89.979843105297789</v>
      </c>
    </row>
    <row r="37" spans="11:12" x14ac:dyDescent="0.25">
      <c r="K37">
        <f t="shared" si="8"/>
        <v>65</v>
      </c>
      <c r="L37">
        <f t="shared" si="6"/>
        <v>97.4781633640726</v>
      </c>
    </row>
    <row r="38" spans="11:12" x14ac:dyDescent="0.25">
      <c r="K38">
        <f t="shared" si="8"/>
        <v>70</v>
      </c>
      <c r="L38">
        <f t="shared" si="6"/>
        <v>104.97648362284741</v>
      </c>
    </row>
    <row r="39" spans="11:12" x14ac:dyDescent="0.25">
      <c r="K39">
        <f t="shared" si="8"/>
        <v>75</v>
      </c>
      <c r="L39">
        <f t="shared" si="6"/>
        <v>112.47480388162224</v>
      </c>
    </row>
    <row r="40" spans="11:12" x14ac:dyDescent="0.25">
      <c r="K40">
        <f t="shared" si="8"/>
        <v>80</v>
      </c>
      <c r="L40">
        <f t="shared" si="6"/>
        <v>119.97312414039705</v>
      </c>
    </row>
    <row r="41" spans="11:12" x14ac:dyDescent="0.25">
      <c r="K41">
        <f t="shared" si="8"/>
        <v>85</v>
      </c>
      <c r="L41">
        <f t="shared" si="6"/>
        <v>127.47144439917186</v>
      </c>
    </row>
    <row r="42" spans="11:12" x14ac:dyDescent="0.25">
      <c r="K42">
        <f t="shared" si="8"/>
        <v>90</v>
      </c>
      <c r="L42">
        <f t="shared" si="6"/>
        <v>134.96976465794668</v>
      </c>
    </row>
    <row r="43" spans="11:12" x14ac:dyDescent="0.25">
      <c r="K43">
        <f t="shared" si="8"/>
        <v>95</v>
      </c>
      <c r="L43">
        <f t="shared" si="6"/>
        <v>142.46808491672149</v>
      </c>
    </row>
    <row r="44" spans="11:12" x14ac:dyDescent="0.25">
      <c r="K44">
        <f t="shared" si="8"/>
        <v>100</v>
      </c>
      <c r="L44">
        <f t="shared" si="6"/>
        <v>149.96640517549631</v>
      </c>
    </row>
    <row r="45" spans="11:12" x14ac:dyDescent="0.25">
      <c r="K45">
        <f t="shared" si="8"/>
        <v>105</v>
      </c>
      <c r="L45">
        <f t="shared" si="6"/>
        <v>157.46472543427112</v>
      </c>
    </row>
    <row r="46" spans="11:12" x14ac:dyDescent="0.25">
      <c r="K46">
        <f t="shared" si="8"/>
        <v>110</v>
      </c>
      <c r="L46">
        <f t="shared" si="6"/>
        <v>164.96304569304593</v>
      </c>
    </row>
    <row r="47" spans="11:12" x14ac:dyDescent="0.25">
      <c r="K47">
        <f t="shared" si="8"/>
        <v>115</v>
      </c>
      <c r="L47">
        <f t="shared" si="6"/>
        <v>172.46136595182077</v>
      </c>
    </row>
    <row r="48" spans="11:12" x14ac:dyDescent="0.25">
      <c r="K48">
        <f t="shared" si="8"/>
        <v>120</v>
      </c>
      <c r="L48">
        <f t="shared" si="6"/>
        <v>179.95968621059558</v>
      </c>
    </row>
    <row r="49" spans="11:12" x14ac:dyDescent="0.25">
      <c r="K49">
        <f t="shared" si="8"/>
        <v>125</v>
      </c>
      <c r="L49">
        <f t="shared" si="6"/>
        <v>187.45800646937039</v>
      </c>
    </row>
    <row r="50" spans="11:12" x14ac:dyDescent="0.25">
      <c r="K50">
        <f t="shared" si="8"/>
        <v>130</v>
      </c>
      <c r="L50">
        <f t="shared" si="6"/>
        <v>194.9563267281452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Erie - The Behrend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SAAMAN KHALILOLLAHI</dc:creator>
  <cp:lastModifiedBy>SAAMAN KHALILOLLAHI</cp:lastModifiedBy>
  <dcterms:created xsi:type="dcterms:W3CDTF">2017-10-27T23:41:30Z</dcterms:created>
  <dcterms:modified xsi:type="dcterms:W3CDTF">2018-04-12T00:41:08Z</dcterms:modified>
</cp:coreProperties>
</file>