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y Documents\GitHub\SnakeRobot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0" i="1" l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A2" i="1"/>
  <c r="K29" i="1"/>
  <c r="K30" i="1"/>
  <c r="K31" i="1"/>
  <c r="K32" i="1" s="1"/>
  <c r="K33" i="1" s="1"/>
  <c r="K34" i="1" s="1"/>
  <c r="K28" i="1"/>
  <c r="K24" i="1"/>
  <c r="K25" i="1"/>
  <c r="K26" i="1"/>
  <c r="K27" i="1" s="1"/>
  <c r="K23" i="1"/>
  <c r="F15" i="1" l="1"/>
  <c r="H4" i="1"/>
  <c r="H3" i="1"/>
  <c r="H15" i="1"/>
  <c r="G8" i="1"/>
  <c r="G6" i="1" l="1"/>
  <c r="G7" i="1"/>
  <c r="G14" i="1"/>
  <c r="G11" i="1"/>
  <c r="G10" i="1"/>
  <c r="G13" i="1"/>
  <c r="G9" i="1"/>
  <c r="G5" i="1"/>
  <c r="G12" i="1"/>
  <c r="J3" i="1"/>
  <c r="F3" i="1"/>
  <c r="I4" i="1" s="1"/>
  <c r="F4" i="1" l="1"/>
  <c r="H5" i="1" s="1"/>
  <c r="K4" i="1"/>
  <c r="J4" i="1"/>
  <c r="I5" i="1" l="1"/>
  <c r="J5" i="1" s="1"/>
  <c r="F5" i="1"/>
  <c r="H6" i="1" s="1"/>
  <c r="K5" i="1" l="1"/>
  <c r="I6" i="1"/>
  <c r="F6" i="1"/>
  <c r="H7" i="1" s="1"/>
  <c r="J6" i="1" l="1"/>
  <c r="K6" i="1"/>
  <c r="F7" i="1"/>
  <c r="H8" i="1" s="1"/>
  <c r="I7" i="1"/>
  <c r="K7" i="1" l="1"/>
  <c r="I8" i="1"/>
  <c r="F8" i="1"/>
  <c r="H9" i="1" s="1"/>
  <c r="J7" i="1"/>
  <c r="K8" i="1" l="1"/>
  <c r="F9" i="1"/>
  <c r="H10" i="1" s="1"/>
  <c r="I9" i="1"/>
  <c r="J8" i="1"/>
  <c r="J9" i="1" l="1"/>
  <c r="I10" i="1"/>
  <c r="F10" i="1"/>
  <c r="H11" i="1" s="1"/>
  <c r="K9" i="1"/>
  <c r="J10" i="1" l="1"/>
  <c r="K10" i="1"/>
  <c r="F11" i="1"/>
  <c r="H12" i="1" s="1"/>
  <c r="I11" i="1"/>
  <c r="J11" i="1" l="1"/>
  <c r="I12" i="1"/>
  <c r="F12" i="1"/>
  <c r="H13" i="1" s="1"/>
  <c r="K11" i="1"/>
  <c r="J12" i="1" l="1"/>
  <c r="K12" i="1"/>
  <c r="I13" i="1"/>
  <c r="F13" i="1"/>
  <c r="H14" i="1" s="1"/>
  <c r="K13" i="1" l="1"/>
  <c r="F14" i="1"/>
  <c r="I14" i="1"/>
  <c r="J13" i="1"/>
  <c r="J14" i="1" l="1"/>
  <c r="I15" i="1"/>
  <c r="K14" i="1"/>
  <c r="J15" i="1" l="1"/>
  <c r="J17" i="1" s="1"/>
  <c r="K15" i="1"/>
  <c r="M15" i="1"/>
  <c r="M16" i="1" s="1"/>
  <c r="K19" i="1" l="1"/>
  <c r="L15" i="1"/>
  <c r="K17" i="1"/>
  <c r="L35" i="1" l="1"/>
  <c r="L39" i="1"/>
  <c r="L43" i="1"/>
  <c r="L47" i="1"/>
  <c r="L36" i="1"/>
  <c r="L40" i="1"/>
  <c r="L44" i="1"/>
  <c r="L48" i="1"/>
  <c r="L37" i="1"/>
  <c r="L41" i="1"/>
  <c r="L45" i="1"/>
  <c r="L49" i="1"/>
  <c r="L38" i="1"/>
  <c r="L42" i="1"/>
  <c r="L46" i="1"/>
  <c r="L50" i="1"/>
  <c r="L17" i="1"/>
  <c r="L31" i="1"/>
  <c r="L24" i="1"/>
  <c r="L28" i="1"/>
  <c r="L32" i="1"/>
  <c r="L25" i="1"/>
  <c r="L22" i="1"/>
  <c r="L29" i="1"/>
  <c r="L33" i="1"/>
  <c r="L26" i="1"/>
  <c r="L30" i="1"/>
  <c r="L34" i="1"/>
  <c r="L23" i="1"/>
  <c r="L27" i="1"/>
</calcChain>
</file>

<file path=xl/sharedStrings.xml><?xml version="1.0" encoding="utf-8"?>
<sst xmlns="http://schemas.openxmlformats.org/spreadsheetml/2006/main" count="17" uniqueCount="17">
  <si>
    <t>Phase lag</t>
  </si>
  <si>
    <t>Current value</t>
  </si>
  <si>
    <t>Servo Number</t>
  </si>
  <si>
    <t>Sensor to first servo</t>
  </si>
  <si>
    <t>Link length</t>
  </si>
  <si>
    <t>Calculated Position (x)</t>
  </si>
  <si>
    <t>Forward angle</t>
  </si>
  <si>
    <t>Servo Angle</t>
  </si>
  <si>
    <t>Angle from start</t>
  </si>
  <si>
    <t>Calculated Position (y)</t>
  </si>
  <si>
    <t>Center angle</t>
  </si>
  <si>
    <t>Tail length</t>
  </si>
  <si>
    <t>Compression value</t>
  </si>
  <si>
    <t>Min amplitude</t>
  </si>
  <si>
    <t>Max amplitude</t>
  </si>
  <si>
    <t>Min power</t>
  </si>
  <si>
    <t>Max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</si>
</sst>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Sheet1!$J$2:$J$15</c:f>
              <c:numCache>
                <c:formatCode>General</c:formatCode>
                <c:ptCount val="14"/>
                <c:pt idx="0">
                  <c:v>0</c:v>
                </c:pt>
                <c:pt idx="1">
                  <c:v>15</c:v>
                </c:pt>
                <c:pt idx="2">
                  <c:v>22</c:v>
                </c:pt>
                <c:pt idx="3">
                  <c:v>27.203981278266617</c:v>
                </c:pt>
                <c:pt idx="4">
                  <c:v>27.222988917366919</c:v>
                </c:pt>
                <c:pt idx="5">
                  <c:v>22.904889870236744</c:v>
                </c:pt>
                <c:pt idx="6">
                  <c:v>17.034449127294753</c:v>
                </c:pt>
                <c:pt idx="7">
                  <c:v>11.01660000351437</c:v>
                </c:pt>
                <c:pt idx="8">
                  <c:v>5.3641231109128418</c:v>
                </c:pt>
                <c:pt idx="9">
                  <c:v>1.8909179691627664</c:v>
                </c:pt>
                <c:pt idx="10">
                  <c:v>3.3736368275457087</c:v>
                </c:pt>
                <c:pt idx="11">
                  <c:v>9.4417524502773258</c:v>
                </c:pt>
                <c:pt idx="12">
                  <c:v>16.367709097540981</c:v>
                </c:pt>
                <c:pt idx="13">
                  <c:v>27.746066446616986</c:v>
                </c:pt>
              </c:numCache>
            </c:numRef>
          </c:xVal>
          <c:yVal>
            <c:numRef>
              <c:f>Sheet1!$K$2:$K$15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4.6817281911117554</c:v>
                </c:pt>
                <c:pt idx="4">
                  <c:v>11.681702384611031</c:v>
                </c:pt>
                <c:pt idx="5">
                  <c:v>17.191150689039841</c:v>
                </c:pt>
                <c:pt idx="6">
                  <c:v>21.004013849921265</c:v>
                </c:pt>
                <c:pt idx="7">
                  <c:v>24.579694473720835</c:v>
                </c:pt>
                <c:pt idx="8">
                  <c:v>28.708799095622027</c:v>
                </c:pt>
                <c:pt idx="9">
                  <c:v>34.786368185588906</c:v>
                </c:pt>
                <c:pt idx="10">
                  <c:v>41.627533640903927</c:v>
                </c:pt>
                <c:pt idx="11">
                  <c:v>45.117228869596609</c:v>
                </c:pt>
                <c:pt idx="12">
                  <c:v>44.101785852867266</c:v>
                </c:pt>
                <c:pt idx="13">
                  <c:v>42.433558039669059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B-4D4E-99C1-99116E3B4FD2}"/>
            </c:ext>
          </c:extLst>
        </c:ser>
        <c:ser>
          <c:idx val="1"/>
          <c:order val="1"/>
          <c:tx>
            <c:v>Average 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Sheet1!$J$17</c:f>
              <c:numCache>
                <c:formatCode>General</c:formatCode>
                <c:ptCount val="1"/>
                <c:pt idx="0">
                  <c:v>14.754793935624003</c:v>
                </c:pt>
              </c:numCache>
            </c:numRef>
          </c:xVal>
          <c:yVal>
            <c:numRef>
              <c:f>Sheet1!$K$17</c:f>
              <c:numCache>
                <c:formatCode>General</c:formatCode>
                <c:ptCount val="1"/>
                <c:pt idx="0">
                  <c:v>22.565254519475179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68-4650-B34A-E112D10E5B57}"/>
            </c:ext>
          </c:extLst>
        </c:ser>
        <c:ser>
          <c:idx val="2"/>
          <c:order val="2"/>
          <c:tx>
            <c:v>Regression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Sheet1!$K$22:$K$50</c:f>
              <c:numCache>
                <c:formatCode>General</c:formatCode>
                <c:ptCount val="29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105</c:v>
                </c:pt>
                <c:pt idx="24">
                  <c:v>110</c:v>
                </c:pt>
                <c:pt idx="25">
                  <c:v>115</c:v>
                </c:pt>
                <c:pt idx="26">
                  <c:v>120</c:v>
                </c:pt>
                <c:pt idx="27">
                  <c:v>125</c:v>
                </c:pt>
                <c:pt idx="28">
                  <c:v>130</c:v>
                </c:pt>
              </c:numCache>
            </c:numRef>
          </c:xVal>
          <c:yVal>
            <c:numRef>
              <c:f>Sheet1!$L$22:$L$50</c:f>
              <c:numCache>
                <c:formatCode>General</c:formatCode>
                <c:ptCount val="29"/>
                <c:pt idx="0">
                  <c:v>-15.293540120834997</c:v>
                </c:pt>
                <c:pt idx="1">
                  <c:v>-7.6467700604174986</c:v>
                </c:pt>
                <c:pt idx="2">
                  <c:v>0</c:v>
                </c:pt>
                <c:pt idx="3">
                  <c:v>7.6467700604174986</c:v>
                </c:pt>
                <c:pt idx="4">
                  <c:v>15.293540120834997</c:v>
                </c:pt>
                <c:pt idx="5">
                  <c:v>22.940310181252496</c:v>
                </c:pt>
                <c:pt idx="6">
                  <c:v>30.587080241669995</c:v>
                </c:pt>
                <c:pt idx="7">
                  <c:v>38.23385030208749</c:v>
                </c:pt>
                <c:pt idx="8">
                  <c:v>45.880620362504992</c:v>
                </c:pt>
                <c:pt idx="9">
                  <c:v>53.527390422922487</c:v>
                </c:pt>
                <c:pt idx="10">
                  <c:v>61.174160483339989</c:v>
                </c:pt>
                <c:pt idx="11">
                  <c:v>68.820930543757484</c:v>
                </c:pt>
                <c:pt idx="12">
                  <c:v>76.467700604174979</c:v>
                </c:pt>
                <c:pt idx="13">
                  <c:v>84.114470664592474</c:v>
                </c:pt>
                <c:pt idx="14">
                  <c:v>91.761240725009984</c:v>
                </c:pt>
                <c:pt idx="15">
                  <c:v>99.408010785427479</c:v>
                </c:pt>
                <c:pt idx="16">
                  <c:v>107.05478084584497</c:v>
                </c:pt>
                <c:pt idx="17">
                  <c:v>114.70155090626247</c:v>
                </c:pt>
                <c:pt idx="18">
                  <c:v>122.34832096667998</c:v>
                </c:pt>
                <c:pt idx="19">
                  <c:v>129.99509102709746</c:v>
                </c:pt>
                <c:pt idx="20">
                  <c:v>137.64186108751497</c:v>
                </c:pt>
                <c:pt idx="21">
                  <c:v>145.28863114793248</c:v>
                </c:pt>
                <c:pt idx="22">
                  <c:v>152.93540120834996</c:v>
                </c:pt>
                <c:pt idx="23">
                  <c:v>160.58217126876747</c:v>
                </c:pt>
                <c:pt idx="24">
                  <c:v>168.22894132918495</c:v>
                </c:pt>
                <c:pt idx="25">
                  <c:v>175.87571138960246</c:v>
                </c:pt>
                <c:pt idx="26">
                  <c:v>183.52248145001997</c:v>
                </c:pt>
                <c:pt idx="27">
                  <c:v>191.16925151043745</c:v>
                </c:pt>
                <c:pt idx="28">
                  <c:v>198.81602157085496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68-4650-B34A-E112D10E5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286600"/>
        <c:axId val="254291520"/>
      </c:scatterChart>
      <c:valAx>
        <c:axId val="254286600"/>
        <c:scaling>
          <c:orientation val="minMax"/>
          <c:max val="130"/>
          <c:min val="-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Postion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91520"/>
        <c:crosses val="autoZero"/>
        <c:crossBetween val="midCat"/>
      </c:valAx>
      <c:valAx>
        <c:axId val="254291520"/>
        <c:scaling>
          <c:orientation val="minMax"/>
          <c:max val="60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Calculated</a:t>
                </a:r>
                <a:r>
                  <a:rPr lang="en-US" baseline="0"/>
                  <a:t> Position (y)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28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9739228472729567"/>
                  <c:y val="8.51352435112277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Sheet1!$J$2:$J$15</c:f>
              <c:numCache>
                <c:formatCode>General</c:formatCode>
                <c:ptCount val="14"/>
                <c:pt idx="0">
                  <c:v>0</c:v>
                </c:pt>
                <c:pt idx="1">
                  <c:v>15</c:v>
                </c:pt>
                <c:pt idx="2">
                  <c:v>22</c:v>
                </c:pt>
                <c:pt idx="3">
                  <c:v>27.203981278266617</c:v>
                </c:pt>
                <c:pt idx="4">
                  <c:v>27.222988917366919</c:v>
                </c:pt>
                <c:pt idx="5">
                  <c:v>22.904889870236744</c:v>
                </c:pt>
                <c:pt idx="6">
                  <c:v>17.034449127294753</c:v>
                </c:pt>
                <c:pt idx="7">
                  <c:v>11.01660000351437</c:v>
                </c:pt>
                <c:pt idx="8">
                  <c:v>5.3641231109128418</c:v>
                </c:pt>
                <c:pt idx="9">
                  <c:v>1.8909179691627664</c:v>
                </c:pt>
                <c:pt idx="10">
                  <c:v>3.3736368275457087</c:v>
                </c:pt>
                <c:pt idx="11">
                  <c:v>9.4417524502773258</c:v>
                </c:pt>
                <c:pt idx="12">
                  <c:v>16.367709097540981</c:v>
                </c:pt>
                <c:pt idx="13">
                  <c:v>27.746066446616986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5-4502-B812-97987207C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011816"/>
        <c:axId val="414014112"/>
      </c:scatterChart>
      <c:valAx>
        <c:axId val="41401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4112"/>
        <c:crosses val="autoZero"/>
        <c:crossBetween val="midCat"/>
      </c:valAx>
      <c:valAx>
        <c:axId val="41401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1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Calculated Position 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3371981627296589"/>
                  <c:y val="0.338218868474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Sheet1!$F$2:$F$15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xVal>
          <c:yVal>
            <c:numRef>
              <c:f>Sheet1!$K$2:$K$15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4.6817281911117554</c:v>
                </c:pt>
                <c:pt idx="4">
                  <c:v>11.681702384611031</c:v>
                </c:pt>
                <c:pt idx="5">
                  <c:v>17.191150689039841</c:v>
                </c:pt>
                <c:pt idx="6">
                  <c:v>21.004013849921265</c:v>
                </c:pt>
                <c:pt idx="7">
                  <c:v>24.579694473720835</c:v>
                </c:pt>
                <c:pt idx="8">
                  <c:v>28.708799095622027</c:v>
                </c:pt>
                <c:pt idx="9">
                  <c:v>34.786368185588906</c:v>
                </c:pt>
                <c:pt idx="10">
                  <c:v>41.627533640903927</c:v>
                </c:pt>
                <c:pt idx="11">
                  <c:v>45.117228869596609</c:v>
                </c:pt>
                <c:pt idx="12">
                  <c:v>44.101785852867266</c:v>
                </c:pt>
                <c:pt idx="13">
                  <c:v>42.433558039669059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0-4AEC-A9DE-3328C1F0A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4682080"/>
        <c:axId val="254682408"/>
      </c:scatterChart>
      <c:valAx>
        <c:axId val="25468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82408"/>
        <c:crosses val="autoZero"/>
        <c:crossBetween val="midCat"/>
      </c:valAx>
      <c:valAx>
        <c:axId val="25468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68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9</xdr:row>
      <xdr:rowOff>19050</xdr:rowOff>
    </xdr:from>
    <xdr:to>
      <xdr:col>4</xdr:col>
      <xdr:colOff>409576</xdr:colOff>
      <xdr:row>28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20</xdr:row>
      <xdr:rowOff>133350</xdr:rowOff>
    </xdr:from>
    <xdr:to>
      <xdr:col>10</xdr:col>
      <xdr:colOff>85725</xdr:colOff>
      <xdr:row>35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171450</xdr:colOff>
      <xdr:row>37</xdr:row>
      <xdr:rowOff>9525</xdr:rowOff>
    </xdr:from>
    <xdr:to>
      <xdr:col>10</xdr:col>
      <xdr:colOff>209550</xdr:colOff>
      <xdr:row>51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4.85546875" customWidth="1"/>
    <col min="3" max="3" width="19.42578125" customWidth="1"/>
    <col min="4" max="4" width="14" customWidth="1"/>
    <col min="5" max="5" width="19.42578125" customWidth="1"/>
    <col min="6" max="8" width="14.5703125" customWidth="1"/>
    <col min="9" max="9" width="16.5703125" customWidth="1"/>
    <col min="10" max="10" width="22.28515625" customWidth="1"/>
    <col min="11" max="11" width="26.140625" customWidth="1"/>
    <col min="12" max="12" width="18.5703125" customWidth="1"/>
    <col min="13" max="13" width="20.85546875" customWidth="1"/>
  </cols>
  <sheetData>
    <row r="1" spans="1:13" x14ac:dyDescent="0.25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2</v>
      </c>
      <c r="H1" t="s">
        <v>7</v>
      </c>
      <c r="I1" t="s">
        <v>8</v>
      </c>
      <c r="J1" t="s">
        <v>5</v>
      </c>
      <c r="K1" t="s">
        <v>9</v>
      </c>
    </row>
    <row r="2" spans="1:13" x14ac:dyDescent="0.25">
      <c r="A2">
        <f>180/7</f>
        <v>25.714285714285715</v>
      </c>
      <c r="B2">
        <v>20</v>
      </c>
      <c r="C2">
        <v>60</v>
      </c>
      <c r="D2">
        <v>67.53994047895678</v>
      </c>
      <c r="E2">
        <v>15</v>
      </c>
      <c r="F2">
        <v>0</v>
      </c>
      <c r="G2">
        <v>0</v>
      </c>
      <c r="H2">
        <v>93</v>
      </c>
      <c r="I2">
        <v>0</v>
      </c>
      <c r="J2">
        <v>0</v>
      </c>
      <c r="K2">
        <v>0</v>
      </c>
    </row>
    <row r="3" spans="1:13" x14ac:dyDescent="0.25">
      <c r="F3">
        <f>F2+1</f>
        <v>1</v>
      </c>
      <c r="G3">
        <v>0</v>
      </c>
      <c r="H3">
        <f>$C$5</f>
        <v>93</v>
      </c>
      <c r="I3">
        <v>0</v>
      </c>
      <c r="J3">
        <f>$E$2</f>
        <v>15</v>
      </c>
      <c r="K3">
        <v>0</v>
      </c>
    </row>
    <row r="4" spans="1:13" x14ac:dyDescent="0.25">
      <c r="A4" t="s">
        <v>4</v>
      </c>
      <c r="B4" t="s">
        <v>6</v>
      </c>
      <c r="C4" t="s">
        <v>10</v>
      </c>
      <c r="D4" t="s">
        <v>11</v>
      </c>
      <c r="E4" t="s">
        <v>15</v>
      </c>
      <c r="F4">
        <f t="shared" ref="F4:F15" si="0">F3+1</f>
        <v>2</v>
      </c>
      <c r="G4">
        <v>0</v>
      </c>
      <c r="H4">
        <f>$C$5</f>
        <v>93</v>
      </c>
      <c r="I4">
        <f>I3+(H4-$B$5)</f>
        <v>0</v>
      </c>
      <c r="J4">
        <f>J3+$A$5*COS(PI()*I4/180)</f>
        <v>22</v>
      </c>
      <c r="K4">
        <f>K3+$A$5*SIN(PI()*I4/180)</f>
        <v>0</v>
      </c>
    </row>
    <row r="5" spans="1:13" x14ac:dyDescent="0.25">
      <c r="A5">
        <v>7</v>
      </c>
      <c r="B5">
        <v>93</v>
      </c>
      <c r="C5">
        <v>93</v>
      </c>
      <c r="D5">
        <v>11.5</v>
      </c>
      <c r="E5">
        <v>1</v>
      </c>
      <c r="F5">
        <f t="shared" si="0"/>
        <v>3</v>
      </c>
      <c r="G5">
        <f>SIN(PI()*($D$2+(F5-3)*$A$2)/180)</f>
        <v>0.92414607390473669</v>
      </c>
      <c r="H5">
        <f t="shared" ref="H5:H14" si="1">$C$5+($B$2+$C$8*($C$2-$B$2))*SIGN(G5)*(ABS(G5))^($E$5+$C$8*($E$8-$E$5))</f>
        <v>134.97592702454676</v>
      </c>
      <c r="I5">
        <f t="shared" ref="I5:I14" si="2">I4+(H5-$B$5)</f>
        <v>41.975927024546763</v>
      </c>
      <c r="J5">
        <f>J4+$A$5*COS(PI()*I5/180)</f>
        <v>27.203981278266617</v>
      </c>
      <c r="K5">
        <f t="shared" ref="K5:K14" si="3">K4+$A$5*SIN(PI()*I5/180)</f>
        <v>4.6817281911117554</v>
      </c>
    </row>
    <row r="6" spans="1:13" x14ac:dyDescent="0.25">
      <c r="F6">
        <f t="shared" si="0"/>
        <v>4</v>
      </c>
      <c r="G6">
        <f>SIN(PI()*($D$2+(F6-3)*$A$2)/180)</f>
        <v>0.99838748612542505</v>
      </c>
      <c r="H6">
        <f t="shared" si="1"/>
        <v>140.8684931415562</v>
      </c>
      <c r="I6">
        <f t="shared" si="2"/>
        <v>89.844420166102964</v>
      </c>
      <c r="J6">
        <f>J5+$A$5*COS(PI()*I6/180)</f>
        <v>27.222988917366919</v>
      </c>
      <c r="K6">
        <f t="shared" si="3"/>
        <v>11.681702384611031</v>
      </c>
    </row>
    <row r="7" spans="1:13" x14ac:dyDescent="0.25">
      <c r="C7" t="s">
        <v>12</v>
      </c>
      <c r="E7" t="s">
        <v>16</v>
      </c>
      <c r="F7">
        <f t="shared" si="0"/>
        <v>5</v>
      </c>
      <c r="G7">
        <f t="shared" ref="G7:G14" si="4">SIN(PI()*($D$2+(F7-3)*$A$2)/180)</f>
        <v>0.87488601229999619</v>
      </c>
      <c r="H7">
        <f t="shared" si="1"/>
        <v>131.24359775093944</v>
      </c>
      <c r="I7">
        <f t="shared" si="2"/>
        <v>128.08801791704241</v>
      </c>
      <c r="J7">
        <f>J6+$A$5*COS(PI()*I7/180)</f>
        <v>22.904889870236744</v>
      </c>
      <c r="K7">
        <f t="shared" si="3"/>
        <v>17.191150689039841</v>
      </c>
    </row>
    <row r="8" spans="1:13" x14ac:dyDescent="0.25">
      <c r="C8">
        <v>0.7</v>
      </c>
      <c r="E8">
        <v>2</v>
      </c>
      <c r="F8">
        <f t="shared" si="0"/>
        <v>6</v>
      </c>
      <c r="G8">
        <f t="shared" si="4"/>
        <v>0.57810263396575434</v>
      </c>
      <c r="H8">
        <f t="shared" si="1"/>
        <v>111.90817656860636</v>
      </c>
      <c r="I8">
        <f t="shared" si="2"/>
        <v>146.99619448564877</v>
      </c>
      <c r="J8">
        <f t="shared" ref="J8:J13" si="5">J7+$A$5*COS(PI()*I8/180)</f>
        <v>17.034449127294753</v>
      </c>
      <c r="K8">
        <f t="shared" si="3"/>
        <v>21.004013849921265</v>
      </c>
    </row>
    <row r="9" spans="1:13" x14ac:dyDescent="0.25">
      <c r="F9">
        <f t="shared" si="0"/>
        <v>7</v>
      </c>
      <c r="G9">
        <f t="shared" si="4"/>
        <v>0.16681893901106776</v>
      </c>
      <c r="H9">
        <f t="shared" si="1"/>
        <v>95.28590585685582</v>
      </c>
      <c r="I9">
        <f t="shared" si="2"/>
        <v>149.28210034250458</v>
      </c>
      <c r="J9">
        <f t="shared" si="5"/>
        <v>11.01660000351437</v>
      </c>
      <c r="K9">
        <f t="shared" si="3"/>
        <v>24.579694473720835</v>
      </c>
    </row>
    <row r="10" spans="1:13" x14ac:dyDescent="0.25">
      <c r="F10">
        <f t="shared" si="0"/>
        <v>8</v>
      </c>
      <c r="G10">
        <f t="shared" si="4"/>
        <v>-0.27750529271478519</v>
      </c>
      <c r="H10">
        <f t="shared" si="1"/>
        <v>87.569967894277681</v>
      </c>
      <c r="I10">
        <f t="shared" si="2"/>
        <v>143.85206823678226</v>
      </c>
      <c r="J10">
        <f t="shared" si="5"/>
        <v>5.3641231109128418</v>
      </c>
      <c r="K10">
        <f t="shared" si="3"/>
        <v>28.708799095622027</v>
      </c>
    </row>
    <row r="11" spans="1:13" x14ac:dyDescent="0.25">
      <c r="F11">
        <f t="shared" si="0"/>
        <v>9</v>
      </c>
      <c r="G11">
        <f t="shared" si="4"/>
        <v>-0.66686619783940693</v>
      </c>
      <c r="H11">
        <f t="shared" si="1"/>
        <v>68.895005601270114</v>
      </c>
      <c r="I11">
        <f t="shared" si="2"/>
        <v>119.74707383805237</v>
      </c>
      <c r="J11">
        <f t="shared" si="5"/>
        <v>1.8909179691627664</v>
      </c>
      <c r="K11">
        <f t="shared" si="3"/>
        <v>34.786368185588906</v>
      </c>
    </row>
    <row r="12" spans="1:13" x14ac:dyDescent="0.25">
      <c r="F12">
        <f>F11+1</f>
        <v>10</v>
      </c>
      <c r="G12">
        <f t="shared" si="4"/>
        <v>-0.92414607390473658</v>
      </c>
      <c r="H12">
        <f t="shared" si="1"/>
        <v>51.024072975453265</v>
      </c>
      <c r="I12">
        <f t="shared" si="2"/>
        <v>77.771146813505638</v>
      </c>
      <c r="J12">
        <f t="shared" si="5"/>
        <v>3.3736368275457087</v>
      </c>
      <c r="K12">
        <f t="shared" si="3"/>
        <v>41.627533640903927</v>
      </c>
    </row>
    <row r="13" spans="1:13" x14ac:dyDescent="0.25">
      <c r="F13">
        <f t="shared" si="0"/>
        <v>11</v>
      </c>
      <c r="G13">
        <f t="shared" si="4"/>
        <v>-0.99838748612542505</v>
      </c>
      <c r="H13">
        <f t="shared" si="1"/>
        <v>45.131506858443792</v>
      </c>
      <c r="I13">
        <f t="shared" si="2"/>
        <v>29.90265367194943</v>
      </c>
      <c r="J13">
        <f t="shared" si="5"/>
        <v>9.4417524502773258</v>
      </c>
      <c r="K13">
        <f t="shared" si="3"/>
        <v>45.117228869596609</v>
      </c>
    </row>
    <row r="14" spans="1:13" x14ac:dyDescent="0.25">
      <c r="F14">
        <f t="shared" si="0"/>
        <v>12</v>
      </c>
      <c r="G14">
        <f t="shared" si="4"/>
        <v>-0.87488601229999585</v>
      </c>
      <c r="H14">
        <f t="shared" si="1"/>
        <v>54.756402249060564</v>
      </c>
      <c r="I14">
        <f t="shared" si="2"/>
        <v>-8.340944078990006</v>
      </c>
      <c r="J14">
        <f>J13+$A$5*COS(PI()*I14/180)</f>
        <v>16.367709097540981</v>
      </c>
      <c r="K14">
        <f t="shared" si="3"/>
        <v>44.101785852867266</v>
      </c>
    </row>
    <row r="15" spans="1:13" x14ac:dyDescent="0.25">
      <c r="F15">
        <f t="shared" si="0"/>
        <v>13</v>
      </c>
      <c r="G15">
        <v>0</v>
      </c>
      <c r="H15">
        <f>$C$5</f>
        <v>93</v>
      </c>
      <c r="I15">
        <f>I14+(H15-$B$5)</f>
        <v>-8.340944078990006</v>
      </c>
      <c r="J15">
        <f>J14+$D$5*COS(PI()*I15/180)</f>
        <v>27.746066446616986</v>
      </c>
      <c r="K15">
        <f>K14+$D$5*SIN(PI()*I15/180)</f>
        <v>42.433558039669059</v>
      </c>
      <c r="L15">
        <f>K15/J15</f>
        <v>1.5293540120834996</v>
      </c>
      <c r="M15">
        <f>SLOPE(K3:K14, J3:J14)</f>
        <v>-1.2750929103360547</v>
      </c>
    </row>
    <row r="16" spans="1:13" x14ac:dyDescent="0.25">
      <c r="M16">
        <f>180*ATAN(M15)/PI()</f>
        <v>-51.894450498809817</v>
      </c>
    </row>
    <row r="17" spans="10:12" x14ac:dyDescent="0.25">
      <c r="J17">
        <f>AVERAGE(J2:J15)</f>
        <v>14.754793935624003</v>
      </c>
      <c r="K17">
        <f>AVERAGE(K2:K15)</f>
        <v>22.565254519475179</v>
      </c>
      <c r="L17">
        <f>K17-L15*J17</f>
        <v>-4.8783436678689895E-5</v>
      </c>
    </row>
    <row r="19" spans="10:12" x14ac:dyDescent="0.25">
      <c r="K19">
        <f>SLOPE(K2:K15, F2:F15)/SLOPE(J2:J15,F2:F15)</f>
        <v>-20.751888894693302</v>
      </c>
    </row>
    <row r="22" spans="10:12" x14ac:dyDescent="0.25">
      <c r="K22">
        <v>-10</v>
      </c>
      <c r="L22">
        <f>$L$15*K22</f>
        <v>-15.293540120834997</v>
      </c>
    </row>
    <row r="23" spans="10:12" x14ac:dyDescent="0.25">
      <c r="K23">
        <f>K22+5</f>
        <v>-5</v>
      </c>
      <c r="L23">
        <f t="shared" ref="L23:L50" si="6">$L$15*K23</f>
        <v>-7.6467700604174986</v>
      </c>
    </row>
    <row r="24" spans="10:12" x14ac:dyDescent="0.25">
      <c r="K24">
        <f t="shared" ref="K24:K27" si="7">K23+5</f>
        <v>0</v>
      </c>
      <c r="L24">
        <f t="shared" si="6"/>
        <v>0</v>
      </c>
    </row>
    <row r="25" spans="10:12" x14ac:dyDescent="0.25">
      <c r="K25">
        <f t="shared" si="7"/>
        <v>5</v>
      </c>
      <c r="L25">
        <f t="shared" si="6"/>
        <v>7.6467700604174986</v>
      </c>
    </row>
    <row r="26" spans="10:12" x14ac:dyDescent="0.25">
      <c r="K26">
        <f t="shared" si="7"/>
        <v>10</v>
      </c>
      <c r="L26">
        <f t="shared" si="6"/>
        <v>15.293540120834997</v>
      </c>
    </row>
    <row r="27" spans="10:12" x14ac:dyDescent="0.25">
      <c r="K27">
        <f t="shared" si="7"/>
        <v>15</v>
      </c>
      <c r="L27">
        <f t="shared" si="6"/>
        <v>22.940310181252496</v>
      </c>
    </row>
    <row r="28" spans="10:12" x14ac:dyDescent="0.25">
      <c r="K28">
        <f>K27+5</f>
        <v>20</v>
      </c>
      <c r="L28">
        <f t="shared" si="6"/>
        <v>30.587080241669995</v>
      </c>
    </row>
    <row r="29" spans="10:12" x14ac:dyDescent="0.25">
      <c r="K29">
        <f t="shared" ref="K29:K50" si="8">K28+5</f>
        <v>25</v>
      </c>
      <c r="L29">
        <f t="shared" si="6"/>
        <v>38.23385030208749</v>
      </c>
    </row>
    <row r="30" spans="10:12" x14ac:dyDescent="0.25">
      <c r="K30">
        <f t="shared" si="8"/>
        <v>30</v>
      </c>
      <c r="L30">
        <f t="shared" si="6"/>
        <v>45.880620362504992</v>
      </c>
    </row>
    <row r="31" spans="10:12" x14ac:dyDescent="0.25">
      <c r="K31">
        <f t="shared" si="8"/>
        <v>35</v>
      </c>
      <c r="L31">
        <f t="shared" si="6"/>
        <v>53.527390422922487</v>
      </c>
    </row>
    <row r="32" spans="10:12" x14ac:dyDescent="0.25">
      <c r="K32">
        <f t="shared" si="8"/>
        <v>40</v>
      </c>
      <c r="L32">
        <f t="shared" si="6"/>
        <v>61.174160483339989</v>
      </c>
    </row>
    <row r="33" spans="11:12" x14ac:dyDescent="0.25">
      <c r="K33">
        <f t="shared" si="8"/>
        <v>45</v>
      </c>
      <c r="L33">
        <f t="shared" si="6"/>
        <v>68.820930543757484</v>
      </c>
    </row>
    <row r="34" spans="11:12" x14ac:dyDescent="0.25">
      <c r="K34">
        <f t="shared" si="8"/>
        <v>50</v>
      </c>
      <c r="L34">
        <f t="shared" si="6"/>
        <v>76.467700604174979</v>
      </c>
    </row>
    <row r="35" spans="11:12" x14ac:dyDescent="0.25">
      <c r="K35">
        <f t="shared" si="8"/>
        <v>55</v>
      </c>
      <c r="L35">
        <f t="shared" si="6"/>
        <v>84.114470664592474</v>
      </c>
    </row>
    <row r="36" spans="11:12" x14ac:dyDescent="0.25">
      <c r="K36">
        <f t="shared" si="8"/>
        <v>60</v>
      </c>
      <c r="L36">
        <f t="shared" si="6"/>
        <v>91.761240725009984</v>
      </c>
    </row>
    <row r="37" spans="11:12" x14ac:dyDescent="0.25">
      <c r="K37">
        <f t="shared" si="8"/>
        <v>65</v>
      </c>
      <c r="L37">
        <f t="shared" si="6"/>
        <v>99.408010785427479</v>
      </c>
    </row>
    <row r="38" spans="11:12" x14ac:dyDescent="0.25">
      <c r="K38">
        <f t="shared" si="8"/>
        <v>70</v>
      </c>
      <c r="L38">
        <f t="shared" si="6"/>
        <v>107.05478084584497</v>
      </c>
    </row>
    <row r="39" spans="11:12" x14ac:dyDescent="0.25">
      <c r="K39">
        <f t="shared" si="8"/>
        <v>75</v>
      </c>
      <c r="L39">
        <f t="shared" si="6"/>
        <v>114.70155090626247</v>
      </c>
    </row>
    <row r="40" spans="11:12" x14ac:dyDescent="0.25">
      <c r="K40">
        <f t="shared" si="8"/>
        <v>80</v>
      </c>
      <c r="L40">
        <f t="shared" si="6"/>
        <v>122.34832096667998</v>
      </c>
    </row>
    <row r="41" spans="11:12" x14ac:dyDescent="0.25">
      <c r="K41">
        <f t="shared" si="8"/>
        <v>85</v>
      </c>
      <c r="L41">
        <f t="shared" si="6"/>
        <v>129.99509102709746</v>
      </c>
    </row>
    <row r="42" spans="11:12" x14ac:dyDescent="0.25">
      <c r="K42">
        <f t="shared" si="8"/>
        <v>90</v>
      </c>
      <c r="L42">
        <f t="shared" si="6"/>
        <v>137.64186108751497</v>
      </c>
    </row>
    <row r="43" spans="11:12" x14ac:dyDescent="0.25">
      <c r="K43">
        <f t="shared" si="8"/>
        <v>95</v>
      </c>
      <c r="L43">
        <f t="shared" si="6"/>
        <v>145.28863114793248</v>
      </c>
    </row>
    <row r="44" spans="11:12" x14ac:dyDescent="0.25">
      <c r="K44">
        <f t="shared" si="8"/>
        <v>100</v>
      </c>
      <c r="L44">
        <f t="shared" si="6"/>
        <v>152.93540120834996</v>
      </c>
    </row>
    <row r="45" spans="11:12" x14ac:dyDescent="0.25">
      <c r="K45">
        <f t="shared" si="8"/>
        <v>105</v>
      </c>
      <c r="L45">
        <f t="shared" si="6"/>
        <v>160.58217126876747</v>
      </c>
    </row>
    <row r="46" spans="11:12" x14ac:dyDescent="0.25">
      <c r="K46">
        <f t="shared" si="8"/>
        <v>110</v>
      </c>
      <c r="L46">
        <f t="shared" si="6"/>
        <v>168.22894132918495</v>
      </c>
    </row>
    <row r="47" spans="11:12" x14ac:dyDescent="0.25">
      <c r="K47">
        <f t="shared" si="8"/>
        <v>115</v>
      </c>
      <c r="L47">
        <f t="shared" si="6"/>
        <v>175.87571138960246</v>
      </c>
    </row>
    <row r="48" spans="11:12" x14ac:dyDescent="0.25">
      <c r="K48">
        <f t="shared" si="8"/>
        <v>120</v>
      </c>
      <c r="L48">
        <f t="shared" si="6"/>
        <v>183.52248145001997</v>
      </c>
    </row>
    <row r="49" spans="11:12" x14ac:dyDescent="0.25">
      <c r="K49">
        <f t="shared" si="8"/>
        <v>125</v>
      </c>
      <c r="L49">
        <f t="shared" si="6"/>
        <v>191.16925151043745</v>
      </c>
    </row>
    <row r="50" spans="11:12" x14ac:dyDescent="0.25">
      <c r="K50">
        <f t="shared" si="8"/>
        <v>130</v>
      </c>
      <c r="L50">
        <f t="shared" si="6"/>
        <v>198.81602157085496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Erie - The Behrend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SAAMAN KHALILOLLAHI</dc:creator>
  <cp:lastModifiedBy>SAAMAN KHALILOLLAHI</cp:lastModifiedBy>
  <dcterms:created xsi:type="dcterms:W3CDTF">2017-10-27T23:41:30Z</dcterms:created>
  <dcterms:modified xsi:type="dcterms:W3CDTF">2018-02-09T20:41:43Z</dcterms:modified>
</cp:coreProperties>
</file>