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My Documents\GitHub\SnakeRobot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19" i="1"/>
  <c r="G17" i="1"/>
  <c r="K50" i="1" l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29" i="1"/>
  <c r="K30" i="1"/>
  <c r="K31" i="1"/>
  <c r="K32" i="1" s="1"/>
  <c r="K33" i="1" s="1"/>
  <c r="K34" i="1" s="1"/>
  <c r="K28" i="1"/>
  <c r="K24" i="1"/>
  <c r="K25" i="1"/>
  <c r="K26" i="1"/>
  <c r="K27" i="1" s="1"/>
  <c r="K23" i="1"/>
  <c r="F15" i="1" l="1"/>
  <c r="H4" i="1"/>
  <c r="H3" i="1"/>
  <c r="H15" i="1"/>
  <c r="G8" i="1"/>
  <c r="G6" i="1" l="1"/>
  <c r="H6" i="1" s="1"/>
  <c r="G7" i="1"/>
  <c r="G14" i="1"/>
  <c r="G11" i="1"/>
  <c r="G10" i="1"/>
  <c r="G13" i="1"/>
  <c r="G9" i="1"/>
  <c r="G5" i="1"/>
  <c r="G12" i="1"/>
  <c r="J3" i="1"/>
  <c r="F3" i="1"/>
  <c r="I4" i="1" s="1"/>
  <c r="F4" i="1" l="1"/>
  <c r="H5" i="1" s="1"/>
  <c r="I5" i="1" s="1"/>
  <c r="K4" i="1"/>
  <c r="J4" i="1"/>
  <c r="J5" i="1" l="1"/>
  <c r="F5" i="1"/>
  <c r="K5" i="1" l="1"/>
  <c r="I6" i="1"/>
  <c r="F6" i="1"/>
  <c r="H7" i="1" s="1"/>
  <c r="J6" i="1" l="1"/>
  <c r="K6" i="1"/>
  <c r="F7" i="1"/>
  <c r="H8" i="1" s="1"/>
  <c r="I7" i="1"/>
  <c r="K7" i="1" l="1"/>
  <c r="I8" i="1"/>
  <c r="F8" i="1"/>
  <c r="H9" i="1" s="1"/>
  <c r="J7" i="1"/>
  <c r="K8" i="1" l="1"/>
  <c r="F9" i="1"/>
  <c r="H10" i="1" s="1"/>
  <c r="I9" i="1"/>
  <c r="J8" i="1"/>
  <c r="J9" i="1" l="1"/>
  <c r="I10" i="1"/>
  <c r="F10" i="1"/>
  <c r="H11" i="1" s="1"/>
  <c r="K9" i="1"/>
  <c r="J10" i="1" l="1"/>
  <c r="K10" i="1"/>
  <c r="F11" i="1"/>
  <c r="H12" i="1" s="1"/>
  <c r="I11" i="1"/>
  <c r="J11" i="1" l="1"/>
  <c r="I12" i="1"/>
  <c r="F12" i="1"/>
  <c r="H13" i="1" s="1"/>
  <c r="K11" i="1"/>
  <c r="J12" i="1" l="1"/>
  <c r="K12" i="1"/>
  <c r="I13" i="1"/>
  <c r="F13" i="1"/>
  <c r="H14" i="1" s="1"/>
  <c r="K13" i="1" l="1"/>
  <c r="F14" i="1"/>
  <c r="I14" i="1"/>
  <c r="J13" i="1"/>
  <c r="J14" i="1" l="1"/>
  <c r="I15" i="1"/>
  <c r="K14" i="1"/>
  <c r="J15" i="1" l="1"/>
  <c r="J17" i="1" s="1"/>
  <c r="K15" i="1"/>
  <c r="M15" i="1"/>
  <c r="M16" i="1" s="1"/>
  <c r="K19" i="1" l="1"/>
  <c r="L15" i="1"/>
  <c r="K17" i="1"/>
  <c r="L35" i="1" l="1"/>
  <c r="L39" i="1"/>
  <c r="L43" i="1"/>
  <c r="L47" i="1"/>
  <c r="L36" i="1"/>
  <c r="L40" i="1"/>
  <c r="L44" i="1"/>
  <c r="L48" i="1"/>
  <c r="L37" i="1"/>
  <c r="L41" i="1"/>
  <c r="L45" i="1"/>
  <c r="L49" i="1"/>
  <c r="L38" i="1"/>
  <c r="L42" i="1"/>
  <c r="L46" i="1"/>
  <c r="L50" i="1"/>
  <c r="L17" i="1"/>
  <c r="L31" i="1"/>
  <c r="L24" i="1"/>
  <c r="L28" i="1"/>
  <c r="L32" i="1"/>
  <c r="L25" i="1"/>
  <c r="L22" i="1"/>
  <c r="L29" i="1"/>
  <c r="L33" i="1"/>
  <c r="L26" i="1"/>
  <c r="L30" i="1"/>
  <c r="L34" i="1"/>
  <c r="L23" i="1"/>
  <c r="L27" i="1"/>
</calcChain>
</file>

<file path=xl/sharedStrings.xml><?xml version="1.0" encoding="utf-8"?>
<sst xmlns="http://schemas.openxmlformats.org/spreadsheetml/2006/main" count="17" uniqueCount="17">
  <si>
    <t>Phase lag</t>
  </si>
  <si>
    <t>Current value</t>
  </si>
  <si>
    <t>Servo Number</t>
  </si>
  <si>
    <t>Sensor to first servo</t>
  </si>
  <si>
    <t>Link length</t>
  </si>
  <si>
    <t>Calculated Position (x)</t>
  </si>
  <si>
    <t>Forward angle</t>
  </si>
  <si>
    <t>Servo Angle</t>
  </si>
  <si>
    <t>Angle from start</t>
  </si>
  <si>
    <t>Calculated Position (y)</t>
  </si>
  <si>
    <t>Center angle</t>
  </si>
  <si>
    <t>Tail length</t>
  </si>
  <si>
    <t>Compression value</t>
  </si>
  <si>
    <t>Min amplitude</t>
  </si>
  <si>
    <t>Max amplitude</t>
  </si>
  <si>
    <t>Min power</t>
  </si>
  <si>
    <t>Max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</si>
</sst>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Sheet1!$J$2:$J$15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28.837135435453831</c:v>
                </c:pt>
                <c:pt idx="4">
                  <c:v>35.789804910850663</c:v>
                </c:pt>
                <c:pt idx="5">
                  <c:v>41.07679494767757</c:v>
                </c:pt>
                <c:pt idx="6">
                  <c:v>40.43838070802984</c:v>
                </c:pt>
                <c:pt idx="7">
                  <c:v>38.319883864504078</c:v>
                </c:pt>
                <c:pt idx="8">
                  <c:v>36.876530934310011</c:v>
                </c:pt>
                <c:pt idx="9">
                  <c:v>40.963007898491036</c:v>
                </c:pt>
                <c:pt idx="10">
                  <c:v>47.963007898491036</c:v>
                </c:pt>
                <c:pt idx="11">
                  <c:v>54.800143333944867</c:v>
                </c:pt>
                <c:pt idx="12">
                  <c:v>61.752812809341698</c:v>
                </c:pt>
                <c:pt idx="13">
                  <c:v>73.175055518922207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1.5011925383712628</c:v>
                </c:pt>
                <c:pt idx="4">
                  <c:v>2.3138346280301421</c:v>
                </c:pt>
                <c:pt idx="5">
                  <c:v>-2.2739465732144191</c:v>
                </c:pt>
                <c:pt idx="6">
                  <c:v>-9.2447734437237568</c:v>
                </c:pt>
                <c:pt idx="7">
                  <c:v>-15.916502689127183</c:v>
                </c:pt>
                <c:pt idx="8">
                  <c:v>-22.766081677568749</c:v>
                </c:pt>
                <c:pt idx="9">
                  <c:v>-28.449452686153165</c:v>
                </c:pt>
                <c:pt idx="10">
                  <c:v>-28.449452686153172</c:v>
                </c:pt>
                <c:pt idx="11">
                  <c:v>-26.948260147781916</c:v>
                </c:pt>
                <c:pt idx="12">
                  <c:v>-26.13561805812304</c:v>
                </c:pt>
                <c:pt idx="13">
                  <c:v>-24.800563196540597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B-4D4E-99C1-99116E3B4FD2}"/>
            </c:ext>
          </c:extLst>
        </c:ser>
        <c:ser>
          <c:idx val="1"/>
          <c:order val="1"/>
          <c:tx>
            <c:v>Average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</c:f>
              <c:numCache>
                <c:formatCode>General</c:formatCode>
                <c:ptCount val="1"/>
                <c:pt idx="0">
                  <c:v>38.356611304286915</c:v>
                </c:pt>
              </c:numCache>
            </c:numRef>
          </c:xVal>
          <c:yVal>
            <c:numRef>
              <c:f>Sheet1!$K$17</c:f>
              <c:numCache>
                <c:formatCode>General</c:formatCode>
                <c:ptCount val="1"/>
                <c:pt idx="0">
                  <c:v>-12.940687427998899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8-4650-B34A-E112D10E5B57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Sheet1!$K$22:$K$50</c:f>
              <c:numCache>
                <c:formatCode>General</c:formatCode>
                <c:ptCount val="29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</c:numCache>
            </c:numRef>
          </c:xVal>
          <c:yVal>
            <c:numRef>
              <c:f>Sheet1!$L$22:$L$50</c:f>
              <c:numCache>
                <c:formatCode>General</c:formatCode>
                <c:ptCount val="29"/>
                <c:pt idx="0">
                  <c:v>3.3892100280166462</c:v>
                </c:pt>
                <c:pt idx="1">
                  <c:v>1.6946050140083231</c:v>
                </c:pt>
                <c:pt idx="2">
                  <c:v>0</c:v>
                </c:pt>
                <c:pt idx="3">
                  <c:v>-1.6946050140083231</c:v>
                </c:pt>
                <c:pt idx="4">
                  <c:v>-3.3892100280166462</c:v>
                </c:pt>
                <c:pt idx="5">
                  <c:v>-5.0838150420249688</c:v>
                </c:pt>
                <c:pt idx="6">
                  <c:v>-6.7784200560332923</c:v>
                </c:pt>
                <c:pt idx="7">
                  <c:v>-8.473025070041615</c:v>
                </c:pt>
                <c:pt idx="8">
                  <c:v>-10.167630084049938</c:v>
                </c:pt>
                <c:pt idx="9">
                  <c:v>-11.86223509805826</c:v>
                </c:pt>
                <c:pt idx="10">
                  <c:v>-13.556840112066585</c:v>
                </c:pt>
                <c:pt idx="11">
                  <c:v>-15.251445126074907</c:v>
                </c:pt>
                <c:pt idx="12">
                  <c:v>-16.94605014008323</c:v>
                </c:pt>
                <c:pt idx="13">
                  <c:v>-18.640655154091554</c:v>
                </c:pt>
                <c:pt idx="14">
                  <c:v>-20.335260168099875</c:v>
                </c:pt>
                <c:pt idx="15">
                  <c:v>-22.0298651821082</c:v>
                </c:pt>
                <c:pt idx="16">
                  <c:v>-23.724470196116521</c:v>
                </c:pt>
                <c:pt idx="17">
                  <c:v>-25.419075210124845</c:v>
                </c:pt>
                <c:pt idx="18">
                  <c:v>-27.113680224133169</c:v>
                </c:pt>
                <c:pt idx="19">
                  <c:v>-28.80828523814149</c:v>
                </c:pt>
                <c:pt idx="20">
                  <c:v>-30.502890252149815</c:v>
                </c:pt>
                <c:pt idx="21">
                  <c:v>-32.197495266158136</c:v>
                </c:pt>
                <c:pt idx="22">
                  <c:v>-33.89210028016646</c:v>
                </c:pt>
                <c:pt idx="23">
                  <c:v>-35.586705294174784</c:v>
                </c:pt>
                <c:pt idx="24">
                  <c:v>-37.281310308183109</c:v>
                </c:pt>
                <c:pt idx="25">
                  <c:v>-38.975915322191426</c:v>
                </c:pt>
                <c:pt idx="26">
                  <c:v>-40.67052033619975</c:v>
                </c:pt>
                <c:pt idx="27">
                  <c:v>-42.365125350208075</c:v>
                </c:pt>
                <c:pt idx="28">
                  <c:v>-44.059730364216399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8-4650-B34A-E112D10E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6600"/>
        <c:axId val="254291520"/>
      </c:scatterChart>
      <c:valAx>
        <c:axId val="254286600"/>
        <c:scaling>
          <c:orientation val="minMax"/>
          <c:max val="1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Postion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1520"/>
        <c:crosses val="autoZero"/>
        <c:crossBetween val="midCat"/>
      </c:valAx>
      <c:valAx>
        <c:axId val="254291520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Position (y)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39228472729567"/>
                  <c:y val="8.5135243511227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Sheet1!$J$2:$J$15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28.837135435453831</c:v>
                </c:pt>
                <c:pt idx="4">
                  <c:v>35.789804910850663</c:v>
                </c:pt>
                <c:pt idx="5">
                  <c:v>41.07679494767757</c:v>
                </c:pt>
                <c:pt idx="6">
                  <c:v>40.43838070802984</c:v>
                </c:pt>
                <c:pt idx="7">
                  <c:v>38.319883864504078</c:v>
                </c:pt>
                <c:pt idx="8">
                  <c:v>36.876530934310011</c:v>
                </c:pt>
                <c:pt idx="9">
                  <c:v>40.963007898491036</c:v>
                </c:pt>
                <c:pt idx="10">
                  <c:v>47.963007898491036</c:v>
                </c:pt>
                <c:pt idx="11">
                  <c:v>54.800143333944867</c:v>
                </c:pt>
                <c:pt idx="12">
                  <c:v>61.752812809341698</c:v>
                </c:pt>
                <c:pt idx="13">
                  <c:v>73.175055518922207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5-4502-B812-97987207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11816"/>
        <c:axId val="414014112"/>
      </c:scatterChart>
      <c:valAx>
        <c:axId val="4140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4112"/>
        <c:crosses val="autoZero"/>
        <c:crossBetween val="midCat"/>
      </c:valAx>
      <c:valAx>
        <c:axId val="414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Calculated Position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71981627296589"/>
                  <c:y val="0.338218868474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1.5011925383712628</c:v>
                </c:pt>
                <c:pt idx="4">
                  <c:v>2.3138346280301421</c:v>
                </c:pt>
                <c:pt idx="5">
                  <c:v>-2.2739465732144191</c:v>
                </c:pt>
                <c:pt idx="6">
                  <c:v>-9.2447734437237568</c:v>
                </c:pt>
                <c:pt idx="7">
                  <c:v>-15.916502689127183</c:v>
                </c:pt>
                <c:pt idx="8">
                  <c:v>-22.766081677568749</c:v>
                </c:pt>
                <c:pt idx="9">
                  <c:v>-28.449452686153165</c:v>
                </c:pt>
                <c:pt idx="10">
                  <c:v>-28.449452686153172</c:v>
                </c:pt>
                <c:pt idx="11">
                  <c:v>-26.948260147781916</c:v>
                </c:pt>
                <c:pt idx="12">
                  <c:v>-26.13561805812304</c:v>
                </c:pt>
                <c:pt idx="13">
                  <c:v>-24.800563196540597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0-4AEC-A9DE-3328C1F0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82080"/>
        <c:axId val="254682408"/>
      </c:scatterChart>
      <c:valAx>
        <c:axId val="2546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408"/>
        <c:crosses val="autoZero"/>
        <c:crossBetween val="midCat"/>
      </c:valAx>
      <c:valAx>
        <c:axId val="2546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19050</xdr:rowOff>
    </xdr:from>
    <xdr:to>
      <xdr:col>4</xdr:col>
      <xdr:colOff>409576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20</xdr:row>
      <xdr:rowOff>133350</xdr:rowOff>
    </xdr:from>
    <xdr:to>
      <xdr:col>10</xdr:col>
      <xdr:colOff>85725</xdr:colOff>
      <xdr:row>35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37</xdr:row>
      <xdr:rowOff>9525</xdr:rowOff>
    </xdr:from>
    <xdr:to>
      <xdr:col>10</xdr:col>
      <xdr:colOff>209550</xdr:colOff>
      <xdr:row>51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0" workbookViewId="0">
      <selection activeCell="D3" sqref="D3"/>
    </sheetView>
  </sheetViews>
  <sheetFormatPr defaultRowHeight="15" x14ac:dyDescent="0.25"/>
  <cols>
    <col min="1" max="1" width="13.5703125" customWidth="1"/>
    <col min="2" max="2" width="14.85546875" customWidth="1"/>
    <col min="3" max="3" width="19.42578125" customWidth="1"/>
    <col min="4" max="4" width="14" customWidth="1"/>
    <col min="5" max="5" width="19.42578125" customWidth="1"/>
    <col min="6" max="8" width="14.5703125" customWidth="1"/>
    <col min="9" max="9" width="16.5703125" customWidth="1"/>
    <col min="10" max="10" width="22.28515625" customWidth="1"/>
    <col min="11" max="11" width="26.140625" customWidth="1"/>
    <col min="12" max="12" width="18.5703125" customWidth="1"/>
    <col min="13" max="13" width="20.85546875" customWidth="1"/>
  </cols>
  <sheetData>
    <row r="1" spans="1:13" x14ac:dyDescent="0.25">
      <c r="A1" t="s">
        <v>0</v>
      </c>
      <c r="B1" t="s">
        <v>13</v>
      </c>
      <c r="C1" t="s">
        <v>14</v>
      </c>
      <c r="D1" t="s">
        <v>1</v>
      </c>
      <c r="E1" t="s">
        <v>3</v>
      </c>
      <c r="F1" t="s">
        <v>2</v>
      </c>
      <c r="H1" t="s">
        <v>7</v>
      </c>
      <c r="I1" t="s">
        <v>8</v>
      </c>
      <c r="J1" t="s">
        <v>5</v>
      </c>
      <c r="K1" t="s">
        <v>9</v>
      </c>
    </row>
    <row r="2" spans="1:13" x14ac:dyDescent="0.25">
      <c r="A2">
        <v>45</v>
      </c>
      <c r="B2">
        <v>20</v>
      </c>
      <c r="C2">
        <v>60</v>
      </c>
      <c r="D2">
        <f>2.67*180/PI()</f>
        <v>152.9797312999298</v>
      </c>
      <c r="E2">
        <v>15</v>
      </c>
      <c r="F2">
        <v>0</v>
      </c>
      <c r="G2">
        <v>0</v>
      </c>
      <c r="H2">
        <v>93</v>
      </c>
      <c r="I2">
        <v>0</v>
      </c>
      <c r="J2">
        <v>0</v>
      </c>
      <c r="K2">
        <v>0</v>
      </c>
    </row>
    <row r="3" spans="1:13" x14ac:dyDescent="0.25">
      <c r="F3">
        <f>F2+1</f>
        <v>1</v>
      </c>
      <c r="G3">
        <v>0</v>
      </c>
      <c r="H3">
        <f>$C$5</f>
        <v>93</v>
      </c>
      <c r="I3">
        <v>0</v>
      </c>
      <c r="J3">
        <f>$E$2</f>
        <v>15</v>
      </c>
      <c r="K3">
        <v>0</v>
      </c>
    </row>
    <row r="4" spans="1:13" x14ac:dyDescent="0.25">
      <c r="A4" t="s">
        <v>4</v>
      </c>
      <c r="B4" t="s">
        <v>6</v>
      </c>
      <c r="C4" t="s">
        <v>10</v>
      </c>
      <c r="D4" t="s">
        <v>11</v>
      </c>
      <c r="E4" t="s">
        <v>15</v>
      </c>
      <c r="F4">
        <f t="shared" ref="F4:F15" si="0">F3+1</f>
        <v>2</v>
      </c>
      <c r="G4">
        <v>0</v>
      </c>
      <c r="H4">
        <f>$C$5</f>
        <v>93</v>
      </c>
      <c r="I4">
        <f>I3+(H4-$B$5)</f>
        <v>0</v>
      </c>
      <c r="J4">
        <f>J3+$A$5*COS(PI()*I4/180)</f>
        <v>22</v>
      </c>
      <c r="K4">
        <f>K3+$A$5*SIN(PI()*I4/180)</f>
        <v>0</v>
      </c>
    </row>
    <row r="5" spans="1:13" x14ac:dyDescent="0.25">
      <c r="A5">
        <v>7</v>
      </c>
      <c r="B5">
        <v>93</v>
      </c>
      <c r="C5">
        <v>93</v>
      </c>
      <c r="D5">
        <v>11.5</v>
      </c>
      <c r="E5">
        <v>1</v>
      </c>
      <c r="F5">
        <f t="shared" si="0"/>
        <v>3</v>
      </c>
      <c r="G5">
        <f>SIN(PI()*($D$2+(F5-3)*$A$2)/180)</f>
        <v>0.45430566983030646</v>
      </c>
      <c r="H5">
        <f t="shared" ref="H5:H14" si="1">$C$5+($B$2+$C$8*($C$2-$B$2))*SIGN(G5)*(ABS(G5))^($E$5+$C$8*($E$8-$E$5))</f>
        <v>105.38361849839781</v>
      </c>
      <c r="I5">
        <f>I4+(H5-$B$5)</f>
        <v>12.383618498397809</v>
      </c>
      <c r="J5">
        <f>J4+$A$5*COS(PI()*I5/180)</f>
        <v>28.837135435453831</v>
      </c>
      <c r="K5">
        <f t="shared" ref="K5:K14" si="2">K4+$A$5*SIN(PI()*I5/180)</f>
        <v>1.5011925383712628</v>
      </c>
    </row>
    <row r="6" spans="1:13" x14ac:dyDescent="0.25">
      <c r="F6">
        <f t="shared" si="0"/>
        <v>4</v>
      </c>
      <c r="G6">
        <f>SIN(PI()*($D$2+(F6-3)*$A$2)/180)</f>
        <v>-0.3086805335240469</v>
      </c>
      <c r="H6">
        <f t="shared" si="1"/>
        <v>87.282979693398588</v>
      </c>
      <c r="I6">
        <f t="shared" ref="I5:I14" si="3">I5+(H6-$B$5)</f>
        <v>6.6665981917963961</v>
      </c>
      <c r="J6">
        <f>J5+$A$5*COS(PI()*I6/180)</f>
        <v>35.789804910850663</v>
      </c>
      <c r="K6">
        <f t="shared" si="2"/>
        <v>2.3138346280301421</v>
      </c>
    </row>
    <row r="7" spans="1:13" x14ac:dyDescent="0.25">
      <c r="C7" t="s">
        <v>12</v>
      </c>
      <c r="E7" t="s">
        <v>16</v>
      </c>
      <c r="F7">
        <f t="shared" si="0"/>
        <v>5</v>
      </c>
      <c r="G7">
        <f t="shared" ref="G7:G14" si="4">SIN(PI()*($D$2+(F7-3)*$A$2)/180)</f>
        <v>-0.89084586678057642</v>
      </c>
      <c r="H7">
        <f t="shared" si="1"/>
        <v>45.383618498397809</v>
      </c>
      <c r="I7">
        <f t="shared" si="3"/>
        <v>-40.949783309805795</v>
      </c>
      <c r="J7">
        <f>J6+$A$5*COS(PI()*I7/180)</f>
        <v>41.07679494767757</v>
      </c>
      <c r="K7">
        <f t="shared" si="2"/>
        <v>-2.2739465732144191</v>
      </c>
    </row>
    <row r="8" spans="1:13" x14ac:dyDescent="0.25">
      <c r="C8">
        <v>1</v>
      </c>
      <c r="E8">
        <v>2</v>
      </c>
      <c r="F8">
        <f t="shared" si="0"/>
        <v>6</v>
      </c>
      <c r="G8">
        <f t="shared" si="4"/>
        <v>-0.95116577326106011</v>
      </c>
      <c r="H8">
        <f t="shared" si="1"/>
        <v>38.717020306601377</v>
      </c>
      <c r="I8">
        <f t="shared" si="3"/>
        <v>-95.232763003204411</v>
      </c>
      <c r="J8">
        <f t="shared" ref="J8:J13" si="5">J7+$A$5*COS(PI()*I8/180)</f>
        <v>40.43838070802984</v>
      </c>
      <c r="K8">
        <f t="shared" si="2"/>
        <v>-9.2447734437237568</v>
      </c>
    </row>
    <row r="9" spans="1:13" x14ac:dyDescent="0.25">
      <c r="F9">
        <f t="shared" si="0"/>
        <v>7</v>
      </c>
      <c r="G9">
        <f t="shared" si="4"/>
        <v>-0.45430566983030735</v>
      </c>
      <c r="H9">
        <f t="shared" si="1"/>
        <v>80.616381501602149</v>
      </c>
      <c r="I9">
        <f t="shared" si="3"/>
        <v>-107.61638150160226</v>
      </c>
      <c r="J9">
        <f t="shared" si="5"/>
        <v>38.319883864504078</v>
      </c>
      <c r="K9">
        <f t="shared" si="2"/>
        <v>-15.916502689127183</v>
      </c>
    </row>
    <row r="10" spans="1:13" x14ac:dyDescent="0.25">
      <c r="F10">
        <f t="shared" si="0"/>
        <v>8</v>
      </c>
      <c r="G10">
        <f t="shared" si="4"/>
        <v>0.30868053352404595</v>
      </c>
      <c r="H10">
        <f t="shared" si="1"/>
        <v>98.717020306601384</v>
      </c>
      <c r="I10">
        <f t="shared" si="3"/>
        <v>-101.89936119500088</v>
      </c>
      <c r="J10">
        <f t="shared" si="5"/>
        <v>36.876530934310011</v>
      </c>
      <c r="K10">
        <f t="shared" si="2"/>
        <v>-22.766081677568749</v>
      </c>
    </row>
    <row r="11" spans="1:13" x14ac:dyDescent="0.25">
      <c r="F11">
        <f t="shared" si="0"/>
        <v>9</v>
      </c>
      <c r="G11">
        <f t="shared" si="4"/>
        <v>0.89084586678057642</v>
      </c>
      <c r="H11">
        <f t="shared" si="1"/>
        <v>140.61638150160218</v>
      </c>
      <c r="I11">
        <f t="shared" si="3"/>
        <v>-54.282979693398701</v>
      </c>
      <c r="J11">
        <f t="shared" si="5"/>
        <v>40.963007898491036</v>
      </c>
      <c r="K11">
        <f t="shared" si="2"/>
        <v>-28.449452686153165</v>
      </c>
    </row>
    <row r="12" spans="1:13" x14ac:dyDescent="0.25">
      <c r="F12">
        <f>F11+1</f>
        <v>10</v>
      </c>
      <c r="G12">
        <f t="shared" si="4"/>
        <v>0.95116577326106011</v>
      </c>
      <c r="H12">
        <f t="shared" si="1"/>
        <v>147.28297969339863</v>
      </c>
      <c r="I12">
        <f t="shared" si="3"/>
        <v>-7.1054273576010019E-14</v>
      </c>
      <c r="J12">
        <f t="shared" si="5"/>
        <v>47.963007898491036</v>
      </c>
      <c r="K12">
        <f t="shared" si="2"/>
        <v>-28.449452686153172</v>
      </c>
    </row>
    <row r="13" spans="1:13" x14ac:dyDescent="0.25">
      <c r="F13">
        <f t="shared" si="0"/>
        <v>11</v>
      </c>
      <c r="G13">
        <f t="shared" si="4"/>
        <v>0.45430566983030668</v>
      </c>
      <c r="H13">
        <f t="shared" si="1"/>
        <v>105.38361849839782</v>
      </c>
      <c r="I13">
        <f t="shared" si="3"/>
        <v>12.383618498397752</v>
      </c>
      <c r="J13">
        <f t="shared" si="5"/>
        <v>54.800143333944867</v>
      </c>
      <c r="K13">
        <f t="shared" si="2"/>
        <v>-26.948260147781916</v>
      </c>
    </row>
    <row r="14" spans="1:13" x14ac:dyDescent="0.25">
      <c r="F14">
        <f t="shared" si="0"/>
        <v>12</v>
      </c>
      <c r="G14">
        <f t="shared" si="4"/>
        <v>-0.30868053352404584</v>
      </c>
      <c r="H14">
        <f t="shared" si="1"/>
        <v>87.28297969339863</v>
      </c>
      <c r="I14">
        <f t="shared" si="3"/>
        <v>6.6665981917963819</v>
      </c>
      <c r="J14">
        <f>J13+$A$5*COS(PI()*I14/180)</f>
        <v>61.752812809341698</v>
      </c>
      <c r="K14">
        <f t="shared" si="2"/>
        <v>-26.13561805812304</v>
      </c>
    </row>
    <row r="15" spans="1:13" x14ac:dyDescent="0.25">
      <c r="F15">
        <f t="shared" si="0"/>
        <v>13</v>
      </c>
      <c r="G15">
        <v>0</v>
      </c>
      <c r="H15">
        <f>$C$5</f>
        <v>93</v>
      </c>
      <c r="I15">
        <f>I14+(H15-$B$5)</f>
        <v>6.6665981917963819</v>
      </c>
      <c r="J15">
        <f>J14+$D$5*COS(PI()*I15/180)</f>
        <v>73.175055518922207</v>
      </c>
      <c r="K15">
        <f>K14+$D$5*SIN(PI()*I15/180)</f>
        <v>-24.800563196540597</v>
      </c>
      <c r="L15">
        <f>K15/J15</f>
        <v>-0.33892100280166459</v>
      </c>
      <c r="M15">
        <f>SLOPE(K3:K14, J3:J14)</f>
        <v>-0.74310593621491472</v>
      </c>
    </row>
    <row r="16" spans="1:13" x14ac:dyDescent="0.25">
      <c r="M16">
        <f>180*ATAN(M15)/PI()</f>
        <v>-36.616259484833911</v>
      </c>
    </row>
    <row r="17" spans="7:12" x14ac:dyDescent="0.25">
      <c r="G17">
        <f>133*PI()/180</f>
        <v>2.3212879051524582</v>
      </c>
      <c r="J17">
        <f>AVERAGE(J2:J15)</f>
        <v>38.356611304286915</v>
      </c>
      <c r="K17">
        <f>AVERAGE(K2:K15)</f>
        <v>-12.940687427998899</v>
      </c>
      <c r="L17">
        <f>K17-L15*J17</f>
        <v>5.9173739323686192E-2</v>
      </c>
    </row>
    <row r="19" spans="7:12" x14ac:dyDescent="0.25">
      <c r="I19">
        <f>46.38*PI()/180</f>
        <v>0.80948370707496997</v>
      </c>
      <c r="K19">
        <f>SLOPE(K2:K15, F2:F15)/SLOPE(J2:J15,F2:F15)</f>
        <v>-0.67376541408369162</v>
      </c>
    </row>
    <row r="22" spans="7:12" x14ac:dyDescent="0.25">
      <c r="K22">
        <v>-10</v>
      </c>
      <c r="L22">
        <f>$L$15*K22</f>
        <v>3.3892100280166462</v>
      </c>
    </row>
    <row r="23" spans="7:12" x14ac:dyDescent="0.25">
      <c r="K23">
        <f>K22+5</f>
        <v>-5</v>
      </c>
      <c r="L23">
        <f t="shared" ref="L23:L50" si="6">$L$15*K23</f>
        <v>1.6946050140083231</v>
      </c>
    </row>
    <row r="24" spans="7:12" x14ac:dyDescent="0.25">
      <c r="K24">
        <f t="shared" ref="K24:K27" si="7">K23+5</f>
        <v>0</v>
      </c>
      <c r="L24">
        <f t="shared" si="6"/>
        <v>0</v>
      </c>
    </row>
    <row r="25" spans="7:12" x14ac:dyDescent="0.25">
      <c r="K25">
        <f t="shared" si="7"/>
        <v>5</v>
      </c>
      <c r="L25">
        <f t="shared" si="6"/>
        <v>-1.6946050140083231</v>
      </c>
    </row>
    <row r="26" spans="7:12" x14ac:dyDescent="0.25">
      <c r="K26">
        <f t="shared" si="7"/>
        <v>10</v>
      </c>
      <c r="L26">
        <f t="shared" si="6"/>
        <v>-3.3892100280166462</v>
      </c>
    </row>
    <row r="27" spans="7:12" x14ac:dyDescent="0.25">
      <c r="K27">
        <f t="shared" si="7"/>
        <v>15</v>
      </c>
      <c r="L27">
        <f t="shared" si="6"/>
        <v>-5.0838150420249688</v>
      </c>
    </row>
    <row r="28" spans="7:12" x14ac:dyDescent="0.25">
      <c r="K28">
        <f>K27+5</f>
        <v>20</v>
      </c>
      <c r="L28">
        <f t="shared" si="6"/>
        <v>-6.7784200560332923</v>
      </c>
    </row>
    <row r="29" spans="7:12" x14ac:dyDescent="0.25">
      <c r="K29">
        <f t="shared" ref="K29:K50" si="8">K28+5</f>
        <v>25</v>
      </c>
      <c r="L29">
        <f t="shared" si="6"/>
        <v>-8.473025070041615</v>
      </c>
    </row>
    <row r="30" spans="7:12" x14ac:dyDescent="0.25">
      <c r="K30">
        <f t="shared" si="8"/>
        <v>30</v>
      </c>
      <c r="L30">
        <f t="shared" si="6"/>
        <v>-10.167630084049938</v>
      </c>
    </row>
    <row r="31" spans="7:12" x14ac:dyDescent="0.25">
      <c r="K31">
        <f t="shared" si="8"/>
        <v>35</v>
      </c>
      <c r="L31">
        <f t="shared" si="6"/>
        <v>-11.86223509805826</v>
      </c>
    </row>
    <row r="32" spans="7:12" x14ac:dyDescent="0.25">
      <c r="K32">
        <f t="shared" si="8"/>
        <v>40</v>
      </c>
      <c r="L32">
        <f t="shared" si="6"/>
        <v>-13.556840112066585</v>
      </c>
    </row>
    <row r="33" spans="11:12" x14ac:dyDescent="0.25">
      <c r="K33">
        <f t="shared" si="8"/>
        <v>45</v>
      </c>
      <c r="L33">
        <f t="shared" si="6"/>
        <v>-15.251445126074907</v>
      </c>
    </row>
    <row r="34" spans="11:12" x14ac:dyDescent="0.25">
      <c r="K34">
        <f t="shared" si="8"/>
        <v>50</v>
      </c>
      <c r="L34">
        <f t="shared" si="6"/>
        <v>-16.94605014008323</v>
      </c>
    </row>
    <row r="35" spans="11:12" x14ac:dyDescent="0.25">
      <c r="K35">
        <f t="shared" si="8"/>
        <v>55</v>
      </c>
      <c r="L35">
        <f t="shared" si="6"/>
        <v>-18.640655154091554</v>
      </c>
    </row>
    <row r="36" spans="11:12" x14ac:dyDescent="0.25">
      <c r="K36">
        <f t="shared" si="8"/>
        <v>60</v>
      </c>
      <c r="L36">
        <f t="shared" si="6"/>
        <v>-20.335260168099875</v>
      </c>
    </row>
    <row r="37" spans="11:12" x14ac:dyDescent="0.25">
      <c r="K37">
        <f t="shared" si="8"/>
        <v>65</v>
      </c>
      <c r="L37">
        <f t="shared" si="6"/>
        <v>-22.0298651821082</v>
      </c>
    </row>
    <row r="38" spans="11:12" x14ac:dyDescent="0.25">
      <c r="K38">
        <f t="shared" si="8"/>
        <v>70</v>
      </c>
      <c r="L38">
        <f t="shared" si="6"/>
        <v>-23.724470196116521</v>
      </c>
    </row>
    <row r="39" spans="11:12" x14ac:dyDescent="0.25">
      <c r="K39">
        <f t="shared" si="8"/>
        <v>75</v>
      </c>
      <c r="L39">
        <f t="shared" si="6"/>
        <v>-25.419075210124845</v>
      </c>
    </row>
    <row r="40" spans="11:12" x14ac:dyDescent="0.25">
      <c r="K40">
        <f t="shared" si="8"/>
        <v>80</v>
      </c>
      <c r="L40">
        <f t="shared" si="6"/>
        <v>-27.113680224133169</v>
      </c>
    </row>
    <row r="41" spans="11:12" x14ac:dyDescent="0.25">
      <c r="K41">
        <f t="shared" si="8"/>
        <v>85</v>
      </c>
      <c r="L41">
        <f t="shared" si="6"/>
        <v>-28.80828523814149</v>
      </c>
    </row>
    <row r="42" spans="11:12" x14ac:dyDescent="0.25">
      <c r="K42">
        <f t="shared" si="8"/>
        <v>90</v>
      </c>
      <c r="L42">
        <f t="shared" si="6"/>
        <v>-30.502890252149815</v>
      </c>
    </row>
    <row r="43" spans="11:12" x14ac:dyDescent="0.25">
      <c r="K43">
        <f t="shared" si="8"/>
        <v>95</v>
      </c>
      <c r="L43">
        <f t="shared" si="6"/>
        <v>-32.197495266158136</v>
      </c>
    </row>
    <row r="44" spans="11:12" x14ac:dyDescent="0.25">
      <c r="K44">
        <f t="shared" si="8"/>
        <v>100</v>
      </c>
      <c r="L44">
        <f t="shared" si="6"/>
        <v>-33.89210028016646</v>
      </c>
    </row>
    <row r="45" spans="11:12" x14ac:dyDescent="0.25">
      <c r="K45">
        <f t="shared" si="8"/>
        <v>105</v>
      </c>
      <c r="L45">
        <f t="shared" si="6"/>
        <v>-35.586705294174784</v>
      </c>
    </row>
    <row r="46" spans="11:12" x14ac:dyDescent="0.25">
      <c r="K46">
        <f t="shared" si="8"/>
        <v>110</v>
      </c>
      <c r="L46">
        <f t="shared" si="6"/>
        <v>-37.281310308183109</v>
      </c>
    </row>
    <row r="47" spans="11:12" x14ac:dyDescent="0.25">
      <c r="K47">
        <f t="shared" si="8"/>
        <v>115</v>
      </c>
      <c r="L47">
        <f t="shared" si="6"/>
        <v>-38.975915322191426</v>
      </c>
    </row>
    <row r="48" spans="11:12" x14ac:dyDescent="0.25">
      <c r="K48">
        <f t="shared" si="8"/>
        <v>120</v>
      </c>
      <c r="L48">
        <f t="shared" si="6"/>
        <v>-40.67052033619975</v>
      </c>
    </row>
    <row r="49" spans="11:12" x14ac:dyDescent="0.25">
      <c r="K49">
        <f t="shared" si="8"/>
        <v>125</v>
      </c>
      <c r="L49">
        <f t="shared" si="6"/>
        <v>-42.365125350208075</v>
      </c>
    </row>
    <row r="50" spans="11:12" x14ac:dyDescent="0.25">
      <c r="K50">
        <f t="shared" si="8"/>
        <v>130</v>
      </c>
      <c r="L50">
        <f t="shared" si="6"/>
        <v>-44.059730364216399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SAAMAN KHALILOLLAHI</dc:creator>
  <cp:lastModifiedBy>SAAMAN KHALILOLLAHI</cp:lastModifiedBy>
  <dcterms:created xsi:type="dcterms:W3CDTF">2017-10-27T23:41:30Z</dcterms:created>
  <dcterms:modified xsi:type="dcterms:W3CDTF">2018-02-22T22:14:26Z</dcterms:modified>
</cp:coreProperties>
</file>