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rnon\Documents\Projects\ModelInputs\Dynamic\PWBM_Budget\"/>
    </mc:Choice>
  </mc:AlternateContent>
  <bookViews>
    <workbookView xWindow="0" yWindow="0" windowWidth="19200" windowHeight="7935" tabRatio="672" activeTab="2"/>
  </bookViews>
  <sheets>
    <sheet name="PWBM-Budget" sheetId="1" r:id="rId1"/>
    <sheet name="Growth-Adjusted" sheetId="2" r:id="rId2"/>
    <sheet name="ToDynamicModel" sheetId="3" r:id="rId3"/>
  </sheets>
  <externalReferences>
    <externalReference r:id="rId4"/>
    <externalReference r:id="rId5"/>
    <externalReference r:id="rId6"/>
    <externalReference r:id="rId7"/>
  </externalReferences>
  <definedNames>
    <definedName name="dfsf">#REF!</definedName>
    <definedName name="fromyear">[1]Data!$B$26</definedName>
    <definedName name="_xlnm.Print_Titles">#N/A</definedName>
    <definedName name="sdf">#REF!</definedName>
    <definedName name="TABLE3">#REF!</definedName>
    <definedName name="toyear">[1]Data!$B$27</definedName>
    <definedName name="X">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J3" i="1"/>
  <c r="Q3" i="1"/>
  <c r="G3" i="2"/>
  <c r="C4" i="1"/>
  <c r="D4" i="1"/>
  <c r="J4" i="1"/>
  <c r="Q4" i="1"/>
  <c r="G4" i="2"/>
  <c r="C5" i="1"/>
  <c r="D5" i="1"/>
  <c r="J5" i="1"/>
  <c r="Q5" i="1"/>
  <c r="G5" i="2"/>
  <c r="C6" i="1"/>
  <c r="D6" i="1"/>
  <c r="J6" i="1"/>
  <c r="Q6" i="1"/>
  <c r="G6" i="2"/>
  <c r="C7" i="1"/>
  <c r="D7" i="1"/>
  <c r="J7" i="1"/>
  <c r="Q7" i="1"/>
  <c r="G7" i="2"/>
  <c r="C8" i="1"/>
  <c r="D8" i="1"/>
  <c r="J8" i="1"/>
  <c r="Q8" i="1"/>
  <c r="G8" i="2"/>
  <c r="C9" i="1"/>
  <c r="D9" i="1"/>
  <c r="J9" i="1"/>
  <c r="Q9" i="1"/>
  <c r="G9" i="2"/>
  <c r="C10" i="1"/>
  <c r="D10" i="1"/>
  <c r="J10" i="1"/>
  <c r="Q10" i="1"/>
  <c r="G10" i="2"/>
  <c r="C11" i="1"/>
  <c r="D11" i="1"/>
  <c r="J11" i="1"/>
  <c r="Q11" i="1"/>
  <c r="G11" i="2"/>
  <c r="C12" i="1"/>
  <c r="D12" i="1"/>
  <c r="J12" i="1"/>
  <c r="Q12" i="1"/>
  <c r="G12" i="2"/>
  <c r="C13" i="1"/>
  <c r="D13" i="1"/>
  <c r="J13" i="1"/>
  <c r="Q13" i="1"/>
  <c r="G13" i="2"/>
  <c r="C14" i="1"/>
  <c r="D14" i="1"/>
  <c r="J14" i="1"/>
  <c r="Q14" i="1"/>
  <c r="G14" i="2"/>
  <c r="C15" i="1"/>
  <c r="D15" i="1"/>
  <c r="J15" i="1"/>
  <c r="Q15" i="1"/>
  <c r="G15" i="2"/>
  <c r="C16" i="1"/>
  <c r="D16" i="1"/>
  <c r="J16" i="1"/>
  <c r="Q16" i="1"/>
  <c r="G16" i="2"/>
  <c r="C17" i="1"/>
  <c r="D17" i="1"/>
  <c r="J17" i="1"/>
  <c r="Q17" i="1"/>
  <c r="G17" i="2"/>
  <c r="C18" i="1"/>
  <c r="D18" i="1"/>
  <c r="J18" i="1"/>
  <c r="Q18" i="1"/>
  <c r="G18" i="2"/>
  <c r="C19" i="1"/>
  <c r="D19" i="1"/>
  <c r="J19" i="1"/>
  <c r="Q19" i="1"/>
  <c r="G19" i="2"/>
  <c r="C20" i="1"/>
  <c r="D20" i="1"/>
  <c r="J20" i="1"/>
  <c r="Q20" i="1"/>
  <c r="G20" i="2"/>
  <c r="C21" i="1"/>
  <c r="D21" i="1"/>
  <c r="J21" i="1"/>
  <c r="Q21" i="1"/>
  <c r="G21" i="2"/>
  <c r="C22" i="1"/>
  <c r="D22" i="1"/>
  <c r="J22" i="1"/>
  <c r="Q22" i="1"/>
  <c r="G22" i="2"/>
  <c r="C23" i="1"/>
  <c r="D23" i="1"/>
  <c r="J23" i="1"/>
  <c r="Q23" i="1"/>
  <c r="G23" i="2"/>
  <c r="C24" i="1"/>
  <c r="D24" i="1"/>
  <c r="J24" i="1"/>
  <c r="Q24" i="1"/>
  <c r="G24" i="2"/>
  <c r="C25" i="1"/>
  <c r="D25" i="1"/>
  <c r="J25" i="1"/>
  <c r="Q25" i="1"/>
  <c r="G25" i="2"/>
  <c r="C26" i="1"/>
  <c r="D26" i="1"/>
  <c r="J26" i="1"/>
  <c r="Q26" i="1"/>
  <c r="G26" i="2"/>
  <c r="C27" i="1"/>
  <c r="D27" i="1"/>
  <c r="J27" i="1"/>
  <c r="Q27" i="1"/>
  <c r="G27" i="2"/>
  <c r="C28" i="1"/>
  <c r="D28" i="1"/>
  <c r="J28" i="1"/>
  <c r="Q28" i="1"/>
  <c r="G28" i="2"/>
  <c r="C29" i="1"/>
  <c r="D29" i="1"/>
  <c r="J29" i="1"/>
  <c r="Q29" i="1"/>
  <c r="G29" i="2"/>
  <c r="C30" i="1"/>
  <c r="D30" i="1"/>
  <c r="J30" i="1"/>
  <c r="Q30" i="1"/>
  <c r="G30" i="2"/>
  <c r="C31" i="1"/>
  <c r="D31" i="1"/>
  <c r="J31" i="1"/>
  <c r="Q31" i="1"/>
  <c r="G31" i="2"/>
  <c r="C32" i="1"/>
  <c r="D32" i="1"/>
  <c r="J32" i="1"/>
  <c r="Q32" i="1"/>
  <c r="G32" i="2"/>
  <c r="C33" i="1"/>
  <c r="D33" i="1"/>
  <c r="J33" i="1"/>
  <c r="Q33" i="1"/>
  <c r="G33" i="2"/>
  <c r="C34" i="1"/>
  <c r="D34" i="1"/>
  <c r="J34" i="1"/>
  <c r="Q34" i="1"/>
  <c r="G34" i="2"/>
  <c r="C35" i="1"/>
  <c r="D35" i="1"/>
  <c r="J35" i="1"/>
  <c r="Q35" i="1"/>
  <c r="G35" i="2"/>
  <c r="C36" i="1"/>
  <c r="D36" i="1"/>
  <c r="J36" i="1"/>
  <c r="Q36" i="1"/>
  <c r="G36" i="2"/>
  <c r="C37" i="1"/>
  <c r="D37" i="1"/>
  <c r="J37" i="1"/>
  <c r="Q37" i="1"/>
  <c r="G37" i="2"/>
  <c r="G3" i="1"/>
  <c r="N3" i="1"/>
  <c r="F3" i="1"/>
  <c r="M3" i="1"/>
  <c r="C38" i="1"/>
  <c r="D38" i="1"/>
  <c r="J38" i="1"/>
  <c r="Q38" i="1"/>
  <c r="G38" i="2"/>
  <c r="B5" i="2"/>
  <c r="E5" i="2"/>
  <c r="F5" i="2"/>
  <c r="H5" i="2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B6" i="2"/>
  <c r="E6" i="2"/>
  <c r="F6" i="2"/>
  <c r="B7" i="2"/>
  <c r="E7" i="2"/>
  <c r="F7" i="2"/>
  <c r="B8" i="2"/>
  <c r="E8" i="2"/>
  <c r="F8" i="2"/>
  <c r="B9" i="2"/>
  <c r="E9" i="2"/>
  <c r="F9" i="2"/>
  <c r="B10" i="2"/>
  <c r="E10" i="2"/>
  <c r="F10" i="2"/>
  <c r="B11" i="2"/>
  <c r="E11" i="2"/>
  <c r="F11" i="2"/>
  <c r="B12" i="2"/>
  <c r="E12" i="2"/>
  <c r="F12" i="2"/>
  <c r="B13" i="2"/>
  <c r="E13" i="2"/>
  <c r="F13" i="2"/>
  <c r="B14" i="2"/>
  <c r="E14" i="2"/>
  <c r="F14" i="2"/>
  <c r="B15" i="2"/>
  <c r="E15" i="2"/>
  <c r="F15" i="2"/>
  <c r="B16" i="2"/>
  <c r="E16" i="2"/>
  <c r="F16" i="2"/>
  <c r="B17" i="2"/>
  <c r="E17" i="2"/>
  <c r="F17" i="2"/>
  <c r="B18" i="2"/>
  <c r="E18" i="2"/>
  <c r="F18" i="2"/>
  <c r="B19" i="2"/>
  <c r="E19" i="2"/>
  <c r="F19" i="2"/>
  <c r="B20" i="2"/>
  <c r="E20" i="2"/>
  <c r="F20" i="2"/>
  <c r="B21" i="2"/>
  <c r="E21" i="2"/>
  <c r="F21" i="2"/>
  <c r="B22" i="2"/>
  <c r="E22" i="2"/>
  <c r="F22" i="2"/>
  <c r="B23" i="2"/>
  <c r="E23" i="2"/>
  <c r="F23" i="2"/>
  <c r="B24" i="2"/>
  <c r="E24" i="2"/>
  <c r="F24" i="2"/>
  <c r="B25" i="2"/>
  <c r="E25" i="2"/>
  <c r="F25" i="2"/>
  <c r="B26" i="2"/>
  <c r="E26" i="2"/>
  <c r="F26" i="2"/>
  <c r="B27" i="2"/>
  <c r="E27" i="2"/>
  <c r="F27" i="2"/>
  <c r="B28" i="2"/>
  <c r="E28" i="2"/>
  <c r="F28" i="2"/>
  <c r="B29" i="2"/>
  <c r="E29" i="2"/>
  <c r="F29" i="2"/>
  <c r="B30" i="2"/>
  <c r="E30" i="2"/>
  <c r="F30" i="2"/>
  <c r="B31" i="2"/>
  <c r="E31" i="2"/>
  <c r="F31" i="2"/>
  <c r="B32" i="2"/>
  <c r="E32" i="2"/>
  <c r="F32" i="2"/>
  <c r="B33" i="2"/>
  <c r="E33" i="2"/>
  <c r="F33" i="2"/>
  <c r="B34" i="2"/>
  <c r="E34" i="2"/>
  <c r="F34" i="2"/>
  <c r="B35" i="2"/>
  <c r="E35" i="2"/>
  <c r="F35" i="2"/>
  <c r="B36" i="2"/>
  <c r="E36" i="2"/>
  <c r="F36" i="2"/>
  <c r="B37" i="2"/>
  <c r="E37" i="2"/>
  <c r="F37" i="2"/>
  <c r="B38" i="2"/>
  <c r="E38" i="2"/>
  <c r="F38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B4" i="2"/>
  <c r="E4" i="2"/>
  <c r="F4" i="2"/>
  <c r="H4" i="2"/>
  <c r="C35" i="2"/>
  <c r="D35" i="2"/>
  <c r="C36" i="2"/>
  <c r="D36" i="2"/>
  <c r="C37" i="2"/>
  <c r="D37" i="2"/>
  <c r="C38" i="2"/>
  <c r="D38" i="2"/>
  <c r="G5" i="1"/>
  <c r="F5" i="1"/>
  <c r="H5" i="1"/>
  <c r="E4" i="1"/>
  <c r="E5" i="1"/>
  <c r="G6" i="1"/>
  <c r="F6" i="1"/>
  <c r="H6" i="1"/>
  <c r="E6" i="1"/>
  <c r="G7" i="1"/>
  <c r="F7" i="1"/>
  <c r="H7" i="1"/>
  <c r="E7" i="1"/>
  <c r="G8" i="1"/>
  <c r="F8" i="1"/>
  <c r="H8" i="1"/>
  <c r="E8" i="1"/>
  <c r="G9" i="1"/>
  <c r="F9" i="1"/>
  <c r="H9" i="1"/>
  <c r="E9" i="1"/>
  <c r="G10" i="1"/>
  <c r="F10" i="1"/>
  <c r="H10" i="1"/>
  <c r="E10" i="1"/>
  <c r="G11" i="1"/>
  <c r="F11" i="1"/>
  <c r="H11" i="1"/>
  <c r="E11" i="1"/>
  <c r="G12" i="1"/>
  <c r="F12" i="1"/>
  <c r="H12" i="1"/>
  <c r="E12" i="1"/>
  <c r="G13" i="1"/>
  <c r="F13" i="1"/>
  <c r="H13" i="1"/>
  <c r="E13" i="1"/>
  <c r="G14" i="1"/>
  <c r="F14" i="1"/>
  <c r="H14" i="1"/>
  <c r="E14" i="1"/>
  <c r="G15" i="1"/>
  <c r="F15" i="1"/>
  <c r="H15" i="1"/>
  <c r="E15" i="1"/>
  <c r="G16" i="1"/>
  <c r="F16" i="1"/>
  <c r="H16" i="1"/>
  <c r="E16" i="1"/>
  <c r="G17" i="1"/>
  <c r="F17" i="1"/>
  <c r="H17" i="1"/>
  <c r="E17" i="1"/>
  <c r="G18" i="1"/>
  <c r="F18" i="1"/>
  <c r="H18" i="1"/>
  <c r="E18" i="1"/>
  <c r="G19" i="1"/>
  <c r="F19" i="1"/>
  <c r="H19" i="1"/>
  <c r="E19" i="1"/>
  <c r="G20" i="1"/>
  <c r="F20" i="1"/>
  <c r="H20" i="1"/>
  <c r="E20" i="1"/>
  <c r="G21" i="1"/>
  <c r="F21" i="1"/>
  <c r="H21" i="1"/>
  <c r="E21" i="1"/>
  <c r="G22" i="1"/>
  <c r="F22" i="1"/>
  <c r="H22" i="1"/>
  <c r="E22" i="1"/>
  <c r="G23" i="1"/>
  <c r="F23" i="1"/>
  <c r="H23" i="1"/>
  <c r="E23" i="1"/>
  <c r="G24" i="1"/>
  <c r="F24" i="1"/>
  <c r="H24" i="1"/>
  <c r="E24" i="1"/>
  <c r="G25" i="1"/>
  <c r="F25" i="1"/>
  <c r="H25" i="1"/>
  <c r="E25" i="1"/>
  <c r="G26" i="1"/>
  <c r="F26" i="1"/>
  <c r="H26" i="1"/>
  <c r="E26" i="1"/>
  <c r="G27" i="1"/>
  <c r="F27" i="1"/>
  <c r="H27" i="1"/>
  <c r="E27" i="1"/>
  <c r="G28" i="1"/>
  <c r="F28" i="1"/>
  <c r="H28" i="1"/>
  <c r="E28" i="1"/>
  <c r="G29" i="1"/>
  <c r="F29" i="1"/>
  <c r="H29" i="1"/>
  <c r="E29" i="1"/>
  <c r="G30" i="1"/>
  <c r="F30" i="1"/>
  <c r="H30" i="1"/>
  <c r="E30" i="1"/>
  <c r="G31" i="1"/>
  <c r="F31" i="1"/>
  <c r="H31" i="1"/>
  <c r="E31" i="1"/>
  <c r="G32" i="1"/>
  <c r="F32" i="1"/>
  <c r="H32" i="1"/>
  <c r="E32" i="1"/>
  <c r="G33" i="1"/>
  <c r="F33" i="1"/>
  <c r="H33" i="1"/>
  <c r="E33" i="1"/>
  <c r="G34" i="1"/>
  <c r="F34" i="1"/>
  <c r="H34" i="1"/>
  <c r="E34" i="1"/>
  <c r="G35" i="1"/>
  <c r="F35" i="1"/>
  <c r="H35" i="1"/>
  <c r="E35" i="1"/>
  <c r="G36" i="1"/>
  <c r="F36" i="1"/>
  <c r="H36" i="1"/>
  <c r="E36" i="1"/>
  <c r="G37" i="1"/>
  <c r="F37" i="1"/>
  <c r="H37" i="1"/>
  <c r="E37" i="1"/>
  <c r="G38" i="1"/>
  <c r="F38" i="1"/>
  <c r="H38" i="1"/>
  <c r="E38" i="1"/>
  <c r="G4" i="1"/>
  <c r="F4" i="1"/>
  <c r="H4" i="1"/>
  <c r="I29" i="1"/>
  <c r="L29" i="1"/>
  <c r="I30" i="1"/>
  <c r="L30" i="1"/>
  <c r="I31" i="1"/>
  <c r="L31" i="1"/>
  <c r="I32" i="1"/>
  <c r="L32" i="1"/>
  <c r="I33" i="1"/>
  <c r="L33" i="1"/>
  <c r="I34" i="1"/>
  <c r="L34" i="1"/>
  <c r="I35" i="1"/>
  <c r="L35" i="1"/>
  <c r="I36" i="1"/>
  <c r="L36" i="1"/>
  <c r="I37" i="1"/>
  <c r="L37" i="1"/>
  <c r="I38" i="1"/>
  <c r="L38" i="1"/>
  <c r="P35" i="1"/>
  <c r="O35" i="1"/>
  <c r="P36" i="1"/>
  <c r="O36" i="1"/>
  <c r="P37" i="1"/>
  <c r="O37" i="1"/>
  <c r="P38" i="1"/>
  <c r="O38" i="1"/>
  <c r="E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4" i="1"/>
  <c r="H3" i="1"/>
  <c r="P3" i="1"/>
  <c r="O3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M35" i="1"/>
  <c r="N35" i="1"/>
  <c r="M36" i="1"/>
  <c r="N36" i="1"/>
  <c r="M37" i="1"/>
  <c r="N37" i="1"/>
  <c r="M38" i="1"/>
  <c r="N38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3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D2" i="3"/>
  <c r="C3" i="3"/>
  <c r="A78" i="2"/>
  <c r="A77" i="2"/>
  <c r="A76" i="2"/>
  <c r="A75" i="2"/>
  <c r="A74" i="2"/>
  <c r="A73" i="2"/>
  <c r="A72" i="2"/>
  <c r="A71" i="2"/>
  <c r="A70" i="2"/>
  <c r="A69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4" i="2"/>
  <c r="L4" i="1"/>
  <c r="D3" i="3"/>
  <c r="B3" i="3"/>
</calcChain>
</file>

<file path=xl/sharedStrings.xml><?xml version="1.0" encoding="utf-8"?>
<sst xmlns="http://schemas.openxmlformats.org/spreadsheetml/2006/main" count="35" uniqueCount="25">
  <si>
    <t>Fiscal Year</t>
  </si>
  <si>
    <t>Federal Debt Held by the Public</t>
  </si>
  <si>
    <t>Average Interest Rate on Debt Held by the Public</t>
  </si>
  <si>
    <t>Nominal</t>
  </si>
  <si>
    <t>% of GDP</t>
  </si>
  <si>
    <t>%</t>
  </si>
  <si>
    <t>Growth-Adjusted Average Interest Rate</t>
  </si>
  <si>
    <t>Federal Debt Held by the Public (% of GDP)</t>
  </si>
  <si>
    <t>Implied Debt from Identity</t>
  </si>
  <si>
    <t>Implied Debt from Adjusted Identity</t>
  </si>
  <si>
    <t>Revenues Minus Noninterest Spending</t>
  </si>
  <si>
    <t xml:space="preserve">Noninterest Spending Minus Revenues </t>
  </si>
  <si>
    <t xml:space="preserve">  Net Interest          </t>
  </si>
  <si>
    <t>Growth-Adjusted Noninterest Surplus</t>
  </si>
  <si>
    <t>Implied Interest Rate Given Debt and Surplus</t>
  </si>
  <si>
    <t>Revenues</t>
  </si>
  <si>
    <t>Total Noninterest Spending</t>
  </si>
  <si>
    <t>Average Interest Rate on Debt Held by the Public (2015 LTBO)</t>
  </si>
  <si>
    <t>Growth-Adjusted Noninterest Spending</t>
  </si>
  <si>
    <t>Growth-Adjusted Revenues</t>
  </si>
  <si>
    <t>Noninterest Surplus</t>
  </si>
  <si>
    <t>Nominal GDP (Billions of dollars)</t>
  </si>
  <si>
    <t>Noninterest Deficit</t>
  </si>
  <si>
    <t>Federal Debt Held by the Public (web)</t>
  </si>
  <si>
    <t>Average Interest Rate on Debt Held by the Public (2016 LTBO)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</si>
</sst>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1"/>
      <name val="Calibri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3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164" fontId="2" fillId="0" borderId="0" xfId="0" quotePrefix="1" applyNumberFormat="1" applyFont="1" applyAlignment="1">
      <alignment horizontal="center"/>
    </xf>
    <xf numFmtId="1" fontId="2" fillId="0" borderId="0" xfId="0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2" xfId="0" quotePrefix="1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left"/>
    </xf>
    <xf numFmtId="2" fontId="2" fillId="0" borderId="2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2" xfId="0" applyFont="1" applyBorder="1" applyAlignment="1"/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4" xfId="0" quotePrefix="1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2" fillId="0" borderId="0" xfId="0" applyFont="1" applyBorder="1" applyAlignment="1">
      <alignment horizontal="left" vertical="center" wrapText="1"/>
    </xf>
    <xf numFmtId="2" fontId="4" fillId="0" borderId="0" xfId="0" quotePrefix="1" applyNumberFormat="1" applyFont="1" applyAlignment="1">
      <alignment horizontal="center"/>
    </xf>
    <xf numFmtId="2" fontId="2" fillId="0" borderId="0" xfId="0" quotePrefix="1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/>
    <xf numFmtId="2" fontId="2" fillId="0" borderId="0" xfId="0" applyNumberFormat="1" applyFont="1" applyAlignment="1"/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3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Noninterest Deficit</c:v>
          </c:tx>
          <c:spPr>
            <a:ln w="1905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'PWBM-Budget'!$A$4:$A$78</c:f>
              <c:numCache>
                <c:formatCode>0</c:formatCode>
                <c:ptCount val="7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  <c:pt idx="35">
                  <c:v>2051</c:v>
                </c:pt>
                <c:pt idx="36">
                  <c:v>2052</c:v>
                </c:pt>
                <c:pt idx="37">
                  <c:v>2053</c:v>
                </c:pt>
                <c:pt idx="38">
                  <c:v>2054</c:v>
                </c:pt>
                <c:pt idx="39">
                  <c:v>2055</c:v>
                </c:pt>
                <c:pt idx="40">
                  <c:v>2056</c:v>
                </c:pt>
                <c:pt idx="41">
                  <c:v>2057</c:v>
                </c:pt>
                <c:pt idx="42">
                  <c:v>2058</c:v>
                </c:pt>
                <c:pt idx="43">
                  <c:v>2059</c:v>
                </c:pt>
                <c:pt idx="44">
                  <c:v>2060</c:v>
                </c:pt>
                <c:pt idx="45">
                  <c:v>2061</c:v>
                </c:pt>
                <c:pt idx="46">
                  <c:v>2062</c:v>
                </c:pt>
                <c:pt idx="47">
                  <c:v>2063</c:v>
                </c:pt>
                <c:pt idx="48">
                  <c:v>2064</c:v>
                </c:pt>
                <c:pt idx="49">
                  <c:v>2065</c:v>
                </c:pt>
                <c:pt idx="50">
                  <c:v>2066</c:v>
                </c:pt>
                <c:pt idx="51">
                  <c:v>2067</c:v>
                </c:pt>
                <c:pt idx="52">
                  <c:v>2068</c:v>
                </c:pt>
                <c:pt idx="53">
                  <c:v>2069</c:v>
                </c:pt>
                <c:pt idx="54">
                  <c:v>2070</c:v>
                </c:pt>
                <c:pt idx="55">
                  <c:v>2071</c:v>
                </c:pt>
                <c:pt idx="56">
                  <c:v>2072</c:v>
                </c:pt>
                <c:pt idx="57">
                  <c:v>2073</c:v>
                </c:pt>
                <c:pt idx="58">
                  <c:v>2074</c:v>
                </c:pt>
                <c:pt idx="59">
                  <c:v>2075</c:v>
                </c:pt>
                <c:pt idx="60">
                  <c:v>2076</c:v>
                </c:pt>
                <c:pt idx="61">
                  <c:v>2077</c:v>
                </c:pt>
                <c:pt idx="62">
                  <c:v>2078</c:v>
                </c:pt>
                <c:pt idx="63">
                  <c:v>2079</c:v>
                </c:pt>
                <c:pt idx="64">
                  <c:v>2080</c:v>
                </c:pt>
                <c:pt idx="65">
                  <c:v>2081</c:v>
                </c:pt>
                <c:pt idx="66">
                  <c:v>2082</c:v>
                </c:pt>
                <c:pt idx="67">
                  <c:v>2083</c:v>
                </c:pt>
                <c:pt idx="68">
                  <c:v>2084</c:v>
                </c:pt>
                <c:pt idx="69">
                  <c:v>2085</c:v>
                </c:pt>
                <c:pt idx="70">
                  <c:v>2086</c:v>
                </c:pt>
                <c:pt idx="71">
                  <c:v>2087</c:v>
                </c:pt>
                <c:pt idx="72">
                  <c:v>2088</c:v>
                </c:pt>
                <c:pt idx="73">
                  <c:v>2089</c:v>
                </c:pt>
                <c:pt idx="74">
                  <c:v>2090</c:v>
                </c:pt>
              </c:numCache>
            </c:numRef>
          </c:cat>
          <c:val>
            <c:numRef>
              <c:f>'PWBM-Budget'!$P$4:$P$38</c:f>
              <c:numCache>
                <c:formatCode>0.0</c:formatCode>
                <c:ptCount val="35"/>
                <c:pt idx="0">
                  <c:v>1.3176899483620734</c:v>
                </c:pt>
                <c:pt idx="1">
                  <c:v>1.4179015485627899</c:v>
                </c:pt>
                <c:pt idx="2">
                  <c:v>1.7728607830042129</c:v>
                </c:pt>
                <c:pt idx="3">
                  <c:v>2.0451108292731202</c:v>
                </c:pt>
                <c:pt idx="4">
                  <c:v>2.1534865966391461</c:v>
                </c:pt>
                <c:pt idx="5">
                  <c:v>2.4699929786618537</c:v>
                </c:pt>
                <c:pt idx="6">
                  <c:v>2.6858271352526586</c:v>
                </c:pt>
                <c:pt idx="7">
                  <c:v>2.8912564631332764</c:v>
                </c:pt>
                <c:pt idx="8">
                  <c:v>3.0342808718377388</c:v>
                </c:pt>
                <c:pt idx="9">
                  <c:v>3.1698262379467836</c:v>
                </c:pt>
                <c:pt idx="10">
                  <c:v>3.2691615703322858</c:v>
                </c:pt>
                <c:pt idx="11">
                  <c:v>3.4708051884611062</c:v>
                </c:pt>
                <c:pt idx="12">
                  <c:v>3.4894230253529064</c:v>
                </c:pt>
                <c:pt idx="13">
                  <c:v>3.5517502809658992</c:v>
                </c:pt>
                <c:pt idx="14">
                  <c:v>3.6763521337921232</c:v>
                </c:pt>
                <c:pt idx="15">
                  <c:v>3.6351665172103789</c:v>
                </c:pt>
                <c:pt idx="16">
                  <c:v>3.7858393586294872</c:v>
                </c:pt>
                <c:pt idx="17">
                  <c:v>3.7032950031254903</c:v>
                </c:pt>
                <c:pt idx="18">
                  <c:v>3.7204552585421742</c:v>
                </c:pt>
                <c:pt idx="19">
                  <c:v>3.7844749650962135</c:v>
                </c:pt>
                <c:pt idx="20">
                  <c:v>3.7098121431850339</c:v>
                </c:pt>
                <c:pt idx="21">
                  <c:v>3.6661423095316663</c:v>
                </c:pt>
                <c:pt idx="22">
                  <c:v>3.689690955322563</c:v>
                </c:pt>
                <c:pt idx="23">
                  <c:v>3.6201799862046551</c:v>
                </c:pt>
                <c:pt idx="24">
                  <c:v>3.6977819245369332</c:v>
                </c:pt>
                <c:pt idx="25">
                  <c:v>3.6044121350299148</c:v>
                </c:pt>
                <c:pt idx="26">
                  <c:v>3.5439580606128422</c:v>
                </c:pt>
                <c:pt idx="27">
                  <c:v>3.5936867773051739</c:v>
                </c:pt>
                <c:pt idx="28">
                  <c:v>3.4975101521056589</c:v>
                </c:pt>
                <c:pt idx="29">
                  <c:v>3.5928943337242178</c:v>
                </c:pt>
                <c:pt idx="30">
                  <c:v>3.4851138851229515</c:v>
                </c:pt>
                <c:pt idx="31">
                  <c:v>3.4590957679302501</c:v>
                </c:pt>
                <c:pt idx="32">
                  <c:v>3.4359988117984708</c:v>
                </c:pt>
                <c:pt idx="33">
                  <c:v>3.5065810714727994</c:v>
                </c:pt>
                <c:pt idx="34">
                  <c:v>3.3378249228462136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993104"/>
        <c:axId val="542975464"/>
      </c:lineChart>
      <c:catAx>
        <c:axId val="54299310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0" sourceLinked="0"/>
        <c:majorTickMark val="none"/>
        <c:minorTickMark val="none"/>
        <c:tickLblPos val="low"/>
        <c:txPr>
          <a:bodyPr/>
          <a:lstStyle/>
          <a:p>
            <a:pPr>
              <a:defRPr sz="900"/>
            </a:pPr>
            <a:endParaRPr lang="en-US"/>
          </a:p>
        </c:txPr>
        <c:crossAx val="542975464"/>
        <c:crosses val="autoZero"/>
        <c:auto val="1"/>
        <c:lblAlgn val="ctr"/>
        <c:lblOffset val="100"/>
        <c:noMultiLvlLbl val="0"/>
      </c:catAx>
      <c:valAx>
        <c:axId val="542975464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542993104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'PWBM-Budget'!$D$2</c:f>
              <c:strCache>
                <c:ptCount val="1"/>
                <c:pt idx="0">
                  <c:v>Average Interest Rate on Debt Held by the Public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'PWBM-Budget'!$A$4:$A$78</c:f>
              <c:numCache>
                <c:formatCode>0</c:formatCode>
                <c:ptCount val="7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  <c:pt idx="35">
                  <c:v>2051</c:v>
                </c:pt>
                <c:pt idx="36">
                  <c:v>2052</c:v>
                </c:pt>
                <c:pt idx="37">
                  <c:v>2053</c:v>
                </c:pt>
                <c:pt idx="38">
                  <c:v>2054</c:v>
                </c:pt>
                <c:pt idx="39">
                  <c:v>2055</c:v>
                </c:pt>
                <c:pt idx="40">
                  <c:v>2056</c:v>
                </c:pt>
                <c:pt idx="41">
                  <c:v>2057</c:v>
                </c:pt>
                <c:pt idx="42">
                  <c:v>2058</c:v>
                </c:pt>
                <c:pt idx="43">
                  <c:v>2059</c:v>
                </c:pt>
                <c:pt idx="44">
                  <c:v>2060</c:v>
                </c:pt>
                <c:pt idx="45">
                  <c:v>2061</c:v>
                </c:pt>
                <c:pt idx="46">
                  <c:v>2062</c:v>
                </c:pt>
                <c:pt idx="47">
                  <c:v>2063</c:v>
                </c:pt>
                <c:pt idx="48">
                  <c:v>2064</c:v>
                </c:pt>
                <c:pt idx="49">
                  <c:v>2065</c:v>
                </c:pt>
                <c:pt idx="50">
                  <c:v>2066</c:v>
                </c:pt>
                <c:pt idx="51">
                  <c:v>2067</c:v>
                </c:pt>
                <c:pt idx="52">
                  <c:v>2068</c:v>
                </c:pt>
                <c:pt idx="53">
                  <c:v>2069</c:v>
                </c:pt>
                <c:pt idx="54">
                  <c:v>2070</c:v>
                </c:pt>
                <c:pt idx="55">
                  <c:v>2071</c:v>
                </c:pt>
                <c:pt idx="56">
                  <c:v>2072</c:v>
                </c:pt>
                <c:pt idx="57">
                  <c:v>2073</c:v>
                </c:pt>
                <c:pt idx="58">
                  <c:v>2074</c:v>
                </c:pt>
                <c:pt idx="59">
                  <c:v>2075</c:v>
                </c:pt>
                <c:pt idx="60">
                  <c:v>2076</c:v>
                </c:pt>
                <c:pt idx="61">
                  <c:v>2077</c:v>
                </c:pt>
                <c:pt idx="62">
                  <c:v>2078</c:v>
                </c:pt>
                <c:pt idx="63">
                  <c:v>2079</c:v>
                </c:pt>
                <c:pt idx="64">
                  <c:v>2080</c:v>
                </c:pt>
                <c:pt idx="65">
                  <c:v>2081</c:v>
                </c:pt>
                <c:pt idx="66">
                  <c:v>2082</c:v>
                </c:pt>
                <c:pt idx="67">
                  <c:v>2083</c:v>
                </c:pt>
                <c:pt idx="68">
                  <c:v>2084</c:v>
                </c:pt>
                <c:pt idx="69">
                  <c:v>2085</c:v>
                </c:pt>
                <c:pt idx="70">
                  <c:v>2086</c:v>
                </c:pt>
                <c:pt idx="71">
                  <c:v>2087</c:v>
                </c:pt>
                <c:pt idx="72">
                  <c:v>2088</c:v>
                </c:pt>
                <c:pt idx="73">
                  <c:v>2089</c:v>
                </c:pt>
                <c:pt idx="74">
                  <c:v>2090</c:v>
                </c:pt>
              </c:numCache>
            </c:numRef>
          </c:cat>
          <c:val>
            <c:numRef>
              <c:f>'PWBM-Budget'!$D$4:$D$78</c:f>
              <c:numCache>
                <c:formatCode>0.00</c:formatCode>
                <c:ptCount val="75"/>
                <c:pt idx="0">
                  <c:v>1.9745832257096532</c:v>
                </c:pt>
                <c:pt idx="1">
                  <c:v>2.2137787655029033</c:v>
                </c:pt>
                <c:pt idx="2">
                  <c:v>2.4829290052499746</c:v>
                </c:pt>
                <c:pt idx="3">
                  <c:v>2.8921617080162103</c:v>
                </c:pt>
                <c:pt idx="4">
                  <c:v>3.129801150081208</c:v>
                </c:pt>
                <c:pt idx="5">
                  <c:v>3.3682880154523933</c:v>
                </c:pt>
                <c:pt idx="6">
                  <c:v>3.4483926313888382</c:v>
                </c:pt>
                <c:pt idx="7">
                  <c:v>3.5230207972731882</c:v>
                </c:pt>
                <c:pt idx="8">
                  <c:v>3.7126289630243243</c:v>
                </c:pt>
                <c:pt idx="9">
                  <c:v>3.6667855020796196</c:v>
                </c:pt>
                <c:pt idx="10">
                  <c:v>3.7191192266380235</c:v>
                </c:pt>
                <c:pt idx="11">
                  <c:v>3.7609156279355829</c:v>
                </c:pt>
                <c:pt idx="12">
                  <c:v>3.8051750380517508</c:v>
                </c:pt>
                <c:pt idx="13">
                  <c:v>3.8469273743016763</c:v>
                </c:pt>
                <c:pt idx="14">
                  <c:v>3.8701792978229372</c:v>
                </c:pt>
                <c:pt idx="15">
                  <c:v>3.8999003722930103</c:v>
                </c:pt>
                <c:pt idx="16">
                  <c:v>3.8038806336730944</c:v>
                </c:pt>
                <c:pt idx="17">
                  <c:v>3.8291248702870977</c:v>
                </c:pt>
                <c:pt idx="18">
                  <c:v>3.8427210619411589</c:v>
                </c:pt>
                <c:pt idx="19">
                  <c:v>3.8617886178861789</c:v>
                </c:pt>
                <c:pt idx="20">
                  <c:v>3.8795324427480917</c:v>
                </c:pt>
                <c:pt idx="21">
                  <c:v>3.7986417588618182</c:v>
                </c:pt>
                <c:pt idx="22">
                  <c:v>3.8076025972388576</c:v>
                </c:pt>
                <c:pt idx="23">
                  <c:v>3.8360353517371246</c:v>
                </c:pt>
                <c:pt idx="24">
                  <c:v>3.8467397645065526</c:v>
                </c:pt>
                <c:pt idx="25">
                  <c:v>3.8614679588310414</c:v>
                </c:pt>
                <c:pt idx="26">
                  <c:v>3.8818332049484159</c:v>
                </c:pt>
                <c:pt idx="27">
                  <c:v>3.8181187087816744</c:v>
                </c:pt>
                <c:pt idx="28">
                  <c:v>3.8309037900874636</c:v>
                </c:pt>
                <c:pt idx="29">
                  <c:v>3.8561753776468262</c:v>
                </c:pt>
                <c:pt idx="30">
                  <c:v>3.8707171159972029</c:v>
                </c:pt>
                <c:pt idx="31">
                  <c:v>3.8408235628636982</c:v>
                </c:pt>
                <c:pt idx="32">
                  <c:v>3.8450417432638857</c:v>
                </c:pt>
                <c:pt idx="33">
                  <c:v>3.8487856578663879</c:v>
                </c:pt>
                <c:pt idx="34">
                  <c:v>3.8500606884793145</c:v>
                </c:pt>
                <c:pt idx="35">
                  <c:v>3.8503927808765908</c:v>
                </c:pt>
                <c:pt idx="36">
                  <c:v>3.8492852630811454</c:v>
                </c:pt>
                <c:pt idx="37">
                  <c:v>3.8460304688944182</c:v>
                </c:pt>
                <c:pt idx="38">
                  <c:v>3.8488216449056929</c:v>
                </c:pt>
                <c:pt idx="39">
                  <c:v>3.8506134303875159</c:v>
                </c:pt>
                <c:pt idx="40">
                  <c:v>3.8500572356615854</c:v>
                </c:pt>
                <c:pt idx="41">
                  <c:v>3.8479912476280242</c:v>
                </c:pt>
                <c:pt idx="42">
                  <c:v>3.8487080161044558</c:v>
                </c:pt>
                <c:pt idx="43">
                  <c:v>3.849074643388513</c:v>
                </c:pt>
                <c:pt idx="44">
                  <c:v>3.8491035419407256</c:v>
                </c:pt>
                <c:pt idx="45">
                  <c:v>3.8490078272868673</c:v>
                </c:pt>
                <c:pt idx="46">
                  <c:v>3.8488693319278946</c:v>
                </c:pt>
                <c:pt idx="47">
                  <c:v>3.8488277388125693</c:v>
                </c:pt>
                <c:pt idx="48">
                  <c:v>3.8491074658043845</c:v>
                </c:pt>
                <c:pt idx="49">
                  <c:v>3.849136047894254</c:v>
                </c:pt>
                <c:pt idx="50">
                  <c:v>3.8489883096449278</c:v>
                </c:pt>
                <c:pt idx="51">
                  <c:v>3.8488814170432617</c:v>
                </c:pt>
                <c:pt idx="52">
                  <c:v>3.8489704339847854</c:v>
                </c:pt>
                <c:pt idx="53">
                  <c:v>3.8489966757728182</c:v>
                </c:pt>
                <c:pt idx="54">
                  <c:v>3.848988879011249</c:v>
                </c:pt>
                <c:pt idx="55">
                  <c:v>3.8489774127183018</c:v>
                </c:pt>
                <c:pt idx="56">
                  <c:v>3.8489743712614439</c:v>
                </c:pt>
                <c:pt idx="57">
                  <c:v>3.8489848751947995</c:v>
                </c:pt>
                <c:pt idx="58">
                  <c:v>3.8490005888330225</c:v>
                </c:pt>
                <c:pt idx="59">
                  <c:v>3.8489899011358863</c:v>
                </c:pt>
                <c:pt idx="60">
                  <c:v>3.8489752864600497</c:v>
                </c:pt>
                <c:pt idx="61">
                  <c:v>3.8489739841415611</c:v>
                </c:pt>
                <c:pt idx="62">
                  <c:v>3.8489832408513913</c:v>
                </c:pt>
                <c:pt idx="63">
                  <c:v>3.848984521538052</c:v>
                </c:pt>
                <c:pt idx="64">
                  <c:v>3.848983306114576</c:v>
                </c:pt>
                <c:pt idx="65">
                  <c:v>3.8489827488249082</c:v>
                </c:pt>
                <c:pt idx="66">
                  <c:v>3.8489832824355696</c:v>
                </c:pt>
                <c:pt idx="67">
                  <c:v>3.8489841735529815</c:v>
                </c:pt>
                <c:pt idx="68">
                  <c:v>3.8489841033887999</c:v>
                </c:pt>
                <c:pt idx="69">
                  <c:v>3.8489824548443776</c:v>
                </c:pt>
                <c:pt idx="70">
                  <c:v>3.8489817102152264</c:v>
                </c:pt>
                <c:pt idx="71">
                  <c:v>3.8489823525907445</c:v>
                </c:pt>
                <c:pt idx="72">
                  <c:v>3.8489831894356628</c:v>
                </c:pt>
                <c:pt idx="73">
                  <c:v>3.8489831842940903</c:v>
                </c:pt>
                <c:pt idx="74">
                  <c:v>3.8489830505696943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974680"/>
        <c:axId val="542974288"/>
      </c:lineChart>
      <c:catAx>
        <c:axId val="542974680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0" sourceLinked="0"/>
        <c:majorTickMark val="none"/>
        <c:minorTickMark val="none"/>
        <c:tickLblPos val="low"/>
        <c:txPr>
          <a:bodyPr/>
          <a:lstStyle/>
          <a:p>
            <a:pPr>
              <a:defRPr sz="900"/>
            </a:pPr>
            <a:endParaRPr lang="en-US"/>
          </a:p>
        </c:txPr>
        <c:crossAx val="542974288"/>
        <c:crosses val="autoZero"/>
        <c:auto val="1"/>
        <c:lblAlgn val="ctr"/>
        <c:lblOffset val="100"/>
        <c:tickMarkSkip val="2"/>
        <c:noMultiLvlLbl val="0"/>
      </c:catAx>
      <c:valAx>
        <c:axId val="542974288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542974680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'PWBM-Budget'!$Q$2</c:f>
              <c:strCache>
                <c:ptCount val="1"/>
                <c:pt idx="0">
                  <c:v>Federal Debt Held by the Public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'PWBM-Budget'!$A$4:$A$78</c:f>
              <c:numCache>
                <c:formatCode>0</c:formatCode>
                <c:ptCount val="7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  <c:pt idx="35">
                  <c:v>2051</c:v>
                </c:pt>
                <c:pt idx="36">
                  <c:v>2052</c:v>
                </c:pt>
                <c:pt idx="37">
                  <c:v>2053</c:v>
                </c:pt>
                <c:pt idx="38">
                  <c:v>2054</c:v>
                </c:pt>
                <c:pt idx="39">
                  <c:v>2055</c:v>
                </c:pt>
                <c:pt idx="40">
                  <c:v>2056</c:v>
                </c:pt>
                <c:pt idx="41">
                  <c:v>2057</c:v>
                </c:pt>
                <c:pt idx="42">
                  <c:v>2058</c:v>
                </c:pt>
                <c:pt idx="43">
                  <c:v>2059</c:v>
                </c:pt>
                <c:pt idx="44">
                  <c:v>2060</c:v>
                </c:pt>
                <c:pt idx="45">
                  <c:v>2061</c:v>
                </c:pt>
                <c:pt idx="46">
                  <c:v>2062</c:v>
                </c:pt>
                <c:pt idx="47">
                  <c:v>2063</c:v>
                </c:pt>
                <c:pt idx="48">
                  <c:v>2064</c:v>
                </c:pt>
                <c:pt idx="49">
                  <c:v>2065</c:v>
                </c:pt>
                <c:pt idx="50">
                  <c:v>2066</c:v>
                </c:pt>
                <c:pt idx="51">
                  <c:v>2067</c:v>
                </c:pt>
                <c:pt idx="52">
                  <c:v>2068</c:v>
                </c:pt>
                <c:pt idx="53">
                  <c:v>2069</c:v>
                </c:pt>
                <c:pt idx="54">
                  <c:v>2070</c:v>
                </c:pt>
                <c:pt idx="55">
                  <c:v>2071</c:v>
                </c:pt>
                <c:pt idx="56">
                  <c:v>2072</c:v>
                </c:pt>
                <c:pt idx="57">
                  <c:v>2073</c:v>
                </c:pt>
                <c:pt idx="58">
                  <c:v>2074</c:v>
                </c:pt>
                <c:pt idx="59">
                  <c:v>2075</c:v>
                </c:pt>
                <c:pt idx="60">
                  <c:v>2076</c:v>
                </c:pt>
                <c:pt idx="61">
                  <c:v>2077</c:v>
                </c:pt>
                <c:pt idx="62">
                  <c:v>2078</c:v>
                </c:pt>
                <c:pt idx="63">
                  <c:v>2079</c:v>
                </c:pt>
                <c:pt idx="64">
                  <c:v>2080</c:v>
                </c:pt>
                <c:pt idx="65">
                  <c:v>2081</c:v>
                </c:pt>
                <c:pt idx="66">
                  <c:v>2082</c:v>
                </c:pt>
                <c:pt idx="67">
                  <c:v>2083</c:v>
                </c:pt>
                <c:pt idx="68">
                  <c:v>2084</c:v>
                </c:pt>
                <c:pt idx="69">
                  <c:v>2085</c:v>
                </c:pt>
                <c:pt idx="70">
                  <c:v>2086</c:v>
                </c:pt>
                <c:pt idx="71">
                  <c:v>2087</c:v>
                </c:pt>
                <c:pt idx="72">
                  <c:v>2088</c:v>
                </c:pt>
                <c:pt idx="73">
                  <c:v>2089</c:v>
                </c:pt>
                <c:pt idx="74">
                  <c:v>2090</c:v>
                </c:pt>
              </c:numCache>
            </c:numRef>
          </c:cat>
          <c:val>
            <c:numRef>
              <c:f>'PWBM-Budget'!$Q$4:$Q$38</c:f>
              <c:numCache>
                <c:formatCode>0.0</c:formatCode>
                <c:ptCount val="35"/>
                <c:pt idx="0">
                  <c:v>73.953805995387242</c:v>
                </c:pt>
                <c:pt idx="1">
                  <c:v>74.367171894946267</c:v>
                </c:pt>
                <c:pt idx="2">
                  <c:v>75.544093984162132</c:v>
                </c:pt>
                <c:pt idx="3">
                  <c:v>77.08027153270973</c:v>
                </c:pt>
                <c:pt idx="4">
                  <c:v>78.84137736114883</c:v>
                </c:pt>
                <c:pt idx="5">
                  <c:v>81.207136660753932</c:v>
                </c:pt>
                <c:pt idx="6">
                  <c:v>83.946248958835426</c:v>
                </c:pt>
                <c:pt idx="7">
                  <c:v>86.777245218433208</c:v>
                </c:pt>
                <c:pt idx="8">
                  <c:v>89.918415608296883</c:v>
                </c:pt>
                <c:pt idx="9">
                  <c:v>93.255257336216047</c:v>
                </c:pt>
                <c:pt idx="10">
                  <c:v>96.692576710437592</c:v>
                </c:pt>
                <c:pt idx="11">
                  <c:v>100.35939438706846</c:v>
                </c:pt>
                <c:pt idx="12">
                  <c:v>103.97089267338903</c:v>
                </c:pt>
                <c:pt idx="13">
                  <c:v>107.93412181320305</c:v>
                </c:pt>
                <c:pt idx="14">
                  <c:v>111.94064092214428</c:v>
                </c:pt>
                <c:pt idx="15">
                  <c:v>116.09519421940124</c:v>
                </c:pt>
                <c:pt idx="16">
                  <c:v>120.34574714981245</c:v>
                </c:pt>
                <c:pt idx="17">
                  <c:v>124.3444687558486</c:v>
                </c:pt>
                <c:pt idx="18">
                  <c:v>128.71025871491784</c:v>
                </c:pt>
                <c:pt idx="19">
                  <c:v>132.83641721210685</c:v>
                </c:pt>
                <c:pt idx="20">
                  <c:v>137.04172533289076</c:v>
                </c:pt>
                <c:pt idx="21">
                  <c:v>141.10901124980111</c:v>
                </c:pt>
                <c:pt idx="22">
                  <c:v>145.11611606440397</c:v>
                </c:pt>
                <c:pt idx="23">
                  <c:v>149.53896324034804</c:v>
                </c:pt>
                <c:pt idx="24">
                  <c:v>153.97477624921109</c:v>
                </c:pt>
                <c:pt idx="25">
                  <c:v>158.26434662245771</c:v>
                </c:pt>
                <c:pt idx="26">
                  <c:v>162.31899324342169</c:v>
                </c:pt>
                <c:pt idx="27">
                  <c:v>166.69577509114905</c:v>
                </c:pt>
                <c:pt idx="28">
                  <c:v>170.58306501266588</c:v>
                </c:pt>
                <c:pt idx="29">
                  <c:v>175.36991306020218</c:v>
                </c:pt>
                <c:pt idx="30">
                  <c:v>179.13345762851205</c:v>
                </c:pt>
                <c:pt idx="31">
                  <c:v>183.80320941877127</c:v>
                </c:pt>
                <c:pt idx="32">
                  <c:v>188.39492214350844</c:v>
                </c:pt>
                <c:pt idx="33">
                  <c:v>192.34311817699543</c:v>
                </c:pt>
                <c:pt idx="34">
                  <c:v>197.30962217473541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973504"/>
        <c:axId val="542973112"/>
      </c:lineChart>
      <c:catAx>
        <c:axId val="54297350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0" sourceLinked="0"/>
        <c:majorTickMark val="none"/>
        <c:minorTickMark val="none"/>
        <c:tickLblPos val="low"/>
        <c:txPr>
          <a:bodyPr/>
          <a:lstStyle/>
          <a:p>
            <a:pPr>
              <a:defRPr sz="900"/>
            </a:pPr>
            <a:endParaRPr lang="en-US"/>
          </a:p>
        </c:txPr>
        <c:crossAx val="542973112"/>
        <c:crosses val="autoZero"/>
        <c:auto val="1"/>
        <c:lblAlgn val="ctr"/>
        <c:lblOffset val="100"/>
        <c:noMultiLvlLbl val="0"/>
      </c:catAx>
      <c:valAx>
        <c:axId val="542973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542973504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'Growth-Adjusted'!$B$2</c:f>
              <c:strCache>
                <c:ptCount val="1"/>
                <c:pt idx="0">
                  <c:v>Growth-Adjusted Average Interest Rate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'Growth-Adjusted'!$A$4:$A$38</c:f>
              <c:numCache>
                <c:formatCode>0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'Growth-Adjusted'!$B$4:$B$38</c:f>
              <c:numCache>
                <c:formatCode>0.00</c:formatCode>
                <c:ptCount val="35"/>
                <c:pt idx="0">
                  <c:v>-1.3752854118519195</c:v>
                </c:pt>
                <c:pt idx="1">
                  <c:v>-1.3583285342561453</c:v>
                </c:pt>
                <c:pt idx="2">
                  <c:v>-0.80134645247797209</c:v>
                </c:pt>
                <c:pt idx="3">
                  <c:v>-0.67369036265392879</c:v>
                </c:pt>
                <c:pt idx="4">
                  <c:v>-0.50905473008558033</c:v>
                </c:pt>
                <c:pt idx="5">
                  <c:v>-0.13220682152632435</c:v>
                </c:pt>
                <c:pt idx="6">
                  <c:v>6.5616354694839174E-2</c:v>
                </c:pt>
                <c:pt idx="7">
                  <c:v>-7.1784271820220624E-2</c:v>
                </c:pt>
                <c:pt idx="8">
                  <c:v>0.12317689707349189</c:v>
                </c:pt>
                <c:pt idx="9">
                  <c:v>0.18574113972373141</c:v>
                </c:pt>
                <c:pt idx="10">
                  <c:v>0.18031991835377426</c:v>
                </c:pt>
                <c:pt idx="11">
                  <c:v>0.20271720419320616</c:v>
                </c:pt>
                <c:pt idx="12">
                  <c:v>0.12163810046207857</c:v>
                </c:pt>
                <c:pt idx="13">
                  <c:v>0.395763514448916</c:v>
                </c:pt>
                <c:pt idx="14">
                  <c:v>0.30589675405938976</c:v>
                </c:pt>
                <c:pt idx="15">
                  <c:v>0.46398410422521863</c:v>
                </c:pt>
                <c:pt idx="16">
                  <c:v>0.40028665691664855</c:v>
                </c:pt>
                <c:pt idx="17">
                  <c:v>0.2454815478795922</c:v>
                </c:pt>
                <c:pt idx="18">
                  <c:v>0.51898947093027914</c:v>
                </c:pt>
                <c:pt idx="19">
                  <c:v>0.26546720945499658</c:v>
                </c:pt>
                <c:pt idx="20">
                  <c:v>0.3730121513347342</c:v>
                </c:pt>
                <c:pt idx="21">
                  <c:v>0.29271640181431735</c:v>
                </c:pt>
                <c:pt idx="22">
                  <c:v>0.22494230274092786</c:v>
                </c:pt>
                <c:pt idx="23">
                  <c:v>0.55312063987655335</c:v>
                </c:pt>
                <c:pt idx="24">
                  <c:v>0.49353764954214796</c:v>
                </c:pt>
                <c:pt idx="25">
                  <c:v>0.44498083056654991</c:v>
                </c:pt>
                <c:pt idx="26">
                  <c:v>0.32268073716527113</c:v>
                </c:pt>
                <c:pt idx="27">
                  <c:v>0.48244204499702903</c:v>
                </c:pt>
                <c:pt idx="28">
                  <c:v>0.23382702362914642</c:v>
                </c:pt>
                <c:pt idx="29">
                  <c:v>0.69992511491304299</c:v>
                </c:pt>
                <c:pt idx="30">
                  <c:v>0.1587676462446268</c:v>
                </c:pt>
                <c:pt idx="31">
                  <c:v>0.67584025807151704</c:v>
                </c:pt>
                <c:pt idx="32">
                  <c:v>0.62877787422391407</c:v>
                </c:pt>
                <c:pt idx="33">
                  <c:v>0.23440916399954403</c:v>
                </c:pt>
                <c:pt idx="34">
                  <c:v>0.84675713398544872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'Growth-Adjusted'!$I$2</c:f>
              <c:strCache>
                <c:ptCount val="1"/>
                <c:pt idx="0">
                  <c:v>Implied Interest Rate Given Debt and Surplus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'Growth-Adjusted'!$A$4:$A$38</c:f>
              <c:numCache>
                <c:formatCode>0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'Growth-Adjusted'!$I$4:$I$38</c:f>
              <c:numCache>
                <c:formatCode>0.00</c:formatCode>
                <c:ptCount val="35"/>
                <c:pt idx="1">
                  <c:v>-1.3583285342561369</c:v>
                </c:pt>
                <c:pt idx="2">
                  <c:v>-0.80134645247798009</c:v>
                </c:pt>
                <c:pt idx="3">
                  <c:v>-0.67369036265391147</c:v>
                </c:pt>
                <c:pt idx="4">
                  <c:v>-0.50905473008554525</c:v>
                </c:pt>
                <c:pt idx="5">
                  <c:v>-0.13220682152632612</c:v>
                </c:pt>
                <c:pt idx="6">
                  <c:v>6.5616354694819634E-2</c:v>
                </c:pt>
                <c:pt idx="7">
                  <c:v>-7.1784271820218848E-2</c:v>
                </c:pt>
                <c:pt idx="8">
                  <c:v>0.12317689707350699</c:v>
                </c:pt>
                <c:pt idx="9">
                  <c:v>0.18574113972373851</c:v>
                </c:pt>
                <c:pt idx="10">
                  <c:v>0.18031991835376626</c:v>
                </c:pt>
                <c:pt idx="11">
                  <c:v>0.20271720419318129</c:v>
                </c:pt>
                <c:pt idx="12">
                  <c:v>0.12163810046206258</c:v>
                </c:pt>
                <c:pt idx="13">
                  <c:v>0.39576351444892133</c:v>
                </c:pt>
                <c:pt idx="14">
                  <c:v>0.3058967540594093</c:v>
                </c:pt>
                <c:pt idx="15">
                  <c:v>0.46398410422521241</c:v>
                </c:pt>
                <c:pt idx="16">
                  <c:v>0.40028665691664855</c:v>
                </c:pt>
                <c:pt idx="17">
                  <c:v>0.2454815478796224</c:v>
                </c:pt>
                <c:pt idx="18">
                  <c:v>0.51898947093029779</c:v>
                </c:pt>
                <c:pt idx="19">
                  <c:v>0.2654672094549948</c:v>
                </c:pt>
                <c:pt idx="20">
                  <c:v>0.37301215133473953</c:v>
                </c:pt>
                <c:pt idx="21">
                  <c:v>0.29271640181431913</c:v>
                </c:pt>
                <c:pt idx="22">
                  <c:v>0.22494230274094917</c:v>
                </c:pt>
                <c:pt idx="23">
                  <c:v>0.55312063987653648</c:v>
                </c:pt>
                <c:pt idx="24">
                  <c:v>0.49353764954214174</c:v>
                </c:pt>
                <c:pt idx="25">
                  <c:v>0.44498083056654369</c:v>
                </c:pt>
                <c:pt idx="26">
                  <c:v>0.32268073716525958</c:v>
                </c:pt>
                <c:pt idx="27">
                  <c:v>0.48244204499703347</c:v>
                </c:pt>
                <c:pt idx="28">
                  <c:v>0.23382702362915175</c:v>
                </c:pt>
                <c:pt idx="29">
                  <c:v>0.69992511491303588</c:v>
                </c:pt>
                <c:pt idx="30">
                  <c:v>0.15876764624460638</c:v>
                </c:pt>
                <c:pt idx="31">
                  <c:v>0.67584025807152504</c:v>
                </c:pt>
                <c:pt idx="32">
                  <c:v>0.62877787422392917</c:v>
                </c:pt>
                <c:pt idx="33">
                  <c:v>0.23440916399954936</c:v>
                </c:pt>
                <c:pt idx="34">
                  <c:v>0.84675713398545405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972328"/>
        <c:axId val="542971936"/>
      </c:lineChart>
      <c:catAx>
        <c:axId val="54297232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0" sourceLinked="0"/>
        <c:majorTickMark val="none"/>
        <c:minorTickMark val="none"/>
        <c:tickLblPos val="low"/>
        <c:txPr>
          <a:bodyPr/>
          <a:lstStyle/>
          <a:p>
            <a:pPr>
              <a:defRPr sz="900"/>
            </a:pPr>
            <a:endParaRPr lang="en-US"/>
          </a:p>
        </c:txPr>
        <c:crossAx val="542971936"/>
        <c:crosses val="autoZero"/>
        <c:auto val="1"/>
        <c:lblAlgn val="ctr"/>
        <c:lblOffset val="100"/>
        <c:noMultiLvlLbl val="0"/>
      </c:catAx>
      <c:valAx>
        <c:axId val="542971936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542972328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'Growth-Adjusted'!$G$2</c:f>
              <c:strCache>
                <c:ptCount val="1"/>
                <c:pt idx="0">
                  <c:v>Federal Debt Held by the Public (% of GDP)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'Growth-Adjusted'!$A$4:$A$38</c:f>
              <c:numCache>
                <c:formatCode>0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'Growth-Adjusted'!$G$4:$G$38</c:f>
              <c:numCache>
                <c:formatCode>0.00</c:formatCode>
                <c:ptCount val="35"/>
                <c:pt idx="0">
                  <c:v>73.953805995387242</c:v>
                </c:pt>
                <c:pt idx="1">
                  <c:v>74.367171894946267</c:v>
                </c:pt>
                <c:pt idx="2">
                  <c:v>75.544093984162132</c:v>
                </c:pt>
                <c:pt idx="3">
                  <c:v>77.08027153270973</c:v>
                </c:pt>
                <c:pt idx="4">
                  <c:v>78.84137736114883</c:v>
                </c:pt>
                <c:pt idx="5">
                  <c:v>81.207136660753932</c:v>
                </c:pt>
                <c:pt idx="6">
                  <c:v>83.946248958835426</c:v>
                </c:pt>
                <c:pt idx="7">
                  <c:v>86.777245218433208</c:v>
                </c:pt>
                <c:pt idx="8">
                  <c:v>89.918415608296883</c:v>
                </c:pt>
                <c:pt idx="9">
                  <c:v>93.255257336216047</c:v>
                </c:pt>
                <c:pt idx="10">
                  <c:v>96.692576710437592</c:v>
                </c:pt>
                <c:pt idx="11">
                  <c:v>100.35939438706846</c:v>
                </c:pt>
                <c:pt idx="12">
                  <c:v>103.97089267338903</c:v>
                </c:pt>
                <c:pt idx="13">
                  <c:v>107.93412181320305</c:v>
                </c:pt>
                <c:pt idx="14">
                  <c:v>111.94064092214428</c:v>
                </c:pt>
                <c:pt idx="15">
                  <c:v>116.09519421940124</c:v>
                </c:pt>
                <c:pt idx="16">
                  <c:v>120.34574714981245</c:v>
                </c:pt>
                <c:pt idx="17">
                  <c:v>124.3444687558486</c:v>
                </c:pt>
                <c:pt idx="18">
                  <c:v>128.71025871491784</c:v>
                </c:pt>
                <c:pt idx="19">
                  <c:v>132.83641721210685</c:v>
                </c:pt>
                <c:pt idx="20">
                  <c:v>137.04172533289076</c:v>
                </c:pt>
                <c:pt idx="21">
                  <c:v>141.10901124980111</c:v>
                </c:pt>
                <c:pt idx="22">
                  <c:v>145.11611606440397</c:v>
                </c:pt>
                <c:pt idx="23">
                  <c:v>149.53896324034804</c:v>
                </c:pt>
                <c:pt idx="24">
                  <c:v>153.97477624921109</c:v>
                </c:pt>
                <c:pt idx="25">
                  <c:v>158.26434662245771</c:v>
                </c:pt>
                <c:pt idx="26">
                  <c:v>162.31899324342169</c:v>
                </c:pt>
                <c:pt idx="27">
                  <c:v>166.69577509114905</c:v>
                </c:pt>
                <c:pt idx="28">
                  <c:v>170.58306501266588</c:v>
                </c:pt>
                <c:pt idx="29">
                  <c:v>175.36991306020218</c:v>
                </c:pt>
                <c:pt idx="30">
                  <c:v>179.13345762851205</c:v>
                </c:pt>
                <c:pt idx="31">
                  <c:v>183.80320941877127</c:v>
                </c:pt>
                <c:pt idx="32">
                  <c:v>188.39492214350844</c:v>
                </c:pt>
                <c:pt idx="33">
                  <c:v>192.34311817699543</c:v>
                </c:pt>
                <c:pt idx="34">
                  <c:v>197.30962217473541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'Growth-Adjusted'!$H$2</c:f>
              <c:strCache>
                <c:ptCount val="1"/>
                <c:pt idx="0">
                  <c:v>Implied Debt from Adjusted Identity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'Growth-Adjusted'!$A$4:$A$38</c:f>
              <c:numCache>
                <c:formatCode>0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'Growth-Adjusted'!$H$4:$H$38</c:f>
              <c:numCache>
                <c:formatCode>0.00</c:formatCode>
                <c:ptCount val="35"/>
                <c:pt idx="0">
                  <c:v>73.953805995387256</c:v>
                </c:pt>
                <c:pt idx="1">
                  <c:v>74.367171894946253</c:v>
                </c:pt>
                <c:pt idx="2">
                  <c:v>75.544093984162146</c:v>
                </c:pt>
                <c:pt idx="3">
                  <c:v>77.080271532709716</c:v>
                </c:pt>
                <c:pt idx="4">
                  <c:v>78.841377361148801</c:v>
                </c:pt>
                <c:pt idx="5">
                  <c:v>81.207136660753932</c:v>
                </c:pt>
                <c:pt idx="6">
                  <c:v>83.94624895883544</c:v>
                </c:pt>
                <c:pt idx="7">
                  <c:v>86.777245218433208</c:v>
                </c:pt>
                <c:pt idx="8">
                  <c:v>89.918415608296854</c:v>
                </c:pt>
                <c:pt idx="9">
                  <c:v>93.255257336216047</c:v>
                </c:pt>
                <c:pt idx="10">
                  <c:v>96.692576710437592</c:v>
                </c:pt>
                <c:pt idx="11">
                  <c:v>100.35939438706848</c:v>
                </c:pt>
                <c:pt idx="12">
                  <c:v>103.97089267338905</c:v>
                </c:pt>
                <c:pt idx="13">
                  <c:v>107.93412181320306</c:v>
                </c:pt>
                <c:pt idx="14">
                  <c:v>111.94064092214427</c:v>
                </c:pt>
                <c:pt idx="15">
                  <c:v>116.09519421940124</c:v>
                </c:pt>
                <c:pt idx="16">
                  <c:v>120.34574714981245</c:v>
                </c:pt>
                <c:pt idx="17">
                  <c:v>124.34446875584857</c:v>
                </c:pt>
                <c:pt idx="18">
                  <c:v>128.71025871491781</c:v>
                </c:pt>
                <c:pt idx="19">
                  <c:v>132.83641721210685</c:v>
                </c:pt>
                <c:pt idx="20">
                  <c:v>137.04172533289076</c:v>
                </c:pt>
                <c:pt idx="21">
                  <c:v>141.10901124980114</c:v>
                </c:pt>
                <c:pt idx="22">
                  <c:v>145.11611606440394</c:v>
                </c:pt>
                <c:pt idx="23">
                  <c:v>149.53896324034807</c:v>
                </c:pt>
                <c:pt idx="24">
                  <c:v>153.97477624921109</c:v>
                </c:pt>
                <c:pt idx="25">
                  <c:v>158.26434662245774</c:v>
                </c:pt>
                <c:pt idx="26">
                  <c:v>162.31899324342172</c:v>
                </c:pt>
                <c:pt idx="27">
                  <c:v>166.69577509114902</c:v>
                </c:pt>
                <c:pt idx="28">
                  <c:v>170.58306501266588</c:v>
                </c:pt>
                <c:pt idx="29">
                  <c:v>175.36991306020218</c:v>
                </c:pt>
                <c:pt idx="30">
                  <c:v>179.13345762851208</c:v>
                </c:pt>
                <c:pt idx="31">
                  <c:v>183.80320941877127</c:v>
                </c:pt>
                <c:pt idx="32">
                  <c:v>188.39492214350841</c:v>
                </c:pt>
                <c:pt idx="33">
                  <c:v>192.34311817699543</c:v>
                </c:pt>
                <c:pt idx="34">
                  <c:v>197.30962217473541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971152"/>
        <c:axId val="542970760"/>
      </c:lineChart>
      <c:catAx>
        <c:axId val="542971152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0" sourceLinked="0"/>
        <c:majorTickMark val="none"/>
        <c:minorTickMark val="none"/>
        <c:tickLblPos val="low"/>
        <c:txPr>
          <a:bodyPr/>
          <a:lstStyle/>
          <a:p>
            <a:pPr>
              <a:defRPr sz="900"/>
            </a:pPr>
            <a:endParaRPr lang="en-US"/>
          </a:p>
        </c:txPr>
        <c:crossAx val="542970760"/>
        <c:crosses val="autoZero"/>
        <c:auto val="1"/>
        <c:lblAlgn val="ctr"/>
        <c:lblOffset val="100"/>
        <c:noMultiLvlLbl val="0"/>
      </c:catAx>
      <c:valAx>
        <c:axId val="542970760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542971152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314325</xdr:colOff>
      <xdr:row>2</xdr:row>
      <xdr:rowOff>42862</xdr:rowOff>
    </xdr:from>
    <xdr:to>
      <xdr:col>28</xdr:col>
      <xdr:colOff>561975</xdr:colOff>
      <xdr:row>21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1</xdr:row>
      <xdr:rowOff>942974</xdr:rowOff>
    </xdr:from>
    <xdr:to>
      <xdr:col>23</xdr:col>
      <xdr:colOff>285750</xdr:colOff>
      <xdr:row>20</xdr:row>
      <xdr:rowOff>123824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</xdr:colOff>
      <xdr:row>20</xdr:row>
      <xdr:rowOff>104775</xdr:rowOff>
    </xdr:from>
    <xdr:to>
      <xdr:col>23</xdr:col>
      <xdr:colOff>276225</xdr:colOff>
      <xdr:row>37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34924</xdr:rowOff>
    </xdr:from>
    <xdr:to>
      <xdr:col>14</xdr:col>
      <xdr:colOff>152400</xdr:colOff>
      <xdr:row>16</xdr:row>
      <xdr:rowOff>136524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180974</xdr:colOff>
      <xdr:row>2</xdr:row>
      <xdr:rowOff>9524</xdr:rowOff>
    </xdr:from>
    <xdr:to>
      <xdr:col>19</xdr:col>
      <xdr:colOff>514349</xdr:colOff>
      <xdr:row>16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ions/Amber/Historical%20Budget%20Data/January%202012/Historicaltables2012%20with%20MAD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s/PWBM_BudgetProjection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s/51134-2016-03-HistoricalBudget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s/CBO_Macro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OMB Data"/>
      <sheetName val="MAD Data"/>
      <sheetName val="as % of GDP"/>
      <sheetName val="Details"/>
      <sheetName val="F-1"/>
      <sheetName val="F-2"/>
      <sheetName val="F-3"/>
      <sheetName val="F-4"/>
      <sheetName val="F-5"/>
      <sheetName val="F-6"/>
      <sheetName val="F-7"/>
      <sheetName val="F-8"/>
      <sheetName val="F-9"/>
      <sheetName val="F-10"/>
      <sheetName val="F-11"/>
      <sheetName val="F-12"/>
      <sheetName val="F-13"/>
      <sheetName val="For Distribution-Nominal"/>
      <sheetName val="For Distribution-%ofGDP"/>
      <sheetName val="Sheet1"/>
    </sheetNames>
    <sheetDataSet>
      <sheetData sheetId="0">
        <row r="26">
          <cell r="B26">
            <v>1972</v>
          </cell>
        </row>
        <row r="27">
          <cell r="B27">
            <v>2011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WBM_BudgetProjections"/>
    </sheetNames>
    <sheetDataSet>
      <sheetData sheetId="0">
        <row r="2">
          <cell r="B2">
            <v>18036.599999999999</v>
          </cell>
          <cell r="C2">
            <v>3319.9722000000002</v>
          </cell>
          <cell r="D2">
            <v>3465.1111000000001</v>
          </cell>
        </row>
        <row r="3">
          <cell r="B3">
            <v>18649.227787269701</v>
          </cell>
          <cell r="C3">
            <v>3375.8108000000002</v>
          </cell>
          <cell r="D3">
            <v>3621.5497999999998</v>
          </cell>
        </row>
        <row r="4">
          <cell r="B4">
            <v>19324.571602149299</v>
          </cell>
          <cell r="C4">
            <v>3517.1082000000001</v>
          </cell>
          <cell r="D4">
            <v>3791.1116000000002</v>
          </cell>
        </row>
        <row r="5">
          <cell r="B5">
            <v>19964.370772544698</v>
          </cell>
          <cell r="C5">
            <v>3612.3188</v>
          </cell>
          <cell r="D5">
            <v>3966.2593000000002</v>
          </cell>
        </row>
        <row r="6">
          <cell r="B6">
            <v>20681.099231689401</v>
          </cell>
          <cell r="C6">
            <v>3726.5662000000002</v>
          </cell>
          <cell r="D6">
            <v>4149.5176000000001</v>
          </cell>
        </row>
        <row r="7">
          <cell r="B7">
            <v>21437.505147256699</v>
          </cell>
          <cell r="C7">
            <v>3885.4643999999998</v>
          </cell>
          <cell r="D7">
            <v>4347.1181999999999</v>
          </cell>
        </row>
        <row r="8">
          <cell r="B8">
            <v>22188.917326271901</v>
          </cell>
          <cell r="C8">
            <v>4002.6370000000002</v>
          </cell>
          <cell r="D8">
            <v>4550.7016999999996</v>
          </cell>
        </row>
        <row r="9">
          <cell r="B9">
            <v>22939.026563302701</v>
          </cell>
          <cell r="C9">
            <v>4140.9570000000003</v>
          </cell>
          <cell r="D9">
            <v>4757.0595999999996</v>
          </cell>
        </row>
        <row r="10">
          <cell r="B10">
            <v>23764.232220873299</v>
          </cell>
          <cell r="C10">
            <v>4290.5888999999997</v>
          </cell>
          <cell r="D10">
            <v>4977.6737999999996</v>
          </cell>
        </row>
        <row r="11">
          <cell r="B11">
            <v>24616.1885319344</v>
          </cell>
          <cell r="C11">
            <v>4455.6283999999996</v>
          </cell>
          <cell r="D11">
            <v>5202.5527000000002</v>
          </cell>
        </row>
        <row r="12">
          <cell r="B12">
            <v>25471.500309208899</v>
          </cell>
          <cell r="C12">
            <v>4631.2798000000003</v>
          </cell>
          <cell r="D12">
            <v>5438.6821</v>
          </cell>
        </row>
        <row r="13">
          <cell r="B13">
            <v>26371.263134369099</v>
          </cell>
          <cell r="C13">
            <v>4809.0698000000002</v>
          </cell>
          <cell r="D13">
            <v>5671.1890000000003</v>
          </cell>
        </row>
        <row r="14">
          <cell r="B14">
            <v>27307.7066713801</v>
          </cell>
          <cell r="C14">
            <v>4971.2475999999997</v>
          </cell>
          <cell r="D14">
            <v>5919.0448999999999</v>
          </cell>
        </row>
        <row r="15">
          <cell r="B15">
            <v>28312.3740750832</v>
          </cell>
          <cell r="C15">
            <v>5185.3701000000001</v>
          </cell>
          <cell r="D15">
            <v>6173.3086000000003</v>
          </cell>
        </row>
        <row r="16">
          <cell r="B16">
            <v>29285.628710280002</v>
          </cell>
          <cell r="C16">
            <v>5385.5897999999997</v>
          </cell>
          <cell r="D16">
            <v>6425.7421999999997</v>
          </cell>
        </row>
        <row r="17">
          <cell r="B17">
            <v>30326.267980482899</v>
          </cell>
          <cell r="C17">
            <v>5574.1220999999996</v>
          </cell>
          <cell r="D17">
            <v>6689.0225</v>
          </cell>
        </row>
        <row r="18">
          <cell r="B18">
            <v>31363.440838328399</v>
          </cell>
          <cell r="C18">
            <v>5808.6171999999997</v>
          </cell>
          <cell r="D18">
            <v>6948.7304999999997</v>
          </cell>
        </row>
        <row r="19">
          <cell r="B19">
            <v>32426.669060897799</v>
          </cell>
          <cell r="C19">
            <v>5989.3589000000002</v>
          </cell>
          <cell r="D19">
            <v>7216.9804999999997</v>
          </cell>
        </row>
        <row r="20">
          <cell r="B20">
            <v>33585.879573468403</v>
          </cell>
          <cell r="C20">
            <v>6251.3545000000004</v>
          </cell>
          <cell r="D20">
            <v>7495.1387000000004</v>
          </cell>
        </row>
        <row r="21">
          <cell r="B21">
            <v>34696.420472633603</v>
          </cell>
          <cell r="C21">
            <v>6482.6864999999998</v>
          </cell>
          <cell r="D21">
            <v>7773.5513000000001</v>
          </cell>
        </row>
        <row r="22">
          <cell r="B22">
            <v>35940.911554303799</v>
          </cell>
          <cell r="C22">
            <v>6708.7637000000004</v>
          </cell>
          <cell r="D22">
            <v>8068.9385000000002</v>
          </cell>
        </row>
        <row r="23">
          <cell r="B23">
            <v>37196.503400716101</v>
          </cell>
          <cell r="C23">
            <v>6988.6323000000002</v>
          </cell>
          <cell r="D23">
            <v>8368.5527000000002</v>
          </cell>
        </row>
        <row r="24">
          <cell r="B24">
            <v>38496.778925646599</v>
          </cell>
          <cell r="C24">
            <v>7262.7255999999998</v>
          </cell>
          <cell r="D24">
            <v>8674.0722999999998</v>
          </cell>
        </row>
        <row r="25">
          <cell r="B25">
            <v>39872.892277813698</v>
          </cell>
          <cell r="C25">
            <v>7518.5742</v>
          </cell>
          <cell r="D25">
            <v>8989.7607000000007</v>
          </cell>
        </row>
        <row r="26">
          <cell r="B26">
            <v>41174.6848410905</v>
          </cell>
          <cell r="C26">
            <v>7812.9745999999996</v>
          </cell>
          <cell r="D26">
            <v>9303.5722999999998</v>
          </cell>
        </row>
        <row r="27">
          <cell r="B27">
            <v>42548.5745808828</v>
          </cell>
          <cell r="C27">
            <v>8059.7383</v>
          </cell>
          <cell r="D27">
            <v>9633.0918000000001</v>
          </cell>
        </row>
        <row r="28">
          <cell r="B28">
            <v>43995.801273342397</v>
          </cell>
          <cell r="C28">
            <v>8389.4346000000005</v>
          </cell>
          <cell r="D28">
            <v>9975.2245999999996</v>
          </cell>
        </row>
        <row r="29">
          <cell r="B29">
            <v>45556.642386473701</v>
          </cell>
          <cell r="C29">
            <v>8721.3866999999991</v>
          </cell>
          <cell r="D29">
            <v>10335.895</v>
          </cell>
        </row>
        <row r="30">
          <cell r="B30">
            <v>47068.968577957901</v>
          </cell>
          <cell r="C30">
            <v>9007.2636999999995</v>
          </cell>
          <cell r="D30">
            <v>10698.775</v>
          </cell>
        </row>
        <row r="31">
          <cell r="B31">
            <v>48758.125804819203</v>
          </cell>
          <cell r="C31">
            <v>9387.8065999999999</v>
          </cell>
          <cell r="D31">
            <v>11093.127</v>
          </cell>
        </row>
        <row r="32">
          <cell r="B32">
            <v>50286.3577990958</v>
          </cell>
          <cell r="C32">
            <v>9666.0313000000006</v>
          </cell>
          <cell r="D32">
            <v>11472.767</v>
          </cell>
        </row>
        <row r="33">
          <cell r="B33">
            <v>52150.003124959003</v>
          </cell>
          <cell r="C33">
            <v>10089.564</v>
          </cell>
          <cell r="D33">
            <v>11907.050999999999</v>
          </cell>
        </row>
        <row r="34">
          <cell r="B34">
            <v>53789.461894930602</v>
          </cell>
          <cell r="C34">
            <v>10458.531000000001</v>
          </cell>
          <cell r="D34">
            <v>12319.16</v>
          </cell>
        </row>
        <row r="35">
          <cell r="B35">
            <v>55508.662967252101</v>
          </cell>
          <cell r="C35">
            <v>10846.012000000001</v>
          </cell>
          <cell r="D35">
            <v>12753.289000000001</v>
          </cell>
        </row>
        <row r="36">
          <cell r="B36">
            <v>57510.2630994637</v>
          </cell>
          <cell r="C36">
            <v>11219.498</v>
          </cell>
          <cell r="D36">
            <v>13236.142</v>
          </cell>
        </row>
        <row r="37">
          <cell r="B37">
            <v>59222.968420835801</v>
          </cell>
          <cell r="C37">
            <v>11707.378000000001</v>
          </cell>
          <cell r="D37">
            <v>13684.137000000001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1. Rev, Outlays, Surplus, Debt"/>
      <sheetName val="2. Revenues"/>
      <sheetName val="3. Outlays"/>
      <sheetName val="4. Discretionary Outlays"/>
      <sheetName val="5. Mandatory Outlays"/>
    </sheetNames>
    <sheetDataSet>
      <sheetData sheetId="0"/>
      <sheetData sheetId="1">
        <row r="111">
          <cell r="H111">
            <v>73.649000000000001</v>
          </cell>
        </row>
      </sheetData>
      <sheetData sheetId="2"/>
      <sheetData sheetId="3">
        <row r="111">
          <cell r="E111">
            <v>1.2529999999999999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C4">
            <v>1.9745832257096532</v>
          </cell>
        </row>
        <row r="5">
          <cell r="C5">
            <v>2.2137787655029033</v>
          </cell>
        </row>
        <row r="6">
          <cell r="C6">
            <v>2.4829290052499746</v>
          </cell>
        </row>
        <row r="7">
          <cell r="C7">
            <v>2.8921617080162103</v>
          </cell>
        </row>
        <row r="8">
          <cell r="C8">
            <v>3.129801150081208</v>
          </cell>
        </row>
        <row r="9">
          <cell r="C9">
            <v>3.3682880154523933</v>
          </cell>
        </row>
        <row r="10">
          <cell r="C10">
            <v>3.4483926313888382</v>
          </cell>
        </row>
        <row r="11">
          <cell r="C11">
            <v>3.5230207972731882</v>
          </cell>
        </row>
        <row r="12">
          <cell r="C12">
            <v>3.7126289630243243</v>
          </cell>
        </row>
        <row r="13">
          <cell r="C13">
            <v>3.6667855020796196</v>
          </cell>
        </row>
        <row r="14">
          <cell r="C14">
            <v>3.7191192266380235</v>
          </cell>
        </row>
        <row r="15">
          <cell r="C15">
            <v>3.7609156279355829</v>
          </cell>
        </row>
        <row r="16">
          <cell r="C16">
            <v>3.8051750380517508</v>
          </cell>
        </row>
        <row r="17">
          <cell r="C17">
            <v>3.8469273743016763</v>
          </cell>
        </row>
        <row r="18">
          <cell r="C18">
            <v>3.8701792978229372</v>
          </cell>
        </row>
        <row r="19">
          <cell r="C19">
            <v>3.8999003722930103</v>
          </cell>
        </row>
        <row r="20">
          <cell r="C20">
            <v>3.8038806336730944</v>
          </cell>
        </row>
        <row r="21">
          <cell r="C21">
            <v>3.8291248702870977</v>
          </cell>
        </row>
        <row r="22">
          <cell r="C22">
            <v>3.8427210619411589</v>
          </cell>
        </row>
        <row r="23">
          <cell r="C23">
            <v>3.8617886178861789</v>
          </cell>
        </row>
        <row r="24">
          <cell r="C24">
            <v>3.8795324427480917</v>
          </cell>
        </row>
        <row r="25">
          <cell r="C25">
            <v>3.7986417588618182</v>
          </cell>
        </row>
        <row r="26">
          <cell r="C26">
            <v>3.8076025972388576</v>
          </cell>
        </row>
        <row r="27">
          <cell r="C27">
            <v>3.8360353517371246</v>
          </cell>
        </row>
        <row r="28">
          <cell r="C28">
            <v>3.8467397645065526</v>
          </cell>
        </row>
        <row r="29">
          <cell r="C29">
            <v>3.8614679588310414</v>
          </cell>
        </row>
        <row r="30">
          <cell r="C30">
            <v>3.8818332049484159</v>
          </cell>
        </row>
        <row r="31">
          <cell r="C31">
            <v>3.8181187087816744</v>
          </cell>
        </row>
        <row r="32">
          <cell r="C32">
            <v>3.8309037900874636</v>
          </cell>
        </row>
        <row r="33">
          <cell r="C33">
            <v>3.8561753776468262</v>
          </cell>
        </row>
        <row r="34">
          <cell r="C34">
            <v>3.8707171159972029</v>
          </cell>
        </row>
        <row r="35">
          <cell r="C35">
            <v>3.8408235628636982</v>
          </cell>
        </row>
        <row r="36">
          <cell r="C36">
            <v>3.8450417432638857</v>
          </cell>
        </row>
        <row r="37">
          <cell r="C37">
            <v>3.8487856578663879</v>
          </cell>
        </row>
        <row r="38">
          <cell r="C38">
            <v>3.8500606884793145</v>
          </cell>
        </row>
        <row r="39">
          <cell r="C39">
            <v>3.8503927808765908</v>
          </cell>
        </row>
        <row r="40">
          <cell r="C40">
            <v>3.8492852630811454</v>
          </cell>
        </row>
        <row r="41">
          <cell r="C41">
            <v>3.8460304688944182</v>
          </cell>
        </row>
        <row r="42">
          <cell r="C42">
            <v>3.8488216449056929</v>
          </cell>
        </row>
        <row r="43">
          <cell r="C43">
            <v>3.8506134303875159</v>
          </cell>
        </row>
        <row r="44">
          <cell r="C44">
            <v>3.8500572356615854</v>
          </cell>
        </row>
        <row r="45">
          <cell r="C45">
            <v>3.8479912476280242</v>
          </cell>
        </row>
        <row r="46">
          <cell r="C46">
            <v>3.8487080161044558</v>
          </cell>
        </row>
        <row r="47">
          <cell r="C47">
            <v>3.849074643388513</v>
          </cell>
        </row>
        <row r="48">
          <cell r="C48">
            <v>3.8491035419407256</v>
          </cell>
        </row>
        <row r="49">
          <cell r="C49">
            <v>3.8490078272868673</v>
          </cell>
        </row>
        <row r="50">
          <cell r="C50">
            <v>3.8488693319278946</v>
          </cell>
        </row>
        <row r="51">
          <cell r="C51">
            <v>3.8488277388125693</v>
          </cell>
        </row>
        <row r="52">
          <cell r="C52">
            <v>3.8491074658043845</v>
          </cell>
        </row>
        <row r="53">
          <cell r="C53">
            <v>3.849136047894254</v>
          </cell>
        </row>
        <row r="54">
          <cell r="C54">
            <v>3.8489883096449278</v>
          </cell>
        </row>
        <row r="55">
          <cell r="C55">
            <v>3.8488814170432617</v>
          </cell>
        </row>
        <row r="56">
          <cell r="C56">
            <v>3.8489704339847854</v>
          </cell>
        </row>
        <row r="57">
          <cell r="C57">
            <v>3.8489966757728182</v>
          </cell>
        </row>
        <row r="58">
          <cell r="C58">
            <v>3.848988879011249</v>
          </cell>
        </row>
        <row r="59">
          <cell r="C59">
            <v>3.8489774127183018</v>
          </cell>
        </row>
        <row r="60">
          <cell r="C60">
            <v>3.8489743712614439</v>
          </cell>
        </row>
        <row r="61">
          <cell r="C61">
            <v>3.8489848751947995</v>
          </cell>
        </row>
        <row r="62">
          <cell r="C62">
            <v>3.8490005888330225</v>
          </cell>
        </row>
        <row r="63">
          <cell r="C63">
            <v>3.8489899011358863</v>
          </cell>
        </row>
        <row r="64">
          <cell r="C64">
            <v>3.8489752864600497</v>
          </cell>
        </row>
        <row r="65">
          <cell r="C65">
            <v>3.8489739841415611</v>
          </cell>
        </row>
        <row r="66">
          <cell r="C66">
            <v>3.8489832408513913</v>
          </cell>
        </row>
        <row r="67">
          <cell r="C67">
            <v>3.848984521538052</v>
          </cell>
        </row>
        <row r="68">
          <cell r="C68">
            <v>3.848983306114576</v>
          </cell>
        </row>
        <row r="69">
          <cell r="C69">
            <v>3.8489827488249082</v>
          </cell>
        </row>
        <row r="70">
          <cell r="C70">
            <v>3.8489832824355696</v>
          </cell>
        </row>
        <row r="71">
          <cell r="C71">
            <v>3.8489841735529815</v>
          </cell>
        </row>
        <row r="72">
          <cell r="C72">
            <v>3.8489841033887999</v>
          </cell>
        </row>
        <row r="73">
          <cell r="C73">
            <v>3.8489824548443776</v>
          </cell>
        </row>
        <row r="74">
          <cell r="C74">
            <v>3.8489817102152264</v>
          </cell>
        </row>
        <row r="75">
          <cell r="C75">
            <v>3.8489823525907445</v>
          </cell>
        </row>
        <row r="76">
          <cell r="C76">
            <v>3.8489831894356628</v>
          </cell>
        </row>
        <row r="77">
          <cell r="C77">
            <v>3.8489831842940903</v>
          </cell>
        </row>
        <row r="78">
          <cell r="C78">
            <v>3.8489830505696943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3" sqref="I3"/>
    </sheetView>
  </sheetViews>
  <sheetFormatPr defaultColWidth="8.85546875" defaultRowHeight="12.75" x14ac:dyDescent="0.2"/>
  <cols>
    <col min="1" max="1" width="11.85546875" style="4" customWidth="1"/>
    <col min="2" max="3" width="12.140625" style="46" customWidth="1"/>
    <col min="4" max="4" width="12.140625" style="5" customWidth="1"/>
    <col min="5" max="5" width="12.140625" style="28" customWidth="1"/>
    <col min="6" max="10" width="12.140625" style="5" customWidth="1"/>
    <col min="11" max="11" width="12.140625" style="44" customWidth="1"/>
    <col min="12" max="12" width="12.140625" style="11" customWidth="1"/>
    <col min="13" max="14" width="12.140625" style="34" customWidth="1"/>
    <col min="15" max="17" width="12.140625" style="7" customWidth="1"/>
    <col min="18" max="16384" width="8.85546875" style="6"/>
  </cols>
  <sheetData>
    <row r="1" spans="1:17" ht="15" customHeight="1" x14ac:dyDescent="0.2">
      <c r="B1" s="55" t="s">
        <v>5</v>
      </c>
      <c r="C1" s="55"/>
      <c r="D1" s="55"/>
      <c r="E1" s="54" t="s">
        <v>3</v>
      </c>
      <c r="F1" s="55"/>
      <c r="G1" s="55"/>
      <c r="H1" s="55"/>
      <c r="I1" s="55"/>
      <c r="J1" s="55"/>
      <c r="K1" s="56"/>
      <c r="L1" s="54" t="s">
        <v>4</v>
      </c>
      <c r="M1" s="55"/>
      <c r="N1" s="55"/>
      <c r="O1" s="55"/>
      <c r="P1" s="55"/>
      <c r="Q1" s="56"/>
    </row>
    <row r="2" spans="1:17" s="15" customFormat="1" ht="76.5" x14ac:dyDescent="0.25">
      <c r="A2" s="12" t="s">
        <v>0</v>
      </c>
      <c r="B2" s="45" t="s">
        <v>17</v>
      </c>
      <c r="C2" s="45" t="s">
        <v>24</v>
      </c>
      <c r="D2" s="14" t="s">
        <v>2</v>
      </c>
      <c r="E2" s="13" t="s">
        <v>21</v>
      </c>
      <c r="F2" s="14" t="s">
        <v>15</v>
      </c>
      <c r="G2" s="14" t="s">
        <v>16</v>
      </c>
      <c r="H2" s="14" t="s">
        <v>22</v>
      </c>
      <c r="I2" s="14" t="s">
        <v>12</v>
      </c>
      <c r="J2" s="14" t="s">
        <v>8</v>
      </c>
      <c r="K2" s="40" t="s">
        <v>23</v>
      </c>
      <c r="L2" s="13" t="s">
        <v>12</v>
      </c>
      <c r="M2" s="14" t="s">
        <v>15</v>
      </c>
      <c r="N2" s="14" t="s">
        <v>16</v>
      </c>
      <c r="O2" s="14" t="s">
        <v>10</v>
      </c>
      <c r="P2" s="14" t="s">
        <v>11</v>
      </c>
      <c r="Q2" s="14" t="s">
        <v>1</v>
      </c>
    </row>
    <row r="3" spans="1:17" x14ac:dyDescent="0.2">
      <c r="A3" s="47">
        <v>2015</v>
      </c>
      <c r="B3" s="31"/>
      <c r="C3" s="31"/>
      <c r="D3" s="39"/>
      <c r="E3" s="38">
        <f>[2]PWBM_BudgetProjections!$B2</f>
        <v>18036.599999999999</v>
      </c>
      <c r="F3" s="39">
        <f>[2]PWBM_BudgetProjections!C2</f>
        <v>3319.9722000000002</v>
      </c>
      <c r="G3" s="39">
        <f>[2]PWBM_BudgetProjections!D2</f>
        <v>3465.1111000000001</v>
      </c>
      <c r="H3" s="39">
        <f>G3-F3</f>
        <v>145.13889999999992</v>
      </c>
      <c r="I3" s="31">
        <f>'[3]3. Outlays'!$E$111/100*E3</f>
        <v>225.99859799999996</v>
      </c>
      <c r="J3" s="31">
        <f>'[3]1. Rev, Outlays, Surplus, Debt'!$H$111/100*E3</f>
        <v>13283.775533999999</v>
      </c>
      <c r="K3" s="41">
        <v>13117</v>
      </c>
      <c r="L3" s="39">
        <f t="shared" ref="L3:L38" si="0">I3/$E3*100</f>
        <v>1.2529999999999999</v>
      </c>
      <c r="M3" s="39">
        <f t="shared" ref="M3:M38" si="1">F3/$E3*100</f>
        <v>18.406862712484617</v>
      </c>
      <c r="N3" s="39">
        <f t="shared" ref="N3:N38" si="2">G3/$E3*100</f>
        <v>19.211553729638624</v>
      </c>
      <c r="O3" s="39">
        <f>P3*-1</f>
        <v>-0.8046910171540087</v>
      </c>
      <c r="P3" s="39">
        <f t="shared" ref="P3:P38" si="3">H3/E3*100</f>
        <v>0.8046910171540087</v>
      </c>
      <c r="Q3" s="39">
        <f t="shared" ref="Q3:Q38" si="4">J3/E3*100</f>
        <v>73.649000000000001</v>
      </c>
    </row>
    <row r="4" spans="1:17" x14ac:dyDescent="0.2">
      <c r="A4" s="10">
        <v>2016</v>
      </c>
      <c r="B4" s="48">
        <v>2.1171171171171173</v>
      </c>
      <c r="C4" s="48">
        <f>[4]Sheet1!$C4</f>
        <v>1.9745832257096532</v>
      </c>
      <c r="D4" s="49">
        <f t="shared" ref="D4:D35" si="5">C4</f>
        <v>1.9745832257096532</v>
      </c>
      <c r="E4" s="8">
        <f>[2]PWBM_BudgetProjections!$B3</f>
        <v>18649.227787269701</v>
      </c>
      <c r="F4" s="1">
        <f>[2]PWBM_BudgetProjections!C3</f>
        <v>3375.8108000000002</v>
      </c>
      <c r="G4" s="1">
        <f>[2]PWBM_BudgetProjections!D3</f>
        <v>3621.5497999999998</v>
      </c>
      <c r="H4" s="39">
        <f t="shared" ref="H4:H38" si="6">G4-F4</f>
        <v>245.73899999999958</v>
      </c>
      <c r="I4" s="1">
        <f t="shared" ref="I4:I38" si="7">D4/100*J3</f>
        <v>262.29920343528687</v>
      </c>
      <c r="J4" s="1">
        <f t="shared" ref="J4:J38" si="8">(1+D4/100)*J3+H4</f>
        <v>13791.813737435285</v>
      </c>
      <c r="K4" s="42">
        <v>13640.460000000001</v>
      </c>
      <c r="L4" s="8">
        <f t="shared" si="0"/>
        <v>1.4064882815916755</v>
      </c>
      <c r="M4" s="29">
        <f t="shared" si="1"/>
        <v>18.101611704825597</v>
      </c>
      <c r="N4" s="29">
        <f t="shared" si="2"/>
        <v>19.41930165318767</v>
      </c>
      <c r="O4" s="1">
        <f>P4*-1</f>
        <v>-1.3176899483620734</v>
      </c>
      <c r="P4" s="39">
        <f t="shared" si="3"/>
        <v>1.3176899483620734</v>
      </c>
      <c r="Q4" s="39">
        <f t="shared" si="4"/>
        <v>73.953805995387242</v>
      </c>
    </row>
    <row r="5" spans="1:17" x14ac:dyDescent="0.2">
      <c r="A5" s="10">
        <v>2017</v>
      </c>
      <c r="B5" s="48">
        <v>2.4072742955721678</v>
      </c>
      <c r="C5" s="48">
        <f>[4]Sheet1!$C5</f>
        <v>2.2137787655029033</v>
      </c>
      <c r="D5" s="49">
        <f t="shared" si="5"/>
        <v>2.2137787655029033</v>
      </c>
      <c r="E5" s="8">
        <f>[2]PWBM_BudgetProjections!$B4</f>
        <v>19324.571602149299</v>
      </c>
      <c r="F5" s="1">
        <f>[2]PWBM_BudgetProjections!C4</f>
        <v>3517.1082000000001</v>
      </c>
      <c r="G5" s="1">
        <f>[2]PWBM_BudgetProjections!D4</f>
        <v>3791.1116000000002</v>
      </c>
      <c r="H5" s="39">
        <f t="shared" si="6"/>
        <v>274.00340000000006</v>
      </c>
      <c r="I5" s="1">
        <f t="shared" si="7"/>
        <v>305.3202438970547</v>
      </c>
      <c r="J5" s="1">
        <f t="shared" si="8"/>
        <v>14371.137381332339</v>
      </c>
      <c r="K5" s="42">
        <v>14242.035599999999</v>
      </c>
      <c r="L5" s="8">
        <f t="shared" si="0"/>
        <v>1.5799586670428265</v>
      </c>
      <c r="M5" s="29">
        <f t="shared" si="1"/>
        <v>18.200187162797562</v>
      </c>
      <c r="N5" s="29">
        <f t="shared" si="2"/>
        <v>19.618088711360354</v>
      </c>
      <c r="O5" s="1">
        <f t="shared" ref="O5:O38" si="9">P5*-1</f>
        <v>-1.4179015485627899</v>
      </c>
      <c r="P5" s="39">
        <f t="shared" si="3"/>
        <v>1.4179015485627899</v>
      </c>
      <c r="Q5" s="39">
        <f t="shared" si="4"/>
        <v>74.367171894946267</v>
      </c>
    </row>
    <row r="6" spans="1:17" x14ac:dyDescent="0.2">
      <c r="A6" s="10">
        <v>2018</v>
      </c>
      <c r="B6" s="48">
        <v>2.8648911758570335</v>
      </c>
      <c r="C6" s="48">
        <f>[4]Sheet1!$C6</f>
        <v>2.4829290052499746</v>
      </c>
      <c r="D6" s="49">
        <f t="shared" si="5"/>
        <v>2.4829290052499746</v>
      </c>
      <c r="E6" s="8">
        <f>[2]PWBM_BudgetProjections!$B5</f>
        <v>19964.370772544698</v>
      </c>
      <c r="F6" s="1">
        <f>[2]PWBM_BudgetProjections!C5</f>
        <v>3612.3188</v>
      </c>
      <c r="G6" s="1">
        <f>[2]PWBM_BudgetProjections!D5</f>
        <v>3966.2593000000002</v>
      </c>
      <c r="H6" s="39">
        <f t="shared" si="6"/>
        <v>353.94050000000016</v>
      </c>
      <c r="I6" s="1">
        <f t="shared" si="7"/>
        <v>356.82513842542227</v>
      </c>
      <c r="J6" s="1">
        <f t="shared" si="8"/>
        <v>15081.903019757763</v>
      </c>
      <c r="K6" s="42">
        <v>15004.419911999999</v>
      </c>
      <c r="L6" s="8">
        <f t="shared" si="0"/>
        <v>1.7873097153461681</v>
      </c>
      <c r="M6" s="29">
        <f t="shared" si="1"/>
        <v>18.093827454696019</v>
      </c>
      <c r="N6" s="29">
        <f t="shared" si="2"/>
        <v>19.866688237700231</v>
      </c>
      <c r="O6" s="1">
        <f t="shared" si="9"/>
        <v>-1.7728607830042129</v>
      </c>
      <c r="P6" s="39">
        <f t="shared" si="3"/>
        <v>1.7728607830042129</v>
      </c>
      <c r="Q6" s="39">
        <f t="shared" si="4"/>
        <v>75.544093984162132</v>
      </c>
    </row>
    <row r="7" spans="1:17" x14ac:dyDescent="0.2">
      <c r="A7" s="10">
        <v>2019</v>
      </c>
      <c r="B7" s="48">
        <v>3.1307354701423065</v>
      </c>
      <c r="C7" s="48">
        <f>[4]Sheet1!$C7</f>
        <v>2.8921617080162103</v>
      </c>
      <c r="D7" s="49">
        <f t="shared" si="5"/>
        <v>2.8921617080162103</v>
      </c>
      <c r="E7" s="8">
        <f>[2]PWBM_BudgetProjections!$B6</f>
        <v>20681.099231689401</v>
      </c>
      <c r="F7" s="1">
        <f>[2]PWBM_BudgetProjections!C6</f>
        <v>3726.5662000000002</v>
      </c>
      <c r="G7" s="1">
        <f>[2]PWBM_BudgetProjections!D6</f>
        <v>4149.5176000000001</v>
      </c>
      <c r="H7" s="39">
        <f t="shared" si="6"/>
        <v>422.95139999999992</v>
      </c>
      <c r="I7" s="1">
        <f t="shared" si="7"/>
        <v>436.19302397757451</v>
      </c>
      <c r="J7" s="1">
        <f t="shared" si="8"/>
        <v>15941.047443735337</v>
      </c>
      <c r="K7" s="42">
        <v>15897.681133919999</v>
      </c>
      <c r="L7" s="8">
        <f t="shared" si="0"/>
        <v>2.1091384896466296</v>
      </c>
      <c r="M7" s="29">
        <f t="shared" si="1"/>
        <v>18.019188236812035</v>
      </c>
      <c r="N7" s="29">
        <f t="shared" si="2"/>
        <v>20.064299066085152</v>
      </c>
      <c r="O7" s="1">
        <f t="shared" si="9"/>
        <v>-2.0451108292731202</v>
      </c>
      <c r="P7" s="39">
        <f t="shared" si="3"/>
        <v>2.0451108292731202</v>
      </c>
      <c r="Q7" s="39">
        <f t="shared" si="4"/>
        <v>77.08027153270973</v>
      </c>
    </row>
    <row r="8" spans="1:17" x14ac:dyDescent="0.2">
      <c r="A8" s="10">
        <v>2020</v>
      </c>
      <c r="B8" s="48">
        <v>3.3796413235665579</v>
      </c>
      <c r="C8" s="48">
        <f>[4]Sheet1!$C8</f>
        <v>3.129801150081208</v>
      </c>
      <c r="D8" s="49">
        <f t="shared" si="5"/>
        <v>3.129801150081208</v>
      </c>
      <c r="E8" s="8">
        <f>[2]PWBM_BudgetProjections!$B7</f>
        <v>21437.505147256699</v>
      </c>
      <c r="F8" s="1">
        <f>[2]PWBM_BudgetProjections!C7</f>
        <v>3885.4643999999998</v>
      </c>
      <c r="G8" s="1">
        <f>[2]PWBM_BudgetProjections!D7</f>
        <v>4347.1181999999999</v>
      </c>
      <c r="H8" s="39">
        <f t="shared" si="6"/>
        <v>461.65380000000005</v>
      </c>
      <c r="I8" s="1">
        <f t="shared" si="7"/>
        <v>498.92308622901959</v>
      </c>
      <c r="J8" s="1">
        <f t="shared" si="8"/>
        <v>16901.624329964357</v>
      </c>
      <c r="K8" s="42">
        <v>16895.748531369602</v>
      </c>
      <c r="L8" s="8">
        <f t="shared" si="0"/>
        <v>2.3273374527579551</v>
      </c>
      <c r="M8" s="29">
        <f t="shared" si="1"/>
        <v>18.124610925153352</v>
      </c>
      <c r="N8" s="29">
        <f t="shared" si="2"/>
        <v>20.2780975217925</v>
      </c>
      <c r="O8" s="1">
        <f t="shared" si="9"/>
        <v>-2.1534865966391461</v>
      </c>
      <c r="P8" s="39">
        <f t="shared" si="3"/>
        <v>2.1534865966391461</v>
      </c>
      <c r="Q8" s="39">
        <f t="shared" si="4"/>
        <v>78.84137736114883</v>
      </c>
    </row>
    <row r="9" spans="1:17" x14ac:dyDescent="0.2">
      <c r="A9" s="10">
        <v>2021</v>
      </c>
      <c r="B9" s="48">
        <v>3.6710701733123261</v>
      </c>
      <c r="C9" s="48">
        <f>[4]Sheet1!$C9</f>
        <v>3.3682880154523933</v>
      </c>
      <c r="D9" s="49">
        <f t="shared" si="5"/>
        <v>3.3682880154523933</v>
      </c>
      <c r="E9" s="8">
        <f>[2]PWBM_BudgetProjections!$B8</f>
        <v>22188.917326271901</v>
      </c>
      <c r="F9" s="1">
        <f>[2]PWBM_BudgetProjections!C8</f>
        <v>4002.6370000000002</v>
      </c>
      <c r="G9" s="1">
        <f>[2]PWBM_BudgetProjections!D8</f>
        <v>4550.7016999999996</v>
      </c>
      <c r="H9" s="39">
        <f t="shared" si="6"/>
        <v>548.06469999999945</v>
      </c>
      <c r="I9" s="1">
        <f t="shared" si="7"/>
        <v>569.29538672297531</v>
      </c>
      <c r="J9" s="1">
        <f t="shared" si="8"/>
        <v>18018.98441668733</v>
      </c>
      <c r="K9" s="42">
        <v>18064.771367413825</v>
      </c>
      <c r="L9" s="8">
        <f t="shared" si="0"/>
        <v>2.5656744687084116</v>
      </c>
      <c r="M9" s="29">
        <f t="shared" si="1"/>
        <v>18.038901768590744</v>
      </c>
      <c r="N9" s="29">
        <f t="shared" si="2"/>
        <v>20.508894747252597</v>
      </c>
      <c r="O9" s="1">
        <f t="shared" si="9"/>
        <v>-2.4699929786618537</v>
      </c>
      <c r="P9" s="39">
        <f t="shared" si="3"/>
        <v>2.4699929786618537</v>
      </c>
      <c r="Q9" s="39">
        <f t="shared" si="4"/>
        <v>81.207136660753932</v>
      </c>
    </row>
    <row r="10" spans="1:17" x14ac:dyDescent="0.2">
      <c r="A10" s="10">
        <v>2022</v>
      </c>
      <c r="B10" s="48">
        <v>3.8052430112515951</v>
      </c>
      <c r="C10" s="48">
        <f>[4]Sheet1!$C10</f>
        <v>3.4483926313888382</v>
      </c>
      <c r="D10" s="49">
        <f t="shared" si="5"/>
        <v>3.4483926313888382</v>
      </c>
      <c r="E10" s="8">
        <f>[2]PWBM_BudgetProjections!$B9</f>
        <v>22939.026563302701</v>
      </c>
      <c r="F10" s="1">
        <f>[2]PWBM_BudgetProjections!C9</f>
        <v>4140.9570000000003</v>
      </c>
      <c r="G10" s="1">
        <f>[2]PWBM_BudgetProjections!D9</f>
        <v>4757.0595999999996</v>
      </c>
      <c r="H10" s="39">
        <f t="shared" si="6"/>
        <v>616.10259999999926</v>
      </c>
      <c r="I10" s="1">
        <f t="shared" si="7"/>
        <v>621.36533087614896</v>
      </c>
      <c r="J10" s="1">
        <f t="shared" si="8"/>
        <v>19256.452347563474</v>
      </c>
      <c r="K10" s="42">
        <v>19367.989042234512</v>
      </c>
      <c r="L10" s="8">
        <f t="shared" si="0"/>
        <v>2.7087693942087072</v>
      </c>
      <c r="M10" s="29">
        <f t="shared" si="1"/>
        <v>18.052017109673706</v>
      </c>
      <c r="N10" s="29">
        <f t="shared" si="2"/>
        <v>20.737844244926364</v>
      </c>
      <c r="O10" s="1">
        <f t="shared" si="9"/>
        <v>-2.6858271352526586</v>
      </c>
      <c r="P10" s="39">
        <f t="shared" si="3"/>
        <v>2.6858271352526586</v>
      </c>
      <c r="Q10" s="39">
        <f t="shared" si="4"/>
        <v>83.946248958835426</v>
      </c>
    </row>
    <row r="11" spans="1:17" x14ac:dyDescent="0.2">
      <c r="A11" s="10">
        <v>2023</v>
      </c>
      <c r="B11" s="48">
        <v>3.886968449931413</v>
      </c>
      <c r="C11" s="48">
        <f>[4]Sheet1!$C11</f>
        <v>3.5230207972731882</v>
      </c>
      <c r="D11" s="49">
        <f t="shared" si="5"/>
        <v>3.5230207972731882</v>
      </c>
      <c r="E11" s="8">
        <f>[2]PWBM_BudgetProjections!$B10</f>
        <v>23764.232220873299</v>
      </c>
      <c r="F11" s="1">
        <f>[2]PWBM_BudgetProjections!C10</f>
        <v>4290.5888999999997</v>
      </c>
      <c r="G11" s="1">
        <f>[2]PWBM_BudgetProjections!D10</f>
        <v>4977.6737999999996</v>
      </c>
      <c r="H11" s="39">
        <f t="shared" si="6"/>
        <v>687.08489999999983</v>
      </c>
      <c r="I11" s="1">
        <f t="shared" si="7"/>
        <v>678.40882102166222</v>
      </c>
      <c r="J11" s="1">
        <f t="shared" si="8"/>
        <v>20621.946068585137</v>
      </c>
      <c r="K11" s="42">
        <v>20807.498947219236</v>
      </c>
      <c r="L11" s="8">
        <f t="shared" si="0"/>
        <v>2.8547474823351635</v>
      </c>
      <c r="M11" s="29">
        <f t="shared" si="1"/>
        <v>18.054818098568166</v>
      </c>
      <c r="N11" s="29">
        <f t="shared" si="2"/>
        <v>20.94607456170144</v>
      </c>
      <c r="O11" s="1">
        <f t="shared" si="9"/>
        <v>-2.8912564631332764</v>
      </c>
      <c r="P11" s="39">
        <f t="shared" si="3"/>
        <v>2.8912564631332764</v>
      </c>
      <c r="Q11" s="39">
        <f t="shared" si="4"/>
        <v>86.777245218433208</v>
      </c>
    </row>
    <row r="12" spans="1:17" x14ac:dyDescent="0.2">
      <c r="A12" s="10">
        <v>2024</v>
      </c>
      <c r="B12" s="48">
        <v>3.9816933638443928</v>
      </c>
      <c r="C12" s="48">
        <f>[4]Sheet1!$C12</f>
        <v>3.7126289630243243</v>
      </c>
      <c r="D12" s="49">
        <f t="shared" si="5"/>
        <v>3.7126289630243243</v>
      </c>
      <c r="E12" s="8">
        <f>[2]PWBM_BudgetProjections!$B11</f>
        <v>24616.1885319344</v>
      </c>
      <c r="F12" s="1">
        <f>[2]PWBM_BudgetProjections!C11</f>
        <v>4455.6283999999996</v>
      </c>
      <c r="G12" s="1">
        <f>[2]PWBM_BudgetProjections!D11</f>
        <v>5202.5527000000002</v>
      </c>
      <c r="H12" s="39">
        <f t="shared" si="6"/>
        <v>746.92430000000058</v>
      </c>
      <c r="I12" s="1">
        <f t="shared" si="7"/>
        <v>765.61634248154792</v>
      </c>
      <c r="J12" s="1">
        <f t="shared" si="8"/>
        <v>22134.486711066689</v>
      </c>
      <c r="K12" s="42">
        <v>22382.888717727263</v>
      </c>
      <c r="L12" s="8">
        <f t="shared" si="0"/>
        <v>3.1102148144840518</v>
      </c>
      <c r="M12" s="29">
        <f t="shared" si="1"/>
        <v>18.100399232073421</v>
      </c>
      <c r="N12" s="29">
        <f t="shared" si="2"/>
        <v>21.134680103911162</v>
      </c>
      <c r="O12" s="1">
        <f t="shared" si="9"/>
        <v>-3.0342808718377388</v>
      </c>
      <c r="P12" s="39">
        <f t="shared" si="3"/>
        <v>3.0342808718377388</v>
      </c>
      <c r="Q12" s="39">
        <f t="shared" si="4"/>
        <v>89.918415608296883</v>
      </c>
    </row>
    <row r="13" spans="1:17" x14ac:dyDescent="0.2">
      <c r="A13" s="10">
        <v>2025</v>
      </c>
      <c r="B13" s="48">
        <v>4.0584415584415581</v>
      </c>
      <c r="C13" s="48">
        <f>[4]Sheet1!$C13</f>
        <v>3.6667855020796196</v>
      </c>
      <c r="D13" s="49">
        <f t="shared" si="5"/>
        <v>3.6667855020796196</v>
      </c>
      <c r="E13" s="8">
        <f>[2]PWBM_BudgetProjections!$B12</f>
        <v>25471.500309208899</v>
      </c>
      <c r="F13" s="1">
        <f>[2]PWBM_BudgetProjections!C12</f>
        <v>4631.2798000000003</v>
      </c>
      <c r="G13" s="1">
        <f>[2]PWBM_BudgetProjections!D12</f>
        <v>5438.6821</v>
      </c>
      <c r="H13" s="39">
        <f t="shared" si="6"/>
        <v>807.40229999999974</v>
      </c>
      <c r="I13" s="1">
        <f t="shared" si="7"/>
        <v>811.62414968113342</v>
      </c>
      <c r="J13" s="1">
        <f t="shared" si="8"/>
        <v>23753.513160747825</v>
      </c>
      <c r="K13" s="42">
        <v>24099.519683296352</v>
      </c>
      <c r="L13" s="8">
        <f t="shared" si="0"/>
        <v>3.1864010357791961</v>
      </c>
      <c r="M13" s="29">
        <f t="shared" si="1"/>
        <v>18.182202633449197</v>
      </c>
      <c r="N13" s="29">
        <f t="shared" si="2"/>
        <v>21.35202887139598</v>
      </c>
      <c r="O13" s="1">
        <f t="shared" si="9"/>
        <v>-3.1698262379467836</v>
      </c>
      <c r="P13" s="39">
        <f t="shared" si="3"/>
        <v>3.1698262379467836</v>
      </c>
      <c r="Q13" s="39">
        <f t="shared" si="4"/>
        <v>93.255257336216047</v>
      </c>
    </row>
    <row r="14" spans="1:17" x14ac:dyDescent="0.2">
      <c r="A14" s="10">
        <v>2026</v>
      </c>
      <c r="B14" s="48">
        <v>4.1333333333333337</v>
      </c>
      <c r="C14" s="48">
        <f>[4]Sheet1!$C14</f>
        <v>3.7191192266380235</v>
      </c>
      <c r="D14" s="49">
        <f t="shared" si="5"/>
        <v>3.7191192266380235</v>
      </c>
      <c r="E14" s="8">
        <f>[2]PWBM_BudgetProjections!$B13</f>
        <v>26371.263134369099</v>
      </c>
      <c r="F14" s="1">
        <f>[2]PWBM_BudgetProjections!C13</f>
        <v>4809.0698000000002</v>
      </c>
      <c r="G14" s="1">
        <f>[2]PWBM_BudgetProjections!D13</f>
        <v>5671.1890000000003</v>
      </c>
      <c r="H14" s="39">
        <f t="shared" si="6"/>
        <v>862.11920000000009</v>
      </c>
      <c r="I14" s="1">
        <f t="shared" si="7"/>
        <v>883.42147496336565</v>
      </c>
      <c r="J14" s="1">
        <f t="shared" si="8"/>
        <v>25499.053835711191</v>
      </c>
      <c r="K14" s="42">
        <v>25956.682062046766</v>
      </c>
      <c r="L14" s="8">
        <f t="shared" si="0"/>
        <v>3.3499399344736789</v>
      </c>
      <c r="M14" s="29">
        <f t="shared" si="1"/>
        <v>18.236023718304352</v>
      </c>
      <c r="N14" s="29">
        <f t="shared" si="2"/>
        <v>21.505185288636635</v>
      </c>
      <c r="O14" s="1">
        <f t="shared" si="9"/>
        <v>-3.2691615703322858</v>
      </c>
      <c r="P14" s="39">
        <f t="shared" si="3"/>
        <v>3.2691615703322858</v>
      </c>
      <c r="Q14" s="39">
        <f t="shared" si="4"/>
        <v>96.692576710437592</v>
      </c>
    </row>
    <row r="15" spans="1:17" x14ac:dyDescent="0.2">
      <c r="A15" s="10">
        <v>2027</v>
      </c>
      <c r="B15" s="48">
        <v>4.2205895370452335</v>
      </c>
      <c r="C15" s="48">
        <f>[4]Sheet1!$C15</f>
        <v>3.7609156279355829</v>
      </c>
      <c r="D15" s="49">
        <f t="shared" si="5"/>
        <v>3.7609156279355829</v>
      </c>
      <c r="E15" s="8">
        <f>[2]PWBM_BudgetProjections!$B14</f>
        <v>27307.7066713801</v>
      </c>
      <c r="F15" s="1">
        <f>[2]PWBM_BudgetProjections!C14</f>
        <v>4971.2475999999997</v>
      </c>
      <c r="G15" s="1">
        <f>[2]PWBM_BudgetProjections!D14</f>
        <v>5919.0448999999999</v>
      </c>
      <c r="H15" s="39">
        <f t="shared" si="6"/>
        <v>947.79730000000018</v>
      </c>
      <c r="I15" s="1">
        <f t="shared" si="7"/>
        <v>958.99790068296988</v>
      </c>
      <c r="J15" s="1">
        <f t="shared" si="8"/>
        <v>27405.84903639416</v>
      </c>
      <c r="K15" s="42">
        <v>28000.242340351881</v>
      </c>
      <c r="L15" s="8">
        <f t="shared" si="0"/>
        <v>3.5118214510779469</v>
      </c>
      <c r="M15" s="29">
        <f t="shared" si="1"/>
        <v>18.20455910056382</v>
      </c>
      <c r="N15" s="29">
        <f t="shared" si="2"/>
        <v>21.67536428902493</v>
      </c>
      <c r="O15" s="1">
        <f t="shared" si="9"/>
        <v>-3.4708051884611062</v>
      </c>
      <c r="P15" s="39">
        <f t="shared" si="3"/>
        <v>3.4708051884611062</v>
      </c>
      <c r="Q15" s="39">
        <f t="shared" si="4"/>
        <v>100.35939438706846</v>
      </c>
    </row>
    <row r="16" spans="1:17" x14ac:dyDescent="0.2">
      <c r="A16" s="10">
        <v>2028</v>
      </c>
      <c r="B16" s="48">
        <v>4.2911073825503356</v>
      </c>
      <c r="C16" s="48">
        <f>[4]Sheet1!$C16</f>
        <v>3.8051750380517508</v>
      </c>
      <c r="D16" s="49">
        <f t="shared" si="5"/>
        <v>3.8051750380517508</v>
      </c>
      <c r="E16" s="8">
        <f>[2]PWBM_BudgetProjections!$B15</f>
        <v>28312.3740750832</v>
      </c>
      <c r="F16" s="1">
        <f>[2]PWBM_BudgetProjections!C15</f>
        <v>5185.3701000000001</v>
      </c>
      <c r="G16" s="1">
        <f>[2]PWBM_BudgetProjections!D15</f>
        <v>6173.3086000000003</v>
      </c>
      <c r="H16" s="39">
        <f t="shared" si="6"/>
        <v>987.9385000000002</v>
      </c>
      <c r="I16" s="1">
        <f t="shared" si="7"/>
        <v>1042.840526499017</v>
      </c>
      <c r="J16" s="1">
        <f t="shared" si="8"/>
        <v>29436.628062893178</v>
      </c>
      <c r="K16" s="42">
        <v>30190.191541530698</v>
      </c>
      <c r="L16" s="8">
        <f t="shared" si="0"/>
        <v>3.6833383302066034</v>
      </c>
      <c r="M16" s="29">
        <f t="shared" si="1"/>
        <v>18.314854438729235</v>
      </c>
      <c r="N16" s="29">
        <f t="shared" si="2"/>
        <v>21.804277464082141</v>
      </c>
      <c r="O16" s="1">
        <f t="shared" si="9"/>
        <v>-3.4894230253529064</v>
      </c>
      <c r="P16" s="39">
        <f t="shared" si="3"/>
        <v>3.4894230253529064</v>
      </c>
      <c r="Q16" s="39">
        <f t="shared" si="4"/>
        <v>103.97089267338903</v>
      </c>
    </row>
    <row r="17" spans="1:17" x14ac:dyDescent="0.2">
      <c r="A17" s="10">
        <v>2029</v>
      </c>
      <c r="B17" s="48">
        <v>4.3202202989771834</v>
      </c>
      <c r="C17" s="48">
        <f>[4]Sheet1!$C17</f>
        <v>3.8469273743016763</v>
      </c>
      <c r="D17" s="49">
        <f t="shared" si="5"/>
        <v>3.8469273743016763</v>
      </c>
      <c r="E17" s="8">
        <f>[2]PWBM_BudgetProjections!$B16</f>
        <v>29285.628710280002</v>
      </c>
      <c r="F17" s="1">
        <f>[2]PWBM_BudgetProjections!C16</f>
        <v>5385.5897999999997</v>
      </c>
      <c r="G17" s="1">
        <f>[2]PWBM_BudgetProjections!D16</f>
        <v>6425.7421999999997</v>
      </c>
      <c r="H17" s="39">
        <f t="shared" si="6"/>
        <v>1040.1523999999999</v>
      </c>
      <c r="I17" s="1">
        <f t="shared" si="7"/>
        <v>1132.4057030228071</v>
      </c>
      <c r="J17" s="1">
        <f t="shared" si="8"/>
        <v>31609.186165915984</v>
      </c>
      <c r="K17" s="42">
        <v>32534.387860841245</v>
      </c>
      <c r="L17" s="8">
        <f t="shared" si="0"/>
        <v>3.8667624800737292</v>
      </c>
      <c r="M17" s="29">
        <f t="shared" si="1"/>
        <v>18.389872566094237</v>
      </c>
      <c r="N17" s="29">
        <f t="shared" si="2"/>
        <v>21.941622847060135</v>
      </c>
      <c r="O17" s="1">
        <f t="shared" si="9"/>
        <v>-3.5517502809658992</v>
      </c>
      <c r="P17" s="39">
        <f t="shared" si="3"/>
        <v>3.5517502809658992</v>
      </c>
      <c r="Q17" s="39">
        <f t="shared" si="4"/>
        <v>107.93412181320305</v>
      </c>
    </row>
    <row r="18" spans="1:17" x14ac:dyDescent="0.2">
      <c r="A18" s="10">
        <v>2030</v>
      </c>
      <c r="B18" s="48">
        <v>4.3865865940542355</v>
      </c>
      <c r="C18" s="48">
        <f>[4]Sheet1!$C18</f>
        <v>3.8701792978229372</v>
      </c>
      <c r="D18" s="49">
        <f t="shared" si="5"/>
        <v>3.8701792978229372</v>
      </c>
      <c r="E18" s="8">
        <f>[2]PWBM_BudgetProjections!$B17</f>
        <v>30326.267980482899</v>
      </c>
      <c r="F18" s="1">
        <f>[2]PWBM_BudgetProjections!C17</f>
        <v>5574.1220999999996</v>
      </c>
      <c r="G18" s="1">
        <f>[2]PWBM_BudgetProjections!D17</f>
        <v>6689.0225</v>
      </c>
      <c r="H18" s="39">
        <f t="shared" si="6"/>
        <v>1114.9004000000004</v>
      </c>
      <c r="I18" s="1">
        <f t="shared" si="7"/>
        <v>1223.3321792035922</v>
      </c>
      <c r="J18" s="1">
        <f t="shared" si="8"/>
        <v>33947.418745119576</v>
      </c>
      <c r="K18" s="42">
        <v>35076.020633403474</v>
      </c>
      <c r="L18" s="8">
        <f t="shared" si="0"/>
        <v>4.0339028197960038</v>
      </c>
      <c r="M18" s="29">
        <f t="shared" si="1"/>
        <v>18.380507959592464</v>
      </c>
      <c r="N18" s="29">
        <f t="shared" si="2"/>
        <v>22.056860093384586</v>
      </c>
      <c r="O18" s="1">
        <f t="shared" si="9"/>
        <v>-3.6763521337921232</v>
      </c>
      <c r="P18" s="39">
        <f t="shared" si="3"/>
        <v>3.6763521337921232</v>
      </c>
      <c r="Q18" s="39">
        <f t="shared" si="4"/>
        <v>111.94064092214428</v>
      </c>
    </row>
    <row r="19" spans="1:17" x14ac:dyDescent="0.2">
      <c r="A19" s="10">
        <v>2031</v>
      </c>
      <c r="B19" s="48">
        <v>4.3991596638655466</v>
      </c>
      <c r="C19" s="48">
        <f>[4]Sheet1!$C19</f>
        <v>3.8999003722930103</v>
      </c>
      <c r="D19" s="49">
        <f t="shared" si="5"/>
        <v>3.8999003722930103</v>
      </c>
      <c r="E19" s="8">
        <f>[2]PWBM_BudgetProjections!$B18</f>
        <v>31363.440838328399</v>
      </c>
      <c r="F19" s="1">
        <f>[2]PWBM_BudgetProjections!C18</f>
        <v>5808.6171999999997</v>
      </c>
      <c r="G19" s="1">
        <f>[2]PWBM_BudgetProjections!D18</f>
        <v>6948.7304999999997</v>
      </c>
      <c r="H19" s="39">
        <f t="shared" si="6"/>
        <v>1140.1133</v>
      </c>
      <c r="I19" s="1">
        <f t="shared" si="7"/>
        <v>1323.9155100247854</v>
      </c>
      <c r="J19" s="1">
        <f t="shared" si="8"/>
        <v>36411.447555144361</v>
      </c>
      <c r="K19" s="42">
        <v>37759.843604222384</v>
      </c>
      <c r="L19" s="8">
        <f t="shared" si="0"/>
        <v>4.221206202627056</v>
      </c>
      <c r="M19" s="29">
        <f t="shared" si="1"/>
        <v>18.52034421204656</v>
      </c>
      <c r="N19" s="29">
        <f t="shared" si="2"/>
        <v>22.155510729256935</v>
      </c>
      <c r="O19" s="1">
        <f t="shared" si="9"/>
        <v>-3.6351665172103789</v>
      </c>
      <c r="P19" s="39">
        <f t="shared" si="3"/>
        <v>3.6351665172103789</v>
      </c>
      <c r="Q19" s="39">
        <f t="shared" si="4"/>
        <v>116.09519421940124</v>
      </c>
    </row>
    <row r="20" spans="1:17" x14ac:dyDescent="0.2">
      <c r="A20" s="10">
        <v>2032</v>
      </c>
      <c r="B20" s="48">
        <v>4.4356618252478359</v>
      </c>
      <c r="C20" s="48">
        <f>[4]Sheet1!$C20</f>
        <v>3.8038806336730944</v>
      </c>
      <c r="D20" s="49">
        <f t="shared" si="5"/>
        <v>3.8038806336730944</v>
      </c>
      <c r="E20" s="8">
        <f>[2]PWBM_BudgetProjections!$B19</f>
        <v>32426.669060897799</v>
      </c>
      <c r="F20" s="1">
        <f>[2]PWBM_BudgetProjections!C19</f>
        <v>5989.3589000000002</v>
      </c>
      <c r="G20" s="1">
        <f>[2]PWBM_BudgetProjections!D19</f>
        <v>7216.9804999999997</v>
      </c>
      <c r="H20" s="39">
        <f t="shared" si="6"/>
        <v>1227.6215999999995</v>
      </c>
      <c r="I20" s="1">
        <f t="shared" si="7"/>
        <v>1385.0480019901718</v>
      </c>
      <c r="J20" s="1">
        <f t="shared" si="8"/>
        <v>39024.117157134533</v>
      </c>
      <c r="K20" s="42">
        <v>40661.610571928824</v>
      </c>
      <c r="L20" s="8">
        <f t="shared" si="0"/>
        <v>4.271323703921083</v>
      </c>
      <c r="M20" s="29">
        <f t="shared" si="1"/>
        <v>18.470472217642488</v>
      </c>
      <c r="N20" s="29">
        <f t="shared" si="2"/>
        <v>22.256311576271976</v>
      </c>
      <c r="O20" s="1">
        <f t="shared" si="9"/>
        <v>-3.7858393586294872</v>
      </c>
      <c r="P20" s="39">
        <f t="shared" si="3"/>
        <v>3.7858393586294872</v>
      </c>
      <c r="Q20" s="39">
        <f t="shared" si="4"/>
        <v>120.34574714981245</v>
      </c>
    </row>
    <row r="21" spans="1:17" x14ac:dyDescent="0.2">
      <c r="A21" s="10">
        <v>2033</v>
      </c>
      <c r="B21" s="48">
        <v>4.3778096903096912</v>
      </c>
      <c r="C21" s="48">
        <f>[4]Sheet1!$C21</f>
        <v>3.8291248702870977</v>
      </c>
      <c r="D21" s="49">
        <f t="shared" si="5"/>
        <v>3.8291248702870977</v>
      </c>
      <c r="E21" s="8">
        <f>[2]PWBM_BudgetProjections!$B20</f>
        <v>33585.879573468403</v>
      </c>
      <c r="F21" s="1">
        <f>[2]PWBM_BudgetProjections!C20</f>
        <v>6251.3545000000004</v>
      </c>
      <c r="G21" s="1">
        <f>[2]PWBM_BudgetProjections!D20</f>
        <v>7495.1387000000004</v>
      </c>
      <c r="H21" s="39">
        <f t="shared" si="6"/>
        <v>1243.7842000000001</v>
      </c>
      <c r="I21" s="1">
        <f t="shared" si="7"/>
        <v>1494.2821754738127</v>
      </c>
      <c r="J21" s="1">
        <f t="shared" si="8"/>
        <v>41762.183532608353</v>
      </c>
      <c r="K21" s="42">
        <v>43685.767974615475</v>
      </c>
      <c r="L21" s="8">
        <f t="shared" si="0"/>
        <v>4.4491381332000017</v>
      </c>
      <c r="M21" s="29">
        <f t="shared" si="1"/>
        <v>18.613043872575361</v>
      </c>
      <c r="N21" s="29">
        <f t="shared" si="2"/>
        <v>22.316338875700851</v>
      </c>
      <c r="O21" s="1">
        <f t="shared" si="9"/>
        <v>-3.7032950031254903</v>
      </c>
      <c r="P21" s="39">
        <f t="shared" si="3"/>
        <v>3.7032950031254903</v>
      </c>
      <c r="Q21" s="39">
        <f t="shared" si="4"/>
        <v>124.3444687558486</v>
      </c>
    </row>
    <row r="22" spans="1:17" x14ac:dyDescent="0.2">
      <c r="A22" s="10">
        <v>2034</v>
      </c>
      <c r="B22" s="48">
        <v>4.3893286426267952</v>
      </c>
      <c r="C22" s="48">
        <f>[4]Sheet1!$C22</f>
        <v>3.8427210619411589</v>
      </c>
      <c r="D22" s="49">
        <f t="shared" si="5"/>
        <v>3.8427210619411589</v>
      </c>
      <c r="E22" s="8">
        <f>[2]PWBM_BudgetProjections!$B21</f>
        <v>34696.420472633603</v>
      </c>
      <c r="F22" s="1">
        <f>[2]PWBM_BudgetProjections!C21</f>
        <v>6482.6864999999998</v>
      </c>
      <c r="G22" s="1">
        <f>[2]PWBM_BudgetProjections!D21</f>
        <v>7773.5513000000001</v>
      </c>
      <c r="H22" s="39">
        <f t="shared" si="6"/>
        <v>1290.8648000000003</v>
      </c>
      <c r="I22" s="1">
        <f t="shared" si="7"/>
        <v>1604.8042225340635</v>
      </c>
      <c r="J22" s="1">
        <f t="shared" si="8"/>
        <v>44657.852555142425</v>
      </c>
      <c r="K22" s="42">
        <v>46894.751643669842</v>
      </c>
      <c r="L22" s="8">
        <f t="shared" si="0"/>
        <v>4.6252731569235914</v>
      </c>
      <c r="M22" s="29">
        <f t="shared" si="1"/>
        <v>18.684021036444214</v>
      </c>
      <c r="N22" s="29">
        <f t="shared" si="2"/>
        <v>22.404476294986388</v>
      </c>
      <c r="O22" s="1">
        <f t="shared" si="9"/>
        <v>-3.7204552585421742</v>
      </c>
      <c r="P22" s="39">
        <f t="shared" si="3"/>
        <v>3.7204552585421742</v>
      </c>
      <c r="Q22" s="39">
        <f t="shared" si="4"/>
        <v>128.71025871491784</v>
      </c>
    </row>
    <row r="23" spans="1:17" x14ac:dyDescent="0.2">
      <c r="A23" s="10">
        <v>2035</v>
      </c>
      <c r="B23" s="48">
        <v>4.4220370779077465</v>
      </c>
      <c r="C23" s="48">
        <f>[4]Sheet1!$C23</f>
        <v>3.8617886178861789</v>
      </c>
      <c r="D23" s="49">
        <f t="shared" si="5"/>
        <v>3.8617886178861789</v>
      </c>
      <c r="E23" s="8">
        <f>[2]PWBM_BudgetProjections!$B22</f>
        <v>35940.911554303799</v>
      </c>
      <c r="F23" s="1">
        <f>[2]PWBM_BudgetProjections!C22</f>
        <v>6708.7637000000004</v>
      </c>
      <c r="G23" s="1">
        <f>[2]PWBM_BudgetProjections!D22</f>
        <v>8068.9385000000002</v>
      </c>
      <c r="H23" s="39">
        <f t="shared" si="6"/>
        <v>1360.1747999999998</v>
      </c>
      <c r="I23" s="1">
        <f t="shared" si="7"/>
        <v>1724.5918669668824</v>
      </c>
      <c r="J23" s="1">
        <f t="shared" si="8"/>
        <v>47742.619222109308</v>
      </c>
      <c r="K23" s="42">
        <v>50329.038301786881</v>
      </c>
      <c r="L23" s="8">
        <f t="shared" si="0"/>
        <v>4.7984088115326857</v>
      </c>
      <c r="M23" s="29">
        <f t="shared" si="1"/>
        <v>18.666092232701452</v>
      </c>
      <c r="N23" s="29">
        <f t="shared" si="2"/>
        <v>22.450567197797668</v>
      </c>
      <c r="O23" s="1">
        <f t="shared" si="9"/>
        <v>-3.7844749650962135</v>
      </c>
      <c r="P23" s="39">
        <f t="shared" si="3"/>
        <v>3.7844749650962135</v>
      </c>
      <c r="Q23" s="39">
        <f t="shared" si="4"/>
        <v>132.83641721210685</v>
      </c>
    </row>
    <row r="24" spans="1:17" x14ac:dyDescent="0.2">
      <c r="A24" s="10">
        <v>2036</v>
      </c>
      <c r="B24" s="48">
        <v>4.4313299166537243</v>
      </c>
      <c r="C24" s="48">
        <f>[4]Sheet1!$C24</f>
        <v>3.8795324427480917</v>
      </c>
      <c r="D24" s="49">
        <f t="shared" si="5"/>
        <v>3.8795324427480917</v>
      </c>
      <c r="E24" s="8">
        <f>[2]PWBM_BudgetProjections!$B23</f>
        <v>37196.503400716101</v>
      </c>
      <c r="F24" s="1">
        <f>[2]PWBM_BudgetProjections!C23</f>
        <v>6988.6323000000002</v>
      </c>
      <c r="G24" s="1">
        <f>[2]PWBM_BudgetProjections!D23</f>
        <v>8368.5527000000002</v>
      </c>
      <c r="H24" s="39">
        <f t="shared" si="6"/>
        <v>1379.9204</v>
      </c>
      <c r="I24" s="1">
        <f t="shared" si="7"/>
        <v>1852.1904017394172</v>
      </c>
      <c r="J24" s="1">
        <f t="shared" si="8"/>
        <v>50974.73002384873</v>
      </c>
      <c r="K24" s="42">
        <v>53938.018180295352</v>
      </c>
      <c r="L24" s="8">
        <f t="shared" si="0"/>
        <v>4.9794745000245344</v>
      </c>
      <c r="M24" s="29">
        <f t="shared" si="1"/>
        <v>18.788411977093141</v>
      </c>
      <c r="N24" s="29">
        <f t="shared" si="2"/>
        <v>22.49822412027817</v>
      </c>
      <c r="O24" s="1">
        <f t="shared" si="9"/>
        <v>-3.7098121431850339</v>
      </c>
      <c r="P24" s="39">
        <f t="shared" si="3"/>
        <v>3.7098121431850339</v>
      </c>
      <c r="Q24" s="39">
        <f t="shared" si="4"/>
        <v>137.04172533289076</v>
      </c>
    </row>
    <row r="25" spans="1:17" x14ac:dyDescent="0.2">
      <c r="A25" s="10">
        <v>2037</v>
      </c>
      <c r="B25" s="48">
        <v>4.4504478193146406</v>
      </c>
      <c r="C25" s="48">
        <f>[4]Sheet1!$C25</f>
        <v>3.7986417588618182</v>
      </c>
      <c r="D25" s="49">
        <f t="shared" si="5"/>
        <v>3.7986417588618182</v>
      </c>
      <c r="E25" s="8">
        <f>[2]PWBM_BudgetProjections!$B24</f>
        <v>38496.778925646599</v>
      </c>
      <c r="F25" s="1">
        <f>[2]PWBM_BudgetProjections!C24</f>
        <v>7262.7255999999998</v>
      </c>
      <c r="G25" s="1">
        <f>[2]PWBM_BudgetProjections!D24</f>
        <v>8674.0722999999998</v>
      </c>
      <c r="H25" s="39">
        <f t="shared" si="6"/>
        <v>1411.3467000000001</v>
      </c>
      <c r="I25" s="1">
        <f t="shared" si="7"/>
        <v>1936.3473811529907</v>
      </c>
      <c r="J25" s="1">
        <f t="shared" si="8"/>
        <v>54322.424105001723</v>
      </c>
      <c r="K25" s="42">
        <v>57750.070601833017</v>
      </c>
      <c r="L25" s="8">
        <f t="shared" si="0"/>
        <v>5.029894539729904</v>
      </c>
      <c r="M25" s="29">
        <f t="shared" si="1"/>
        <v>18.865800731088083</v>
      </c>
      <c r="N25" s="29">
        <f t="shared" si="2"/>
        <v>22.531943040619751</v>
      </c>
      <c r="O25" s="1">
        <f t="shared" si="9"/>
        <v>-3.6661423095316663</v>
      </c>
      <c r="P25" s="39">
        <f t="shared" si="3"/>
        <v>3.6661423095316663</v>
      </c>
      <c r="Q25" s="39">
        <f t="shared" si="4"/>
        <v>141.10901124980111</v>
      </c>
    </row>
    <row r="26" spans="1:17" x14ac:dyDescent="0.2">
      <c r="A26" s="10">
        <v>2038</v>
      </c>
      <c r="B26" s="48">
        <v>4.3712821451450532</v>
      </c>
      <c r="C26" s="48">
        <f>[4]Sheet1!$C26</f>
        <v>3.8076025972388576</v>
      </c>
      <c r="D26" s="49">
        <f t="shared" si="5"/>
        <v>3.8076025972388576</v>
      </c>
      <c r="E26" s="8">
        <f>[2]PWBM_BudgetProjections!$B25</f>
        <v>39872.892277813698</v>
      </c>
      <c r="F26" s="1">
        <f>[2]PWBM_BudgetProjections!C25</f>
        <v>7518.5742</v>
      </c>
      <c r="G26" s="1">
        <f>[2]PWBM_BudgetProjections!D25</f>
        <v>8989.7607000000007</v>
      </c>
      <c r="H26" s="39">
        <f t="shared" si="6"/>
        <v>1471.1865000000007</v>
      </c>
      <c r="I26" s="1">
        <f t="shared" si="7"/>
        <v>2068.3820311051531</v>
      </c>
      <c r="J26" s="1">
        <f t="shared" si="8"/>
        <v>57861.992636106886</v>
      </c>
      <c r="K26" s="42">
        <v>61746.644487942576</v>
      </c>
      <c r="L26" s="8">
        <f t="shared" si="0"/>
        <v>5.1874391671758762</v>
      </c>
      <c r="M26" s="29">
        <f t="shared" si="1"/>
        <v>18.856355208983743</v>
      </c>
      <c r="N26" s="29">
        <f t="shared" si="2"/>
        <v>22.546046164306304</v>
      </c>
      <c r="O26" s="1">
        <f t="shared" si="9"/>
        <v>-3.689690955322563</v>
      </c>
      <c r="P26" s="39">
        <f t="shared" si="3"/>
        <v>3.689690955322563</v>
      </c>
      <c r="Q26" s="39">
        <f t="shared" si="4"/>
        <v>145.11611606440397</v>
      </c>
    </row>
    <row r="27" spans="1:17" x14ac:dyDescent="0.2">
      <c r="A27" s="10">
        <v>2039</v>
      </c>
      <c r="B27" s="48">
        <v>4.424502536090519</v>
      </c>
      <c r="C27" s="48">
        <f>[4]Sheet1!$C27</f>
        <v>3.8360353517371246</v>
      </c>
      <c r="D27" s="49">
        <f t="shared" si="5"/>
        <v>3.8360353517371246</v>
      </c>
      <c r="E27" s="8">
        <f>[2]PWBM_BudgetProjections!$B26</f>
        <v>41174.6848410905</v>
      </c>
      <c r="F27" s="1">
        <f>[2]PWBM_BudgetProjections!C26</f>
        <v>7812.9745999999996</v>
      </c>
      <c r="G27" s="1">
        <f>[2]PWBM_BudgetProjections!D26</f>
        <v>9303.5722999999998</v>
      </c>
      <c r="H27" s="39">
        <f t="shared" si="6"/>
        <v>1490.5977000000003</v>
      </c>
      <c r="I27" s="1">
        <f t="shared" si="7"/>
        <v>2219.6064927405919</v>
      </c>
      <c r="J27" s="1">
        <f t="shared" si="8"/>
        <v>61572.196828847482</v>
      </c>
      <c r="K27" s="42">
        <v>65968.44534997693</v>
      </c>
      <c r="L27" s="8">
        <f t="shared" si="0"/>
        <v>5.3907066958907803</v>
      </c>
      <c r="M27" s="29">
        <f t="shared" si="1"/>
        <v>18.975189804496083</v>
      </c>
      <c r="N27" s="29">
        <f t="shared" si="2"/>
        <v>22.59536979070074</v>
      </c>
      <c r="O27" s="1">
        <f t="shared" si="9"/>
        <v>-3.6201799862046551</v>
      </c>
      <c r="P27" s="39">
        <f t="shared" si="3"/>
        <v>3.6201799862046551</v>
      </c>
      <c r="Q27" s="39">
        <f t="shared" si="4"/>
        <v>149.53896324034804</v>
      </c>
    </row>
    <row r="28" spans="1:17" x14ac:dyDescent="0.2">
      <c r="A28" s="10">
        <v>2040</v>
      </c>
      <c r="B28" s="48">
        <v>4.4501487185755604</v>
      </c>
      <c r="C28" s="48">
        <f>[4]Sheet1!$C28</f>
        <v>3.8467397645065526</v>
      </c>
      <c r="D28" s="49">
        <f t="shared" si="5"/>
        <v>3.8467397645065526</v>
      </c>
      <c r="E28" s="8">
        <f>[2]PWBM_BudgetProjections!$B27</f>
        <v>42548.5745808828</v>
      </c>
      <c r="F28" s="1">
        <f>[2]PWBM_BudgetProjections!C27</f>
        <v>8059.7383</v>
      </c>
      <c r="G28" s="1">
        <f>[2]PWBM_BudgetProjections!D27</f>
        <v>9633.0918000000001</v>
      </c>
      <c r="H28" s="39">
        <f t="shared" si="6"/>
        <v>1573.3535000000002</v>
      </c>
      <c r="I28" s="1">
        <f t="shared" si="7"/>
        <v>2368.522179295519</v>
      </c>
      <c r="J28" s="1">
        <f t="shared" si="8"/>
        <v>65514.072508142999</v>
      </c>
      <c r="K28" s="42">
        <v>70477.152310215897</v>
      </c>
      <c r="L28" s="8">
        <f t="shared" si="0"/>
        <v>5.5666310860615829</v>
      </c>
      <c r="M28" s="29">
        <f t="shared" si="1"/>
        <v>18.942440209551144</v>
      </c>
      <c r="N28" s="29">
        <f t="shared" si="2"/>
        <v>22.640222134088077</v>
      </c>
      <c r="O28" s="1">
        <f t="shared" si="9"/>
        <v>-3.6977819245369332</v>
      </c>
      <c r="P28" s="39">
        <f t="shared" si="3"/>
        <v>3.6977819245369332</v>
      </c>
      <c r="Q28" s="39">
        <f t="shared" si="4"/>
        <v>153.97477624921109</v>
      </c>
    </row>
    <row r="29" spans="1:17" x14ac:dyDescent="0.2">
      <c r="A29" s="10">
        <v>2041</v>
      </c>
      <c r="B29" s="48">
        <v>4.3637718828835714</v>
      </c>
      <c r="C29" s="48">
        <f>[4]Sheet1!$C29</f>
        <v>3.8614679588310414</v>
      </c>
      <c r="D29" s="49">
        <f t="shared" si="5"/>
        <v>3.8614679588310414</v>
      </c>
      <c r="E29" s="8">
        <f>[2]PWBM_BudgetProjections!$B28</f>
        <v>43995.801273342397</v>
      </c>
      <c r="F29" s="1">
        <f>[2]PWBM_BudgetProjections!C28</f>
        <v>8389.4346000000005</v>
      </c>
      <c r="G29" s="1">
        <f>[2]PWBM_BudgetProjections!D28</f>
        <v>9975.2245999999996</v>
      </c>
      <c r="H29" s="39">
        <f t="shared" si="6"/>
        <v>1585.7899999999991</v>
      </c>
      <c r="I29" s="1">
        <f t="shared" si="7"/>
        <v>2529.8049184272777</v>
      </c>
      <c r="J29" s="1">
        <f t="shared" si="8"/>
        <v>69629.667426570275</v>
      </c>
      <c r="K29" s="42"/>
      <c r="L29" s="8">
        <f t="shared" si="0"/>
        <v>5.7501053400750717</v>
      </c>
      <c r="M29" s="29">
        <f t="shared" si="1"/>
        <v>19.068716462003078</v>
      </c>
      <c r="N29" s="29">
        <f t="shared" si="2"/>
        <v>22.673128597032992</v>
      </c>
      <c r="O29" s="1">
        <f t="shared" si="9"/>
        <v>-3.6044121350299148</v>
      </c>
      <c r="P29" s="39">
        <f t="shared" si="3"/>
        <v>3.6044121350299148</v>
      </c>
      <c r="Q29" s="39">
        <f t="shared" si="4"/>
        <v>158.26434662245771</v>
      </c>
    </row>
    <row r="30" spans="1:17" x14ac:dyDescent="0.2">
      <c r="A30" s="10">
        <v>2042</v>
      </c>
      <c r="B30" s="48">
        <v>4.4140228885991606</v>
      </c>
      <c r="C30" s="48">
        <f>[4]Sheet1!$C30</f>
        <v>3.8818332049484159</v>
      </c>
      <c r="D30" s="49">
        <f t="shared" si="5"/>
        <v>3.8818332049484159</v>
      </c>
      <c r="E30" s="8">
        <f>[2]PWBM_BudgetProjections!$B29</f>
        <v>45556.642386473701</v>
      </c>
      <c r="F30" s="1">
        <f>[2]PWBM_BudgetProjections!C29</f>
        <v>8721.3866999999991</v>
      </c>
      <c r="G30" s="1">
        <f>[2]PWBM_BudgetProjections!D29</f>
        <v>10335.895</v>
      </c>
      <c r="H30" s="39">
        <f t="shared" si="6"/>
        <v>1614.5083000000013</v>
      </c>
      <c r="I30" s="1">
        <f t="shared" si="7"/>
        <v>2702.907550659756</v>
      </c>
      <c r="J30" s="1">
        <f t="shared" si="8"/>
        <v>73947.083277230035</v>
      </c>
      <c r="K30" s="42"/>
      <c r="L30" s="8">
        <f t="shared" si="0"/>
        <v>5.933070149748966</v>
      </c>
      <c r="M30" s="29">
        <f t="shared" si="1"/>
        <v>19.144050665572053</v>
      </c>
      <c r="N30" s="29">
        <f t="shared" si="2"/>
        <v>22.688008726184897</v>
      </c>
      <c r="O30" s="1">
        <f t="shared" si="9"/>
        <v>-3.5439580606128422</v>
      </c>
      <c r="P30" s="39">
        <f t="shared" si="3"/>
        <v>3.5439580606128422</v>
      </c>
      <c r="Q30" s="39">
        <f t="shared" si="4"/>
        <v>162.31899324342169</v>
      </c>
    </row>
    <row r="31" spans="1:17" x14ac:dyDescent="0.2">
      <c r="A31" s="10">
        <v>2043</v>
      </c>
      <c r="B31" s="48">
        <v>4.4368571623186428</v>
      </c>
      <c r="C31" s="48">
        <f>[4]Sheet1!$C31</f>
        <v>3.8181187087816744</v>
      </c>
      <c r="D31" s="49">
        <f t="shared" si="5"/>
        <v>3.8181187087816744</v>
      </c>
      <c r="E31" s="8">
        <f>[2]PWBM_BudgetProjections!$B30</f>
        <v>47068.968577957901</v>
      </c>
      <c r="F31" s="1">
        <f>[2]PWBM_BudgetProjections!C30</f>
        <v>9007.2636999999995</v>
      </c>
      <c r="G31" s="1">
        <f>[2]PWBM_BudgetProjections!D30</f>
        <v>10698.775</v>
      </c>
      <c r="H31" s="39">
        <f t="shared" si="6"/>
        <v>1691.5113000000001</v>
      </c>
      <c r="I31" s="1">
        <f t="shared" si="7"/>
        <v>2823.3874212062851</v>
      </c>
      <c r="J31" s="1">
        <f t="shared" si="8"/>
        <v>78461.981998436328</v>
      </c>
      <c r="K31" s="42"/>
      <c r="L31" s="8">
        <f t="shared" si="0"/>
        <v>5.9984051202015491</v>
      </c>
      <c r="M31" s="29">
        <f t="shared" si="1"/>
        <v>19.136309913147414</v>
      </c>
      <c r="N31" s="29">
        <f t="shared" si="2"/>
        <v>22.729996690452587</v>
      </c>
      <c r="O31" s="1">
        <f t="shared" si="9"/>
        <v>-3.5936867773051739</v>
      </c>
      <c r="P31" s="39">
        <f t="shared" si="3"/>
        <v>3.5936867773051739</v>
      </c>
      <c r="Q31" s="39">
        <f t="shared" si="4"/>
        <v>166.69577509114905</v>
      </c>
    </row>
    <row r="32" spans="1:17" x14ac:dyDescent="0.2">
      <c r="A32" s="10">
        <v>2044</v>
      </c>
      <c r="B32" s="48">
        <v>4.3944603166916858</v>
      </c>
      <c r="C32" s="48">
        <f>[4]Sheet1!$C32</f>
        <v>3.8309037900874636</v>
      </c>
      <c r="D32" s="49">
        <f t="shared" si="5"/>
        <v>3.8309037900874636</v>
      </c>
      <c r="E32" s="8">
        <f>[2]PWBM_BudgetProjections!$B31</f>
        <v>48758.125804819203</v>
      </c>
      <c r="F32" s="1">
        <f>[2]PWBM_BudgetProjections!C31</f>
        <v>9387.8065999999999</v>
      </c>
      <c r="G32" s="1">
        <f>[2]PWBM_BudgetProjections!D31</f>
        <v>11093.127</v>
      </c>
      <c r="H32" s="39">
        <f t="shared" si="6"/>
        <v>1705.3204000000005</v>
      </c>
      <c r="I32" s="1">
        <f t="shared" si="7"/>
        <v>3005.8030421558406</v>
      </c>
      <c r="J32" s="1">
        <f t="shared" si="8"/>
        <v>83173.10544059216</v>
      </c>
      <c r="K32" s="42"/>
      <c r="L32" s="8">
        <f t="shared" si="0"/>
        <v>6.1647222745767438</v>
      </c>
      <c r="M32" s="29">
        <f t="shared" si="1"/>
        <v>19.253829889975218</v>
      </c>
      <c r="N32" s="29">
        <f t="shared" si="2"/>
        <v>22.751340042080876</v>
      </c>
      <c r="O32" s="1">
        <f t="shared" si="9"/>
        <v>-3.4975101521056589</v>
      </c>
      <c r="P32" s="39">
        <f t="shared" si="3"/>
        <v>3.4975101521056589</v>
      </c>
      <c r="Q32" s="39">
        <f t="shared" si="4"/>
        <v>170.58306501266588</v>
      </c>
    </row>
    <row r="33" spans="1:17" x14ac:dyDescent="0.2">
      <c r="A33" s="10">
        <v>2045</v>
      </c>
      <c r="B33" s="48">
        <v>4.4493419038873583</v>
      </c>
      <c r="C33" s="48">
        <f>[4]Sheet1!$C33</f>
        <v>3.8561753776468262</v>
      </c>
      <c r="D33" s="49">
        <f t="shared" si="5"/>
        <v>3.8561753776468262</v>
      </c>
      <c r="E33" s="8">
        <f>[2]PWBM_BudgetProjections!$B32</f>
        <v>50286.3577990958</v>
      </c>
      <c r="F33" s="1">
        <f>[2]PWBM_BudgetProjections!C32</f>
        <v>9666.0313000000006</v>
      </c>
      <c r="G33" s="1">
        <f>[2]PWBM_BudgetProjections!D32</f>
        <v>11472.767</v>
      </c>
      <c r="H33" s="39">
        <f t="shared" si="6"/>
        <v>1806.7356999999993</v>
      </c>
      <c r="I33" s="1">
        <f t="shared" si="7"/>
        <v>3207.3008128243478</v>
      </c>
      <c r="J33" s="1">
        <f t="shared" si="8"/>
        <v>88187.141953416503</v>
      </c>
      <c r="K33" s="42"/>
      <c r="L33" s="8">
        <f t="shared" si="0"/>
        <v>6.3780734043976013</v>
      </c>
      <c r="M33" s="29">
        <f t="shared" si="1"/>
        <v>19.221975348896329</v>
      </c>
      <c r="N33" s="29">
        <f t="shared" si="2"/>
        <v>22.814869682620547</v>
      </c>
      <c r="O33" s="1">
        <f t="shared" si="9"/>
        <v>-3.5928943337242178</v>
      </c>
      <c r="P33" s="39">
        <f t="shared" si="3"/>
        <v>3.5928943337242178</v>
      </c>
      <c r="Q33" s="39">
        <f t="shared" si="4"/>
        <v>175.36991306020218</v>
      </c>
    </row>
    <row r="34" spans="1:17" x14ac:dyDescent="0.2">
      <c r="A34" s="10">
        <v>2046</v>
      </c>
      <c r="B34" s="48">
        <v>4.3670886075949369</v>
      </c>
      <c r="C34" s="48">
        <f>[4]Sheet1!$C34</f>
        <v>3.8707171159972029</v>
      </c>
      <c r="D34" s="49">
        <f t="shared" si="5"/>
        <v>3.8707171159972029</v>
      </c>
      <c r="E34" s="8">
        <f>[2]PWBM_BudgetProjections!$B33</f>
        <v>52150.003124959003</v>
      </c>
      <c r="F34" s="1">
        <f>[2]PWBM_BudgetProjections!C33</f>
        <v>10089.564</v>
      </c>
      <c r="G34" s="1">
        <f>[2]PWBM_BudgetProjections!D33</f>
        <v>11907.050999999999</v>
      </c>
      <c r="H34" s="39">
        <f t="shared" si="6"/>
        <v>1817.4869999999992</v>
      </c>
      <c r="I34" s="1">
        <f t="shared" si="7"/>
        <v>3413.4747976996423</v>
      </c>
      <c r="J34" s="1">
        <f t="shared" si="8"/>
        <v>93418.103751116141</v>
      </c>
      <c r="K34" s="42"/>
      <c r="L34" s="8">
        <f t="shared" si="0"/>
        <v>6.545492987834459</v>
      </c>
      <c r="M34" s="29">
        <f t="shared" si="1"/>
        <v>19.347197306630903</v>
      </c>
      <c r="N34" s="29">
        <f t="shared" si="2"/>
        <v>22.832311191753853</v>
      </c>
      <c r="O34" s="1">
        <f t="shared" si="9"/>
        <v>-3.4851138851229515</v>
      </c>
      <c r="P34" s="39">
        <f t="shared" si="3"/>
        <v>3.4851138851229515</v>
      </c>
      <c r="Q34" s="39">
        <f t="shared" si="4"/>
        <v>179.13345762851205</v>
      </c>
    </row>
    <row r="35" spans="1:17" x14ac:dyDescent="0.2">
      <c r="A35" s="10">
        <f>A34+1</f>
        <v>2047</v>
      </c>
      <c r="B35" s="50">
        <v>4.4202839202839206</v>
      </c>
      <c r="C35" s="50">
        <f>[4]Sheet1!$C35</f>
        <v>3.8408235628636982</v>
      </c>
      <c r="D35" s="37">
        <f t="shared" si="5"/>
        <v>3.8408235628636982</v>
      </c>
      <c r="E35" s="38">
        <f>[2]PWBM_BudgetProjections!$B34</f>
        <v>53789.461894930602</v>
      </c>
      <c r="F35" s="39">
        <f>[2]PWBM_BudgetProjections!C34</f>
        <v>10458.531000000001</v>
      </c>
      <c r="G35" s="39">
        <f>[2]PWBM_BudgetProjections!D34</f>
        <v>12319.16</v>
      </c>
      <c r="H35" s="39">
        <f t="shared" si="6"/>
        <v>1860.628999999999</v>
      </c>
      <c r="I35" s="1">
        <f t="shared" si="7"/>
        <v>3588.0245408533251</v>
      </c>
      <c r="J35" s="1">
        <f t="shared" si="8"/>
        <v>98866.757291969479</v>
      </c>
      <c r="K35" s="42"/>
      <c r="L35" s="8">
        <f t="shared" si="0"/>
        <v>6.6704971837457245</v>
      </c>
      <c r="M35" s="29">
        <f t="shared" si="1"/>
        <v>19.443457196930368</v>
      </c>
      <c r="N35" s="29">
        <f t="shared" si="2"/>
        <v>22.902552964860615</v>
      </c>
      <c r="O35" s="1">
        <f t="shared" si="9"/>
        <v>-3.4590957679302501</v>
      </c>
      <c r="P35" s="39">
        <f t="shared" si="3"/>
        <v>3.4590957679302501</v>
      </c>
      <c r="Q35" s="39">
        <f t="shared" si="4"/>
        <v>183.80320941877127</v>
      </c>
    </row>
    <row r="36" spans="1:17" x14ac:dyDescent="0.2">
      <c r="A36" s="10">
        <f t="shared" ref="A36:A78" si="10">A35+1</f>
        <v>2048</v>
      </c>
      <c r="B36" s="48">
        <v>4.4327420784258331</v>
      </c>
      <c r="C36" s="48">
        <f>[4]Sheet1!$C36</f>
        <v>3.8450417432638857</v>
      </c>
      <c r="D36" s="49">
        <f t="shared" ref="D36:D67" si="11">C36</f>
        <v>3.8450417432638857</v>
      </c>
      <c r="E36" s="8">
        <f>[2]PWBM_BudgetProjections!$B35</f>
        <v>55508.662967252101</v>
      </c>
      <c r="F36" s="1">
        <f>[2]PWBM_BudgetProjections!C35</f>
        <v>10846.012000000001</v>
      </c>
      <c r="G36" s="1">
        <f>[2]PWBM_BudgetProjections!D35</f>
        <v>12753.289000000001</v>
      </c>
      <c r="H36" s="39">
        <f t="shared" si="6"/>
        <v>1907.277</v>
      </c>
      <c r="I36" s="1">
        <f t="shared" si="7"/>
        <v>3801.4680880876181</v>
      </c>
      <c r="J36" s="1">
        <f t="shared" si="8"/>
        <v>104575.50238005709</v>
      </c>
      <c r="K36" s="42"/>
      <c r="L36" s="8">
        <f t="shared" si="0"/>
        <v>6.8484230836731426</v>
      </c>
      <c r="M36" s="29">
        <f t="shared" si="1"/>
        <v>19.539314082197791</v>
      </c>
      <c r="N36" s="29">
        <f t="shared" si="2"/>
        <v>22.975312893996264</v>
      </c>
      <c r="O36" s="1">
        <f t="shared" si="9"/>
        <v>-3.4359988117984708</v>
      </c>
      <c r="P36" s="39">
        <f t="shared" si="3"/>
        <v>3.4359988117984708</v>
      </c>
      <c r="Q36" s="39">
        <f t="shared" si="4"/>
        <v>188.39492214350844</v>
      </c>
    </row>
    <row r="37" spans="1:17" x14ac:dyDescent="0.2">
      <c r="A37" s="10">
        <f t="shared" si="10"/>
        <v>2049</v>
      </c>
      <c r="B37" s="48">
        <v>4.3979210892321206</v>
      </c>
      <c r="C37" s="48">
        <f>[4]Sheet1!$C37</f>
        <v>3.8487856578663879</v>
      </c>
      <c r="D37" s="49">
        <f t="shared" si="11"/>
        <v>3.8487856578663879</v>
      </c>
      <c r="E37" s="8">
        <f>[2]PWBM_BudgetProjections!$B36</f>
        <v>57510.2630994637</v>
      </c>
      <c r="F37" s="1">
        <f>[2]PWBM_BudgetProjections!C36</f>
        <v>11219.498</v>
      </c>
      <c r="G37" s="1">
        <f>[2]PWBM_BudgetProjections!D36</f>
        <v>13236.142</v>
      </c>
      <c r="H37" s="39">
        <f t="shared" si="6"/>
        <v>2016.6440000000002</v>
      </c>
      <c r="I37" s="1">
        <f t="shared" si="7"/>
        <v>4024.886937245361</v>
      </c>
      <c r="J37" s="1">
        <f t="shared" si="8"/>
        <v>110617.03331730246</v>
      </c>
      <c r="K37" s="42"/>
      <c r="L37" s="8">
        <f t="shared" si="0"/>
        <v>6.9985542063758954</v>
      </c>
      <c r="M37" s="29">
        <f t="shared" si="1"/>
        <v>19.508688354626262</v>
      </c>
      <c r="N37" s="29">
        <f t="shared" si="2"/>
        <v>23.01526942609906</v>
      </c>
      <c r="O37" s="1">
        <f t="shared" si="9"/>
        <v>-3.5065810714727994</v>
      </c>
      <c r="P37" s="39">
        <f t="shared" si="3"/>
        <v>3.5065810714727994</v>
      </c>
      <c r="Q37" s="39">
        <f t="shared" si="4"/>
        <v>192.34311817699543</v>
      </c>
    </row>
    <row r="38" spans="1:17" x14ac:dyDescent="0.2">
      <c r="A38" s="10">
        <f t="shared" si="10"/>
        <v>2050</v>
      </c>
      <c r="B38" s="48">
        <v>4.4480981879233497</v>
      </c>
      <c r="C38" s="48">
        <f>[4]Sheet1!$C38</f>
        <v>3.8500606884793145</v>
      </c>
      <c r="D38" s="49">
        <f t="shared" si="11"/>
        <v>3.8500606884793145</v>
      </c>
      <c r="E38" s="8">
        <f>[2]PWBM_BudgetProjections!$B37</f>
        <v>59222.968420835801</v>
      </c>
      <c r="F38" s="1">
        <f>[2]PWBM_BudgetProjections!C37</f>
        <v>11707.378000000001</v>
      </c>
      <c r="G38" s="1">
        <f>[2]PWBM_BudgetProjections!D37</f>
        <v>13684.137000000001</v>
      </c>
      <c r="H38" s="39">
        <f t="shared" si="6"/>
        <v>1976.759</v>
      </c>
      <c r="I38" s="1">
        <f t="shared" si="7"/>
        <v>4258.8229145115283</v>
      </c>
      <c r="J38" s="1">
        <f t="shared" si="8"/>
        <v>116852.61523181398</v>
      </c>
      <c r="K38" s="42"/>
      <c r="L38" s="8">
        <f t="shared" si="0"/>
        <v>7.1911675960727273</v>
      </c>
      <c r="M38" s="29">
        <f t="shared" si="1"/>
        <v>19.768306642125548</v>
      </c>
      <c r="N38" s="29">
        <f t="shared" si="2"/>
        <v>23.106131564971761</v>
      </c>
      <c r="O38" s="1">
        <f t="shared" si="9"/>
        <v>-3.3378249228462136</v>
      </c>
      <c r="P38" s="39">
        <f t="shared" si="3"/>
        <v>3.3378249228462136</v>
      </c>
      <c r="Q38" s="39">
        <f t="shared" si="4"/>
        <v>197.30962217473541</v>
      </c>
    </row>
    <row r="39" spans="1:17" x14ac:dyDescent="0.2">
      <c r="A39" s="2">
        <f t="shared" si="10"/>
        <v>2051</v>
      </c>
      <c r="B39" s="51">
        <v>4.3750000000000009</v>
      </c>
      <c r="C39" s="51">
        <f>[4]Sheet1!$C39</f>
        <v>3.8503927808765908</v>
      </c>
      <c r="D39" s="52">
        <f t="shared" si="11"/>
        <v>3.8503927808765908</v>
      </c>
      <c r="H39" s="3"/>
      <c r="I39" s="1"/>
      <c r="J39" s="1"/>
      <c r="K39" s="43"/>
      <c r="P39" s="39"/>
    </row>
    <row r="40" spans="1:17" x14ac:dyDescent="0.2">
      <c r="A40" s="2">
        <f t="shared" si="10"/>
        <v>2052</v>
      </c>
      <c r="B40" s="51">
        <v>4.4183688251484865</v>
      </c>
      <c r="C40" s="51">
        <f>[4]Sheet1!$C40</f>
        <v>3.8492852630811454</v>
      </c>
      <c r="D40" s="52">
        <f t="shared" si="11"/>
        <v>3.8492852630811454</v>
      </c>
      <c r="H40" s="3"/>
      <c r="I40" s="1"/>
      <c r="J40" s="1"/>
      <c r="K40" s="43"/>
      <c r="P40" s="39"/>
    </row>
    <row r="41" spans="1:17" x14ac:dyDescent="0.2">
      <c r="A41" s="2">
        <f t="shared" si="10"/>
        <v>2053</v>
      </c>
      <c r="B41" s="51">
        <v>4.3837207013953119</v>
      </c>
      <c r="C41" s="51">
        <f>[4]Sheet1!$C41</f>
        <v>3.8460304688944182</v>
      </c>
      <c r="D41" s="52">
        <f t="shared" si="11"/>
        <v>3.8460304688944182</v>
      </c>
      <c r="H41" s="3"/>
      <c r="I41" s="1"/>
      <c r="J41" s="1"/>
      <c r="K41" s="43"/>
      <c r="P41" s="39"/>
    </row>
    <row r="42" spans="1:17" x14ac:dyDescent="0.2">
      <c r="A42" s="2">
        <f t="shared" si="10"/>
        <v>2054</v>
      </c>
      <c r="B42" s="51">
        <v>4.4312570145903472</v>
      </c>
      <c r="C42" s="51">
        <f>[4]Sheet1!$C42</f>
        <v>3.8488216449056929</v>
      </c>
      <c r="D42" s="52">
        <f t="shared" si="11"/>
        <v>3.8488216449056929</v>
      </c>
      <c r="H42" s="3"/>
      <c r="I42" s="1"/>
      <c r="J42" s="1"/>
      <c r="K42" s="43"/>
      <c r="P42" s="39"/>
    </row>
    <row r="43" spans="1:17" x14ac:dyDescent="0.2">
      <c r="A43" s="2">
        <f t="shared" si="10"/>
        <v>2055</v>
      </c>
      <c r="B43" s="51">
        <v>4.3603204573929304</v>
      </c>
      <c r="C43" s="51">
        <f>[4]Sheet1!$C43</f>
        <v>3.8506134303875159</v>
      </c>
      <c r="D43" s="52">
        <f t="shared" si="11"/>
        <v>3.8506134303875159</v>
      </c>
      <c r="H43" s="3"/>
      <c r="I43" s="1"/>
      <c r="J43" s="1"/>
      <c r="K43" s="43"/>
      <c r="P43" s="39"/>
    </row>
    <row r="44" spans="1:17" x14ac:dyDescent="0.2">
      <c r="A44" s="2">
        <f t="shared" si="10"/>
        <v>2056</v>
      </c>
      <c r="B44" s="51">
        <v>4.4065208453942137</v>
      </c>
      <c r="C44" s="51">
        <f>[4]Sheet1!$C44</f>
        <v>3.8500572356615854</v>
      </c>
      <c r="D44" s="52">
        <f t="shared" si="11"/>
        <v>3.8500572356615854</v>
      </c>
      <c r="H44" s="3"/>
      <c r="I44" s="1"/>
      <c r="J44" s="1"/>
      <c r="K44" s="43"/>
      <c r="P44" s="39"/>
    </row>
    <row r="45" spans="1:17" x14ac:dyDescent="0.2">
      <c r="A45" s="2">
        <f t="shared" si="10"/>
        <v>2057</v>
      </c>
      <c r="B45" s="51">
        <v>4.4247128712871291</v>
      </c>
      <c r="C45" s="51">
        <f>[4]Sheet1!$C45</f>
        <v>3.8479912476280242</v>
      </c>
      <c r="D45" s="52">
        <f t="shared" si="11"/>
        <v>3.8479912476280242</v>
      </c>
      <c r="H45" s="3"/>
      <c r="I45" s="1"/>
      <c r="J45" s="1"/>
      <c r="K45" s="43"/>
      <c r="P45" s="39"/>
    </row>
    <row r="46" spans="1:17" x14ac:dyDescent="0.2">
      <c r="A46" s="2">
        <f t="shared" si="10"/>
        <v>2058</v>
      </c>
      <c r="B46" s="51">
        <v>4.389928014216439</v>
      </c>
      <c r="C46" s="51">
        <f>[4]Sheet1!$C46</f>
        <v>3.8487080161044558</v>
      </c>
      <c r="D46" s="52">
        <f t="shared" si="11"/>
        <v>3.8487080161044558</v>
      </c>
      <c r="H46" s="3"/>
      <c r="I46" s="1"/>
      <c r="J46" s="1"/>
      <c r="K46" s="43"/>
      <c r="P46" s="39"/>
    </row>
    <row r="47" spans="1:17" x14ac:dyDescent="0.2">
      <c r="A47" s="2">
        <f t="shared" si="10"/>
        <v>2059</v>
      </c>
      <c r="B47" s="51">
        <v>4.4375089477451688</v>
      </c>
      <c r="C47" s="51">
        <f>[4]Sheet1!$C47</f>
        <v>3.849074643388513</v>
      </c>
      <c r="D47" s="52">
        <f t="shared" si="11"/>
        <v>3.849074643388513</v>
      </c>
      <c r="H47" s="3"/>
      <c r="I47" s="1"/>
      <c r="J47" s="1"/>
      <c r="K47" s="43"/>
      <c r="P47" s="39"/>
    </row>
    <row r="48" spans="1:17" x14ac:dyDescent="0.2">
      <c r="A48" s="2">
        <f t="shared" si="10"/>
        <v>2060</v>
      </c>
      <c r="B48" s="51">
        <v>4.3610728466088649</v>
      </c>
      <c r="C48" s="51">
        <f>[4]Sheet1!$C48</f>
        <v>3.8491035419407256</v>
      </c>
      <c r="D48" s="52">
        <f t="shared" si="11"/>
        <v>3.8491035419407256</v>
      </c>
      <c r="H48" s="3"/>
      <c r="I48" s="1"/>
      <c r="J48" s="1"/>
      <c r="K48" s="43"/>
      <c r="P48" s="39"/>
    </row>
    <row r="49" spans="1:16" x14ac:dyDescent="0.2">
      <c r="A49" s="2">
        <f t="shared" si="10"/>
        <v>2061</v>
      </c>
      <c r="B49" s="51">
        <v>4.4147157190635449</v>
      </c>
      <c r="C49" s="51">
        <f>[4]Sheet1!$C49</f>
        <v>3.8490078272868673</v>
      </c>
      <c r="D49" s="52">
        <f t="shared" si="11"/>
        <v>3.8490078272868673</v>
      </c>
      <c r="H49" s="3"/>
      <c r="I49" s="1"/>
      <c r="J49" s="1"/>
      <c r="K49" s="43"/>
      <c r="P49" s="39"/>
    </row>
    <row r="50" spans="1:16" x14ac:dyDescent="0.2">
      <c r="A50" s="2">
        <f t="shared" si="10"/>
        <v>2062</v>
      </c>
      <c r="B50" s="51">
        <v>4.3436164529914532</v>
      </c>
      <c r="C50" s="51">
        <f>[4]Sheet1!$C50</f>
        <v>3.8488693319278946</v>
      </c>
      <c r="D50" s="52">
        <f t="shared" si="11"/>
        <v>3.8488693319278946</v>
      </c>
      <c r="H50" s="3"/>
      <c r="I50" s="1"/>
      <c r="J50" s="1"/>
      <c r="K50" s="43"/>
      <c r="P50" s="39"/>
    </row>
    <row r="51" spans="1:16" x14ac:dyDescent="0.2">
      <c r="A51" s="2">
        <f t="shared" si="10"/>
        <v>2063</v>
      </c>
      <c r="B51" s="51">
        <v>4.3949997977264443</v>
      </c>
      <c r="C51" s="51">
        <f>[4]Sheet1!$C51</f>
        <v>3.8488277388125693</v>
      </c>
      <c r="D51" s="52">
        <f t="shared" si="11"/>
        <v>3.8488277388125693</v>
      </c>
      <c r="H51" s="3"/>
      <c r="I51" s="1"/>
      <c r="J51" s="1"/>
      <c r="K51" s="43"/>
      <c r="P51" s="39"/>
    </row>
    <row r="52" spans="1:16" x14ac:dyDescent="0.2">
      <c r="A52" s="2">
        <f t="shared" si="10"/>
        <v>2064</v>
      </c>
      <c r="B52" s="51">
        <v>4.4416723451959639</v>
      </c>
      <c r="C52" s="51">
        <f>[4]Sheet1!$C52</f>
        <v>3.8491074658043845</v>
      </c>
      <c r="D52" s="52">
        <f t="shared" si="11"/>
        <v>3.8491074658043845</v>
      </c>
      <c r="H52" s="3"/>
      <c r="I52" s="1"/>
      <c r="J52" s="1"/>
      <c r="K52" s="43"/>
      <c r="P52" s="39"/>
    </row>
    <row r="53" spans="1:16" x14ac:dyDescent="0.2">
      <c r="A53" s="2">
        <f t="shared" si="10"/>
        <v>2065</v>
      </c>
      <c r="B53" s="51">
        <v>4.3744296025885667</v>
      </c>
      <c r="C53" s="51">
        <f>[4]Sheet1!$C53</f>
        <v>3.849136047894254</v>
      </c>
      <c r="D53" s="52">
        <f t="shared" si="11"/>
        <v>3.849136047894254</v>
      </c>
      <c r="H53" s="3"/>
      <c r="I53" s="1"/>
      <c r="J53" s="1"/>
      <c r="K53" s="43"/>
      <c r="P53" s="39"/>
    </row>
    <row r="54" spans="1:16" x14ac:dyDescent="0.2">
      <c r="A54" s="2">
        <f t="shared" si="10"/>
        <v>2066</v>
      </c>
      <c r="B54" s="51">
        <v>4.4137897021108694</v>
      </c>
      <c r="C54" s="51">
        <f>[4]Sheet1!$C54</f>
        <v>3.8489883096449278</v>
      </c>
      <c r="D54" s="52">
        <f t="shared" si="11"/>
        <v>3.8489883096449278</v>
      </c>
      <c r="H54" s="3"/>
      <c r="I54" s="1"/>
      <c r="J54" s="1"/>
      <c r="K54" s="43"/>
      <c r="P54" s="39"/>
    </row>
    <row r="55" spans="1:16" x14ac:dyDescent="0.2">
      <c r="A55" s="2">
        <f t="shared" si="10"/>
        <v>2067</v>
      </c>
      <c r="B55" s="51">
        <v>4.4261622458352186</v>
      </c>
      <c r="C55" s="51">
        <f>[4]Sheet1!$C55</f>
        <v>3.8488814170432617</v>
      </c>
      <c r="D55" s="52">
        <f t="shared" si="11"/>
        <v>3.8488814170432617</v>
      </c>
      <c r="H55" s="3"/>
      <c r="I55" s="1"/>
      <c r="J55" s="1"/>
      <c r="K55" s="43"/>
      <c r="P55" s="39"/>
    </row>
    <row r="56" spans="1:16" x14ac:dyDescent="0.2">
      <c r="A56" s="2">
        <f t="shared" si="10"/>
        <v>2068</v>
      </c>
      <c r="B56" s="51">
        <v>4.3976294060197105</v>
      </c>
      <c r="C56" s="51">
        <f>[4]Sheet1!$C56</f>
        <v>3.8489704339847854</v>
      </c>
      <c r="D56" s="52">
        <f t="shared" si="11"/>
        <v>3.8489704339847854</v>
      </c>
      <c r="H56" s="3"/>
      <c r="I56" s="1"/>
      <c r="J56" s="1"/>
      <c r="K56" s="43"/>
      <c r="P56" s="39"/>
    </row>
    <row r="57" spans="1:16" x14ac:dyDescent="0.2">
      <c r="A57" s="2">
        <f t="shared" si="10"/>
        <v>2069</v>
      </c>
      <c r="B57" s="51">
        <v>4.4115796626093671</v>
      </c>
      <c r="C57" s="51">
        <f>[4]Sheet1!$C57</f>
        <v>3.8489966757728182</v>
      </c>
      <c r="D57" s="52">
        <f t="shared" si="11"/>
        <v>3.8489966757728182</v>
      </c>
      <c r="H57" s="3"/>
      <c r="I57" s="1"/>
      <c r="J57" s="1"/>
      <c r="K57" s="43"/>
      <c r="P57" s="39"/>
    </row>
    <row r="58" spans="1:16" x14ac:dyDescent="0.2">
      <c r="A58" s="2">
        <f t="shared" si="10"/>
        <v>2070</v>
      </c>
      <c r="B58" s="51">
        <v>4.4531053658264153</v>
      </c>
      <c r="C58" s="51">
        <f>[4]Sheet1!$C58</f>
        <v>3.848988879011249</v>
      </c>
      <c r="D58" s="52">
        <f t="shared" si="11"/>
        <v>3.848988879011249</v>
      </c>
      <c r="H58" s="3"/>
      <c r="I58" s="1"/>
      <c r="J58" s="1"/>
      <c r="K58" s="43"/>
      <c r="P58" s="39"/>
    </row>
    <row r="59" spans="1:16" x14ac:dyDescent="0.2">
      <c r="A59" s="2">
        <f t="shared" si="10"/>
        <v>2071</v>
      </c>
      <c r="B59" s="51">
        <v>4.3931034482758617</v>
      </c>
      <c r="C59" s="51">
        <f>[4]Sheet1!$C59</f>
        <v>3.8489774127183018</v>
      </c>
      <c r="D59" s="52">
        <f t="shared" si="11"/>
        <v>3.8489774127183018</v>
      </c>
      <c r="H59" s="3"/>
      <c r="I59" s="1"/>
      <c r="J59" s="1"/>
      <c r="K59" s="43"/>
      <c r="P59" s="39"/>
    </row>
    <row r="60" spans="1:16" x14ac:dyDescent="0.2">
      <c r="A60" s="2">
        <f t="shared" si="10"/>
        <v>2072</v>
      </c>
      <c r="B60" s="51">
        <v>4.4354601693153555</v>
      </c>
      <c r="C60" s="51">
        <f>[4]Sheet1!$C60</f>
        <v>3.8489743712614439</v>
      </c>
      <c r="D60" s="52">
        <f t="shared" si="11"/>
        <v>3.8489743712614439</v>
      </c>
      <c r="H60" s="3"/>
      <c r="I60" s="1"/>
      <c r="J60" s="1"/>
      <c r="K60" s="43"/>
      <c r="P60" s="39"/>
    </row>
    <row r="61" spans="1:16" x14ac:dyDescent="0.2">
      <c r="A61" s="2">
        <f t="shared" si="10"/>
        <v>2073</v>
      </c>
      <c r="B61" s="51">
        <v>4.3738829009370095</v>
      </c>
      <c r="C61" s="51">
        <f>[4]Sheet1!$C61</f>
        <v>3.8489848751947995</v>
      </c>
      <c r="D61" s="52">
        <f t="shared" si="11"/>
        <v>3.8489848751947995</v>
      </c>
      <c r="H61" s="3"/>
      <c r="I61" s="1"/>
      <c r="J61" s="1"/>
      <c r="K61" s="43"/>
      <c r="P61" s="39"/>
    </row>
    <row r="62" spans="1:16" x14ac:dyDescent="0.2">
      <c r="A62" s="2">
        <f t="shared" si="10"/>
        <v>2074</v>
      </c>
      <c r="B62" s="51">
        <v>4.3833973128598851</v>
      </c>
      <c r="C62" s="51">
        <f>[4]Sheet1!$C62</f>
        <v>3.8490005888330225</v>
      </c>
      <c r="D62" s="52">
        <f t="shared" si="11"/>
        <v>3.8490005888330225</v>
      </c>
      <c r="H62" s="3"/>
      <c r="I62" s="1"/>
      <c r="J62" s="1"/>
      <c r="K62" s="43"/>
      <c r="P62" s="39"/>
    </row>
    <row r="63" spans="1:16" x14ac:dyDescent="0.2">
      <c r="A63" s="2">
        <f t="shared" si="10"/>
        <v>2075</v>
      </c>
      <c r="B63" s="51">
        <v>4.4254852706097285</v>
      </c>
      <c r="C63" s="51">
        <f>[4]Sheet1!$C63</f>
        <v>3.8489899011358863</v>
      </c>
      <c r="D63" s="52">
        <f t="shared" si="11"/>
        <v>3.8489899011358863</v>
      </c>
      <c r="H63" s="3"/>
      <c r="I63" s="1"/>
      <c r="J63" s="1"/>
      <c r="K63" s="43"/>
      <c r="P63" s="39"/>
    </row>
    <row r="64" spans="1:16" x14ac:dyDescent="0.2">
      <c r="A64" s="2">
        <f t="shared" si="10"/>
        <v>2076</v>
      </c>
      <c r="B64" s="51">
        <v>4.4373069938381926</v>
      </c>
      <c r="C64" s="51">
        <f>[4]Sheet1!$C64</f>
        <v>3.8489752864600497</v>
      </c>
      <c r="D64" s="52">
        <f t="shared" si="11"/>
        <v>3.8489752864600497</v>
      </c>
      <c r="H64" s="3"/>
      <c r="I64" s="1"/>
      <c r="J64" s="1"/>
      <c r="K64" s="43"/>
      <c r="P64" s="39"/>
    </row>
    <row r="65" spans="1:16" x14ac:dyDescent="0.2">
      <c r="A65" s="2">
        <f t="shared" si="10"/>
        <v>2077</v>
      </c>
      <c r="B65" s="51">
        <v>4.4093975164801469</v>
      </c>
      <c r="C65" s="51">
        <f>[4]Sheet1!$C65</f>
        <v>3.8489739841415611</v>
      </c>
      <c r="D65" s="52">
        <f t="shared" si="11"/>
        <v>3.8489739841415611</v>
      </c>
      <c r="H65" s="3"/>
      <c r="I65" s="1"/>
      <c r="J65" s="1"/>
      <c r="K65" s="43"/>
      <c r="P65" s="39"/>
    </row>
    <row r="66" spans="1:16" x14ac:dyDescent="0.2">
      <c r="A66" s="2">
        <f t="shared" si="10"/>
        <v>2078</v>
      </c>
      <c r="B66" s="51">
        <v>4.4168684422921709</v>
      </c>
      <c r="C66" s="51">
        <f>[4]Sheet1!$C66</f>
        <v>3.8489832408513913</v>
      </c>
      <c r="D66" s="52">
        <f t="shared" si="11"/>
        <v>3.8489832408513913</v>
      </c>
      <c r="H66" s="3"/>
      <c r="I66" s="1"/>
      <c r="J66" s="1"/>
      <c r="K66" s="43"/>
      <c r="P66" s="39"/>
    </row>
    <row r="67" spans="1:16" x14ac:dyDescent="0.2">
      <c r="A67" s="2">
        <f t="shared" si="10"/>
        <v>2079</v>
      </c>
      <c r="B67" s="51">
        <v>4.3612903857163134</v>
      </c>
      <c r="C67" s="51">
        <f>[4]Sheet1!$C67</f>
        <v>3.848984521538052</v>
      </c>
      <c r="D67" s="52">
        <f t="shared" si="11"/>
        <v>3.848984521538052</v>
      </c>
      <c r="H67" s="3"/>
      <c r="I67" s="1"/>
      <c r="J67" s="1"/>
      <c r="K67" s="43"/>
      <c r="P67" s="39"/>
    </row>
    <row r="68" spans="1:16" x14ac:dyDescent="0.2">
      <c r="A68" s="2">
        <f t="shared" si="10"/>
        <v>2080</v>
      </c>
      <c r="B68" s="51">
        <v>4.40104876134858</v>
      </c>
      <c r="C68" s="51">
        <f>[4]Sheet1!$C68</f>
        <v>3.848983306114576</v>
      </c>
      <c r="D68" s="52">
        <f t="shared" ref="D68:D78" si="12">C68</f>
        <v>3.848983306114576</v>
      </c>
      <c r="H68" s="3"/>
      <c r="I68" s="1"/>
      <c r="J68" s="1"/>
      <c r="K68" s="43"/>
      <c r="P68" s="39"/>
    </row>
    <row r="69" spans="1:16" x14ac:dyDescent="0.2">
      <c r="A69" s="2">
        <f t="shared" si="10"/>
        <v>2081</v>
      </c>
      <c r="B69" s="51">
        <v>4.4062609400217099</v>
      </c>
      <c r="C69" s="51">
        <f>[4]Sheet1!$C69</f>
        <v>3.8489827488249082</v>
      </c>
      <c r="D69" s="52">
        <f t="shared" si="12"/>
        <v>3.8489827488249082</v>
      </c>
      <c r="H69" s="3"/>
      <c r="I69" s="1"/>
      <c r="J69" s="1"/>
      <c r="K69" s="43"/>
      <c r="P69" s="39"/>
    </row>
    <row r="70" spans="1:16" x14ac:dyDescent="0.2">
      <c r="A70" s="2">
        <f t="shared" si="10"/>
        <v>2082</v>
      </c>
      <c r="B70" s="51">
        <v>4.418678824037074</v>
      </c>
      <c r="C70" s="51">
        <f>[4]Sheet1!$C70</f>
        <v>3.8489832824355696</v>
      </c>
      <c r="D70" s="52">
        <f t="shared" si="12"/>
        <v>3.8489832824355696</v>
      </c>
      <c r="H70" s="3"/>
      <c r="I70" s="1"/>
      <c r="J70" s="1"/>
      <c r="K70" s="43"/>
      <c r="P70" s="39"/>
    </row>
    <row r="71" spans="1:16" x14ac:dyDescent="0.2">
      <c r="A71" s="2">
        <f t="shared" si="10"/>
        <v>2083</v>
      </c>
      <c r="B71" s="51">
        <v>4.4260969065656575</v>
      </c>
      <c r="C71" s="51">
        <f>[4]Sheet1!$C71</f>
        <v>3.8489841735529815</v>
      </c>
      <c r="D71" s="52">
        <f t="shared" si="12"/>
        <v>3.8489841735529815</v>
      </c>
      <c r="H71" s="3"/>
      <c r="I71" s="1"/>
      <c r="J71" s="1"/>
      <c r="K71" s="43"/>
      <c r="P71" s="39"/>
    </row>
    <row r="72" spans="1:16" x14ac:dyDescent="0.2">
      <c r="A72" s="2">
        <f t="shared" si="10"/>
        <v>2084</v>
      </c>
      <c r="B72" s="51">
        <v>4.3707904004782954</v>
      </c>
      <c r="C72" s="51">
        <f>[4]Sheet1!$C72</f>
        <v>3.8489841033887999</v>
      </c>
      <c r="D72" s="52">
        <f t="shared" si="12"/>
        <v>3.8489841033887999</v>
      </c>
      <c r="H72" s="3"/>
      <c r="I72" s="1"/>
      <c r="J72" s="1"/>
      <c r="K72" s="43"/>
      <c r="P72" s="39"/>
    </row>
    <row r="73" spans="1:16" x14ac:dyDescent="0.2">
      <c r="A73" s="2">
        <f>A72+1</f>
        <v>2085</v>
      </c>
      <c r="B73" s="51">
        <v>4.385975162801568</v>
      </c>
      <c r="C73" s="51">
        <f>[4]Sheet1!$C73</f>
        <v>3.8489824548443776</v>
      </c>
      <c r="D73" s="52">
        <f t="shared" si="12"/>
        <v>3.8489824548443776</v>
      </c>
      <c r="H73" s="3"/>
      <c r="I73" s="1"/>
      <c r="J73" s="1"/>
      <c r="K73" s="43"/>
      <c r="P73" s="39"/>
    </row>
    <row r="74" spans="1:16" x14ac:dyDescent="0.2">
      <c r="A74" s="2">
        <f t="shared" si="10"/>
        <v>2086</v>
      </c>
      <c r="B74" s="51">
        <v>4.3951667647191925</v>
      </c>
      <c r="C74" s="51">
        <f>[4]Sheet1!$C74</f>
        <v>3.8489817102152264</v>
      </c>
      <c r="D74" s="52">
        <f t="shared" si="12"/>
        <v>3.8489817102152264</v>
      </c>
      <c r="H74" s="3"/>
      <c r="I74" s="1"/>
      <c r="J74" s="1"/>
      <c r="K74" s="43"/>
      <c r="P74" s="39"/>
    </row>
    <row r="75" spans="1:16" x14ac:dyDescent="0.2">
      <c r="A75" s="2">
        <f t="shared" si="10"/>
        <v>2087</v>
      </c>
      <c r="B75" s="51">
        <v>4.4294758821501095</v>
      </c>
      <c r="C75" s="51">
        <f>[4]Sheet1!$C75</f>
        <v>3.8489823525907445</v>
      </c>
      <c r="D75" s="52">
        <f t="shared" si="12"/>
        <v>3.8489823525907445</v>
      </c>
      <c r="H75" s="3"/>
      <c r="I75" s="1"/>
      <c r="J75" s="1"/>
      <c r="K75" s="43"/>
      <c r="P75" s="39"/>
    </row>
    <row r="76" spans="1:16" x14ac:dyDescent="0.2">
      <c r="A76" s="2">
        <f t="shared" si="10"/>
        <v>2088</v>
      </c>
      <c r="B76" s="51">
        <v>4.3764193935655165</v>
      </c>
      <c r="C76" s="51">
        <f>[4]Sheet1!$C76</f>
        <v>3.8489831894356628</v>
      </c>
      <c r="D76" s="52">
        <f t="shared" si="12"/>
        <v>3.8489831894356628</v>
      </c>
      <c r="H76" s="3"/>
      <c r="I76" s="1"/>
      <c r="J76" s="1"/>
      <c r="K76" s="43"/>
      <c r="P76" s="39"/>
    </row>
    <row r="77" spans="1:16" x14ac:dyDescent="0.2">
      <c r="A77" s="2">
        <f t="shared" si="10"/>
        <v>2089</v>
      </c>
      <c r="B77" s="51">
        <v>4.3837555886736217</v>
      </c>
      <c r="C77" s="51">
        <f>[4]Sheet1!$C77</f>
        <v>3.8489831842940903</v>
      </c>
      <c r="D77" s="52">
        <f t="shared" si="12"/>
        <v>3.8489831842940903</v>
      </c>
      <c r="H77" s="3"/>
      <c r="I77" s="1"/>
      <c r="J77" s="1"/>
      <c r="K77" s="43"/>
      <c r="P77" s="39"/>
    </row>
    <row r="78" spans="1:16" x14ac:dyDescent="0.2">
      <c r="A78" s="2">
        <f t="shared" si="10"/>
        <v>2090</v>
      </c>
      <c r="B78" s="51">
        <v>4.3693394199349713</v>
      </c>
      <c r="C78" s="51">
        <f>[4]Sheet1!$C78</f>
        <v>3.8489830505696943</v>
      </c>
      <c r="D78" s="52">
        <f t="shared" si="12"/>
        <v>3.8489830505696943</v>
      </c>
      <c r="H78" s="3"/>
      <c r="I78" s="1"/>
      <c r="J78" s="1"/>
      <c r="K78" s="43"/>
      <c r="P78" s="39"/>
    </row>
  </sheetData>
  <mergeCells count="3">
    <mergeCell ref="L1:Q1"/>
    <mergeCell ref="B1:D1"/>
    <mergeCell ref="E1:K1"/>
  </mergeCells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G3" sqref="G3"/>
    </sheetView>
  </sheetViews>
  <sheetFormatPr defaultColWidth="8.85546875" defaultRowHeight="15" x14ac:dyDescent="0.25"/>
  <cols>
    <col min="1" max="1" width="11.85546875" style="4" customWidth="1"/>
    <col min="2" max="3" width="13.42578125" style="26" customWidth="1"/>
    <col min="4" max="5" width="13.42578125" style="25" customWidth="1"/>
    <col min="6" max="6" width="13.42578125" style="26" customWidth="1"/>
    <col min="7" max="8" width="13.42578125" style="25" customWidth="1"/>
    <col min="9" max="9" width="14.85546875" style="9" bestFit="1" customWidth="1"/>
  </cols>
  <sheetData>
    <row r="1" spans="1:9" x14ac:dyDescent="0.25">
      <c r="B1" s="36" t="s">
        <v>5</v>
      </c>
      <c r="C1" s="57" t="s">
        <v>3</v>
      </c>
      <c r="D1" s="58"/>
      <c r="E1" s="58"/>
      <c r="F1" s="57" t="s">
        <v>4</v>
      </c>
      <c r="G1" s="58"/>
      <c r="H1" s="59"/>
      <c r="I1" s="35" t="s">
        <v>5</v>
      </c>
    </row>
    <row r="2" spans="1:9" ht="69" customHeight="1" x14ac:dyDescent="0.25">
      <c r="A2" s="16"/>
      <c r="B2" s="20" t="s">
        <v>6</v>
      </c>
      <c r="C2" s="20" t="s">
        <v>19</v>
      </c>
      <c r="D2" s="17" t="s">
        <v>18</v>
      </c>
      <c r="E2" s="17" t="s">
        <v>13</v>
      </c>
      <c r="F2" s="20" t="s">
        <v>20</v>
      </c>
      <c r="G2" s="17" t="s">
        <v>7</v>
      </c>
      <c r="H2" s="17" t="s">
        <v>9</v>
      </c>
      <c r="I2" s="20" t="s">
        <v>14</v>
      </c>
    </row>
    <row r="3" spans="1:9" x14ac:dyDescent="0.25">
      <c r="A3" s="32"/>
      <c r="B3" s="33"/>
      <c r="C3" s="33"/>
      <c r="D3" s="30"/>
      <c r="E3" s="30"/>
      <c r="F3" s="33"/>
      <c r="G3" s="53">
        <f>'PWBM-Budget'!$Q3</f>
        <v>73.649000000000001</v>
      </c>
      <c r="H3" s="30"/>
      <c r="I3" s="33"/>
    </row>
    <row r="4" spans="1:9" x14ac:dyDescent="0.25">
      <c r="A4" s="18">
        <f>'PWBM-Budget'!A4</f>
        <v>2016</v>
      </c>
      <c r="B4" s="22">
        <f>(100+'PWBM-Budget'!D4)*'PWBM-Budget'!$E3/'PWBM-Budget'!$E4-100</f>
        <v>-1.3752854118519195</v>
      </c>
      <c r="C4" s="22">
        <f>'PWBM-Budget'!F4*'PWBM-Budget'!$E3/'PWBM-Budget'!$E4</f>
        <v>3264.9152967525733</v>
      </c>
      <c r="D4" s="23">
        <f>'PWBM-Budget'!G4*'PWBM-Budget'!$E3/'PWBM-Budget'!$E4</f>
        <v>3502.5817619788477</v>
      </c>
      <c r="E4" s="23">
        <f>-1*'PWBM-Budget'!H4*'PWBM-Budget'!$E3/'PWBM-Budget'!$E4</f>
        <v>-237.66646522627371</v>
      </c>
      <c r="F4" s="22">
        <f>100*E4/'PWBM-Budget'!$E3</f>
        <v>-1.3176899483620734</v>
      </c>
      <c r="G4" s="23">
        <f>'PWBM-Budget'!$Q4</f>
        <v>73.953805995387242</v>
      </c>
      <c r="H4" s="23">
        <f t="shared" ref="H4:H38" si="0">(1+B4/100)*G3-F4</f>
        <v>73.953805995387256</v>
      </c>
      <c r="I4" s="24"/>
    </row>
    <row r="5" spans="1:9" x14ac:dyDescent="0.25">
      <c r="A5" s="18">
        <f>'PWBM-Budget'!A5</f>
        <v>2017</v>
      </c>
      <c r="B5" s="22">
        <f>(100+'PWBM-Budget'!D5)*'PWBM-Budget'!$E4/'PWBM-Budget'!$E5-100</f>
        <v>-1.3583285342561453</v>
      </c>
      <c r="C5" s="22">
        <f>'PWBM-Budget'!F5*'PWBM-Budget'!$E4/'PWBM-Budget'!$E5</f>
        <v>3394.1943616995359</v>
      </c>
      <c r="D5" s="23">
        <f>'PWBM-Budget'!G5*'PWBM-Budget'!$E4/'PWBM-Budget'!$E5</f>
        <v>3658.622051290236</v>
      </c>
      <c r="E5" s="23">
        <f>-1*'PWBM-Budget'!H5*'PWBM-Budget'!$E4/'PWBM-Budget'!$E5</f>
        <v>-264.42768959069923</v>
      </c>
      <c r="F5" s="22">
        <f>100*E5/'PWBM-Budget'!E4</f>
        <v>-1.4179015485627899</v>
      </c>
      <c r="G5" s="23">
        <f>'PWBM-Budget'!$Q5</f>
        <v>74.367171894946267</v>
      </c>
      <c r="H5" s="23">
        <f t="shared" si="0"/>
        <v>74.367171894946253</v>
      </c>
      <c r="I5" s="22">
        <f t="shared" ref="I5:I38" si="1">100*((G5+F5)/G4-1)</f>
        <v>-1.3583285342561369</v>
      </c>
    </row>
    <row r="6" spans="1:9" x14ac:dyDescent="0.25">
      <c r="A6" s="18">
        <f>'PWBM-Budget'!A6</f>
        <v>2018</v>
      </c>
      <c r="B6" s="22">
        <f>(100+'PWBM-Budget'!D6)*'PWBM-Budget'!$E5/'PWBM-Budget'!$E6-100</f>
        <v>-0.80134645247797209</v>
      </c>
      <c r="C6" s="22">
        <f>'PWBM-Budget'!F6*'PWBM-Budget'!$E5/'PWBM-Budget'!$E6</f>
        <v>3496.55464205208</v>
      </c>
      <c r="D6" s="23">
        <f>'PWBM-Budget'!G6*'PWBM-Budget'!$E5/'PWBM-Budget'!$E6</f>
        <v>3839.152393470154</v>
      </c>
      <c r="E6" s="23">
        <f>-1*'PWBM-Budget'!H6*'PWBM-Budget'!$E5/'PWBM-Budget'!$E6</f>
        <v>-342.59775141807381</v>
      </c>
      <c r="F6" s="22">
        <f>100*E6/'PWBM-Budget'!E5</f>
        <v>-1.7728607830042129</v>
      </c>
      <c r="G6" s="23">
        <f>'PWBM-Budget'!$Q6</f>
        <v>75.544093984162132</v>
      </c>
      <c r="H6" s="23">
        <f t="shared" si="0"/>
        <v>75.544093984162146</v>
      </c>
      <c r="I6" s="22">
        <f t="shared" si="1"/>
        <v>-0.80134645247798009</v>
      </c>
    </row>
    <row r="7" spans="1:9" x14ac:dyDescent="0.25">
      <c r="A7" s="18">
        <f>'PWBM-Budget'!A7</f>
        <v>2019</v>
      </c>
      <c r="B7" s="22">
        <f>(100+'PWBM-Budget'!D7)*'PWBM-Budget'!$E6/'PWBM-Budget'!$E7-100</f>
        <v>-0.67369036265392879</v>
      </c>
      <c r="C7" s="22">
        <f>'PWBM-Budget'!F7*'PWBM-Budget'!$E6/'PWBM-Budget'!$E7</f>
        <v>3597.417549799914</v>
      </c>
      <c r="D7" s="23">
        <f>'PWBM-Budget'!G7*'PWBM-Budget'!$E6/'PWBM-Budget'!$E7</f>
        <v>4005.7110584654629</v>
      </c>
      <c r="E7" s="23">
        <f>-1*'PWBM-Budget'!H7*'PWBM-Budget'!$E6/'PWBM-Budget'!$E7</f>
        <v>-408.29350866554927</v>
      </c>
      <c r="F7" s="22">
        <f>100*E7/'PWBM-Budget'!E6</f>
        <v>-2.0451108292731197</v>
      </c>
      <c r="G7" s="23">
        <f>'PWBM-Budget'!$Q7</f>
        <v>77.08027153270973</v>
      </c>
      <c r="H7" s="23">
        <f t="shared" si="0"/>
        <v>77.080271532709716</v>
      </c>
      <c r="I7" s="22">
        <f t="shared" si="1"/>
        <v>-0.67369036265391147</v>
      </c>
    </row>
    <row r="8" spans="1:9" x14ac:dyDescent="0.25">
      <c r="A8" s="18">
        <f>'PWBM-Budget'!A8</f>
        <v>2020</v>
      </c>
      <c r="B8" s="22">
        <f>(100+'PWBM-Budget'!D8)*'PWBM-Budget'!$E7/'PWBM-Budget'!$E8-100</f>
        <v>-0.50905473008558033</v>
      </c>
      <c r="C8" s="22">
        <f>'PWBM-Budget'!F8*'PWBM-Budget'!$E7/'PWBM-Budget'!$E8</f>
        <v>3748.3687707885829</v>
      </c>
      <c r="D8" s="23">
        <f>'PWBM-Budget'!G8*'PWBM-Budget'!$E7/'PWBM-Budget'!$E8</f>
        <v>4193.7334707806558</v>
      </c>
      <c r="E8" s="23">
        <f>-1*'PWBM-Budget'!H8*'PWBM-Budget'!$E7/'PWBM-Budget'!$E8</f>
        <v>-445.36469999207264</v>
      </c>
      <c r="F8" s="22">
        <f>100*E8/'PWBM-Budget'!E7</f>
        <v>-2.1534865966391461</v>
      </c>
      <c r="G8" s="23">
        <f>'PWBM-Budget'!$Q8</f>
        <v>78.84137736114883</v>
      </c>
      <c r="H8" s="23">
        <f t="shared" si="0"/>
        <v>78.841377361148801</v>
      </c>
      <c r="I8" s="22">
        <f t="shared" si="1"/>
        <v>-0.50905473008554525</v>
      </c>
    </row>
    <row r="9" spans="1:9" x14ac:dyDescent="0.25">
      <c r="A9" s="18">
        <f>'PWBM-Budget'!A9</f>
        <v>2021</v>
      </c>
      <c r="B9" s="22">
        <f>(100+'PWBM-Budget'!D9)*'PWBM-Budget'!$E8/'PWBM-Budget'!$E9-100</f>
        <v>-0.13220682152632435</v>
      </c>
      <c r="C9" s="22">
        <f>'PWBM-Budget'!F9*'PWBM-Budget'!$E8/'PWBM-Budget'!$E9</f>
        <v>3867.0904951502202</v>
      </c>
      <c r="D9" s="23">
        <f>'PWBM-Budget'!G9*'PWBM-Budget'!$E8/'PWBM-Budget'!$E9</f>
        <v>4396.5953670877343</v>
      </c>
      <c r="E9" s="23">
        <f>-1*'PWBM-Budget'!H9*'PWBM-Budget'!$E8/'PWBM-Budget'!$E9</f>
        <v>-529.50487193751394</v>
      </c>
      <c r="F9" s="22">
        <f>100*E9/'PWBM-Budget'!E8</f>
        <v>-2.4699929786618537</v>
      </c>
      <c r="G9" s="23">
        <f>'PWBM-Budget'!$Q9</f>
        <v>81.207136660753932</v>
      </c>
      <c r="H9" s="23">
        <f t="shared" si="0"/>
        <v>81.207136660753932</v>
      </c>
      <c r="I9" s="22">
        <f t="shared" si="1"/>
        <v>-0.13220682152632612</v>
      </c>
    </row>
    <row r="10" spans="1:9" x14ac:dyDescent="0.25">
      <c r="A10" s="18">
        <f>'PWBM-Budget'!A10</f>
        <v>2022</v>
      </c>
      <c r="B10" s="22">
        <f>(100+'PWBM-Budget'!D10)*'PWBM-Budget'!$E9/'PWBM-Budget'!$E10-100</f>
        <v>6.5616354694839174E-2</v>
      </c>
      <c r="C10" s="22">
        <f>'PWBM-Budget'!F10*'PWBM-Budget'!$E9/'PWBM-Budget'!$E10</f>
        <v>4005.5471521899576</v>
      </c>
      <c r="D10" s="23">
        <f>'PWBM-Budget'!G10*'PWBM-Budget'!$E9/'PWBM-Budget'!$E10</f>
        <v>4601.5031147577465</v>
      </c>
      <c r="E10" s="23">
        <f>-1*'PWBM-Budget'!H10*'PWBM-Budget'!$E9/'PWBM-Budget'!$E10</f>
        <v>-595.95596256778936</v>
      </c>
      <c r="F10" s="22">
        <f>100*E10/'PWBM-Budget'!E9</f>
        <v>-2.6858271352526586</v>
      </c>
      <c r="G10" s="23">
        <f>'PWBM-Budget'!$Q10</f>
        <v>83.946248958835426</v>
      </c>
      <c r="H10" s="23">
        <f t="shared" si="0"/>
        <v>83.94624895883544</v>
      </c>
      <c r="I10" s="22">
        <f t="shared" si="1"/>
        <v>6.5616354694819634E-2</v>
      </c>
    </row>
    <row r="11" spans="1:9" x14ac:dyDescent="0.25">
      <c r="A11" s="18">
        <f>'PWBM-Budget'!A11</f>
        <v>2023</v>
      </c>
      <c r="B11" s="22">
        <f>(100+'PWBM-Budget'!D11)*'PWBM-Budget'!$E10/'PWBM-Budget'!$E11-100</f>
        <v>-7.1784271820220624E-2</v>
      </c>
      <c r="C11" s="22">
        <f>'PWBM-Budget'!F11*'PWBM-Budget'!$E10/'PWBM-Budget'!$E11</f>
        <v>4141.5995195865353</v>
      </c>
      <c r="D11" s="23">
        <f>'PWBM-Budget'!G11*'PWBM-Budget'!$E10/'PWBM-Budget'!$E11</f>
        <v>4804.8256076778835</v>
      </c>
      <c r="E11" s="23">
        <f>-1*'PWBM-Budget'!H11*'PWBM-Budget'!$E10/'PWBM-Budget'!$E11</f>
        <v>-663.22608809134852</v>
      </c>
      <c r="F11" s="22">
        <f>100*E11/'PWBM-Budget'!E10</f>
        <v>-2.8912564631332764</v>
      </c>
      <c r="G11" s="23">
        <f>'PWBM-Budget'!$Q11</f>
        <v>86.777245218433208</v>
      </c>
      <c r="H11" s="23">
        <f t="shared" si="0"/>
        <v>86.777245218433208</v>
      </c>
      <c r="I11" s="22">
        <f t="shared" si="1"/>
        <v>-7.1784271820218848E-2</v>
      </c>
    </row>
    <row r="12" spans="1:9" x14ac:dyDescent="0.25">
      <c r="A12" s="18">
        <f>'PWBM-Budget'!A12</f>
        <v>2024</v>
      </c>
      <c r="B12" s="22">
        <f>(100+'PWBM-Budget'!D12)*'PWBM-Budget'!$E11/'PWBM-Budget'!$E12-100</f>
        <v>0.12317689707349189</v>
      </c>
      <c r="C12" s="22">
        <f>'PWBM-Budget'!F12*'PWBM-Budget'!$E11/'PWBM-Budget'!$E12</f>
        <v>4301.4209064150946</v>
      </c>
      <c r="D12" s="23">
        <f>'PWBM-Budget'!G12*'PWBM-Budget'!$E11/'PWBM-Budget'!$E12</f>
        <v>5022.4944590321538</v>
      </c>
      <c r="E12" s="23">
        <f>-1*'PWBM-Budget'!H12*'PWBM-Budget'!$E11/'PWBM-Budget'!$E12</f>
        <v>-721.07355261705925</v>
      </c>
      <c r="F12" s="22">
        <f>100*E12/'PWBM-Budget'!E11</f>
        <v>-3.0342808718377396</v>
      </c>
      <c r="G12" s="23">
        <f>'PWBM-Budget'!$Q12</f>
        <v>89.918415608296883</v>
      </c>
      <c r="H12" s="23">
        <f t="shared" si="0"/>
        <v>89.918415608296854</v>
      </c>
      <c r="I12" s="22">
        <f t="shared" si="1"/>
        <v>0.12317689707350699</v>
      </c>
    </row>
    <row r="13" spans="1:9" x14ac:dyDescent="0.25">
      <c r="A13" s="18">
        <f>'PWBM-Budget'!A13</f>
        <v>2025</v>
      </c>
      <c r="B13" s="22">
        <f>(100+'PWBM-Budget'!D13)*'PWBM-Budget'!$E12/'PWBM-Budget'!$E13-100</f>
        <v>0.18574113972373141</v>
      </c>
      <c r="C13" s="22">
        <f>'PWBM-Budget'!F13*'PWBM-Budget'!$E12/'PWBM-Budget'!$E13</f>
        <v>4475.7652795081949</v>
      </c>
      <c r="D13" s="23">
        <f>'PWBM-Budget'!G13*'PWBM-Budget'!$E12/'PWBM-Budget'!$E13</f>
        <v>5256.0556823758989</v>
      </c>
      <c r="E13" s="23">
        <f>-1*'PWBM-Budget'!H13*'PWBM-Budget'!$E12/'PWBM-Budget'!$E13</f>
        <v>-780.29040286770373</v>
      </c>
      <c r="F13" s="22">
        <f>100*E13/'PWBM-Budget'!E12</f>
        <v>-3.1698262379467832</v>
      </c>
      <c r="G13" s="23">
        <f>'PWBM-Budget'!$Q13</f>
        <v>93.255257336216047</v>
      </c>
      <c r="H13" s="23">
        <f t="shared" si="0"/>
        <v>93.255257336216047</v>
      </c>
      <c r="I13" s="22">
        <f t="shared" si="1"/>
        <v>0.18574113972373851</v>
      </c>
    </row>
    <row r="14" spans="1:9" x14ac:dyDescent="0.25">
      <c r="A14" s="18">
        <f>'PWBM-Budget'!A14</f>
        <v>2026</v>
      </c>
      <c r="B14" s="22">
        <f>(100+'PWBM-Budget'!D14)*'PWBM-Budget'!$E13/'PWBM-Budget'!$E14-100</f>
        <v>0.18031991835377426</v>
      </c>
      <c r="C14" s="22">
        <f>'PWBM-Budget'!F14*'PWBM-Budget'!$E13/'PWBM-Budget'!$E14</f>
        <v>4644.9888377953002</v>
      </c>
      <c r="D14" s="23">
        <f>'PWBM-Budget'!G14*'PWBM-Budget'!$E13/'PWBM-Budget'!$E14</f>
        <v>5477.693337291028</v>
      </c>
      <c r="E14" s="23">
        <f>-1*'PWBM-Budget'!H14*'PWBM-Budget'!$E13/'PWBM-Budget'!$E14</f>
        <v>-832.70449949572685</v>
      </c>
      <c r="F14" s="22">
        <f>100*E14/'PWBM-Budget'!E13</f>
        <v>-3.2691615703322863</v>
      </c>
      <c r="G14" s="23">
        <f>'PWBM-Budget'!$Q14</f>
        <v>96.692576710437592</v>
      </c>
      <c r="H14" s="23">
        <f t="shared" si="0"/>
        <v>96.692576710437592</v>
      </c>
      <c r="I14" s="22">
        <f t="shared" si="1"/>
        <v>0.18031991835376626</v>
      </c>
    </row>
    <row r="15" spans="1:9" x14ac:dyDescent="0.25">
      <c r="A15" s="18">
        <f>'PWBM-Budget'!A15</f>
        <v>2027</v>
      </c>
      <c r="B15" s="22">
        <f>(100+'PWBM-Budget'!D15)*'PWBM-Budget'!$E14/'PWBM-Budget'!$E15-100</f>
        <v>0.20271720419320616</v>
      </c>
      <c r="C15" s="22">
        <f>'PWBM-Budget'!F15*'PWBM-Budget'!$E14/'PWBM-Budget'!$E15</f>
        <v>4800.7721828614222</v>
      </c>
      <c r="D15" s="23">
        <f>'PWBM-Budget'!G15*'PWBM-Budget'!$E14/'PWBM-Budget'!$E15</f>
        <v>5716.0673519918355</v>
      </c>
      <c r="E15" s="23">
        <f>-1*'PWBM-Budget'!H15*'PWBM-Budget'!$E14/'PWBM-Budget'!$E15</f>
        <v>-915.29516913041368</v>
      </c>
      <c r="F15" s="22">
        <f>100*E15/'PWBM-Budget'!E14</f>
        <v>-3.4708051884611066</v>
      </c>
      <c r="G15" s="23">
        <f>'PWBM-Budget'!$Q15</f>
        <v>100.35939438706846</v>
      </c>
      <c r="H15" s="23">
        <f t="shared" si="0"/>
        <v>100.35939438706848</v>
      </c>
      <c r="I15" s="22">
        <f t="shared" si="1"/>
        <v>0.20271720419318129</v>
      </c>
    </row>
    <row r="16" spans="1:9" x14ac:dyDescent="0.25">
      <c r="A16" s="18">
        <f>'PWBM-Budget'!A16</f>
        <v>2028</v>
      </c>
      <c r="B16" s="22">
        <f>(100+'PWBM-Budget'!D16)*'PWBM-Budget'!$E15/'PWBM-Budget'!$E16-100</f>
        <v>0.12163810046207857</v>
      </c>
      <c r="C16" s="22">
        <f>'PWBM-Budget'!F16*'PWBM-Budget'!$E15/'PWBM-Budget'!$E16</f>
        <v>5001.3667274184172</v>
      </c>
      <c r="D16" s="23">
        <f>'PWBM-Budget'!G16*'PWBM-Budget'!$E15/'PWBM-Budget'!$E16</f>
        <v>5954.2481317053862</v>
      </c>
      <c r="E16" s="23">
        <f>-1*'PWBM-Budget'!H16*'PWBM-Budget'!$E15/'PWBM-Budget'!$E16</f>
        <v>-952.88140428696897</v>
      </c>
      <c r="F16" s="22">
        <f>100*E16/'PWBM-Budget'!E15</f>
        <v>-3.4894230253529068</v>
      </c>
      <c r="G16" s="23">
        <f>'PWBM-Budget'!$Q16</f>
        <v>103.97089267338903</v>
      </c>
      <c r="H16" s="23">
        <f t="shared" si="0"/>
        <v>103.97089267338905</v>
      </c>
      <c r="I16" s="22">
        <f t="shared" si="1"/>
        <v>0.12163810046206258</v>
      </c>
    </row>
    <row r="17" spans="1:9" x14ac:dyDescent="0.25">
      <c r="A17" s="18">
        <f>'PWBM-Budget'!A17</f>
        <v>2029</v>
      </c>
      <c r="B17" s="22">
        <f>(100+'PWBM-Budget'!D17)*'PWBM-Budget'!$E16/'PWBM-Budget'!$E17-100</f>
        <v>0.395763514448916</v>
      </c>
      <c r="C17" s="22">
        <f>'PWBM-Budget'!F17*'PWBM-Budget'!$E16/'PWBM-Budget'!$E17</f>
        <v>5206.6095128437028</v>
      </c>
      <c r="D17" s="23">
        <f>'PWBM-Budget'!G17*'PWBM-Budget'!$E16/'PWBM-Budget'!$E17</f>
        <v>6212.1943386035864</v>
      </c>
      <c r="E17" s="23">
        <f>-1*'PWBM-Budget'!H17*'PWBM-Budget'!$E16/'PWBM-Budget'!$E17</f>
        <v>-1005.5848257598839</v>
      </c>
      <c r="F17" s="22">
        <f>100*E17/'PWBM-Budget'!E16</f>
        <v>-3.5517502809658987</v>
      </c>
      <c r="G17" s="23">
        <f>'PWBM-Budget'!$Q17</f>
        <v>107.93412181320305</v>
      </c>
      <c r="H17" s="23">
        <f t="shared" si="0"/>
        <v>107.93412181320306</v>
      </c>
      <c r="I17" s="22">
        <f t="shared" si="1"/>
        <v>0.39576351444892133</v>
      </c>
    </row>
    <row r="18" spans="1:9" x14ac:dyDescent="0.25">
      <c r="A18" s="18">
        <f>'PWBM-Budget'!A18</f>
        <v>2030</v>
      </c>
      <c r="B18" s="22">
        <f>(100+'PWBM-Budget'!D18)*'PWBM-Budget'!$E17/'PWBM-Budget'!$E18-100</f>
        <v>0.30589675405938976</v>
      </c>
      <c r="C18" s="22">
        <f>'PWBM-Budget'!F18*'PWBM-Budget'!$E17/'PWBM-Budget'!$E18</f>
        <v>5382.8473161097108</v>
      </c>
      <c r="D18" s="23">
        <f>'PWBM-Budget'!G18*'PWBM-Budget'!$E17/'PWBM-Budget'!$E18</f>
        <v>6459.4901520945286</v>
      </c>
      <c r="E18" s="23">
        <f>-1*'PWBM-Budget'!H18*'PWBM-Budget'!$E17/'PWBM-Budget'!$E18</f>
        <v>-1076.6428359848173</v>
      </c>
      <c r="F18" s="22">
        <f>100*E18/'PWBM-Budget'!E17</f>
        <v>-3.6763521337921228</v>
      </c>
      <c r="G18" s="23">
        <f>'PWBM-Budget'!$Q18</f>
        <v>111.94064092214428</v>
      </c>
      <c r="H18" s="23">
        <f t="shared" si="0"/>
        <v>111.94064092214427</v>
      </c>
      <c r="I18" s="22">
        <f t="shared" si="1"/>
        <v>0.3058967540594093</v>
      </c>
    </row>
    <row r="19" spans="1:9" x14ac:dyDescent="0.25">
      <c r="A19" s="18">
        <f>'PWBM-Budget'!A19</f>
        <v>2031</v>
      </c>
      <c r="B19" s="22">
        <f>(100+'PWBM-Budget'!D19)*'PWBM-Budget'!$E18/'PWBM-Budget'!$E19-100</f>
        <v>0.46398410422521863</v>
      </c>
      <c r="C19" s="22">
        <f>'PWBM-Budget'!F19*'PWBM-Budget'!$E18/'PWBM-Budget'!$E19</f>
        <v>5616.5292166530926</v>
      </c>
      <c r="D19" s="23">
        <f>'PWBM-Budget'!G19*'PWBM-Budget'!$E18/'PWBM-Budget'!$E19</f>
        <v>6718.9395561990987</v>
      </c>
      <c r="E19" s="23">
        <f>-1*'PWBM-Budget'!H19*'PWBM-Budget'!$E18/'PWBM-Budget'!$E19</f>
        <v>-1102.4103395460065</v>
      </c>
      <c r="F19" s="22">
        <f>100*E19/'PWBM-Budget'!E18</f>
        <v>-3.6351665172103793</v>
      </c>
      <c r="G19" s="23">
        <f>'PWBM-Budget'!$Q19</f>
        <v>116.09519421940124</v>
      </c>
      <c r="H19" s="23">
        <f t="shared" si="0"/>
        <v>116.09519421940124</v>
      </c>
      <c r="I19" s="22">
        <f t="shared" si="1"/>
        <v>0.46398410422521241</v>
      </c>
    </row>
    <row r="20" spans="1:9" x14ac:dyDescent="0.25">
      <c r="A20" s="18">
        <f>'PWBM-Budget'!A20</f>
        <v>2032</v>
      </c>
      <c r="B20" s="22">
        <f>(100+'PWBM-Budget'!D20)*'PWBM-Budget'!$E19/'PWBM-Budget'!$E20-100</f>
        <v>0.40028665691664855</v>
      </c>
      <c r="C20" s="22">
        <f>'PWBM-Budget'!F20*'PWBM-Budget'!$E19/'PWBM-Budget'!$E20</f>
        <v>5792.9756265401847</v>
      </c>
      <c r="D20" s="23">
        <f>'PWBM-Budget'!G20*'PWBM-Budget'!$E19/'PWBM-Budget'!$E20</f>
        <v>6980.345114018096</v>
      </c>
      <c r="E20" s="23">
        <f>-1*'PWBM-Budget'!H20*'PWBM-Budget'!$E19/'PWBM-Budget'!$E20</f>
        <v>-1187.3694874779103</v>
      </c>
      <c r="F20" s="22">
        <f>100*E20/'PWBM-Budget'!E19</f>
        <v>-3.7858393586294863</v>
      </c>
      <c r="G20" s="23">
        <f>'PWBM-Budget'!$Q20</f>
        <v>120.34574714981245</v>
      </c>
      <c r="H20" s="23">
        <f t="shared" si="0"/>
        <v>120.34574714981245</v>
      </c>
      <c r="I20" s="22">
        <f t="shared" si="1"/>
        <v>0.40028665691664855</v>
      </c>
    </row>
    <row r="21" spans="1:9" x14ac:dyDescent="0.25">
      <c r="A21" s="18">
        <f>'PWBM-Budget'!A21</f>
        <v>2033</v>
      </c>
      <c r="B21" s="22">
        <f>(100+'PWBM-Budget'!D21)*'PWBM-Budget'!$E20/'PWBM-Budget'!$E21-100</f>
        <v>0.2454815478795922</v>
      </c>
      <c r="C21" s="22">
        <f>'PWBM-Budget'!F21*'PWBM-Budget'!$E20/'PWBM-Budget'!$E21</f>
        <v>6035.5901387197282</v>
      </c>
      <c r="D21" s="23">
        <f>'PWBM-Budget'!G21*'PWBM-Budget'!$E20/'PWBM-Budget'!$E21</f>
        <v>7236.4453537319951</v>
      </c>
      <c r="E21" s="23">
        <f>-1*'PWBM-Budget'!H21*'PWBM-Budget'!$E20/'PWBM-Budget'!$E21</f>
        <v>-1200.8552150122675</v>
      </c>
      <c r="F21" s="22">
        <f>100*E21/'PWBM-Budget'!E20</f>
        <v>-3.7032950031254903</v>
      </c>
      <c r="G21" s="23">
        <f>'PWBM-Budget'!$Q21</f>
        <v>124.3444687558486</v>
      </c>
      <c r="H21" s="23">
        <f t="shared" si="0"/>
        <v>124.34446875584857</v>
      </c>
      <c r="I21" s="22">
        <f t="shared" si="1"/>
        <v>0.2454815478796224</v>
      </c>
    </row>
    <row r="22" spans="1:9" x14ac:dyDescent="0.25">
      <c r="A22" s="18">
        <f>'PWBM-Budget'!A22</f>
        <v>2034</v>
      </c>
      <c r="B22" s="22">
        <f>(100+'PWBM-Budget'!D22)*'PWBM-Budget'!$E21/'PWBM-Budget'!$E22-100</f>
        <v>0.51898947093027914</v>
      </c>
      <c r="C22" s="22">
        <f>'PWBM-Budget'!F22*'PWBM-Budget'!$E21/'PWBM-Budget'!$E22</f>
        <v>6275.1928047816564</v>
      </c>
      <c r="D22" s="23">
        <f>'PWBM-Budget'!G22*'PWBM-Budget'!$E21/'PWBM-Budget'!$E22</f>
        <v>7524.7404275004037</v>
      </c>
      <c r="E22" s="23">
        <f>-1*'PWBM-Budget'!H22*'PWBM-Budget'!$E21/'PWBM-Budget'!$E22</f>
        <v>-1249.5476227187471</v>
      </c>
      <c r="F22" s="22">
        <f>100*E22/'PWBM-Budget'!E21</f>
        <v>-3.7204552585421742</v>
      </c>
      <c r="G22" s="23">
        <f>'PWBM-Budget'!$Q22</f>
        <v>128.71025871491784</v>
      </c>
      <c r="H22" s="23">
        <f t="shared" si="0"/>
        <v>128.71025871491781</v>
      </c>
      <c r="I22" s="22">
        <f t="shared" si="1"/>
        <v>0.51898947093029779</v>
      </c>
    </row>
    <row r="23" spans="1:9" x14ac:dyDescent="0.25">
      <c r="A23" s="18">
        <f>'PWBM-Budget'!A23</f>
        <v>2035</v>
      </c>
      <c r="B23" s="22">
        <f>(100+'PWBM-Budget'!D23)*'PWBM-Budget'!$E22/'PWBM-Budget'!$E23-100</f>
        <v>0.26546720945499658</v>
      </c>
      <c r="C23" s="22">
        <f>'PWBM-Budget'!F23*'PWBM-Budget'!$E22/'PWBM-Budget'!$E23</f>
        <v>6476.465846867698</v>
      </c>
      <c r="D23" s="23">
        <f>'PWBM-Budget'!G23*'PWBM-Budget'!$E22/'PWBM-Budget'!$E23</f>
        <v>7789.5431934390335</v>
      </c>
      <c r="E23" s="23">
        <f>-1*'PWBM-Budget'!H23*'PWBM-Budget'!$E22/'PWBM-Budget'!$E23</f>
        <v>-1313.077346571336</v>
      </c>
      <c r="F23" s="22">
        <f>100*E23/'PWBM-Budget'!E22</f>
        <v>-3.7844749650962135</v>
      </c>
      <c r="G23" s="23">
        <f>'PWBM-Budget'!$Q23</f>
        <v>132.83641721210685</v>
      </c>
      <c r="H23" s="23">
        <f t="shared" si="0"/>
        <v>132.83641721210685</v>
      </c>
      <c r="I23" s="22">
        <f t="shared" si="1"/>
        <v>0.2654672094549948</v>
      </c>
    </row>
    <row r="24" spans="1:9" x14ac:dyDescent="0.25">
      <c r="A24" s="18">
        <f>'PWBM-Budget'!A24</f>
        <v>2036</v>
      </c>
      <c r="B24" s="22">
        <f>(100+'PWBM-Budget'!D24)*'PWBM-Budget'!$E23/'PWBM-Budget'!$E24-100</f>
        <v>0.3730121513347342</v>
      </c>
      <c r="C24" s="22">
        <f>'PWBM-Budget'!F24*'PWBM-Budget'!$E23/'PWBM-Budget'!$E24</f>
        <v>6752.7265311452666</v>
      </c>
      <c r="D24" s="23">
        <f>'PWBM-Budget'!G24*'PWBM-Budget'!$E23/'PWBM-Budget'!$E24</f>
        <v>8086.0668323582222</v>
      </c>
      <c r="E24" s="23">
        <f>-1*'PWBM-Budget'!H24*'PWBM-Budget'!$E23/'PWBM-Budget'!$E24</f>
        <v>-1333.3403012129552</v>
      </c>
      <c r="F24" s="22">
        <f>100*E24/'PWBM-Budget'!E23</f>
        <v>-3.7098121431850335</v>
      </c>
      <c r="G24" s="23">
        <f>'PWBM-Budget'!$Q24</f>
        <v>137.04172533289076</v>
      </c>
      <c r="H24" s="23">
        <f t="shared" si="0"/>
        <v>137.04172533289076</v>
      </c>
      <c r="I24" s="22">
        <f t="shared" si="1"/>
        <v>0.37301215133473953</v>
      </c>
    </row>
    <row r="25" spans="1:9" x14ac:dyDescent="0.25">
      <c r="A25" s="18">
        <f>'PWBM-Budget'!A25</f>
        <v>2037</v>
      </c>
      <c r="B25" s="22">
        <f>(100+'PWBM-Budget'!D25)*'PWBM-Budget'!$E24/'PWBM-Budget'!$E25-100</f>
        <v>0.29271640181431735</v>
      </c>
      <c r="C25" s="22">
        <f>'PWBM-Budget'!F25*'PWBM-Budget'!$E24/'PWBM-Budget'!$E25</f>
        <v>7017.4182105115033</v>
      </c>
      <c r="D25" s="23">
        <f>'PWBM-Budget'!G25*'PWBM-Budget'!$E24/'PWBM-Budget'!$E25</f>
        <v>8381.0949593515415</v>
      </c>
      <c r="E25" s="23">
        <f>-1*'PWBM-Budget'!H25*'PWBM-Budget'!$E24/'PWBM-Budget'!$E25</f>
        <v>-1363.676748840038</v>
      </c>
      <c r="F25" s="22">
        <f>100*E25/'PWBM-Budget'!E24</f>
        <v>-3.6661423095316659</v>
      </c>
      <c r="G25" s="23">
        <f>'PWBM-Budget'!$Q25</f>
        <v>141.10901124980111</v>
      </c>
      <c r="H25" s="23">
        <f t="shared" si="0"/>
        <v>141.10901124980114</v>
      </c>
      <c r="I25" s="22">
        <f t="shared" si="1"/>
        <v>0.29271640181431913</v>
      </c>
    </row>
    <row r="26" spans="1:9" x14ac:dyDescent="0.25">
      <c r="A26" s="18">
        <f>'PWBM-Budget'!A26</f>
        <v>2038</v>
      </c>
      <c r="B26" s="22">
        <f>(100+'PWBM-Budget'!D26)*'PWBM-Budget'!$E25/'PWBM-Budget'!$E26-100</f>
        <v>0.22494230274092786</v>
      </c>
      <c r="C26" s="22">
        <f>'PWBM-Budget'!F26*'PWBM-Budget'!$E25/'PWBM-Budget'!$E26</f>
        <v>7259.0893782371186</v>
      </c>
      <c r="D26" s="23">
        <f>'PWBM-Budget'!G26*'PWBM-Budget'!$E25/'PWBM-Budget'!$E26</f>
        <v>8679.5015483472234</v>
      </c>
      <c r="E26" s="23">
        <f>-1*'PWBM-Budget'!H26*'PWBM-Budget'!$E25/'PWBM-Budget'!$E26</f>
        <v>-1420.4121701101051</v>
      </c>
      <c r="F26" s="22">
        <f>100*E26/'PWBM-Budget'!E25</f>
        <v>-3.689690955322563</v>
      </c>
      <c r="G26" s="23">
        <f>'PWBM-Budget'!$Q26</f>
        <v>145.11611606440397</v>
      </c>
      <c r="H26" s="23">
        <f t="shared" si="0"/>
        <v>145.11611606440394</v>
      </c>
      <c r="I26" s="22">
        <f t="shared" si="1"/>
        <v>0.22494230274094917</v>
      </c>
    </row>
    <row r="27" spans="1:9" x14ac:dyDescent="0.25">
      <c r="A27" s="18">
        <f>'PWBM-Budget'!A27</f>
        <v>2039</v>
      </c>
      <c r="B27" s="22">
        <f>(100+'PWBM-Budget'!D27)*'PWBM-Budget'!$E26/'PWBM-Budget'!$E27-100</f>
        <v>0.55312063987655335</v>
      </c>
      <c r="C27" s="22">
        <f>'PWBM-Budget'!F27*'PWBM-Budget'!$E26/'PWBM-Budget'!$E27</f>
        <v>7565.9569902574121</v>
      </c>
      <c r="D27" s="23">
        <f>'PWBM-Budget'!G27*'PWBM-Budget'!$E26/'PWBM-Budget'!$E27</f>
        <v>9009.427456419764</v>
      </c>
      <c r="E27" s="23">
        <f>-1*'PWBM-Budget'!H27*'PWBM-Budget'!$E26/'PWBM-Budget'!$E27</f>
        <v>-1443.470466162353</v>
      </c>
      <c r="F27" s="22">
        <f>100*E27/'PWBM-Budget'!E26</f>
        <v>-3.6201799862046555</v>
      </c>
      <c r="G27" s="23">
        <f>'PWBM-Budget'!$Q27</f>
        <v>149.53896324034804</v>
      </c>
      <c r="H27" s="23">
        <f t="shared" si="0"/>
        <v>149.53896324034807</v>
      </c>
      <c r="I27" s="22">
        <f t="shared" si="1"/>
        <v>0.55312063987653648</v>
      </c>
    </row>
    <row r="28" spans="1:9" x14ac:dyDescent="0.25">
      <c r="A28" s="18">
        <f>'PWBM-Budget'!A28</f>
        <v>2040</v>
      </c>
      <c r="B28" s="22">
        <f>(100+'PWBM-Budget'!D28)*'PWBM-Budget'!$E27/'PWBM-Budget'!$E28-100</f>
        <v>0.49353764954214796</v>
      </c>
      <c r="C28" s="22">
        <f>'PWBM-Budget'!F28*'PWBM-Budget'!$E27/'PWBM-Budget'!$E28</f>
        <v>7799.490057494686</v>
      </c>
      <c r="D28" s="23">
        <f>'PWBM-Budget'!G28*'PWBM-Budget'!$E27/'PWBM-Budget'!$E28</f>
        <v>9322.0401110335788</v>
      </c>
      <c r="E28" s="23">
        <f>-1*'PWBM-Budget'!H28*'PWBM-Budget'!$E27/'PWBM-Budget'!$E28</f>
        <v>-1522.5500535388931</v>
      </c>
      <c r="F28" s="22">
        <f>100*E28/'PWBM-Budget'!E27</f>
        <v>-3.6977819245369328</v>
      </c>
      <c r="G28" s="23">
        <f>'PWBM-Budget'!$Q28</f>
        <v>153.97477624921109</v>
      </c>
      <c r="H28" s="23">
        <f t="shared" si="0"/>
        <v>153.97477624921109</v>
      </c>
      <c r="I28" s="22">
        <f t="shared" si="1"/>
        <v>0.49353764954214174</v>
      </c>
    </row>
    <row r="29" spans="1:9" x14ac:dyDescent="0.25">
      <c r="A29" s="18">
        <f>'PWBM-Budget'!A29</f>
        <v>2041</v>
      </c>
      <c r="B29" s="22">
        <f>(100+'PWBM-Budget'!D29)*'PWBM-Budget'!$E28/'PWBM-Budget'!$E29-100</f>
        <v>0.44498083056654991</v>
      </c>
      <c r="C29" s="22">
        <f>'PWBM-Budget'!F29*'PWBM-Budget'!$E28/'PWBM-Budget'!$E29</f>
        <v>8113.4670454524548</v>
      </c>
      <c r="D29" s="23">
        <f>'PWBM-Budget'!G29*'PWBM-Budget'!$E28/'PWBM-Budget'!$E29</f>
        <v>9647.0930309280484</v>
      </c>
      <c r="E29" s="23">
        <f>-1*'PWBM-Budget'!H29*'PWBM-Budget'!$E28/'PWBM-Budget'!$E29</f>
        <v>-1533.6259854755931</v>
      </c>
      <c r="F29" s="22">
        <f>100*E29/'PWBM-Budget'!E28</f>
        <v>-3.6044121350299143</v>
      </c>
      <c r="G29" s="23">
        <f>'PWBM-Budget'!$Q29</f>
        <v>158.26434662245771</v>
      </c>
      <c r="H29" s="23">
        <f t="shared" si="0"/>
        <v>158.26434662245774</v>
      </c>
      <c r="I29" s="22">
        <f t="shared" si="1"/>
        <v>0.44498083056654369</v>
      </c>
    </row>
    <row r="30" spans="1:9" x14ac:dyDescent="0.25">
      <c r="A30" s="18">
        <f>'PWBM-Budget'!A30</f>
        <v>2042</v>
      </c>
      <c r="B30" s="22">
        <f>(100+'PWBM-Budget'!D30)*'PWBM-Budget'!$E29/'PWBM-Budget'!$E30-100</f>
        <v>0.32268073716527113</v>
      </c>
      <c r="C30" s="22">
        <f>'PWBM-Budget'!F30*'PWBM-Budget'!$E29/'PWBM-Budget'!$E30</f>
        <v>8422.5784864930629</v>
      </c>
      <c r="D30" s="23">
        <f>'PWBM-Budget'!G30*'PWBM-Budget'!$E29/'PWBM-Budget'!$E30</f>
        <v>9981.771232050889</v>
      </c>
      <c r="E30" s="23">
        <f>-1*'PWBM-Budget'!H30*'PWBM-Budget'!$E29/'PWBM-Budget'!$E30</f>
        <v>-1559.1927455578252</v>
      </c>
      <c r="F30" s="22">
        <f>100*E30/'PWBM-Budget'!E29</f>
        <v>-3.5439580606128422</v>
      </c>
      <c r="G30" s="23">
        <f>'PWBM-Budget'!$Q30</f>
        <v>162.31899324342169</v>
      </c>
      <c r="H30" s="23">
        <f t="shared" si="0"/>
        <v>162.31899324342172</v>
      </c>
      <c r="I30" s="22">
        <f t="shared" si="1"/>
        <v>0.32268073716525958</v>
      </c>
    </row>
    <row r="31" spans="1:9" x14ac:dyDescent="0.25">
      <c r="A31" s="18">
        <f>'PWBM-Budget'!A31</f>
        <v>2043</v>
      </c>
      <c r="B31" s="22">
        <f>(100+'PWBM-Budget'!D31)*'PWBM-Budget'!$E30/'PWBM-Budget'!$E31-100</f>
        <v>0.48244204499702903</v>
      </c>
      <c r="C31" s="22">
        <f>'PWBM-Budget'!F31*'PWBM-Budget'!$E30/'PWBM-Budget'!$E31</f>
        <v>8717.8602730998846</v>
      </c>
      <c r="D31" s="23">
        <f>'PWBM-Budget'!G31*'PWBM-Budget'!$E30/'PWBM-Budget'!$E31</f>
        <v>10355.023306726793</v>
      </c>
      <c r="E31" s="23">
        <f>-1*'PWBM-Budget'!H31*'PWBM-Budget'!$E30/'PWBM-Budget'!$E31</f>
        <v>-1637.1630336269095</v>
      </c>
      <c r="F31" s="22">
        <f>100*E31/'PWBM-Budget'!E30</f>
        <v>-3.5936867773051739</v>
      </c>
      <c r="G31" s="23">
        <f>'PWBM-Budget'!$Q31</f>
        <v>166.69577509114905</v>
      </c>
      <c r="H31" s="23">
        <f t="shared" si="0"/>
        <v>166.69577509114902</v>
      </c>
      <c r="I31" s="22">
        <f t="shared" si="1"/>
        <v>0.48244204499703347</v>
      </c>
    </row>
    <row r="32" spans="1:9" x14ac:dyDescent="0.25">
      <c r="A32" s="18">
        <f>'PWBM-Budget'!A32</f>
        <v>2044</v>
      </c>
      <c r="B32" s="22">
        <f>(100+'PWBM-Budget'!D32)*'PWBM-Budget'!$E31/'PWBM-Budget'!$E32-100</f>
        <v>0.23382702362914642</v>
      </c>
      <c r="C32" s="22">
        <f>'PWBM-Budget'!F32*'PWBM-Budget'!$E31/'PWBM-Budget'!$E32</f>
        <v>9062.5791409659032</v>
      </c>
      <c r="D32" s="23">
        <f>'PWBM-Budget'!G32*'PWBM-Budget'!$E31/'PWBM-Budget'!$E32</f>
        <v>10708.821095471401</v>
      </c>
      <c r="E32" s="23">
        <f>-1*'PWBM-Budget'!H32*'PWBM-Budget'!$E31/'PWBM-Budget'!$E32</f>
        <v>-1646.2419545055</v>
      </c>
      <c r="F32" s="22">
        <f>100*E32/'PWBM-Budget'!E31</f>
        <v>-3.4975101521056584</v>
      </c>
      <c r="G32" s="23">
        <f>'PWBM-Budget'!$Q32</f>
        <v>170.58306501266588</v>
      </c>
      <c r="H32" s="23">
        <f t="shared" si="0"/>
        <v>170.58306501266588</v>
      </c>
      <c r="I32" s="22">
        <f t="shared" si="1"/>
        <v>0.23382702362915175</v>
      </c>
    </row>
    <row r="33" spans="1:9" x14ac:dyDescent="0.25">
      <c r="A33" s="18">
        <f>'PWBM-Budget'!A33</f>
        <v>2045</v>
      </c>
      <c r="B33" s="22">
        <f>(100+'PWBM-Budget'!D33)*'PWBM-Budget'!$E32/'PWBM-Budget'!$E33-100</f>
        <v>0.69992511491304299</v>
      </c>
      <c r="C33" s="22">
        <f>'PWBM-Budget'!F33*'PWBM-Budget'!$E32/'PWBM-Budget'!$E33</f>
        <v>9372.2749227862059</v>
      </c>
      <c r="D33" s="23">
        <f>'PWBM-Budget'!G33*'PWBM-Budget'!$E32/'PWBM-Budget'!$E33</f>
        <v>11124.10286205768</v>
      </c>
      <c r="E33" s="23">
        <f>-1*'PWBM-Budget'!H33*'PWBM-Budget'!$E32/'PWBM-Budget'!$E33</f>
        <v>-1751.8279392714746</v>
      </c>
      <c r="F33" s="22">
        <f>100*E33/'PWBM-Budget'!E32</f>
        <v>-3.5928943337242174</v>
      </c>
      <c r="G33" s="23">
        <f>'PWBM-Budget'!$Q33</f>
        <v>175.36991306020218</v>
      </c>
      <c r="H33" s="23">
        <f t="shared" si="0"/>
        <v>175.36991306020218</v>
      </c>
      <c r="I33" s="22">
        <f t="shared" si="1"/>
        <v>0.69992511491303588</v>
      </c>
    </row>
    <row r="34" spans="1:9" x14ac:dyDescent="0.25">
      <c r="A34" s="18">
        <f>'PWBM-Budget'!A34</f>
        <v>2046</v>
      </c>
      <c r="B34" s="22">
        <f>(100+'PWBM-Budget'!D34)*'PWBM-Budget'!$E33/'PWBM-Budget'!$E34-100</f>
        <v>0.1587676462446268</v>
      </c>
      <c r="C34" s="22">
        <f>'PWBM-Budget'!F34*'PWBM-Budget'!$E33/'PWBM-Budget'!$E34</f>
        <v>9729.0008617094427</v>
      </c>
      <c r="D34" s="23">
        <f>'PWBM-Budget'!G34*'PWBM-Budget'!$E33/'PWBM-Budget'!$E34</f>
        <v>11481.537699688337</v>
      </c>
      <c r="E34" s="23">
        <f>-1*'PWBM-Budget'!H34*'PWBM-Budget'!$E33/'PWBM-Budget'!$E34</f>
        <v>-1752.5368379788956</v>
      </c>
      <c r="F34" s="22">
        <f>100*E34/'PWBM-Budget'!E33</f>
        <v>-3.4851138851229511</v>
      </c>
      <c r="G34" s="23">
        <f>'PWBM-Budget'!$Q34</f>
        <v>179.13345762851205</v>
      </c>
      <c r="H34" s="23">
        <f t="shared" si="0"/>
        <v>179.13345762851208</v>
      </c>
      <c r="I34" s="22">
        <f t="shared" si="1"/>
        <v>0.15876764624460638</v>
      </c>
    </row>
    <row r="35" spans="1:9" x14ac:dyDescent="0.25">
      <c r="A35" s="18">
        <f>'PWBM-Budget'!A35</f>
        <v>2047</v>
      </c>
      <c r="B35" s="22">
        <f>(100+'PWBM-Budget'!D35)*'PWBM-Budget'!$E34/'PWBM-Budget'!$E35-100</f>
        <v>0.67584025807151704</v>
      </c>
      <c r="C35" s="22">
        <f>'PWBM-Budget'!F35*'PWBM-Budget'!$E34/'PWBM-Budget'!$E35</f>
        <v>10139.763535799253</v>
      </c>
      <c r="D35" s="23">
        <f>'PWBM-Budget'!G35*'PWBM-Budget'!$E34/'PWBM-Budget'!$E35</f>
        <v>11943.682086870202</v>
      </c>
      <c r="E35" s="23">
        <f>-1*'PWBM-Budget'!H35*'PWBM-Budget'!$E34/'PWBM-Budget'!$E35</f>
        <v>-1803.9185510709501</v>
      </c>
      <c r="F35" s="22">
        <f>100*E35/'PWBM-Budget'!E34</f>
        <v>-3.4590957679302501</v>
      </c>
      <c r="G35" s="23">
        <f>'PWBM-Budget'!$Q35</f>
        <v>183.80320941877127</v>
      </c>
      <c r="H35" s="23">
        <f t="shared" si="0"/>
        <v>183.80320941877127</v>
      </c>
      <c r="I35" s="22">
        <f t="shared" si="1"/>
        <v>0.67584025807152504</v>
      </c>
    </row>
    <row r="36" spans="1:9" x14ac:dyDescent="0.25">
      <c r="A36" s="18">
        <f>'PWBM-Budget'!A36</f>
        <v>2048</v>
      </c>
      <c r="B36" s="22">
        <f>(100+'PWBM-Budget'!D36)*'PWBM-Budget'!$E35/'PWBM-Budget'!$E36-100</f>
        <v>0.62877787422391407</v>
      </c>
      <c r="C36" s="22">
        <f>'PWBM-Budget'!F36*'PWBM-Budget'!$E35/'PWBM-Budget'!$E36</f>
        <v>10510.091902774589</v>
      </c>
      <c r="D36" s="23">
        <f>'PWBM-Budget'!G36*'PWBM-Budget'!$E35/'PWBM-Budget'!$E36</f>
        <v>12358.297174357198</v>
      </c>
      <c r="E36" s="23">
        <f>-1*'PWBM-Budget'!H36*'PWBM-Budget'!$E35/'PWBM-Budget'!$E36</f>
        <v>-1848.2052715826067</v>
      </c>
      <c r="F36" s="22">
        <f>100*E36/'PWBM-Budget'!E35</f>
        <v>-3.4359988117984708</v>
      </c>
      <c r="G36" s="23">
        <f>'PWBM-Budget'!$Q36</f>
        <v>188.39492214350844</v>
      </c>
      <c r="H36" s="23">
        <f t="shared" si="0"/>
        <v>188.39492214350841</v>
      </c>
      <c r="I36" s="22">
        <f t="shared" si="1"/>
        <v>0.62877787422392917</v>
      </c>
    </row>
    <row r="37" spans="1:9" x14ac:dyDescent="0.25">
      <c r="A37" s="18">
        <f>'PWBM-Budget'!A37</f>
        <v>2049</v>
      </c>
      <c r="B37" s="22">
        <f>(100+'PWBM-Budget'!D37)*'PWBM-Budget'!$E36/'PWBM-Budget'!$E37-100</f>
        <v>0.23440916399954403</v>
      </c>
      <c r="C37" s="22">
        <f>'PWBM-Budget'!F37*'PWBM-Budget'!$E36/'PWBM-Budget'!$E37</f>
        <v>10829.012068101052</v>
      </c>
      <c r="D37" s="23">
        <f>'PWBM-Budget'!G37*'PWBM-Budget'!$E36/'PWBM-Budget'!$E37</f>
        <v>12775.468336738346</v>
      </c>
      <c r="E37" s="23">
        <f>-1*'PWBM-Budget'!H37*'PWBM-Budget'!$E36/'PWBM-Budget'!$E37</f>
        <v>-1946.4562686372938</v>
      </c>
      <c r="F37" s="22">
        <f>100*E37/'PWBM-Budget'!E36</f>
        <v>-3.5065810714727994</v>
      </c>
      <c r="G37" s="23">
        <f>'PWBM-Budget'!$Q37</f>
        <v>192.34311817699543</v>
      </c>
      <c r="H37" s="23">
        <f t="shared" si="0"/>
        <v>192.34311817699543</v>
      </c>
      <c r="I37" s="22">
        <f t="shared" si="1"/>
        <v>0.23440916399954936</v>
      </c>
    </row>
    <row r="38" spans="1:9" x14ac:dyDescent="0.25">
      <c r="A38" s="18">
        <f>'PWBM-Budget'!A38</f>
        <v>2050</v>
      </c>
      <c r="B38" s="22">
        <f>(100+'PWBM-Budget'!D38)*'PWBM-Budget'!$E37/'PWBM-Budget'!$E38-100</f>
        <v>0.84675713398544872</v>
      </c>
      <c r="C38" s="22">
        <f>'PWBM-Budget'!F38*'PWBM-Budget'!$E37/'PWBM-Budget'!$E38</f>
        <v>11368.805160195161</v>
      </c>
      <c r="D38" s="23">
        <f>'PWBM-Budget'!G38*'PWBM-Budget'!$E37/'PWBM-Budget'!$E38</f>
        <v>13288.397055123491</v>
      </c>
      <c r="E38" s="23">
        <f>-1*'PWBM-Budget'!H38*'PWBM-Budget'!$E37/'PWBM-Budget'!$E38</f>
        <v>-1919.5918949283287</v>
      </c>
      <c r="F38" s="22">
        <f>100*E38/'PWBM-Budget'!E37</f>
        <v>-3.3378249228462136</v>
      </c>
      <c r="G38" s="23">
        <f>'PWBM-Budget'!$Q38</f>
        <v>197.30962217473541</v>
      </c>
      <c r="H38" s="23">
        <f t="shared" si="0"/>
        <v>197.30962217473541</v>
      </c>
      <c r="I38" s="22">
        <f t="shared" si="1"/>
        <v>0.84675713398545405</v>
      </c>
    </row>
    <row r="39" spans="1:9" x14ac:dyDescent="0.25">
      <c r="A39" s="18">
        <f>'PWBM-Budget'!A39</f>
        <v>2051</v>
      </c>
      <c r="B39" s="22"/>
      <c r="C39" s="22"/>
      <c r="D39" s="23"/>
      <c r="E39" s="23"/>
      <c r="F39" s="22"/>
      <c r="G39" s="23"/>
      <c r="H39" s="23"/>
      <c r="I39" s="22"/>
    </row>
    <row r="40" spans="1:9" x14ac:dyDescent="0.25">
      <c r="A40" s="18">
        <f>'PWBM-Budget'!A40</f>
        <v>2052</v>
      </c>
      <c r="B40" s="22"/>
      <c r="C40" s="22"/>
      <c r="D40" s="23"/>
      <c r="E40" s="23"/>
      <c r="F40" s="22"/>
      <c r="G40" s="23"/>
      <c r="H40" s="23"/>
      <c r="I40" s="22"/>
    </row>
    <row r="41" spans="1:9" x14ac:dyDescent="0.25">
      <c r="A41" s="18">
        <f>'PWBM-Budget'!A41</f>
        <v>2053</v>
      </c>
      <c r="B41" s="22"/>
      <c r="C41" s="22"/>
      <c r="D41" s="23"/>
      <c r="E41" s="23"/>
      <c r="F41" s="22"/>
      <c r="G41" s="23"/>
      <c r="H41" s="23"/>
      <c r="I41" s="22"/>
    </row>
    <row r="42" spans="1:9" x14ac:dyDescent="0.25">
      <c r="A42" s="18">
        <f>'PWBM-Budget'!A42</f>
        <v>2054</v>
      </c>
      <c r="B42" s="22"/>
      <c r="C42" s="22"/>
      <c r="D42" s="23"/>
      <c r="E42" s="23"/>
      <c r="F42" s="22"/>
      <c r="G42" s="23"/>
      <c r="H42" s="23"/>
      <c r="I42" s="22"/>
    </row>
    <row r="43" spans="1:9" x14ac:dyDescent="0.25">
      <c r="A43" s="18">
        <f>'PWBM-Budget'!A43</f>
        <v>2055</v>
      </c>
      <c r="B43" s="22"/>
      <c r="C43" s="22"/>
      <c r="D43" s="23"/>
      <c r="E43" s="23"/>
      <c r="F43" s="22"/>
      <c r="G43" s="23"/>
      <c r="H43" s="23"/>
      <c r="I43" s="22"/>
    </row>
    <row r="44" spans="1:9" x14ac:dyDescent="0.25">
      <c r="A44" s="18">
        <f>'PWBM-Budget'!A44</f>
        <v>2056</v>
      </c>
      <c r="B44" s="22"/>
      <c r="C44" s="22"/>
      <c r="D44" s="23"/>
      <c r="E44" s="23"/>
      <c r="F44" s="22"/>
      <c r="G44" s="23"/>
      <c r="H44" s="23"/>
      <c r="I44" s="22"/>
    </row>
    <row r="45" spans="1:9" x14ac:dyDescent="0.25">
      <c r="A45" s="18">
        <f>'PWBM-Budget'!A45</f>
        <v>2057</v>
      </c>
      <c r="B45" s="22"/>
      <c r="C45" s="22"/>
      <c r="D45" s="23"/>
      <c r="E45" s="23"/>
      <c r="F45" s="22"/>
      <c r="G45" s="23"/>
      <c r="H45" s="23"/>
      <c r="I45" s="22"/>
    </row>
    <row r="46" spans="1:9" x14ac:dyDescent="0.25">
      <c r="A46" s="18">
        <f>'PWBM-Budget'!A46</f>
        <v>2058</v>
      </c>
      <c r="B46" s="22"/>
      <c r="C46" s="22"/>
      <c r="D46" s="23"/>
      <c r="E46" s="23"/>
      <c r="F46" s="22"/>
      <c r="G46" s="23"/>
      <c r="H46" s="23"/>
      <c r="I46" s="22"/>
    </row>
    <row r="47" spans="1:9" x14ac:dyDescent="0.25">
      <c r="A47" s="18">
        <f>'PWBM-Budget'!A47</f>
        <v>2059</v>
      </c>
      <c r="B47" s="22"/>
      <c r="C47" s="22"/>
      <c r="D47" s="23"/>
      <c r="E47" s="23"/>
      <c r="F47" s="22"/>
      <c r="G47" s="23"/>
      <c r="H47" s="23"/>
      <c r="I47" s="22"/>
    </row>
    <row r="48" spans="1:9" x14ac:dyDescent="0.25">
      <c r="A48" s="18">
        <f>'PWBM-Budget'!A48</f>
        <v>2060</v>
      </c>
      <c r="B48" s="22"/>
      <c r="C48" s="22"/>
      <c r="D48" s="23"/>
      <c r="E48" s="23"/>
      <c r="F48" s="22"/>
      <c r="G48" s="23"/>
      <c r="H48" s="23"/>
      <c r="I48" s="22"/>
    </row>
    <row r="49" spans="1:9" x14ac:dyDescent="0.25">
      <c r="A49" s="18">
        <f>'PWBM-Budget'!A49</f>
        <v>2061</v>
      </c>
      <c r="B49" s="22"/>
      <c r="C49" s="22"/>
      <c r="D49" s="23"/>
      <c r="E49" s="23"/>
      <c r="F49" s="22"/>
      <c r="G49" s="23"/>
      <c r="H49" s="23"/>
      <c r="I49" s="22"/>
    </row>
    <row r="50" spans="1:9" x14ac:dyDescent="0.25">
      <c r="A50" s="18">
        <f>'PWBM-Budget'!A50</f>
        <v>2062</v>
      </c>
      <c r="B50" s="22"/>
      <c r="C50" s="22"/>
      <c r="D50" s="23"/>
      <c r="E50" s="23"/>
      <c r="F50" s="22"/>
      <c r="G50" s="23"/>
      <c r="H50" s="23"/>
      <c r="I50" s="22"/>
    </row>
    <row r="51" spans="1:9" x14ac:dyDescent="0.25">
      <c r="A51" s="18">
        <f>'PWBM-Budget'!A51</f>
        <v>2063</v>
      </c>
      <c r="B51" s="22"/>
      <c r="C51" s="22"/>
      <c r="D51" s="23"/>
      <c r="E51" s="23"/>
      <c r="F51" s="22"/>
      <c r="G51" s="23"/>
      <c r="H51" s="23"/>
      <c r="I51" s="22"/>
    </row>
    <row r="52" spans="1:9" x14ac:dyDescent="0.25">
      <c r="A52" s="18">
        <f>'PWBM-Budget'!A52</f>
        <v>2064</v>
      </c>
      <c r="B52" s="22"/>
      <c r="C52" s="22"/>
      <c r="D52" s="23"/>
      <c r="E52" s="23"/>
      <c r="F52" s="22"/>
      <c r="G52" s="23"/>
      <c r="H52" s="23"/>
      <c r="I52" s="22"/>
    </row>
    <row r="53" spans="1:9" x14ac:dyDescent="0.25">
      <c r="A53" s="18">
        <f>'PWBM-Budget'!A53</f>
        <v>2065</v>
      </c>
      <c r="B53" s="22"/>
      <c r="C53" s="22"/>
      <c r="D53" s="23"/>
      <c r="E53" s="23"/>
      <c r="F53" s="22"/>
      <c r="G53" s="23"/>
      <c r="H53" s="23"/>
      <c r="I53" s="22"/>
    </row>
    <row r="54" spans="1:9" x14ac:dyDescent="0.25">
      <c r="A54" s="18">
        <f>'PWBM-Budget'!A54</f>
        <v>2066</v>
      </c>
      <c r="B54" s="22"/>
      <c r="C54" s="22"/>
      <c r="D54" s="23"/>
      <c r="E54" s="23"/>
      <c r="F54" s="22"/>
      <c r="G54" s="23"/>
      <c r="H54" s="23"/>
      <c r="I54" s="22"/>
    </row>
    <row r="55" spans="1:9" x14ac:dyDescent="0.25">
      <c r="A55" s="18">
        <f>'PWBM-Budget'!A55</f>
        <v>2067</v>
      </c>
      <c r="B55" s="22"/>
      <c r="C55" s="22"/>
      <c r="D55" s="23"/>
      <c r="E55" s="23"/>
      <c r="F55" s="22"/>
      <c r="G55" s="23"/>
      <c r="H55" s="23"/>
      <c r="I55" s="22"/>
    </row>
    <row r="56" spans="1:9" x14ac:dyDescent="0.25">
      <c r="A56" s="18">
        <f>'PWBM-Budget'!A56</f>
        <v>2068</v>
      </c>
      <c r="B56" s="22"/>
      <c r="C56" s="22"/>
      <c r="D56" s="23"/>
      <c r="E56" s="23"/>
      <c r="F56" s="22"/>
      <c r="G56" s="23"/>
      <c r="H56" s="23"/>
      <c r="I56" s="22"/>
    </row>
    <row r="57" spans="1:9" x14ac:dyDescent="0.25">
      <c r="A57" s="18">
        <f>'PWBM-Budget'!A57</f>
        <v>2069</v>
      </c>
      <c r="B57" s="22"/>
      <c r="C57" s="22"/>
      <c r="D57" s="23"/>
      <c r="E57" s="23"/>
      <c r="F57" s="22"/>
      <c r="G57" s="23"/>
      <c r="H57" s="23"/>
      <c r="I57" s="22"/>
    </row>
    <row r="58" spans="1:9" x14ac:dyDescent="0.25">
      <c r="A58" s="18">
        <f>'PWBM-Budget'!A58</f>
        <v>2070</v>
      </c>
      <c r="B58" s="22"/>
      <c r="C58" s="22"/>
      <c r="D58" s="23"/>
      <c r="E58" s="23"/>
      <c r="F58" s="22"/>
      <c r="G58" s="23"/>
      <c r="H58" s="23"/>
      <c r="I58" s="22"/>
    </row>
    <row r="59" spans="1:9" x14ac:dyDescent="0.25">
      <c r="A59" s="18">
        <f>'PWBM-Budget'!A59</f>
        <v>2071</v>
      </c>
      <c r="B59" s="22"/>
      <c r="C59" s="22"/>
      <c r="D59" s="23"/>
      <c r="E59" s="23"/>
      <c r="F59" s="22"/>
      <c r="G59" s="23"/>
      <c r="H59" s="23"/>
      <c r="I59" s="22"/>
    </row>
    <row r="60" spans="1:9" x14ac:dyDescent="0.25">
      <c r="A60" s="18">
        <f>'PWBM-Budget'!A60</f>
        <v>2072</v>
      </c>
      <c r="B60" s="22"/>
      <c r="C60" s="22"/>
      <c r="D60" s="23"/>
      <c r="E60" s="23"/>
      <c r="F60" s="22"/>
      <c r="G60" s="23"/>
      <c r="H60" s="23"/>
      <c r="I60" s="22"/>
    </row>
    <row r="61" spans="1:9" x14ac:dyDescent="0.25">
      <c r="A61" s="18">
        <f>'PWBM-Budget'!A61</f>
        <v>2073</v>
      </c>
      <c r="B61" s="22"/>
      <c r="C61" s="22"/>
      <c r="D61" s="23"/>
      <c r="E61" s="23"/>
      <c r="F61" s="22"/>
      <c r="G61" s="23"/>
      <c r="H61" s="23"/>
      <c r="I61" s="22"/>
    </row>
    <row r="62" spans="1:9" x14ac:dyDescent="0.25">
      <c r="A62" s="18">
        <f>'PWBM-Budget'!A62</f>
        <v>2074</v>
      </c>
      <c r="B62" s="22"/>
      <c r="C62" s="22"/>
      <c r="D62" s="23"/>
      <c r="E62" s="23"/>
      <c r="F62" s="22"/>
      <c r="G62" s="23"/>
      <c r="H62" s="23"/>
      <c r="I62" s="22"/>
    </row>
    <row r="63" spans="1:9" x14ac:dyDescent="0.25">
      <c r="A63" s="18">
        <f>'PWBM-Budget'!A63</f>
        <v>2075</v>
      </c>
      <c r="B63" s="22"/>
      <c r="C63" s="22"/>
      <c r="D63" s="23"/>
      <c r="E63" s="23"/>
      <c r="F63" s="22"/>
      <c r="G63" s="23"/>
      <c r="H63" s="23"/>
      <c r="I63" s="22"/>
    </row>
    <row r="64" spans="1:9" x14ac:dyDescent="0.25">
      <c r="A64" s="18">
        <f>'PWBM-Budget'!A64</f>
        <v>2076</v>
      </c>
      <c r="B64" s="22"/>
      <c r="C64" s="22"/>
      <c r="D64" s="23"/>
      <c r="E64" s="23"/>
      <c r="F64" s="22"/>
      <c r="G64" s="23"/>
      <c r="H64" s="23"/>
      <c r="I64" s="22"/>
    </row>
    <row r="65" spans="1:9" x14ac:dyDescent="0.25">
      <c r="A65" s="18">
        <f>'PWBM-Budget'!A65</f>
        <v>2077</v>
      </c>
      <c r="B65" s="22"/>
      <c r="C65" s="22"/>
      <c r="D65" s="23"/>
      <c r="E65" s="23"/>
      <c r="F65" s="22"/>
      <c r="G65" s="23"/>
      <c r="H65" s="23"/>
      <c r="I65" s="22"/>
    </row>
    <row r="66" spans="1:9" x14ac:dyDescent="0.25">
      <c r="A66" s="18">
        <f>'PWBM-Budget'!A66</f>
        <v>2078</v>
      </c>
      <c r="B66" s="22"/>
      <c r="C66" s="22"/>
      <c r="D66" s="23"/>
      <c r="E66" s="23"/>
      <c r="F66" s="22"/>
      <c r="G66" s="23"/>
      <c r="H66" s="23"/>
      <c r="I66" s="22"/>
    </row>
    <row r="67" spans="1:9" x14ac:dyDescent="0.25">
      <c r="A67" s="18">
        <f>'PWBM-Budget'!A67</f>
        <v>2079</v>
      </c>
      <c r="B67" s="22"/>
      <c r="C67" s="22"/>
      <c r="D67" s="23"/>
      <c r="E67" s="23"/>
      <c r="F67" s="22"/>
      <c r="G67" s="23"/>
      <c r="H67" s="23"/>
      <c r="I67" s="22"/>
    </row>
    <row r="68" spans="1:9" x14ac:dyDescent="0.25">
      <c r="A68" s="18">
        <f>'PWBM-Budget'!A68</f>
        <v>2080</v>
      </c>
      <c r="B68" s="22"/>
      <c r="C68" s="22"/>
      <c r="D68" s="23"/>
      <c r="E68" s="23"/>
      <c r="F68" s="22"/>
      <c r="G68" s="23"/>
      <c r="H68" s="23"/>
      <c r="I68" s="22"/>
    </row>
    <row r="69" spans="1:9" x14ac:dyDescent="0.25">
      <c r="A69" s="18">
        <f>'PWBM-Budget'!A69</f>
        <v>2081</v>
      </c>
      <c r="B69" s="22"/>
      <c r="C69" s="22"/>
      <c r="D69" s="23"/>
      <c r="E69" s="23"/>
      <c r="F69" s="22"/>
      <c r="G69" s="23"/>
      <c r="H69" s="23"/>
      <c r="I69" s="22"/>
    </row>
    <row r="70" spans="1:9" x14ac:dyDescent="0.25">
      <c r="A70" s="18">
        <f>'PWBM-Budget'!A70</f>
        <v>2082</v>
      </c>
      <c r="B70" s="22"/>
      <c r="C70" s="22"/>
      <c r="D70" s="23"/>
      <c r="E70" s="23"/>
      <c r="F70" s="22"/>
      <c r="G70" s="23"/>
      <c r="H70" s="23"/>
      <c r="I70" s="22"/>
    </row>
    <row r="71" spans="1:9" x14ac:dyDescent="0.25">
      <c r="A71" s="18">
        <f>'PWBM-Budget'!A71</f>
        <v>2083</v>
      </c>
      <c r="B71" s="22"/>
      <c r="C71" s="22"/>
      <c r="D71" s="23"/>
      <c r="E71" s="23"/>
      <c r="F71" s="22"/>
      <c r="G71" s="23"/>
      <c r="H71" s="23"/>
      <c r="I71" s="22"/>
    </row>
    <row r="72" spans="1:9" x14ac:dyDescent="0.25">
      <c r="A72" s="18">
        <f>'PWBM-Budget'!A72</f>
        <v>2084</v>
      </c>
      <c r="B72" s="22"/>
      <c r="C72" s="22"/>
      <c r="D72" s="23"/>
      <c r="E72" s="23"/>
      <c r="F72" s="22"/>
      <c r="G72" s="23"/>
      <c r="H72" s="23"/>
      <c r="I72" s="22"/>
    </row>
    <row r="73" spans="1:9" x14ac:dyDescent="0.25">
      <c r="A73" s="18">
        <f>'PWBM-Budget'!A73</f>
        <v>2085</v>
      </c>
      <c r="B73" s="22"/>
      <c r="C73" s="22"/>
      <c r="D73" s="23"/>
      <c r="E73" s="23"/>
      <c r="F73" s="22"/>
      <c r="G73" s="23"/>
      <c r="H73" s="23"/>
      <c r="I73" s="22"/>
    </row>
    <row r="74" spans="1:9" x14ac:dyDescent="0.25">
      <c r="A74" s="18">
        <f>'PWBM-Budget'!A74</f>
        <v>2086</v>
      </c>
      <c r="B74" s="22"/>
      <c r="C74" s="22"/>
      <c r="D74" s="23"/>
      <c r="E74" s="23"/>
      <c r="F74" s="22"/>
      <c r="G74" s="23"/>
      <c r="H74" s="23"/>
      <c r="I74" s="22"/>
    </row>
    <row r="75" spans="1:9" x14ac:dyDescent="0.25">
      <c r="A75" s="18">
        <f>'PWBM-Budget'!A75</f>
        <v>2087</v>
      </c>
      <c r="B75" s="22"/>
      <c r="C75" s="22"/>
      <c r="D75" s="23"/>
      <c r="E75" s="23"/>
      <c r="F75" s="22"/>
      <c r="G75" s="23"/>
      <c r="H75" s="23"/>
      <c r="I75" s="22"/>
    </row>
    <row r="76" spans="1:9" x14ac:dyDescent="0.25">
      <c r="A76" s="18">
        <f>'PWBM-Budget'!A76</f>
        <v>2088</v>
      </c>
      <c r="B76" s="22"/>
      <c r="C76" s="22"/>
      <c r="D76" s="23"/>
      <c r="E76" s="23"/>
      <c r="F76" s="22"/>
      <c r="G76" s="23"/>
      <c r="H76" s="23"/>
      <c r="I76" s="22"/>
    </row>
    <row r="77" spans="1:9" x14ac:dyDescent="0.25">
      <c r="A77" s="18">
        <f>'PWBM-Budget'!A77</f>
        <v>2089</v>
      </c>
      <c r="B77" s="22"/>
      <c r="C77" s="22"/>
      <c r="D77" s="23"/>
      <c r="E77" s="23"/>
      <c r="F77" s="22"/>
      <c r="G77" s="23"/>
      <c r="H77" s="23"/>
      <c r="I77" s="22"/>
    </row>
    <row r="78" spans="1:9" x14ac:dyDescent="0.25">
      <c r="A78" s="18">
        <f>'PWBM-Budget'!A78</f>
        <v>2090</v>
      </c>
      <c r="B78" s="22"/>
      <c r="C78" s="22"/>
      <c r="D78" s="23"/>
      <c r="E78" s="23"/>
      <c r="F78" s="22"/>
      <c r="G78" s="23"/>
      <c r="H78" s="23"/>
      <c r="I78" s="22"/>
    </row>
    <row r="79" spans="1:9" x14ac:dyDescent="0.25">
      <c r="A79" s="18"/>
    </row>
    <row r="80" spans="1:9" x14ac:dyDescent="0.25">
      <c r="A80" s="18"/>
    </row>
    <row r="81" spans="1:1" x14ac:dyDescent="0.25">
      <c r="A81" s="18"/>
    </row>
  </sheetData>
  <mergeCells count="2">
    <mergeCell ref="F1:H1"/>
    <mergeCell ref="C1:E1"/>
  </mergeCells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/>
  </sheetViews>
  <sheetFormatPr defaultColWidth="8.85546875" defaultRowHeight="15" x14ac:dyDescent="0.25"/>
  <cols>
    <col min="1" max="1" width="11.85546875" style="27" customWidth="1"/>
    <col min="2" max="2" width="13.42578125" style="26" customWidth="1"/>
    <col min="3" max="4" width="13.42578125" style="25" customWidth="1"/>
  </cols>
  <sheetData>
    <row r="1" spans="1:4" ht="51" x14ac:dyDescent="0.25">
      <c r="A1" s="16"/>
      <c r="B1" s="20" t="s">
        <v>6</v>
      </c>
      <c r="C1" s="17" t="s">
        <v>20</v>
      </c>
      <c r="D1" s="17" t="s">
        <v>7</v>
      </c>
    </row>
    <row r="2" spans="1:4" x14ac:dyDescent="0.25">
      <c r="A2" s="18">
        <v>2015</v>
      </c>
      <c r="B2" s="21"/>
      <c r="C2" s="19"/>
      <c r="D2" s="23">
        <f>'Growth-Adjusted'!G3</f>
        <v>73.649000000000001</v>
      </c>
    </row>
    <row r="3" spans="1:4" x14ac:dyDescent="0.25">
      <c r="A3" s="18">
        <v>2016</v>
      </c>
      <c r="B3" s="22">
        <f>'Growth-Adjusted'!B4</f>
        <v>-1.3752854118519195</v>
      </c>
      <c r="C3" s="23">
        <f>'Growth-Adjusted'!F4</f>
        <v>-1.3176899483620734</v>
      </c>
      <c r="D3" s="23">
        <f>'Growth-Adjusted'!G4</f>
        <v>73.953805995387242</v>
      </c>
    </row>
    <row r="4" spans="1:4" x14ac:dyDescent="0.25">
      <c r="A4" s="18">
        <v>2017</v>
      </c>
      <c r="B4" s="22">
        <f>'Growth-Adjusted'!B5</f>
        <v>-1.3583285342561453</v>
      </c>
      <c r="C4" s="23">
        <f>'Growth-Adjusted'!F5</f>
        <v>-1.4179015485627899</v>
      </c>
      <c r="D4" s="23">
        <f>'Growth-Adjusted'!G5</f>
        <v>74.367171894946267</v>
      </c>
    </row>
    <row r="5" spans="1:4" x14ac:dyDescent="0.25">
      <c r="A5" s="18">
        <v>2018</v>
      </c>
      <c r="B5" s="22">
        <f>'Growth-Adjusted'!B6</f>
        <v>-0.80134645247797209</v>
      </c>
      <c r="C5" s="23">
        <f>'Growth-Adjusted'!F6</f>
        <v>-1.7728607830042129</v>
      </c>
      <c r="D5" s="23">
        <f>'Growth-Adjusted'!G6</f>
        <v>75.544093984162132</v>
      </c>
    </row>
    <row r="6" spans="1:4" x14ac:dyDescent="0.25">
      <c r="A6" s="18">
        <v>2019</v>
      </c>
      <c r="B6" s="22">
        <f>'Growth-Adjusted'!B7</f>
        <v>-0.67369036265392879</v>
      </c>
      <c r="C6" s="23">
        <f>'Growth-Adjusted'!F7</f>
        <v>-2.0451108292731197</v>
      </c>
      <c r="D6" s="23">
        <f>'Growth-Adjusted'!G7</f>
        <v>77.08027153270973</v>
      </c>
    </row>
    <row r="7" spans="1:4" x14ac:dyDescent="0.25">
      <c r="A7" s="18">
        <v>2020</v>
      </c>
      <c r="B7" s="22">
        <f>'Growth-Adjusted'!B8</f>
        <v>-0.50905473008558033</v>
      </c>
      <c r="C7" s="23">
        <f>'Growth-Adjusted'!F8</f>
        <v>-2.1534865966391461</v>
      </c>
      <c r="D7" s="23">
        <f>'Growth-Adjusted'!G8</f>
        <v>78.84137736114883</v>
      </c>
    </row>
    <row r="8" spans="1:4" x14ac:dyDescent="0.25">
      <c r="A8" s="18">
        <v>2021</v>
      </c>
      <c r="B8" s="22">
        <f>'Growth-Adjusted'!B9</f>
        <v>-0.13220682152632435</v>
      </c>
      <c r="C8" s="23">
        <f>'Growth-Adjusted'!F9</f>
        <v>-2.4699929786618537</v>
      </c>
      <c r="D8" s="23">
        <f>'Growth-Adjusted'!G9</f>
        <v>81.207136660753932</v>
      </c>
    </row>
    <row r="9" spans="1:4" x14ac:dyDescent="0.25">
      <c r="A9" s="18">
        <v>2022</v>
      </c>
      <c r="B9" s="22">
        <f>'Growth-Adjusted'!B10</f>
        <v>6.5616354694839174E-2</v>
      </c>
      <c r="C9" s="23">
        <f>'Growth-Adjusted'!F10</f>
        <v>-2.6858271352526586</v>
      </c>
      <c r="D9" s="23">
        <f>'Growth-Adjusted'!G10</f>
        <v>83.946248958835426</v>
      </c>
    </row>
    <row r="10" spans="1:4" x14ac:dyDescent="0.25">
      <c r="A10" s="18">
        <v>2023</v>
      </c>
      <c r="B10" s="22">
        <f>'Growth-Adjusted'!B11</f>
        <v>-7.1784271820220624E-2</v>
      </c>
      <c r="C10" s="23">
        <f>'Growth-Adjusted'!F11</f>
        <v>-2.8912564631332764</v>
      </c>
      <c r="D10" s="23">
        <f>'Growth-Adjusted'!G11</f>
        <v>86.777245218433208</v>
      </c>
    </row>
    <row r="11" spans="1:4" x14ac:dyDescent="0.25">
      <c r="A11" s="18">
        <v>2024</v>
      </c>
      <c r="B11" s="22">
        <f>'Growth-Adjusted'!B12</f>
        <v>0.12317689707349189</v>
      </c>
      <c r="C11" s="23">
        <f>'Growth-Adjusted'!F12</f>
        <v>-3.0342808718377396</v>
      </c>
      <c r="D11" s="23">
        <f>'Growth-Adjusted'!G12</f>
        <v>89.918415608296883</v>
      </c>
    </row>
    <row r="12" spans="1:4" x14ac:dyDescent="0.25">
      <c r="A12" s="18">
        <v>2025</v>
      </c>
      <c r="B12" s="22">
        <f>'Growth-Adjusted'!B13</f>
        <v>0.18574113972373141</v>
      </c>
      <c r="C12" s="23">
        <f>'Growth-Adjusted'!F13</f>
        <v>-3.1698262379467832</v>
      </c>
      <c r="D12" s="23">
        <f>'Growth-Adjusted'!G13</f>
        <v>93.255257336216047</v>
      </c>
    </row>
    <row r="13" spans="1:4" x14ac:dyDescent="0.25">
      <c r="A13" s="18">
        <v>2026</v>
      </c>
      <c r="B13" s="22">
        <f>'Growth-Adjusted'!B14</f>
        <v>0.18031991835377426</v>
      </c>
      <c r="C13" s="23">
        <f>'Growth-Adjusted'!F14</f>
        <v>-3.2691615703322863</v>
      </c>
      <c r="D13" s="23">
        <f>'Growth-Adjusted'!G14</f>
        <v>96.692576710437592</v>
      </c>
    </row>
    <row r="14" spans="1:4" x14ac:dyDescent="0.25">
      <c r="A14" s="18">
        <v>2027</v>
      </c>
      <c r="B14" s="22">
        <f>'Growth-Adjusted'!B15</f>
        <v>0.20271720419320616</v>
      </c>
      <c r="C14" s="23">
        <f>'Growth-Adjusted'!F15</f>
        <v>-3.4708051884611066</v>
      </c>
      <c r="D14" s="23">
        <f>'Growth-Adjusted'!G15</f>
        <v>100.35939438706846</v>
      </c>
    </row>
    <row r="15" spans="1:4" x14ac:dyDescent="0.25">
      <c r="A15" s="18">
        <v>2028</v>
      </c>
      <c r="B15" s="22">
        <f>'Growth-Adjusted'!B16</f>
        <v>0.12163810046207857</v>
      </c>
      <c r="C15" s="23">
        <f>'Growth-Adjusted'!F16</f>
        <v>-3.4894230253529068</v>
      </c>
      <c r="D15" s="23">
        <f>'Growth-Adjusted'!G16</f>
        <v>103.97089267338903</v>
      </c>
    </row>
    <row r="16" spans="1:4" x14ac:dyDescent="0.25">
      <c r="A16" s="18">
        <v>2029</v>
      </c>
      <c r="B16" s="22">
        <f>'Growth-Adjusted'!B17</f>
        <v>0.395763514448916</v>
      </c>
      <c r="C16" s="23">
        <f>'Growth-Adjusted'!F17</f>
        <v>-3.5517502809658987</v>
      </c>
      <c r="D16" s="23">
        <f>'Growth-Adjusted'!G17</f>
        <v>107.93412181320305</v>
      </c>
    </row>
    <row r="17" spans="1:4" x14ac:dyDescent="0.25">
      <c r="A17" s="18">
        <v>2030</v>
      </c>
      <c r="B17" s="22">
        <f>'Growth-Adjusted'!B18</f>
        <v>0.30589675405938976</v>
      </c>
      <c r="C17" s="23">
        <f>'Growth-Adjusted'!F18</f>
        <v>-3.6763521337921228</v>
      </c>
      <c r="D17" s="23">
        <f>'Growth-Adjusted'!G18</f>
        <v>111.94064092214428</v>
      </c>
    </row>
    <row r="18" spans="1:4" x14ac:dyDescent="0.25">
      <c r="A18" s="18">
        <v>2031</v>
      </c>
      <c r="B18" s="22">
        <f>'Growth-Adjusted'!B19</f>
        <v>0.46398410422521863</v>
      </c>
      <c r="C18" s="23">
        <f>'Growth-Adjusted'!F19</f>
        <v>-3.6351665172103793</v>
      </c>
      <c r="D18" s="23">
        <f>'Growth-Adjusted'!G19</f>
        <v>116.09519421940124</v>
      </c>
    </row>
    <row r="19" spans="1:4" x14ac:dyDescent="0.25">
      <c r="A19" s="18">
        <v>2032</v>
      </c>
      <c r="B19" s="22">
        <f>'Growth-Adjusted'!B20</f>
        <v>0.40028665691664855</v>
      </c>
      <c r="C19" s="23">
        <f>'Growth-Adjusted'!F20</f>
        <v>-3.7858393586294863</v>
      </c>
      <c r="D19" s="23">
        <f>'Growth-Adjusted'!G20</f>
        <v>120.34574714981245</v>
      </c>
    </row>
    <row r="20" spans="1:4" x14ac:dyDescent="0.25">
      <c r="A20" s="18">
        <v>2033</v>
      </c>
      <c r="B20" s="22">
        <f>'Growth-Adjusted'!B21</f>
        <v>0.2454815478795922</v>
      </c>
      <c r="C20" s="23">
        <f>'Growth-Adjusted'!F21</f>
        <v>-3.7032950031254903</v>
      </c>
      <c r="D20" s="23">
        <f>'Growth-Adjusted'!G21</f>
        <v>124.3444687558486</v>
      </c>
    </row>
    <row r="21" spans="1:4" x14ac:dyDescent="0.25">
      <c r="A21" s="18">
        <v>2034</v>
      </c>
      <c r="B21" s="22">
        <f>'Growth-Adjusted'!B22</f>
        <v>0.51898947093027914</v>
      </c>
      <c r="C21" s="23">
        <f>'Growth-Adjusted'!F22</f>
        <v>-3.7204552585421742</v>
      </c>
      <c r="D21" s="23">
        <f>'Growth-Adjusted'!G22</f>
        <v>128.71025871491784</v>
      </c>
    </row>
    <row r="22" spans="1:4" x14ac:dyDescent="0.25">
      <c r="A22" s="18">
        <v>2035</v>
      </c>
      <c r="B22" s="22">
        <f>'Growth-Adjusted'!B23</f>
        <v>0.26546720945499658</v>
      </c>
      <c r="C22" s="23">
        <f>'Growth-Adjusted'!F23</f>
        <v>-3.7844749650962135</v>
      </c>
      <c r="D22" s="23">
        <f>'Growth-Adjusted'!G23</f>
        <v>132.83641721210685</v>
      </c>
    </row>
    <row r="23" spans="1:4" x14ac:dyDescent="0.25">
      <c r="A23" s="18">
        <v>2036</v>
      </c>
      <c r="B23" s="22">
        <f>'Growth-Adjusted'!B24</f>
        <v>0.3730121513347342</v>
      </c>
      <c r="C23" s="23">
        <f>'Growth-Adjusted'!F24</f>
        <v>-3.7098121431850335</v>
      </c>
      <c r="D23" s="23">
        <f>'Growth-Adjusted'!G24</f>
        <v>137.04172533289076</v>
      </c>
    </row>
    <row r="24" spans="1:4" x14ac:dyDescent="0.25">
      <c r="A24" s="18">
        <v>2037</v>
      </c>
      <c r="B24" s="22">
        <f>'Growth-Adjusted'!B25</f>
        <v>0.29271640181431735</v>
      </c>
      <c r="C24" s="23">
        <f>'Growth-Adjusted'!F25</f>
        <v>-3.6661423095316659</v>
      </c>
      <c r="D24" s="23">
        <f>'Growth-Adjusted'!G25</f>
        <v>141.10901124980111</v>
      </c>
    </row>
    <row r="25" spans="1:4" x14ac:dyDescent="0.25">
      <c r="A25" s="18">
        <v>2038</v>
      </c>
      <c r="B25" s="22">
        <f>'Growth-Adjusted'!B26</f>
        <v>0.22494230274092786</v>
      </c>
      <c r="C25" s="23">
        <f>'Growth-Adjusted'!F26</f>
        <v>-3.689690955322563</v>
      </c>
      <c r="D25" s="23">
        <f>'Growth-Adjusted'!G26</f>
        <v>145.11611606440397</v>
      </c>
    </row>
    <row r="26" spans="1:4" x14ac:dyDescent="0.25">
      <c r="A26" s="18">
        <v>2039</v>
      </c>
      <c r="B26" s="22">
        <f>'Growth-Adjusted'!B27</f>
        <v>0.55312063987655335</v>
      </c>
      <c r="C26" s="23">
        <f>'Growth-Adjusted'!F27</f>
        <v>-3.6201799862046555</v>
      </c>
      <c r="D26" s="23">
        <f>'Growth-Adjusted'!G27</f>
        <v>149.53896324034804</v>
      </c>
    </row>
    <row r="27" spans="1:4" x14ac:dyDescent="0.25">
      <c r="A27" s="18">
        <v>2040</v>
      </c>
      <c r="B27" s="22">
        <f>'Growth-Adjusted'!B28</f>
        <v>0.49353764954214796</v>
      </c>
      <c r="C27" s="23">
        <f>'Growth-Adjusted'!F28</f>
        <v>-3.6977819245369328</v>
      </c>
      <c r="D27" s="23">
        <f>'Growth-Adjusted'!G28</f>
        <v>153.97477624921109</v>
      </c>
    </row>
    <row r="28" spans="1:4" x14ac:dyDescent="0.25">
      <c r="A28" s="18">
        <v>2041</v>
      </c>
      <c r="B28" s="22">
        <f>'Growth-Adjusted'!B29</f>
        <v>0.44498083056654991</v>
      </c>
      <c r="C28" s="23">
        <f>'Growth-Adjusted'!F29</f>
        <v>-3.6044121350299143</v>
      </c>
      <c r="D28" s="23">
        <f>'Growth-Adjusted'!G29</f>
        <v>158.26434662245771</v>
      </c>
    </row>
    <row r="29" spans="1:4" x14ac:dyDescent="0.25">
      <c r="A29" s="18">
        <v>2042</v>
      </c>
      <c r="B29" s="22">
        <f>'Growth-Adjusted'!B30</f>
        <v>0.32268073716527113</v>
      </c>
      <c r="C29" s="23">
        <f>'Growth-Adjusted'!F30</f>
        <v>-3.5439580606128422</v>
      </c>
      <c r="D29" s="23">
        <f>'Growth-Adjusted'!G30</f>
        <v>162.31899324342169</v>
      </c>
    </row>
    <row r="30" spans="1:4" x14ac:dyDescent="0.25">
      <c r="A30" s="18">
        <v>2043</v>
      </c>
      <c r="B30" s="22">
        <f>'Growth-Adjusted'!B31</f>
        <v>0.48244204499702903</v>
      </c>
      <c r="C30" s="23">
        <f>'Growth-Adjusted'!F31</f>
        <v>-3.5936867773051739</v>
      </c>
      <c r="D30" s="23">
        <f>'Growth-Adjusted'!G31</f>
        <v>166.69577509114905</v>
      </c>
    </row>
    <row r="31" spans="1:4" x14ac:dyDescent="0.25">
      <c r="A31" s="18">
        <v>2044</v>
      </c>
      <c r="B31" s="22">
        <f>'Growth-Adjusted'!B32</f>
        <v>0.23382702362914642</v>
      </c>
      <c r="C31" s="23">
        <f>'Growth-Adjusted'!F32</f>
        <v>-3.4975101521056584</v>
      </c>
      <c r="D31" s="23">
        <f>'Growth-Adjusted'!G32</f>
        <v>170.58306501266588</v>
      </c>
    </row>
    <row r="32" spans="1:4" x14ac:dyDescent="0.25">
      <c r="A32" s="18">
        <v>2045</v>
      </c>
      <c r="B32" s="22">
        <f>'Growth-Adjusted'!B33</f>
        <v>0.69992511491304299</v>
      </c>
      <c r="C32" s="23">
        <f>'Growth-Adjusted'!F33</f>
        <v>-3.5928943337242174</v>
      </c>
      <c r="D32" s="23">
        <f>'Growth-Adjusted'!G33</f>
        <v>175.36991306020218</v>
      </c>
    </row>
    <row r="33" spans="1:4" x14ac:dyDescent="0.25">
      <c r="A33" s="18">
        <v>2046</v>
      </c>
      <c r="B33" s="22">
        <f>'Growth-Adjusted'!B34</f>
        <v>0.1587676462446268</v>
      </c>
      <c r="C33" s="23">
        <f>'Growth-Adjusted'!F34</f>
        <v>-3.4851138851229511</v>
      </c>
      <c r="D33" s="23">
        <f>'Growth-Adjusted'!G34</f>
        <v>179.13345762851205</v>
      </c>
    </row>
    <row r="34" spans="1:4" x14ac:dyDescent="0.25">
      <c r="A34" s="18">
        <v>2047</v>
      </c>
      <c r="B34" s="22">
        <f>'Growth-Adjusted'!B35</f>
        <v>0.67584025807151704</v>
      </c>
      <c r="C34" s="23">
        <f>'Growth-Adjusted'!F35</f>
        <v>-3.4590957679302501</v>
      </c>
      <c r="D34" s="23">
        <f>'Growth-Adjusted'!G35</f>
        <v>183.80320941877127</v>
      </c>
    </row>
    <row r="35" spans="1:4" x14ac:dyDescent="0.25">
      <c r="A35" s="18">
        <v>2048</v>
      </c>
      <c r="B35" s="22">
        <f>'Growth-Adjusted'!B36</f>
        <v>0.62877787422391407</v>
      </c>
      <c r="C35" s="23">
        <f>'Growth-Adjusted'!F36</f>
        <v>-3.4359988117984708</v>
      </c>
      <c r="D35" s="23">
        <f>'Growth-Adjusted'!G36</f>
        <v>188.39492214350844</v>
      </c>
    </row>
    <row r="36" spans="1:4" x14ac:dyDescent="0.25">
      <c r="A36" s="18">
        <v>2049</v>
      </c>
      <c r="B36" s="22">
        <f>'Growth-Adjusted'!B37</f>
        <v>0.23440916399954403</v>
      </c>
      <c r="C36" s="23">
        <f>'Growth-Adjusted'!F37</f>
        <v>-3.5065810714727994</v>
      </c>
      <c r="D36" s="23">
        <f>'Growth-Adjusted'!G37</f>
        <v>192.34311817699543</v>
      </c>
    </row>
    <row r="37" spans="1:4" x14ac:dyDescent="0.25">
      <c r="A37" s="18">
        <v>2050</v>
      </c>
      <c r="B37" s="22">
        <f>'Growth-Adjusted'!B38</f>
        <v>0.84675713398544872</v>
      </c>
      <c r="C37" s="23">
        <f>'Growth-Adjusted'!F38</f>
        <v>-3.3378249228462136</v>
      </c>
      <c r="D37" s="23">
        <f>'Growth-Adjusted'!G38</f>
        <v>197.30962217473541</v>
      </c>
    </row>
    <row r="38" spans="1:4" x14ac:dyDescent="0.25">
      <c r="A38" s="2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PWBM-Budget</vt:lpstr>
      <vt:lpstr>Growth-Adjusted</vt:lpstr>
      <vt:lpstr>ToDynamicModel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Arnon</dc:creator>
  <cp:lastModifiedBy>Alexander Arnon</cp:lastModifiedBy>
  <dcterms:created xsi:type="dcterms:W3CDTF">2016-05-04T18:24:58Z</dcterms:created>
  <dcterms:modified xsi:type="dcterms:W3CDTF">2016-11-08T02:08:07Z</dcterms:modified>
</cp:coreProperties>
</file>