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Desktop/FINAL RESUBMISSION FILES/FILES TO UPLOAD/"/>
    </mc:Choice>
  </mc:AlternateContent>
  <xr:revisionPtr revIDLastSave="0" documentId="13_ncr:1_{AFE2A0A3-E95C-2244-8CE9-85622E8E8F8A}" xr6:coauthVersionLast="47" xr6:coauthVersionMax="47" xr10:uidLastSave="{00000000-0000-0000-0000-000000000000}"/>
  <bookViews>
    <workbookView xWindow="3480" yWindow="960" windowWidth="20560" windowHeight="16000" activeTab="2" xr2:uid="{00000000-000D-0000-FFFF-FFFF00000000}"/>
  </bookViews>
  <sheets>
    <sheet name="FDCA-CO2" sheetId="6" r:id="rId1"/>
    <sheet name="FDCA-FSC" sheetId="2" r:id="rId2"/>
    <sheet name="FOGO-CO2" sheetId="4" r:id="rId3"/>
    <sheet name="FOGO-FSC" sheetId="7" r:id="rId4"/>
    <sheet name="FALL ET AL. (2011)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0" i="9" l="1"/>
  <c r="H140" i="9" s="1"/>
  <c r="F139" i="9"/>
  <c r="G139" i="9" s="1"/>
  <c r="F138" i="9"/>
  <c r="H138" i="9" s="1"/>
  <c r="F137" i="9"/>
  <c r="H137" i="9" s="1"/>
  <c r="F136" i="9"/>
  <c r="G136" i="9" s="1"/>
  <c r="F135" i="9"/>
  <c r="H135" i="9" s="1"/>
  <c r="G134" i="9"/>
  <c r="F134" i="9"/>
  <c r="H134" i="9" s="1"/>
  <c r="F133" i="9"/>
  <c r="H133" i="9" s="1"/>
  <c r="F132" i="9"/>
  <c r="G132" i="9" s="1"/>
  <c r="F131" i="9"/>
  <c r="H131" i="9" s="1"/>
  <c r="F130" i="9"/>
  <c r="H130" i="9" s="1"/>
  <c r="F129" i="9"/>
  <c r="H129" i="9" s="1"/>
  <c r="F128" i="9"/>
  <c r="G128" i="9" s="1"/>
  <c r="F127" i="9"/>
  <c r="G127" i="9" s="1"/>
  <c r="F126" i="9"/>
  <c r="H126" i="9" s="1"/>
  <c r="F125" i="9"/>
  <c r="H125" i="9" s="1"/>
  <c r="F124" i="9"/>
  <c r="G124" i="9" s="1"/>
  <c r="F123" i="9"/>
  <c r="G123" i="9" s="1"/>
  <c r="F122" i="9"/>
  <c r="H122" i="9" s="1"/>
  <c r="F121" i="9"/>
  <c r="H121" i="9" s="1"/>
  <c r="F120" i="9"/>
  <c r="G120" i="9" s="1"/>
  <c r="G119" i="9"/>
  <c r="F119" i="9"/>
  <c r="H119" i="9" s="1"/>
  <c r="G118" i="9"/>
  <c r="F118" i="9"/>
  <c r="H118" i="9" s="1"/>
  <c r="F117" i="9"/>
  <c r="H117" i="9" s="1"/>
  <c r="F116" i="9"/>
  <c r="G116" i="9" s="1"/>
  <c r="H115" i="9"/>
  <c r="F115" i="9"/>
  <c r="G115" i="9" s="1"/>
  <c r="F114" i="9"/>
  <c r="H114" i="9" s="1"/>
  <c r="F113" i="9"/>
  <c r="H113" i="9" s="1"/>
  <c r="F112" i="9"/>
  <c r="G112" i="9" s="1"/>
  <c r="G111" i="9"/>
  <c r="F111" i="9"/>
  <c r="H111" i="9" s="1"/>
  <c r="G110" i="9"/>
  <c r="F110" i="9"/>
  <c r="H110" i="9" s="1"/>
  <c r="F109" i="9"/>
  <c r="H109" i="9" s="1"/>
  <c r="F108" i="9"/>
  <c r="G108" i="9" s="1"/>
  <c r="F107" i="9"/>
  <c r="H107" i="9" s="1"/>
  <c r="F106" i="9"/>
  <c r="H106" i="9" s="1"/>
  <c r="F105" i="9"/>
  <c r="H105" i="9" s="1"/>
  <c r="F104" i="9"/>
  <c r="G104" i="9" s="1"/>
  <c r="H103" i="9"/>
  <c r="G103" i="9"/>
  <c r="F103" i="9"/>
  <c r="G102" i="9"/>
  <c r="F102" i="9"/>
  <c r="H102" i="9" s="1"/>
  <c r="F101" i="9"/>
  <c r="H101" i="9" s="1"/>
  <c r="F100" i="9"/>
  <c r="G100" i="9" s="1"/>
  <c r="H99" i="9"/>
  <c r="F99" i="9"/>
  <c r="G99" i="9" s="1"/>
  <c r="F98" i="9"/>
  <c r="H98" i="9" s="1"/>
  <c r="F97" i="9"/>
  <c r="H97" i="9" s="1"/>
  <c r="F96" i="9"/>
  <c r="G96" i="9" s="1"/>
  <c r="G95" i="9"/>
  <c r="F95" i="9"/>
  <c r="H95" i="9" s="1"/>
  <c r="G94" i="9"/>
  <c r="F94" i="9"/>
  <c r="H94" i="9" s="1"/>
  <c r="F93" i="9"/>
  <c r="H93" i="9" s="1"/>
  <c r="F92" i="9"/>
  <c r="G92" i="9" s="1"/>
  <c r="F91" i="9"/>
  <c r="H91" i="9" s="1"/>
  <c r="F90" i="9"/>
  <c r="H90" i="9" s="1"/>
  <c r="F89" i="9"/>
  <c r="H89" i="9" s="1"/>
  <c r="F88" i="9"/>
  <c r="G88" i="9" s="1"/>
  <c r="H87" i="9"/>
  <c r="G87" i="9"/>
  <c r="F87" i="9"/>
  <c r="G86" i="9"/>
  <c r="F86" i="9"/>
  <c r="H86" i="9" s="1"/>
  <c r="F85" i="9"/>
  <c r="H85" i="9" s="1"/>
  <c r="F84" i="9"/>
  <c r="G84" i="9" s="1"/>
  <c r="H83" i="9"/>
  <c r="F83" i="9"/>
  <c r="G83" i="9" s="1"/>
  <c r="F82" i="9"/>
  <c r="H82" i="9" s="1"/>
  <c r="F81" i="9"/>
  <c r="H81" i="9" s="1"/>
  <c r="F80" i="9"/>
  <c r="G80" i="9" s="1"/>
  <c r="G79" i="9"/>
  <c r="F79" i="9"/>
  <c r="H79" i="9" s="1"/>
  <c r="G78" i="9"/>
  <c r="F78" i="9"/>
  <c r="H78" i="9" s="1"/>
  <c r="F77" i="9"/>
  <c r="H77" i="9" s="1"/>
  <c r="F76" i="9"/>
  <c r="G76" i="9" s="1"/>
  <c r="F75" i="9"/>
  <c r="H75" i="9" s="1"/>
  <c r="G74" i="9"/>
  <c r="F74" i="9"/>
  <c r="H74" i="9" s="1"/>
  <c r="F73" i="9"/>
  <c r="H73" i="9" s="1"/>
  <c r="F72" i="9"/>
  <c r="G72" i="9" s="1"/>
  <c r="H71" i="9"/>
  <c r="G71" i="9"/>
  <c r="F71" i="9"/>
  <c r="G70" i="9"/>
  <c r="F70" i="9"/>
  <c r="H70" i="9" s="1"/>
  <c r="F69" i="9"/>
  <c r="H69" i="9" s="1"/>
  <c r="F68" i="9"/>
  <c r="G68" i="9" s="1"/>
  <c r="H67" i="9"/>
  <c r="G67" i="9"/>
  <c r="F67" i="9"/>
  <c r="F66" i="9"/>
  <c r="H66" i="9" s="1"/>
  <c r="F65" i="9"/>
  <c r="H65" i="9" s="1"/>
  <c r="F64" i="9"/>
  <c r="G64" i="9" s="1"/>
  <c r="G63" i="9"/>
  <c r="F63" i="9"/>
  <c r="H63" i="9" s="1"/>
  <c r="G62" i="9"/>
  <c r="F62" i="9"/>
  <c r="H62" i="9" s="1"/>
  <c r="F61" i="9"/>
  <c r="H61" i="9" s="1"/>
  <c r="F60" i="9"/>
  <c r="G60" i="9" s="1"/>
  <c r="F59" i="9"/>
  <c r="H59" i="9" s="1"/>
  <c r="G58" i="9"/>
  <c r="F58" i="9"/>
  <c r="H58" i="9" s="1"/>
  <c r="F57" i="9"/>
  <c r="H57" i="9" s="1"/>
  <c r="F56" i="9"/>
  <c r="G56" i="9" s="1"/>
  <c r="F55" i="9"/>
  <c r="H55" i="9" s="1"/>
  <c r="G54" i="9"/>
  <c r="F54" i="9"/>
  <c r="H54" i="9" s="1"/>
  <c r="F53" i="9"/>
  <c r="H53" i="9" s="1"/>
  <c r="F52" i="9"/>
  <c r="G52" i="9" s="1"/>
  <c r="H51" i="9"/>
  <c r="G51" i="9"/>
  <c r="F51" i="9"/>
  <c r="F50" i="9"/>
  <c r="H50" i="9" s="1"/>
  <c r="F49" i="9"/>
  <c r="H49" i="9" s="1"/>
  <c r="F48" i="9"/>
  <c r="G48" i="9" s="1"/>
  <c r="G47" i="9"/>
  <c r="F47" i="9"/>
  <c r="H47" i="9" s="1"/>
  <c r="G46" i="9"/>
  <c r="F46" i="9"/>
  <c r="H46" i="9" s="1"/>
  <c r="F45" i="9"/>
  <c r="H45" i="9" s="1"/>
  <c r="F44" i="9"/>
  <c r="G44" i="9" s="1"/>
  <c r="F43" i="9"/>
  <c r="H43" i="9" s="1"/>
  <c r="G42" i="9"/>
  <c r="F42" i="9"/>
  <c r="H42" i="9" s="1"/>
  <c r="F41" i="9"/>
  <c r="H41" i="9" s="1"/>
  <c r="F40" i="9"/>
  <c r="G40" i="9" s="1"/>
  <c r="H39" i="9"/>
  <c r="F39" i="9"/>
  <c r="G39" i="9" s="1"/>
  <c r="G38" i="9"/>
  <c r="F38" i="9"/>
  <c r="H38" i="9" s="1"/>
  <c r="F37" i="9"/>
  <c r="H37" i="9" s="1"/>
  <c r="F36" i="9"/>
  <c r="G36" i="9" s="1"/>
  <c r="H35" i="9"/>
  <c r="G35" i="9"/>
  <c r="F35" i="9"/>
  <c r="F34" i="9"/>
  <c r="H34" i="9" s="1"/>
  <c r="F33" i="9"/>
  <c r="H33" i="9" s="1"/>
  <c r="F32" i="9"/>
  <c r="G32" i="9" s="1"/>
  <c r="G31" i="9"/>
  <c r="F31" i="9"/>
  <c r="H31" i="9" s="1"/>
  <c r="G30" i="9"/>
  <c r="F30" i="9"/>
  <c r="H30" i="9" s="1"/>
  <c r="F29" i="9"/>
  <c r="H29" i="9" s="1"/>
  <c r="F28" i="9"/>
  <c r="G28" i="9" s="1"/>
  <c r="F27" i="9"/>
  <c r="H27" i="9" s="1"/>
  <c r="G26" i="9"/>
  <c r="F26" i="9"/>
  <c r="H26" i="9" s="1"/>
  <c r="F25" i="9"/>
  <c r="H25" i="9" s="1"/>
  <c r="F24" i="9"/>
  <c r="G24" i="9" s="1"/>
  <c r="H23" i="9"/>
  <c r="F23" i="9"/>
  <c r="G23" i="9" s="1"/>
  <c r="G22" i="9"/>
  <c r="F22" i="9"/>
  <c r="H22" i="9" s="1"/>
  <c r="F21" i="9"/>
  <c r="H21" i="9" s="1"/>
  <c r="F20" i="9"/>
  <c r="G20" i="9" s="1"/>
  <c r="H19" i="9"/>
  <c r="G19" i="9"/>
  <c r="F19" i="9"/>
  <c r="F18" i="9"/>
  <c r="H18" i="9" s="1"/>
  <c r="F17" i="9"/>
  <c r="H17" i="9" s="1"/>
  <c r="F16" i="9"/>
  <c r="G16" i="9" s="1"/>
  <c r="G15" i="9"/>
  <c r="F15" i="9"/>
  <c r="H15" i="9" s="1"/>
  <c r="G14" i="9"/>
  <c r="F14" i="9"/>
  <c r="H14" i="9" s="1"/>
  <c r="F13" i="9"/>
  <c r="H13" i="9" s="1"/>
  <c r="F12" i="9"/>
  <c r="G12" i="9" s="1"/>
  <c r="F11" i="9"/>
  <c r="H11" i="9" s="1"/>
  <c r="G10" i="9"/>
  <c r="F10" i="9"/>
  <c r="H10" i="9" s="1"/>
  <c r="F9" i="9"/>
  <c r="H9" i="9" s="1"/>
  <c r="F8" i="9"/>
  <c r="G8" i="9" s="1"/>
  <c r="H7" i="9"/>
  <c r="F7" i="9"/>
  <c r="G7" i="9" s="1"/>
  <c r="G6" i="9"/>
  <c r="F6" i="9"/>
  <c r="H6" i="9" s="1"/>
  <c r="F5" i="9"/>
  <c r="H5" i="9" s="1"/>
  <c r="F4" i="9"/>
  <c r="G4" i="9" s="1"/>
  <c r="H3" i="9"/>
  <c r="G3" i="9"/>
  <c r="F3" i="9"/>
  <c r="F2" i="9"/>
  <c r="H2" i="9" s="1"/>
  <c r="G2" i="9" l="1"/>
  <c r="G11" i="9"/>
  <c r="G18" i="9"/>
  <c r="G27" i="9"/>
  <c r="G34" i="9"/>
  <c r="G43" i="9"/>
  <c r="G50" i="9"/>
  <c r="G59" i="9"/>
  <c r="G66" i="9"/>
  <c r="G75" i="9"/>
  <c r="G82" i="9"/>
  <c r="G91" i="9"/>
  <c r="G98" i="9"/>
  <c r="G107" i="9"/>
  <c r="G114" i="9"/>
  <c r="H123" i="9"/>
  <c r="G126" i="9"/>
  <c r="G138" i="9"/>
  <c r="G55" i="9"/>
  <c r="G90" i="9"/>
  <c r="G106" i="9"/>
  <c r="G122" i="9"/>
  <c r="H127" i="9"/>
  <c r="G130" i="9"/>
  <c r="H4" i="9"/>
  <c r="H8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H112" i="9"/>
  <c r="H116" i="9"/>
  <c r="H120" i="9"/>
  <c r="H124" i="9"/>
  <c r="H128" i="9"/>
  <c r="H132" i="9"/>
  <c r="H136" i="9"/>
  <c r="G131" i="9"/>
  <c r="G135" i="9"/>
  <c r="H139" i="9"/>
  <c r="G5" i="9"/>
  <c r="G9" i="9"/>
  <c r="G13" i="9"/>
  <c r="G17" i="9"/>
  <c r="G21" i="9"/>
  <c r="G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0" i="9"/>
  <c r="Q116" i="6" l="1"/>
  <c r="Q2" i="6"/>
  <c r="S137" i="6"/>
  <c r="AF137" i="6" s="1"/>
  <c r="S138" i="6"/>
  <c r="AF138" i="6" s="1"/>
  <c r="S139" i="6"/>
  <c r="AF139" i="6" s="1"/>
  <c r="S140" i="6"/>
  <c r="AF140" i="6" s="1"/>
  <c r="S141" i="6"/>
  <c r="AF141" i="6" s="1"/>
  <c r="S142" i="6"/>
  <c r="AF142" i="6" s="1"/>
  <c r="S143" i="6"/>
  <c r="AF143" i="6" s="1"/>
  <c r="S144" i="6"/>
  <c r="AF144" i="6" s="1"/>
  <c r="S145" i="6"/>
  <c r="AF145" i="6" s="1"/>
  <c r="S146" i="6"/>
  <c r="AF146" i="6" s="1"/>
  <c r="S147" i="6"/>
  <c r="AF147" i="6" s="1"/>
  <c r="S148" i="6"/>
  <c r="AF148" i="6" s="1"/>
  <c r="S149" i="6"/>
  <c r="AF149" i="6" s="1"/>
  <c r="S150" i="6"/>
  <c r="AF150" i="6" s="1"/>
  <c r="S151" i="6"/>
  <c r="AF151" i="6" s="1"/>
  <c r="S152" i="6"/>
  <c r="AF152" i="6" s="1"/>
  <c r="S153" i="6"/>
  <c r="AF153" i="6" s="1"/>
  <c r="S154" i="6"/>
  <c r="AF154" i="6" s="1"/>
  <c r="S155" i="6"/>
  <c r="AF155" i="6" s="1"/>
  <c r="S156" i="6"/>
  <c r="AF156" i="6" s="1"/>
  <c r="S157" i="6"/>
  <c r="AF157" i="6" s="1"/>
  <c r="S158" i="6"/>
  <c r="AF158" i="6" s="1"/>
  <c r="S159" i="6"/>
  <c r="AF159" i="6" s="1"/>
  <c r="S160" i="6"/>
  <c r="AF160" i="6" s="1"/>
  <c r="S161" i="6"/>
  <c r="AF161" i="6" s="1"/>
  <c r="S162" i="6"/>
  <c r="AF162" i="6" s="1"/>
  <c r="S163" i="6"/>
  <c r="AF163" i="6" s="1"/>
  <c r="S164" i="6"/>
  <c r="AF164" i="6" s="1"/>
  <c r="S165" i="6"/>
  <c r="AF165" i="6" s="1"/>
  <c r="S166" i="6"/>
  <c r="AF166" i="6" s="1"/>
  <c r="S167" i="6"/>
  <c r="AF167" i="6" s="1"/>
  <c r="S168" i="6"/>
  <c r="AF168" i="6" s="1"/>
  <c r="S169" i="6"/>
  <c r="AF169" i="6" s="1"/>
  <c r="S170" i="6"/>
  <c r="AF170" i="6" s="1"/>
  <c r="S171" i="6"/>
  <c r="AF171" i="6" s="1"/>
  <c r="S172" i="6"/>
  <c r="AF172" i="6" s="1"/>
  <c r="S173" i="6"/>
  <c r="AF173" i="6" s="1"/>
  <c r="S174" i="6"/>
  <c r="AF174" i="6" s="1"/>
  <c r="S175" i="6"/>
  <c r="AF175" i="6" s="1"/>
  <c r="S176" i="6"/>
  <c r="AF176" i="6" s="1"/>
  <c r="S177" i="6"/>
  <c r="AF177" i="6" s="1"/>
  <c r="S178" i="6"/>
  <c r="AF178" i="6" s="1"/>
  <c r="S179" i="6"/>
  <c r="AF179" i="6" s="1"/>
  <c r="S180" i="6"/>
  <c r="AF180" i="6" s="1"/>
  <c r="S181" i="6"/>
  <c r="AF181" i="6" s="1"/>
  <c r="S182" i="6"/>
  <c r="AF182" i="6" s="1"/>
  <c r="S183" i="6"/>
  <c r="AF183" i="6" s="1"/>
  <c r="S184" i="6"/>
  <c r="AF184" i="6" s="1"/>
  <c r="S185" i="6"/>
  <c r="AF185" i="6" s="1"/>
  <c r="S186" i="6"/>
  <c r="AF186" i="6" s="1"/>
  <c r="S187" i="6"/>
  <c r="AF187" i="6" s="1"/>
  <c r="S188" i="6"/>
  <c r="AF188" i="6" s="1"/>
  <c r="S189" i="6"/>
  <c r="AF189" i="6" s="1"/>
  <c r="S190" i="6"/>
  <c r="AF190" i="6" s="1"/>
  <c r="S191" i="6"/>
  <c r="AF191" i="6" s="1"/>
  <c r="S192" i="6"/>
  <c r="AF192" i="6" s="1"/>
  <c r="S193" i="6"/>
  <c r="AF193" i="6" s="1"/>
  <c r="S194" i="6"/>
  <c r="AF194" i="6" s="1"/>
  <c r="S195" i="6"/>
  <c r="AF195" i="6" s="1"/>
  <c r="S196" i="6"/>
  <c r="AF196" i="6" s="1"/>
  <c r="S197" i="6"/>
  <c r="AF197" i="6" s="1"/>
  <c r="S198" i="6"/>
  <c r="AF198" i="6" s="1"/>
  <c r="S199" i="6"/>
  <c r="AF199" i="6" s="1"/>
  <c r="S200" i="6"/>
  <c r="AF200" i="6" s="1"/>
  <c r="S201" i="6"/>
  <c r="AF201" i="6" s="1"/>
  <c r="S202" i="6"/>
  <c r="AF202" i="6" s="1"/>
  <c r="S203" i="6"/>
  <c r="AF203" i="6" s="1"/>
  <c r="S204" i="6"/>
  <c r="AF204" i="6" s="1"/>
  <c r="S205" i="6"/>
  <c r="AF205" i="6" s="1"/>
  <c r="S206" i="6"/>
  <c r="AF206" i="6" s="1"/>
  <c r="S207" i="6"/>
  <c r="AF207" i="6" s="1"/>
  <c r="S208" i="6"/>
  <c r="AF208" i="6" s="1"/>
  <c r="S209" i="6"/>
  <c r="AF209" i="6" s="1"/>
  <c r="S210" i="6"/>
  <c r="AF210" i="6" s="1"/>
  <c r="S211" i="6"/>
  <c r="AF211" i="6" s="1"/>
  <c r="S212" i="6"/>
  <c r="AF212" i="6" s="1"/>
  <c r="S213" i="6"/>
  <c r="AF213" i="6" s="1"/>
  <c r="S214" i="6"/>
  <c r="AF214" i="6" s="1"/>
  <c r="S215" i="6"/>
  <c r="AF215" i="6" s="1"/>
  <c r="S216" i="6"/>
  <c r="AF216" i="6" s="1"/>
  <c r="S217" i="6"/>
  <c r="AF217" i="6" s="1"/>
  <c r="S218" i="6"/>
  <c r="AF218" i="6" s="1"/>
  <c r="S219" i="6"/>
  <c r="AF219" i="6" s="1"/>
  <c r="S220" i="6"/>
  <c r="AF220" i="6" s="1"/>
  <c r="S221" i="6"/>
  <c r="AF221" i="6" s="1"/>
  <c r="S222" i="6"/>
  <c r="AF222" i="6" s="1"/>
  <c r="S223" i="6"/>
  <c r="AF223" i="6" s="1"/>
  <c r="S224" i="6"/>
  <c r="AF224" i="6" s="1"/>
  <c r="S225" i="6"/>
  <c r="AF225" i="6" s="1"/>
  <c r="S226" i="6"/>
  <c r="AF226" i="6" s="1"/>
  <c r="S227" i="6"/>
  <c r="AF227" i="6" s="1"/>
  <c r="S228" i="6"/>
  <c r="AF228" i="6" s="1"/>
  <c r="S229" i="6"/>
  <c r="AF229" i="6" s="1"/>
  <c r="S230" i="6"/>
  <c r="AF230" i="6" s="1"/>
  <c r="S136" i="6"/>
  <c r="AF136" i="6" s="1"/>
  <c r="S135" i="6"/>
  <c r="AF135" i="6" s="1"/>
  <c r="S134" i="6"/>
  <c r="AF134" i="6" s="1"/>
  <c r="R134" i="6"/>
  <c r="S133" i="6"/>
  <c r="AF133" i="6" s="1"/>
  <c r="S3" i="6"/>
  <c r="AF3" i="6" s="1"/>
  <c r="S4" i="6"/>
  <c r="AF4" i="6" s="1"/>
  <c r="S5" i="6"/>
  <c r="AF5" i="6" s="1"/>
  <c r="S6" i="6"/>
  <c r="AF6" i="6" s="1"/>
  <c r="S7" i="6"/>
  <c r="AF7" i="6" s="1"/>
  <c r="S8" i="6"/>
  <c r="AF8" i="6" s="1"/>
  <c r="S9" i="6"/>
  <c r="AF9" i="6" s="1"/>
  <c r="S10" i="6"/>
  <c r="AF10" i="6" s="1"/>
  <c r="S11" i="6"/>
  <c r="AF11" i="6" s="1"/>
  <c r="S12" i="6"/>
  <c r="AF12" i="6" s="1"/>
  <c r="S13" i="6"/>
  <c r="AF13" i="6" s="1"/>
  <c r="S14" i="6"/>
  <c r="AF14" i="6" s="1"/>
  <c r="S15" i="6"/>
  <c r="AF15" i="6" s="1"/>
  <c r="S16" i="6"/>
  <c r="AF16" i="6" s="1"/>
  <c r="S17" i="6"/>
  <c r="AF17" i="6" s="1"/>
  <c r="S18" i="6"/>
  <c r="AF18" i="6" s="1"/>
  <c r="S19" i="6"/>
  <c r="AF19" i="6" s="1"/>
  <c r="S20" i="6"/>
  <c r="AF20" i="6" s="1"/>
  <c r="S21" i="6"/>
  <c r="AF21" i="6" s="1"/>
  <c r="S22" i="6"/>
  <c r="AF22" i="6" s="1"/>
  <c r="S23" i="6"/>
  <c r="AF23" i="6" s="1"/>
  <c r="S24" i="6"/>
  <c r="AF24" i="6" s="1"/>
  <c r="S25" i="6"/>
  <c r="AF25" i="6" s="1"/>
  <c r="S26" i="6"/>
  <c r="AF26" i="6" s="1"/>
  <c r="S27" i="6"/>
  <c r="AF27" i="6" s="1"/>
  <c r="S28" i="6"/>
  <c r="AF28" i="6" s="1"/>
  <c r="S29" i="6"/>
  <c r="AF29" i="6" s="1"/>
  <c r="S30" i="6"/>
  <c r="AF30" i="6" s="1"/>
  <c r="S31" i="6"/>
  <c r="AF31" i="6" s="1"/>
  <c r="S32" i="6"/>
  <c r="AF32" i="6" s="1"/>
  <c r="S33" i="6"/>
  <c r="AF33" i="6" s="1"/>
  <c r="S34" i="6"/>
  <c r="AF34" i="6" s="1"/>
  <c r="S35" i="6"/>
  <c r="AF35" i="6" s="1"/>
  <c r="S36" i="6"/>
  <c r="AF36" i="6" s="1"/>
  <c r="S37" i="6"/>
  <c r="AF37" i="6" s="1"/>
  <c r="S38" i="6"/>
  <c r="AF38" i="6" s="1"/>
  <c r="S39" i="6"/>
  <c r="AF39" i="6" s="1"/>
  <c r="S40" i="6"/>
  <c r="AF40" i="6" s="1"/>
  <c r="S41" i="6"/>
  <c r="AF41" i="6" s="1"/>
  <c r="S42" i="6"/>
  <c r="AF42" i="6" s="1"/>
  <c r="S43" i="6"/>
  <c r="AF43" i="6" s="1"/>
  <c r="S44" i="6"/>
  <c r="AF44" i="6" s="1"/>
  <c r="S45" i="6"/>
  <c r="AF45" i="6" s="1"/>
  <c r="S46" i="6"/>
  <c r="AF46" i="6" s="1"/>
  <c r="S47" i="6"/>
  <c r="AF47" i="6" s="1"/>
  <c r="S48" i="6"/>
  <c r="AF48" i="6" s="1"/>
  <c r="S49" i="6"/>
  <c r="AF49" i="6" s="1"/>
  <c r="S50" i="6"/>
  <c r="AF50" i="6" s="1"/>
  <c r="S51" i="6"/>
  <c r="AF51" i="6" s="1"/>
  <c r="S52" i="6"/>
  <c r="AF52" i="6" s="1"/>
  <c r="S53" i="6"/>
  <c r="AF53" i="6" s="1"/>
  <c r="S54" i="6"/>
  <c r="AF54" i="6" s="1"/>
  <c r="S55" i="6"/>
  <c r="AF55" i="6" s="1"/>
  <c r="S56" i="6"/>
  <c r="AF56" i="6" s="1"/>
  <c r="S57" i="6"/>
  <c r="AF57" i="6" s="1"/>
  <c r="S58" i="6"/>
  <c r="AF58" i="6" s="1"/>
  <c r="S59" i="6"/>
  <c r="AF59" i="6" s="1"/>
  <c r="S60" i="6"/>
  <c r="AF60" i="6" s="1"/>
  <c r="S61" i="6"/>
  <c r="AF61" i="6" s="1"/>
  <c r="S62" i="6"/>
  <c r="AF62" i="6" s="1"/>
  <c r="S63" i="6"/>
  <c r="AF63" i="6" s="1"/>
  <c r="S64" i="6"/>
  <c r="AF64" i="6" s="1"/>
  <c r="S65" i="6"/>
  <c r="AF65" i="6" s="1"/>
  <c r="S66" i="6"/>
  <c r="AF66" i="6" s="1"/>
  <c r="S67" i="6"/>
  <c r="AF67" i="6" s="1"/>
  <c r="S68" i="6"/>
  <c r="AF68" i="6" s="1"/>
  <c r="S69" i="6"/>
  <c r="AF69" i="6" s="1"/>
  <c r="S70" i="6"/>
  <c r="AF70" i="6" s="1"/>
  <c r="S71" i="6"/>
  <c r="AF71" i="6" s="1"/>
  <c r="S72" i="6"/>
  <c r="AF72" i="6" s="1"/>
  <c r="S73" i="6"/>
  <c r="AF73" i="6" s="1"/>
  <c r="S74" i="6"/>
  <c r="AF74" i="6" s="1"/>
  <c r="S75" i="6"/>
  <c r="AF75" i="6" s="1"/>
  <c r="S76" i="6"/>
  <c r="AF76" i="6" s="1"/>
  <c r="S77" i="6"/>
  <c r="AF77" i="6" s="1"/>
  <c r="S78" i="6"/>
  <c r="AF78" i="6" s="1"/>
  <c r="S79" i="6"/>
  <c r="AF79" i="6" s="1"/>
  <c r="S80" i="6"/>
  <c r="AF80" i="6" s="1"/>
  <c r="S81" i="6"/>
  <c r="AF81" i="6" s="1"/>
  <c r="S82" i="6"/>
  <c r="AF82" i="6" s="1"/>
  <c r="S83" i="6"/>
  <c r="AF83" i="6" s="1"/>
  <c r="S84" i="6"/>
  <c r="AF84" i="6" s="1"/>
  <c r="S85" i="6"/>
  <c r="AF85" i="6" s="1"/>
  <c r="S86" i="6"/>
  <c r="AF86" i="6" s="1"/>
  <c r="S87" i="6"/>
  <c r="AF87" i="6" s="1"/>
  <c r="S88" i="6"/>
  <c r="AF88" i="6" s="1"/>
  <c r="S89" i="6"/>
  <c r="AF89" i="6" s="1"/>
  <c r="S90" i="6"/>
  <c r="AF90" i="6" s="1"/>
  <c r="S91" i="6"/>
  <c r="AF91" i="6" s="1"/>
  <c r="S92" i="6"/>
  <c r="AF92" i="6" s="1"/>
  <c r="S93" i="6"/>
  <c r="AF93" i="6" s="1"/>
  <c r="S94" i="6"/>
  <c r="AF94" i="6" s="1"/>
  <c r="S95" i="6"/>
  <c r="AF95" i="6" s="1"/>
  <c r="S96" i="6"/>
  <c r="AF96" i="6" s="1"/>
  <c r="S97" i="6"/>
  <c r="AF97" i="6" s="1"/>
  <c r="S98" i="6"/>
  <c r="AF98" i="6" s="1"/>
  <c r="S99" i="6"/>
  <c r="AF99" i="6" s="1"/>
  <c r="S100" i="6"/>
  <c r="AF100" i="6" s="1"/>
  <c r="S101" i="6"/>
  <c r="AF101" i="6" s="1"/>
  <c r="S102" i="6"/>
  <c r="AF102" i="6" s="1"/>
  <c r="S103" i="6"/>
  <c r="AF103" i="6" s="1"/>
  <c r="S104" i="6"/>
  <c r="AF104" i="6" s="1"/>
  <c r="S105" i="6"/>
  <c r="AF105" i="6" s="1"/>
  <c r="S106" i="6"/>
  <c r="AF106" i="6" s="1"/>
  <c r="S107" i="6"/>
  <c r="AF107" i="6" s="1"/>
  <c r="S108" i="6"/>
  <c r="AF108" i="6" s="1"/>
  <c r="S109" i="6"/>
  <c r="AF109" i="6" s="1"/>
  <c r="S110" i="6"/>
  <c r="AF110" i="6" s="1"/>
  <c r="S111" i="6"/>
  <c r="AF111" i="6" s="1"/>
  <c r="S112" i="6"/>
  <c r="AF112" i="6" s="1"/>
  <c r="S113" i="6"/>
  <c r="AF113" i="6" s="1"/>
  <c r="S114" i="6"/>
  <c r="AF114" i="6" s="1"/>
  <c r="S115" i="6"/>
  <c r="AF115" i="6" s="1"/>
  <c r="S116" i="6"/>
  <c r="AF116" i="6" s="1"/>
  <c r="S117" i="6"/>
  <c r="AF117" i="6" s="1"/>
  <c r="S118" i="6"/>
  <c r="AF118" i="6" s="1"/>
  <c r="S119" i="6"/>
  <c r="AF119" i="6" s="1"/>
  <c r="S120" i="6"/>
  <c r="AF120" i="6" s="1"/>
  <c r="S121" i="6"/>
  <c r="AF121" i="6" s="1"/>
  <c r="S122" i="6"/>
  <c r="AF122" i="6" s="1"/>
  <c r="S123" i="6"/>
  <c r="AF123" i="6" s="1"/>
  <c r="S124" i="6"/>
  <c r="AF124" i="6" s="1"/>
  <c r="S125" i="6"/>
  <c r="AF125" i="6" s="1"/>
  <c r="S126" i="6"/>
  <c r="AF126" i="6" s="1"/>
  <c r="S127" i="6"/>
  <c r="AF127" i="6" s="1"/>
  <c r="S128" i="6"/>
  <c r="AF128" i="6" s="1"/>
  <c r="S129" i="6"/>
  <c r="AF129" i="6" s="1"/>
  <c r="S130" i="6"/>
  <c r="AF130" i="6" s="1"/>
  <c r="S131" i="6"/>
  <c r="AF131" i="6" s="1"/>
  <c r="S132" i="6"/>
  <c r="AF132" i="6" s="1"/>
  <c r="S2" i="6"/>
  <c r="AF2" i="6" s="1"/>
  <c r="R107" i="6"/>
  <c r="AE107" i="6" s="1"/>
  <c r="R108" i="6"/>
  <c r="AE108" i="6" s="1"/>
  <c r="R109" i="6"/>
  <c r="AE109" i="6" s="1"/>
  <c r="R110" i="6"/>
  <c r="AE110" i="6" s="1"/>
  <c r="R111" i="6"/>
  <c r="AE111" i="6" s="1"/>
  <c r="R112" i="6"/>
  <c r="AE112" i="6" s="1"/>
  <c r="R113" i="6"/>
  <c r="AE113" i="6" s="1"/>
  <c r="R114" i="6"/>
  <c r="AE114" i="6" s="1"/>
  <c r="R115" i="6"/>
  <c r="AE115" i="6" s="1"/>
  <c r="R116" i="6"/>
  <c r="AE116" i="6" s="1"/>
  <c r="R117" i="6"/>
  <c r="AE117" i="6" s="1"/>
  <c r="R118" i="6"/>
  <c r="AE118" i="6" s="1"/>
  <c r="R119" i="6"/>
  <c r="AE119" i="6" s="1"/>
  <c r="R120" i="6"/>
  <c r="AE120" i="6" s="1"/>
  <c r="R121" i="6"/>
  <c r="AE121" i="6" s="1"/>
  <c r="R122" i="6"/>
  <c r="AE122" i="6" s="1"/>
  <c r="R123" i="6"/>
  <c r="AE123" i="6" s="1"/>
  <c r="R124" i="6"/>
  <c r="AE124" i="6" s="1"/>
  <c r="R125" i="6"/>
  <c r="AE125" i="6" s="1"/>
  <c r="R126" i="6"/>
  <c r="AE126" i="6" s="1"/>
  <c r="R127" i="6"/>
  <c r="AE127" i="6" s="1"/>
  <c r="R128" i="6"/>
  <c r="AE128" i="6" s="1"/>
  <c r="R129" i="6"/>
  <c r="AE129" i="6" s="1"/>
  <c r="R130" i="6"/>
  <c r="AE130" i="6" s="1"/>
  <c r="R131" i="6"/>
  <c r="AE131" i="6" s="1"/>
  <c r="R132" i="6"/>
  <c r="AE132" i="6" s="1"/>
  <c r="R133" i="6"/>
  <c r="AE133" i="6" s="1"/>
  <c r="R106" i="6"/>
  <c r="AE106" i="6" s="1"/>
  <c r="Q183" i="6"/>
  <c r="AD183" i="6" s="1"/>
  <c r="R3" i="6"/>
  <c r="AE3" i="6" s="1"/>
  <c r="R4" i="6"/>
  <c r="AE4" i="6" s="1"/>
  <c r="R5" i="6"/>
  <c r="AE5" i="6" s="1"/>
  <c r="R6" i="6"/>
  <c r="AE6" i="6" s="1"/>
  <c r="R7" i="6"/>
  <c r="AE7" i="6" s="1"/>
  <c r="R8" i="6"/>
  <c r="AE8" i="6" s="1"/>
  <c r="R9" i="6"/>
  <c r="AE9" i="6" s="1"/>
  <c r="R10" i="6"/>
  <c r="AE10" i="6" s="1"/>
  <c r="R11" i="6"/>
  <c r="AE11" i="6" s="1"/>
  <c r="R12" i="6"/>
  <c r="AE12" i="6" s="1"/>
  <c r="R13" i="6"/>
  <c r="AE13" i="6" s="1"/>
  <c r="R14" i="6"/>
  <c r="AE14" i="6" s="1"/>
  <c r="R15" i="6"/>
  <c r="AE15" i="6" s="1"/>
  <c r="R16" i="6"/>
  <c r="AE16" i="6" s="1"/>
  <c r="R17" i="6"/>
  <c r="AE17" i="6" s="1"/>
  <c r="R18" i="6"/>
  <c r="AE18" i="6" s="1"/>
  <c r="R19" i="6"/>
  <c r="AE19" i="6" s="1"/>
  <c r="R20" i="6"/>
  <c r="AE20" i="6" s="1"/>
  <c r="R21" i="6"/>
  <c r="AE21" i="6" s="1"/>
  <c r="R22" i="6"/>
  <c r="AE22" i="6" s="1"/>
  <c r="R23" i="6"/>
  <c r="AE23" i="6" s="1"/>
  <c r="R24" i="6"/>
  <c r="AE24" i="6" s="1"/>
  <c r="R25" i="6"/>
  <c r="AE25" i="6" s="1"/>
  <c r="R26" i="6"/>
  <c r="AE26" i="6" s="1"/>
  <c r="R27" i="6"/>
  <c r="AE27" i="6" s="1"/>
  <c r="R28" i="6"/>
  <c r="AE28" i="6" s="1"/>
  <c r="R29" i="6"/>
  <c r="AE29" i="6" s="1"/>
  <c r="R30" i="6"/>
  <c r="AE30" i="6" s="1"/>
  <c r="R31" i="6"/>
  <c r="AE31" i="6" s="1"/>
  <c r="R32" i="6"/>
  <c r="AE32" i="6" s="1"/>
  <c r="R33" i="6"/>
  <c r="AE33" i="6" s="1"/>
  <c r="R34" i="6"/>
  <c r="AE34" i="6" s="1"/>
  <c r="R35" i="6"/>
  <c r="AE35" i="6" s="1"/>
  <c r="R36" i="6"/>
  <c r="AE36" i="6" s="1"/>
  <c r="R37" i="6"/>
  <c r="AE37" i="6" s="1"/>
  <c r="R38" i="6"/>
  <c r="AE38" i="6" s="1"/>
  <c r="R39" i="6"/>
  <c r="AE39" i="6" s="1"/>
  <c r="R40" i="6"/>
  <c r="AE40" i="6" s="1"/>
  <c r="R41" i="6"/>
  <c r="AE41" i="6" s="1"/>
  <c r="R42" i="6"/>
  <c r="AE42" i="6" s="1"/>
  <c r="R43" i="6"/>
  <c r="AE43" i="6" s="1"/>
  <c r="R44" i="6"/>
  <c r="AE44" i="6" s="1"/>
  <c r="R45" i="6"/>
  <c r="AE45" i="6" s="1"/>
  <c r="R46" i="6"/>
  <c r="AE46" i="6" s="1"/>
  <c r="R47" i="6"/>
  <c r="AE47" i="6" s="1"/>
  <c r="R48" i="6"/>
  <c r="AE48" i="6" s="1"/>
  <c r="R49" i="6"/>
  <c r="AE49" i="6" s="1"/>
  <c r="R50" i="6"/>
  <c r="AE50" i="6" s="1"/>
  <c r="R51" i="6"/>
  <c r="AE51" i="6" s="1"/>
  <c r="R52" i="6"/>
  <c r="AE52" i="6" s="1"/>
  <c r="R53" i="6"/>
  <c r="AE53" i="6" s="1"/>
  <c r="R54" i="6"/>
  <c r="AE54" i="6" s="1"/>
  <c r="R55" i="6"/>
  <c r="AE55" i="6" s="1"/>
  <c r="R56" i="6"/>
  <c r="AE56" i="6" s="1"/>
  <c r="R57" i="6"/>
  <c r="AE57" i="6" s="1"/>
  <c r="R58" i="6"/>
  <c r="AE58" i="6" s="1"/>
  <c r="R59" i="6"/>
  <c r="AE59" i="6" s="1"/>
  <c r="R2" i="6"/>
  <c r="AE2" i="6" s="1"/>
  <c r="Q135" i="6"/>
  <c r="AD135" i="6" s="1"/>
  <c r="K10" i="4"/>
  <c r="K9" i="4"/>
  <c r="AE134" i="6" l="1"/>
  <c r="I2" i="2"/>
  <c r="M2" i="2"/>
  <c r="I4" i="2"/>
  <c r="N48" i="2"/>
  <c r="W48" i="2"/>
  <c r="N12" i="2"/>
  <c r="W12" i="2"/>
  <c r="O12" i="2"/>
  <c r="X12" i="2"/>
  <c r="P12" i="2"/>
  <c r="Y12" i="2"/>
  <c r="Q12" i="2"/>
  <c r="Z12" i="2"/>
  <c r="R12" i="2"/>
  <c r="AA12" i="2"/>
  <c r="S12" i="2"/>
  <c r="AB12" i="2"/>
  <c r="T12" i="2"/>
  <c r="AC12" i="2"/>
  <c r="U12" i="2"/>
  <c r="AD12" i="2"/>
  <c r="N13" i="2"/>
  <c r="W13" i="2"/>
  <c r="O13" i="2"/>
  <c r="X13" i="2"/>
  <c r="P13" i="2"/>
  <c r="Y13" i="2"/>
  <c r="Q13" i="2"/>
  <c r="Z13" i="2"/>
  <c r="R13" i="2"/>
  <c r="AA13" i="2"/>
  <c r="S13" i="2"/>
  <c r="AB13" i="2"/>
  <c r="T13" i="2"/>
  <c r="AC13" i="2"/>
  <c r="U13" i="2"/>
  <c r="AD13" i="2"/>
  <c r="N14" i="2"/>
  <c r="W14" i="2"/>
  <c r="O14" i="2"/>
  <c r="X14" i="2"/>
  <c r="P14" i="2"/>
  <c r="Y14" i="2"/>
  <c r="Q14" i="2"/>
  <c r="Z14" i="2"/>
  <c r="R14" i="2"/>
  <c r="AA14" i="2"/>
  <c r="S14" i="2"/>
  <c r="AB14" i="2"/>
  <c r="T14" i="2"/>
  <c r="AC14" i="2"/>
  <c r="U14" i="2"/>
  <c r="AD14" i="2"/>
  <c r="N15" i="2"/>
  <c r="W15" i="2"/>
  <c r="O15" i="2"/>
  <c r="X15" i="2"/>
  <c r="P15" i="2"/>
  <c r="Y15" i="2"/>
  <c r="Q15" i="2"/>
  <c r="Z15" i="2"/>
  <c r="R15" i="2"/>
  <c r="AA15" i="2"/>
  <c r="S15" i="2"/>
  <c r="AB15" i="2"/>
  <c r="T15" i="2"/>
  <c r="AC15" i="2"/>
  <c r="U15" i="2"/>
  <c r="AD15" i="2"/>
  <c r="N16" i="2"/>
  <c r="W16" i="2"/>
  <c r="O16" i="2"/>
  <c r="X16" i="2"/>
  <c r="P16" i="2"/>
  <c r="Y16" i="2"/>
  <c r="Q16" i="2"/>
  <c r="Z16" i="2"/>
  <c r="R16" i="2"/>
  <c r="AA16" i="2"/>
  <c r="S16" i="2"/>
  <c r="AB16" i="2"/>
  <c r="T16" i="2"/>
  <c r="AC16" i="2"/>
  <c r="U16" i="2"/>
  <c r="AD16" i="2"/>
  <c r="N17" i="2"/>
  <c r="W17" i="2"/>
  <c r="O17" i="2"/>
  <c r="X17" i="2"/>
  <c r="P17" i="2"/>
  <c r="Y17" i="2"/>
  <c r="Q17" i="2"/>
  <c r="Z17" i="2"/>
  <c r="R17" i="2"/>
  <c r="AA17" i="2"/>
  <c r="S17" i="2"/>
  <c r="AB17" i="2"/>
  <c r="T17" i="2"/>
  <c r="AC17" i="2"/>
  <c r="U17" i="2"/>
  <c r="AD17" i="2"/>
  <c r="N18" i="2"/>
  <c r="W18" i="2"/>
  <c r="O18" i="2"/>
  <c r="X18" i="2"/>
  <c r="P18" i="2"/>
  <c r="Y18" i="2"/>
  <c r="Q18" i="2"/>
  <c r="Z18" i="2"/>
  <c r="R18" i="2"/>
  <c r="AA18" i="2"/>
  <c r="S18" i="2"/>
  <c r="AB18" i="2"/>
  <c r="T18" i="2"/>
  <c r="AC18" i="2"/>
  <c r="U18" i="2"/>
  <c r="AD18" i="2"/>
  <c r="N19" i="2"/>
  <c r="W19" i="2"/>
  <c r="O19" i="2"/>
  <c r="X19" i="2"/>
  <c r="P19" i="2"/>
  <c r="Y19" i="2"/>
  <c r="Q19" i="2"/>
  <c r="Z19" i="2"/>
  <c r="R19" i="2"/>
  <c r="AA19" i="2"/>
  <c r="S19" i="2"/>
  <c r="AB19" i="2"/>
  <c r="T19" i="2"/>
  <c r="AC19" i="2"/>
  <c r="U19" i="2"/>
  <c r="AD19" i="2"/>
  <c r="N20" i="2"/>
  <c r="W20" i="2"/>
  <c r="O20" i="2"/>
  <c r="X20" i="2"/>
  <c r="P20" i="2"/>
  <c r="Y20" i="2"/>
  <c r="Q20" i="2"/>
  <c r="Z20" i="2"/>
  <c r="R20" i="2"/>
  <c r="AA20" i="2"/>
  <c r="S20" i="2"/>
  <c r="AB20" i="2"/>
  <c r="T20" i="2"/>
  <c r="AC20" i="2"/>
  <c r="U20" i="2"/>
  <c r="AD20" i="2"/>
  <c r="N21" i="2"/>
  <c r="W21" i="2"/>
  <c r="O21" i="2"/>
  <c r="X21" i="2"/>
  <c r="P21" i="2"/>
  <c r="Y21" i="2"/>
  <c r="Q21" i="2"/>
  <c r="Z21" i="2"/>
  <c r="R21" i="2"/>
  <c r="AA21" i="2"/>
  <c r="S21" i="2"/>
  <c r="AB21" i="2"/>
  <c r="T21" i="2"/>
  <c r="AC21" i="2"/>
  <c r="U21" i="2"/>
  <c r="AD21" i="2"/>
  <c r="N22" i="2"/>
  <c r="W22" i="2"/>
  <c r="O22" i="2"/>
  <c r="X22" i="2"/>
  <c r="P22" i="2"/>
  <c r="Y22" i="2"/>
  <c r="Q22" i="2"/>
  <c r="Z22" i="2"/>
  <c r="R22" i="2"/>
  <c r="AA22" i="2"/>
  <c r="S22" i="2"/>
  <c r="AB22" i="2"/>
  <c r="T22" i="2"/>
  <c r="AC22" i="2"/>
  <c r="U22" i="2"/>
  <c r="AD22" i="2"/>
  <c r="N23" i="2"/>
  <c r="W23" i="2"/>
  <c r="O23" i="2"/>
  <c r="X23" i="2"/>
  <c r="P23" i="2"/>
  <c r="Y23" i="2"/>
  <c r="Q23" i="2"/>
  <c r="Z23" i="2"/>
  <c r="R23" i="2"/>
  <c r="AA23" i="2"/>
  <c r="S23" i="2"/>
  <c r="AB23" i="2"/>
  <c r="T23" i="2"/>
  <c r="AC23" i="2"/>
  <c r="U23" i="2"/>
  <c r="AD23" i="2"/>
  <c r="N24" i="2"/>
  <c r="W24" i="2"/>
  <c r="O24" i="2"/>
  <c r="X24" i="2"/>
  <c r="P24" i="2"/>
  <c r="Y24" i="2"/>
  <c r="Q24" i="2"/>
  <c r="Z24" i="2"/>
  <c r="R24" i="2"/>
  <c r="AA24" i="2"/>
  <c r="S24" i="2"/>
  <c r="AB24" i="2"/>
  <c r="T24" i="2"/>
  <c r="AC24" i="2"/>
  <c r="U24" i="2"/>
  <c r="AD24" i="2"/>
  <c r="N25" i="2"/>
  <c r="W25" i="2"/>
  <c r="O25" i="2"/>
  <c r="X25" i="2"/>
  <c r="P25" i="2"/>
  <c r="Y25" i="2"/>
  <c r="Q25" i="2"/>
  <c r="Z25" i="2"/>
  <c r="R25" i="2"/>
  <c r="AA25" i="2"/>
  <c r="S25" i="2"/>
  <c r="AB25" i="2"/>
  <c r="T25" i="2"/>
  <c r="AC25" i="2"/>
  <c r="U25" i="2"/>
  <c r="AD25" i="2"/>
  <c r="N26" i="2"/>
  <c r="W26" i="2"/>
  <c r="O26" i="2"/>
  <c r="X26" i="2"/>
  <c r="P26" i="2"/>
  <c r="Y26" i="2"/>
  <c r="Q26" i="2"/>
  <c r="Z26" i="2"/>
  <c r="R26" i="2"/>
  <c r="AA26" i="2"/>
  <c r="S26" i="2"/>
  <c r="AB26" i="2"/>
  <c r="T26" i="2"/>
  <c r="AC26" i="2"/>
  <c r="U26" i="2"/>
  <c r="AD26" i="2"/>
  <c r="N27" i="2"/>
  <c r="W27" i="2"/>
  <c r="O27" i="2"/>
  <c r="X27" i="2"/>
  <c r="P27" i="2"/>
  <c r="Y27" i="2"/>
  <c r="Q27" i="2"/>
  <c r="Z27" i="2"/>
  <c r="R27" i="2"/>
  <c r="AA27" i="2"/>
  <c r="S27" i="2"/>
  <c r="AB27" i="2"/>
  <c r="T27" i="2"/>
  <c r="AC27" i="2"/>
  <c r="U27" i="2"/>
  <c r="AD27" i="2"/>
  <c r="N28" i="2"/>
  <c r="W28" i="2"/>
  <c r="O28" i="2"/>
  <c r="X28" i="2"/>
  <c r="P28" i="2"/>
  <c r="Y28" i="2"/>
  <c r="Q28" i="2"/>
  <c r="Z28" i="2"/>
  <c r="R28" i="2"/>
  <c r="AA28" i="2"/>
  <c r="S28" i="2"/>
  <c r="AB28" i="2"/>
  <c r="T28" i="2"/>
  <c r="AC28" i="2"/>
  <c r="U28" i="2"/>
  <c r="AD28" i="2"/>
  <c r="N29" i="2"/>
  <c r="W29" i="2"/>
  <c r="O29" i="2"/>
  <c r="X29" i="2"/>
  <c r="P29" i="2"/>
  <c r="Y29" i="2"/>
  <c r="Q29" i="2"/>
  <c r="Z29" i="2"/>
  <c r="R29" i="2"/>
  <c r="AA29" i="2"/>
  <c r="S29" i="2"/>
  <c r="AB29" i="2"/>
  <c r="T29" i="2"/>
  <c r="AC29" i="2"/>
  <c r="U29" i="2"/>
  <c r="AD29" i="2"/>
  <c r="N30" i="2"/>
  <c r="W30" i="2"/>
  <c r="O30" i="2"/>
  <c r="X30" i="2"/>
  <c r="P30" i="2"/>
  <c r="Y30" i="2"/>
  <c r="Q30" i="2"/>
  <c r="Z30" i="2"/>
  <c r="R30" i="2"/>
  <c r="AA30" i="2"/>
  <c r="S30" i="2"/>
  <c r="AB30" i="2"/>
  <c r="T30" i="2"/>
  <c r="AC30" i="2"/>
  <c r="U30" i="2"/>
  <c r="AD30" i="2"/>
  <c r="N31" i="2"/>
  <c r="W31" i="2"/>
  <c r="O31" i="2"/>
  <c r="X31" i="2"/>
  <c r="P31" i="2"/>
  <c r="Y31" i="2"/>
  <c r="Q31" i="2"/>
  <c r="Z31" i="2"/>
  <c r="R31" i="2"/>
  <c r="AA31" i="2"/>
  <c r="S31" i="2"/>
  <c r="AB31" i="2"/>
  <c r="T31" i="2"/>
  <c r="AC31" i="2"/>
  <c r="U31" i="2"/>
  <c r="AD31" i="2"/>
  <c r="N32" i="2"/>
  <c r="W32" i="2"/>
  <c r="O32" i="2"/>
  <c r="X32" i="2"/>
  <c r="P32" i="2"/>
  <c r="Y32" i="2"/>
  <c r="Q32" i="2"/>
  <c r="Z32" i="2"/>
  <c r="R32" i="2"/>
  <c r="AA32" i="2"/>
  <c r="S32" i="2"/>
  <c r="AB32" i="2"/>
  <c r="T32" i="2"/>
  <c r="AC32" i="2"/>
  <c r="U32" i="2"/>
  <c r="AD32" i="2"/>
  <c r="N33" i="2"/>
  <c r="W33" i="2"/>
  <c r="O33" i="2"/>
  <c r="X33" i="2"/>
  <c r="P33" i="2"/>
  <c r="Y33" i="2"/>
  <c r="Q33" i="2"/>
  <c r="Z33" i="2"/>
  <c r="R33" i="2"/>
  <c r="AA33" i="2"/>
  <c r="S33" i="2"/>
  <c r="AB33" i="2"/>
  <c r="T33" i="2"/>
  <c r="AC33" i="2"/>
  <c r="U33" i="2"/>
  <c r="AD33" i="2"/>
  <c r="N34" i="2"/>
  <c r="W34" i="2"/>
  <c r="O34" i="2"/>
  <c r="X34" i="2"/>
  <c r="P34" i="2"/>
  <c r="Y34" i="2"/>
  <c r="Q34" i="2"/>
  <c r="Z34" i="2"/>
  <c r="R34" i="2"/>
  <c r="AA34" i="2"/>
  <c r="S34" i="2"/>
  <c r="AB34" i="2"/>
  <c r="T34" i="2"/>
  <c r="AC34" i="2"/>
  <c r="U34" i="2"/>
  <c r="AD34" i="2"/>
  <c r="N35" i="2"/>
  <c r="W35" i="2"/>
  <c r="O35" i="2"/>
  <c r="X35" i="2"/>
  <c r="P35" i="2"/>
  <c r="Y35" i="2"/>
  <c r="Q35" i="2"/>
  <c r="Z35" i="2"/>
  <c r="R35" i="2"/>
  <c r="AA35" i="2"/>
  <c r="S35" i="2"/>
  <c r="AB35" i="2"/>
  <c r="T35" i="2"/>
  <c r="AC35" i="2"/>
  <c r="U35" i="2"/>
  <c r="AD35" i="2"/>
  <c r="N36" i="2"/>
  <c r="W36" i="2"/>
  <c r="O36" i="2"/>
  <c r="X36" i="2"/>
  <c r="P36" i="2"/>
  <c r="Y36" i="2"/>
  <c r="Q36" i="2"/>
  <c r="Z36" i="2"/>
  <c r="R36" i="2"/>
  <c r="AA36" i="2"/>
  <c r="S36" i="2"/>
  <c r="AB36" i="2"/>
  <c r="T36" i="2"/>
  <c r="AC36" i="2"/>
  <c r="U36" i="2"/>
  <c r="AD36" i="2"/>
  <c r="N37" i="2"/>
  <c r="W37" i="2"/>
  <c r="O37" i="2"/>
  <c r="X37" i="2"/>
  <c r="P37" i="2"/>
  <c r="Y37" i="2"/>
  <c r="Q37" i="2"/>
  <c r="Z37" i="2"/>
  <c r="R37" i="2"/>
  <c r="AA37" i="2"/>
  <c r="S37" i="2"/>
  <c r="AB37" i="2"/>
  <c r="T37" i="2"/>
  <c r="AC37" i="2"/>
  <c r="U37" i="2"/>
  <c r="AD37" i="2"/>
  <c r="N38" i="2"/>
  <c r="W38" i="2"/>
  <c r="O38" i="2"/>
  <c r="X38" i="2"/>
  <c r="P38" i="2"/>
  <c r="Y38" i="2"/>
  <c r="Q38" i="2"/>
  <c r="Z38" i="2"/>
  <c r="R38" i="2"/>
  <c r="AA38" i="2"/>
  <c r="S38" i="2"/>
  <c r="AB38" i="2"/>
  <c r="T38" i="2"/>
  <c r="AC38" i="2"/>
  <c r="U38" i="2"/>
  <c r="AD38" i="2"/>
  <c r="N39" i="2"/>
  <c r="W39" i="2"/>
  <c r="O39" i="2"/>
  <c r="X39" i="2"/>
  <c r="P39" i="2"/>
  <c r="Y39" i="2"/>
  <c r="Q39" i="2"/>
  <c r="Z39" i="2"/>
  <c r="R39" i="2"/>
  <c r="AA39" i="2"/>
  <c r="S39" i="2"/>
  <c r="AB39" i="2"/>
  <c r="T39" i="2"/>
  <c r="AC39" i="2"/>
  <c r="U39" i="2"/>
  <c r="AD39" i="2"/>
  <c r="N40" i="2"/>
  <c r="W40" i="2"/>
  <c r="O40" i="2"/>
  <c r="X40" i="2"/>
  <c r="P40" i="2"/>
  <c r="Y40" i="2"/>
  <c r="Q40" i="2"/>
  <c r="Z40" i="2"/>
  <c r="R40" i="2"/>
  <c r="AA40" i="2"/>
  <c r="S40" i="2"/>
  <c r="AB40" i="2"/>
  <c r="T40" i="2"/>
  <c r="AC40" i="2"/>
  <c r="U40" i="2"/>
  <c r="AD40" i="2"/>
  <c r="N41" i="2"/>
  <c r="W41" i="2"/>
  <c r="O41" i="2"/>
  <c r="X41" i="2"/>
  <c r="P41" i="2"/>
  <c r="Y41" i="2"/>
  <c r="Q41" i="2"/>
  <c r="Z41" i="2"/>
  <c r="R41" i="2"/>
  <c r="AA41" i="2"/>
  <c r="S41" i="2"/>
  <c r="AB41" i="2"/>
  <c r="T41" i="2"/>
  <c r="AC41" i="2"/>
  <c r="U41" i="2"/>
  <c r="AD41" i="2"/>
  <c r="N42" i="2"/>
  <c r="W42" i="2"/>
  <c r="O42" i="2"/>
  <c r="X42" i="2"/>
  <c r="P42" i="2"/>
  <c r="Y42" i="2"/>
  <c r="Q42" i="2"/>
  <c r="Z42" i="2"/>
  <c r="R42" i="2"/>
  <c r="AA42" i="2"/>
  <c r="S42" i="2"/>
  <c r="AB42" i="2"/>
  <c r="T42" i="2"/>
  <c r="AC42" i="2"/>
  <c r="U42" i="2"/>
  <c r="AD42" i="2"/>
  <c r="N43" i="2"/>
  <c r="W43" i="2"/>
  <c r="O43" i="2"/>
  <c r="X43" i="2"/>
  <c r="P43" i="2"/>
  <c r="Y43" i="2"/>
  <c r="Q43" i="2"/>
  <c r="Z43" i="2"/>
  <c r="R43" i="2"/>
  <c r="AA43" i="2"/>
  <c r="S43" i="2"/>
  <c r="AB43" i="2"/>
  <c r="T43" i="2"/>
  <c r="AC43" i="2"/>
  <c r="U43" i="2"/>
  <c r="AD43" i="2"/>
  <c r="N44" i="2"/>
  <c r="W44" i="2"/>
  <c r="O44" i="2"/>
  <c r="X44" i="2"/>
  <c r="P44" i="2"/>
  <c r="Y44" i="2"/>
  <c r="Q44" i="2"/>
  <c r="Z44" i="2"/>
  <c r="R44" i="2"/>
  <c r="AA44" i="2"/>
  <c r="S44" i="2"/>
  <c r="AB44" i="2"/>
  <c r="T44" i="2"/>
  <c r="AC44" i="2"/>
  <c r="U44" i="2"/>
  <c r="AD44" i="2"/>
  <c r="N45" i="2"/>
  <c r="W45" i="2"/>
  <c r="O45" i="2"/>
  <c r="X45" i="2"/>
  <c r="P45" i="2"/>
  <c r="Y45" i="2"/>
  <c r="Q45" i="2"/>
  <c r="Z45" i="2"/>
  <c r="R45" i="2"/>
  <c r="AA45" i="2"/>
  <c r="S45" i="2"/>
  <c r="AB45" i="2"/>
  <c r="T45" i="2"/>
  <c r="AC45" i="2"/>
  <c r="U45" i="2"/>
  <c r="AD45" i="2"/>
  <c r="N46" i="2"/>
  <c r="W46" i="2"/>
  <c r="O46" i="2"/>
  <c r="X46" i="2"/>
  <c r="P46" i="2"/>
  <c r="Y46" i="2"/>
  <c r="Q46" i="2"/>
  <c r="Z46" i="2"/>
  <c r="R46" i="2"/>
  <c r="AA46" i="2"/>
  <c r="S46" i="2"/>
  <c r="AB46" i="2"/>
  <c r="T46" i="2"/>
  <c r="AC46" i="2"/>
  <c r="U46" i="2"/>
  <c r="AD46" i="2"/>
  <c r="N47" i="2"/>
  <c r="W47" i="2"/>
  <c r="O47" i="2"/>
  <c r="X47" i="2"/>
  <c r="P47" i="2"/>
  <c r="Y47" i="2"/>
  <c r="Q47" i="2"/>
  <c r="Z47" i="2"/>
  <c r="R47" i="2"/>
  <c r="AA47" i="2"/>
  <c r="S47" i="2"/>
  <c r="AB47" i="2"/>
  <c r="T47" i="2"/>
  <c r="AC47" i="2"/>
  <c r="U47" i="2"/>
  <c r="AD47" i="2"/>
  <c r="O48" i="2"/>
  <c r="X48" i="2"/>
  <c r="P48" i="2"/>
  <c r="Y48" i="2"/>
  <c r="Q48" i="2"/>
  <c r="Z48" i="2"/>
  <c r="R48" i="2"/>
  <c r="AA48" i="2"/>
  <c r="S48" i="2"/>
  <c r="AB48" i="2"/>
  <c r="T48" i="2"/>
  <c r="AC48" i="2"/>
  <c r="U48" i="2"/>
  <c r="AD48" i="2"/>
  <c r="U11" i="2"/>
  <c r="AD11" i="2"/>
  <c r="T11" i="2"/>
  <c r="AC11" i="2"/>
  <c r="S11" i="2"/>
  <c r="AB11" i="2"/>
  <c r="R11" i="2"/>
  <c r="AA11" i="2"/>
  <c r="Q11" i="2"/>
  <c r="Z11" i="2"/>
  <c r="P11" i="2"/>
  <c r="Y11" i="2"/>
  <c r="O11" i="2"/>
  <c r="X11" i="2"/>
  <c r="N11" i="2"/>
  <c r="W11" i="2"/>
  <c r="N10" i="2"/>
  <c r="W10" i="2"/>
  <c r="U10" i="2"/>
  <c r="AD10" i="2"/>
  <c r="T10" i="2"/>
  <c r="AC10" i="2"/>
  <c r="S10" i="2"/>
  <c r="AB10" i="2"/>
  <c r="R10" i="2"/>
  <c r="AA10" i="2"/>
  <c r="Q10" i="2"/>
  <c r="Z10" i="2"/>
  <c r="P10" i="2"/>
  <c r="Y10" i="2"/>
  <c r="O10" i="2"/>
  <c r="X10" i="2"/>
  <c r="I3" i="2"/>
  <c r="N3" i="2"/>
  <c r="W3" i="2"/>
  <c r="O3" i="2"/>
  <c r="X3" i="2"/>
  <c r="P3" i="2"/>
  <c r="Y3" i="2"/>
  <c r="Q3" i="2"/>
  <c r="Z3" i="2"/>
  <c r="R3" i="2"/>
  <c r="AA3" i="2"/>
  <c r="S3" i="2"/>
  <c r="AB3" i="2"/>
  <c r="T3" i="2"/>
  <c r="AC3" i="2"/>
  <c r="U3" i="2"/>
  <c r="AD3" i="2"/>
  <c r="N4" i="2"/>
  <c r="W4" i="2"/>
  <c r="O4" i="2"/>
  <c r="X4" i="2"/>
  <c r="P4" i="2"/>
  <c r="Y4" i="2"/>
  <c r="Q4" i="2"/>
  <c r="Z4" i="2"/>
  <c r="R4" i="2"/>
  <c r="AA4" i="2"/>
  <c r="S4" i="2"/>
  <c r="AB4" i="2"/>
  <c r="T4" i="2"/>
  <c r="AC4" i="2"/>
  <c r="U4" i="2"/>
  <c r="AD4" i="2"/>
  <c r="I5" i="2"/>
  <c r="N5" i="2"/>
  <c r="W5" i="2"/>
  <c r="O5" i="2"/>
  <c r="X5" i="2"/>
  <c r="P5" i="2"/>
  <c r="Y5" i="2"/>
  <c r="Q5" i="2"/>
  <c r="Z5" i="2"/>
  <c r="R5" i="2"/>
  <c r="AA5" i="2"/>
  <c r="S5" i="2"/>
  <c r="AB5" i="2"/>
  <c r="T5" i="2"/>
  <c r="AC5" i="2"/>
  <c r="U5" i="2"/>
  <c r="AD5" i="2"/>
  <c r="I6" i="2"/>
  <c r="N6" i="2"/>
  <c r="W6" i="2"/>
  <c r="O6" i="2"/>
  <c r="X6" i="2"/>
  <c r="P6" i="2"/>
  <c r="Y6" i="2"/>
  <c r="Q6" i="2"/>
  <c r="Z6" i="2"/>
  <c r="R6" i="2"/>
  <c r="AA6" i="2"/>
  <c r="S6" i="2"/>
  <c r="AB6" i="2"/>
  <c r="T6" i="2"/>
  <c r="AC6" i="2"/>
  <c r="U6" i="2"/>
  <c r="AD6" i="2"/>
  <c r="I7" i="2"/>
  <c r="N7" i="2"/>
  <c r="W7" i="2"/>
  <c r="O7" i="2"/>
  <c r="X7" i="2"/>
  <c r="P7" i="2"/>
  <c r="Y7" i="2"/>
  <c r="Q7" i="2"/>
  <c r="Z7" i="2"/>
  <c r="R7" i="2"/>
  <c r="AA7" i="2"/>
  <c r="S7" i="2"/>
  <c r="AB7" i="2"/>
  <c r="T7" i="2"/>
  <c r="AC7" i="2"/>
  <c r="U7" i="2"/>
  <c r="AD7" i="2"/>
  <c r="I8" i="2"/>
  <c r="N8" i="2"/>
  <c r="W8" i="2"/>
  <c r="O8" i="2"/>
  <c r="X8" i="2"/>
  <c r="P8" i="2"/>
  <c r="Y8" i="2"/>
  <c r="Q8" i="2"/>
  <c r="Z8" i="2"/>
  <c r="R8" i="2"/>
  <c r="AA8" i="2"/>
  <c r="S8" i="2"/>
  <c r="AB8" i="2"/>
  <c r="T8" i="2"/>
  <c r="AC8" i="2"/>
  <c r="U8" i="2"/>
  <c r="AD8" i="2"/>
  <c r="N2" i="2"/>
  <c r="W2" i="2"/>
  <c r="U2" i="2"/>
  <c r="AD2" i="2"/>
  <c r="T2" i="2"/>
  <c r="AC2" i="2"/>
  <c r="S2" i="2"/>
  <c r="AB2" i="2"/>
  <c r="R2" i="2"/>
  <c r="AA2" i="2"/>
  <c r="Q2" i="2"/>
  <c r="Z2" i="2"/>
  <c r="P2" i="2"/>
  <c r="Y2" i="2"/>
  <c r="O2" i="2"/>
  <c r="X2" i="2"/>
  <c r="V4" i="7"/>
  <c r="M25" i="2"/>
  <c r="M5" i="2"/>
  <c r="W2" i="7"/>
  <c r="M26" i="2"/>
  <c r="M4" i="2"/>
  <c r="M10" i="2"/>
  <c r="M11" i="2"/>
  <c r="M22" i="2"/>
  <c r="M8" i="2"/>
  <c r="M48" i="2"/>
  <c r="M7" i="2"/>
  <c r="M47" i="2"/>
  <c r="M6" i="2"/>
  <c r="M46" i="2"/>
  <c r="M45" i="2"/>
  <c r="M3" i="2"/>
  <c r="M44" i="2"/>
  <c r="M43" i="2"/>
  <c r="M36" i="2"/>
  <c r="M39" i="2"/>
  <c r="M40" i="2"/>
  <c r="M41" i="2"/>
  <c r="M42" i="2"/>
  <c r="M38" i="2"/>
  <c r="M37" i="2"/>
  <c r="M35" i="2"/>
  <c r="M28" i="2"/>
  <c r="M29" i="2"/>
  <c r="M30" i="2"/>
  <c r="M31" i="2"/>
  <c r="M32" i="2"/>
  <c r="M33" i="2"/>
  <c r="M34" i="2"/>
  <c r="M27" i="2"/>
  <c r="M24" i="2"/>
  <c r="M23" i="2"/>
  <c r="M18" i="2"/>
  <c r="M19" i="2"/>
  <c r="M20" i="2"/>
  <c r="M21" i="2"/>
  <c r="M14" i="2"/>
  <c r="M15" i="2"/>
  <c r="M16" i="2"/>
  <c r="M17" i="2"/>
  <c r="M13" i="2"/>
  <c r="M12" i="2"/>
  <c r="V2" i="7"/>
  <c r="I3" i="7"/>
  <c r="K3" i="7"/>
  <c r="U3" i="7"/>
  <c r="I4" i="7"/>
  <c r="K4" i="7"/>
  <c r="U4" i="7"/>
  <c r="I2" i="7"/>
  <c r="K2" i="7"/>
  <c r="U2" i="7"/>
  <c r="K8" i="7"/>
  <c r="K11" i="7"/>
  <c r="K13" i="7"/>
  <c r="W4" i="7"/>
  <c r="K7" i="7"/>
  <c r="K9" i="7"/>
  <c r="W3" i="7"/>
  <c r="K6" i="7"/>
  <c r="K10" i="7"/>
  <c r="K12" i="7"/>
  <c r="V3" i="7"/>
  <c r="AR9" i="4"/>
  <c r="AQ9" i="4"/>
  <c r="I9" i="4" s="1"/>
  <c r="AQ8" i="4"/>
  <c r="I8" i="4"/>
  <c r="O8" i="4" s="1"/>
  <c r="Y8" i="4" s="1"/>
  <c r="AI8" i="4" s="1"/>
  <c r="K8" i="4"/>
  <c r="J23" i="4" s="1"/>
  <c r="D23" i="4"/>
  <c r="G23" i="4"/>
  <c r="K23" i="4" s="1"/>
  <c r="H23" i="4"/>
  <c r="L23" i="4" s="1"/>
  <c r="M23" i="4" s="1"/>
  <c r="N23" i="4" s="1"/>
  <c r="D24" i="4"/>
  <c r="G24" i="4"/>
  <c r="H24" i="4"/>
  <c r="K24" i="4"/>
  <c r="AR3" i="4"/>
  <c r="I3" i="4" s="1"/>
  <c r="AQ3" i="4"/>
  <c r="H3" i="4"/>
  <c r="O9" i="4"/>
  <c r="Y9" i="4" s="1"/>
  <c r="P9" i="4"/>
  <c r="Z9" i="4"/>
  <c r="S9" i="4"/>
  <c r="AC9" i="4" s="1"/>
  <c r="AE8" i="4"/>
  <c r="L8" i="4"/>
  <c r="V8" i="4" s="1"/>
  <c r="AF8" i="4"/>
  <c r="M8" i="4"/>
  <c r="W8" i="4"/>
  <c r="AG8" i="4" s="1"/>
  <c r="N8" i="4"/>
  <c r="X8" i="4"/>
  <c r="AH8" i="4" s="1"/>
  <c r="P8" i="4"/>
  <c r="Z8" i="4" s="1"/>
  <c r="AJ8" i="4" s="1"/>
  <c r="Q8" i="4"/>
  <c r="AA8" i="4"/>
  <c r="AK8" i="4" s="1"/>
  <c r="R8" i="4"/>
  <c r="AB8" i="4" s="1"/>
  <c r="AL8" i="4" s="1"/>
  <c r="AQ7" i="4"/>
  <c r="AE13" i="4"/>
  <c r="AF13" i="4"/>
  <c r="AG13" i="4"/>
  <c r="AH13" i="4"/>
  <c r="AI13" i="4"/>
  <c r="AJ13" i="4"/>
  <c r="AK13" i="4"/>
  <c r="AL13" i="4"/>
  <c r="AM13" i="4"/>
  <c r="AE14" i="4"/>
  <c r="AF14" i="4"/>
  <c r="AG14" i="4"/>
  <c r="AH14" i="4"/>
  <c r="AI14" i="4"/>
  <c r="AJ14" i="4"/>
  <c r="AK14" i="4"/>
  <c r="AL14" i="4"/>
  <c r="AM14" i="4"/>
  <c r="AF12" i="4"/>
  <c r="AM12" i="4"/>
  <c r="AL12" i="4"/>
  <c r="AK12" i="4"/>
  <c r="AJ12" i="4"/>
  <c r="AI12" i="4"/>
  <c r="AH12" i="4"/>
  <c r="AG12" i="4"/>
  <c r="AE12" i="4"/>
  <c r="U7" i="7"/>
  <c r="U8" i="7"/>
  <c r="U9" i="7"/>
  <c r="U10" i="7"/>
  <c r="U11" i="7"/>
  <c r="U12" i="7"/>
  <c r="U13" i="7"/>
  <c r="U6" i="7"/>
  <c r="AR5" i="4"/>
  <c r="AQ5" i="4"/>
  <c r="H5" i="4"/>
  <c r="I5" i="4"/>
  <c r="P5" i="4" s="1"/>
  <c r="Z5" i="4" s="1"/>
  <c r="M5" i="4"/>
  <c r="W5" i="4" s="1"/>
  <c r="O5" i="4"/>
  <c r="Y5" i="4" s="1"/>
  <c r="AR6" i="4"/>
  <c r="AQ6" i="4"/>
  <c r="H6" i="4"/>
  <c r="I6" i="4"/>
  <c r="O6" i="4"/>
  <c r="Y6" i="4"/>
  <c r="S6" i="4"/>
  <c r="AC6" i="4" s="1"/>
  <c r="AR7" i="4"/>
  <c r="H7" i="4"/>
  <c r="I7" i="4"/>
  <c r="R7" i="4" s="1"/>
  <c r="AB7" i="4" s="1"/>
  <c r="O7" i="4"/>
  <c r="Y7" i="4" s="1"/>
  <c r="AR10" i="4"/>
  <c r="AQ10" i="4"/>
  <c r="H10" i="4"/>
  <c r="AR4" i="4"/>
  <c r="AQ4" i="4"/>
  <c r="H4" i="4"/>
  <c r="I4" i="4"/>
  <c r="AR2" i="4"/>
  <c r="I2" i="4" s="1"/>
  <c r="AQ2" i="4"/>
  <c r="H2" i="4"/>
  <c r="L6" i="7"/>
  <c r="Y6" i="7"/>
  <c r="AH6" i="7"/>
  <c r="L7" i="7"/>
  <c r="Y7" i="7"/>
  <c r="M7" i="7"/>
  <c r="Z7" i="7"/>
  <c r="N7" i="7"/>
  <c r="AA7" i="7"/>
  <c r="O7" i="7"/>
  <c r="AB7" i="7"/>
  <c r="P7" i="7"/>
  <c r="AC7" i="7"/>
  <c r="Q7" i="7"/>
  <c r="AD7" i="7"/>
  <c r="R7" i="7"/>
  <c r="AE7" i="7"/>
  <c r="S7" i="7"/>
  <c r="AF7" i="7"/>
  <c r="L8" i="7"/>
  <c r="Y8" i="7"/>
  <c r="M8" i="7"/>
  <c r="Z8" i="7"/>
  <c r="N8" i="7"/>
  <c r="AA8" i="7"/>
  <c r="O8" i="7"/>
  <c r="AB8" i="7"/>
  <c r="P8" i="7"/>
  <c r="AC8" i="7"/>
  <c r="Q8" i="7"/>
  <c r="AD8" i="7"/>
  <c r="R8" i="7"/>
  <c r="AE8" i="7"/>
  <c r="S8" i="7"/>
  <c r="AF8" i="7"/>
  <c r="L9" i="7"/>
  <c r="Y9" i="7"/>
  <c r="M9" i="7"/>
  <c r="Z9" i="7"/>
  <c r="N9" i="7"/>
  <c r="AA9" i="7"/>
  <c r="O9" i="7"/>
  <c r="AB9" i="7"/>
  <c r="P9" i="7"/>
  <c r="AC9" i="7"/>
  <c r="Q9" i="7"/>
  <c r="AD9" i="7"/>
  <c r="R9" i="7"/>
  <c r="AE9" i="7"/>
  <c r="S9" i="7"/>
  <c r="AF9" i="7"/>
  <c r="L10" i="7"/>
  <c r="Y10" i="7"/>
  <c r="M10" i="7"/>
  <c r="Z10" i="7"/>
  <c r="N10" i="7"/>
  <c r="AA10" i="7"/>
  <c r="O10" i="7"/>
  <c r="AB10" i="7"/>
  <c r="P10" i="7"/>
  <c r="AC10" i="7"/>
  <c r="Q10" i="7"/>
  <c r="AD10" i="7"/>
  <c r="R10" i="7"/>
  <c r="AE10" i="7"/>
  <c r="S10" i="7"/>
  <c r="AF10" i="7"/>
  <c r="L11" i="7"/>
  <c r="Y11" i="7"/>
  <c r="M11" i="7"/>
  <c r="Z11" i="7"/>
  <c r="N11" i="7"/>
  <c r="AA11" i="7"/>
  <c r="O11" i="7"/>
  <c r="AB11" i="7"/>
  <c r="P11" i="7"/>
  <c r="AC11" i="7"/>
  <c r="Q11" i="7"/>
  <c r="AD11" i="7"/>
  <c r="R11" i="7"/>
  <c r="AE11" i="7"/>
  <c r="S11" i="7"/>
  <c r="AF11" i="7"/>
  <c r="L12" i="7"/>
  <c r="Y12" i="7"/>
  <c r="M12" i="7"/>
  <c r="Z12" i="7"/>
  <c r="N12" i="7"/>
  <c r="AA12" i="7"/>
  <c r="O12" i="7"/>
  <c r="AB12" i="7"/>
  <c r="P12" i="7"/>
  <c r="AC12" i="7"/>
  <c r="Q12" i="7"/>
  <c r="AD12" i="7"/>
  <c r="R12" i="7"/>
  <c r="AE12" i="7"/>
  <c r="S12" i="7"/>
  <c r="AF12" i="7"/>
  <c r="L13" i="7"/>
  <c r="Y13" i="7"/>
  <c r="M13" i="7"/>
  <c r="Z13" i="7"/>
  <c r="N13" i="7"/>
  <c r="AA13" i="7"/>
  <c r="O13" i="7"/>
  <c r="AB13" i="7"/>
  <c r="P13" i="7"/>
  <c r="AC13" i="7"/>
  <c r="Q13" i="7"/>
  <c r="AD13" i="7"/>
  <c r="R13" i="7"/>
  <c r="AE13" i="7"/>
  <c r="S13" i="7"/>
  <c r="AF13" i="7"/>
  <c r="S6" i="7"/>
  <c r="AF6" i="7"/>
  <c r="R6" i="7"/>
  <c r="AE6" i="7"/>
  <c r="Q6" i="7"/>
  <c r="AD6" i="7"/>
  <c r="P6" i="7"/>
  <c r="AC6" i="7"/>
  <c r="O6" i="7"/>
  <c r="AB6" i="7"/>
  <c r="N6" i="7"/>
  <c r="AA6" i="7"/>
  <c r="M6" i="7"/>
  <c r="Z6" i="7"/>
  <c r="L3" i="7"/>
  <c r="Y3" i="7"/>
  <c r="M3" i="7"/>
  <c r="Z3" i="7"/>
  <c r="N3" i="7"/>
  <c r="AA3" i="7"/>
  <c r="O3" i="7"/>
  <c r="AB3" i="7"/>
  <c r="P3" i="7"/>
  <c r="AC3" i="7"/>
  <c r="Q3" i="7"/>
  <c r="AD3" i="7"/>
  <c r="R3" i="7"/>
  <c r="AE3" i="7"/>
  <c r="S3" i="7"/>
  <c r="AF3" i="7"/>
  <c r="L4" i="7"/>
  <c r="Y4" i="7"/>
  <c r="M4" i="7"/>
  <c r="Z4" i="7"/>
  <c r="N4" i="7"/>
  <c r="AA4" i="7"/>
  <c r="O4" i="7"/>
  <c r="AB4" i="7"/>
  <c r="P4" i="7"/>
  <c r="AC4" i="7"/>
  <c r="Q4" i="7"/>
  <c r="AD4" i="7"/>
  <c r="R4" i="7"/>
  <c r="AE4" i="7"/>
  <c r="S4" i="7"/>
  <c r="AF4" i="7"/>
  <c r="S2" i="7"/>
  <c r="AF2" i="7"/>
  <c r="R2" i="7"/>
  <c r="AE2" i="7"/>
  <c r="Q2" i="7"/>
  <c r="AD2" i="7"/>
  <c r="P2" i="7"/>
  <c r="AC2" i="7"/>
  <c r="O2" i="7"/>
  <c r="AB2" i="7"/>
  <c r="N2" i="7"/>
  <c r="AA2" i="7"/>
  <c r="M2" i="7"/>
  <c r="Z2" i="7"/>
  <c r="L2" i="7"/>
  <c r="Y2" i="7"/>
  <c r="AJ9" i="7"/>
  <c r="AI6" i="7"/>
  <c r="AJ6" i="7"/>
  <c r="AK6" i="7"/>
  <c r="AL6" i="7"/>
  <c r="AM6" i="7"/>
  <c r="AN6" i="7"/>
  <c r="AO6" i="7"/>
  <c r="AI7" i="7"/>
  <c r="AJ7" i="7"/>
  <c r="AK7" i="7"/>
  <c r="AL7" i="7"/>
  <c r="AM7" i="7"/>
  <c r="AN7" i="7"/>
  <c r="AO7" i="7"/>
  <c r="AI8" i="7"/>
  <c r="AJ8" i="7"/>
  <c r="AK8" i="7"/>
  <c r="AL8" i="7"/>
  <c r="AM8" i="7"/>
  <c r="AN8" i="7"/>
  <c r="AO8" i="7"/>
  <c r="AI9" i="7"/>
  <c r="AK9" i="7"/>
  <c r="AL9" i="7"/>
  <c r="AM9" i="7"/>
  <c r="AN9" i="7"/>
  <c r="AO9" i="7"/>
  <c r="AI10" i="7"/>
  <c r="AJ10" i="7"/>
  <c r="AK10" i="7"/>
  <c r="AL10" i="7"/>
  <c r="AM10" i="7"/>
  <c r="AN10" i="7"/>
  <c r="AO10" i="7"/>
  <c r="AI11" i="7"/>
  <c r="AJ11" i="7"/>
  <c r="AK11" i="7"/>
  <c r="AL11" i="7"/>
  <c r="AM11" i="7"/>
  <c r="AN11" i="7"/>
  <c r="AO11" i="7"/>
  <c r="AI12" i="7"/>
  <c r="AJ12" i="7"/>
  <c r="AK12" i="7"/>
  <c r="AL12" i="7"/>
  <c r="AM12" i="7"/>
  <c r="AN12" i="7"/>
  <c r="AO12" i="7"/>
  <c r="AI13" i="7"/>
  <c r="AJ13" i="7"/>
  <c r="AK13" i="7"/>
  <c r="AL13" i="7"/>
  <c r="AM13" i="7"/>
  <c r="AN13" i="7"/>
  <c r="AO13" i="7"/>
  <c r="AH7" i="7"/>
  <c r="AH8" i="7"/>
  <c r="AH9" i="7"/>
  <c r="AH10" i="7"/>
  <c r="AH11" i="7"/>
  <c r="AH12" i="7"/>
  <c r="AH13" i="7"/>
  <c r="AO2" i="7"/>
  <c r="AI2" i="7"/>
  <c r="AJ2" i="7"/>
  <c r="AK2" i="7"/>
  <c r="AL2" i="7"/>
  <c r="AM2" i="7"/>
  <c r="AN2" i="7"/>
  <c r="AI3" i="7"/>
  <c r="AJ3" i="7"/>
  <c r="AK3" i="7"/>
  <c r="AL3" i="7"/>
  <c r="AM3" i="7"/>
  <c r="AN3" i="7"/>
  <c r="AO3" i="7"/>
  <c r="AI4" i="7"/>
  <c r="AJ4" i="7"/>
  <c r="AK4" i="7"/>
  <c r="AL4" i="7"/>
  <c r="AM4" i="7"/>
  <c r="AN4" i="7"/>
  <c r="AO4" i="7"/>
  <c r="AH3" i="7"/>
  <c r="AH4" i="7"/>
  <c r="AH2" i="7"/>
  <c r="H17" i="4"/>
  <c r="D17" i="4"/>
  <c r="G17" i="4" s="1"/>
  <c r="K17" i="4" s="1"/>
  <c r="H18" i="4"/>
  <c r="D18" i="4"/>
  <c r="G18" i="4" s="1"/>
  <c r="K18" i="4" s="1"/>
  <c r="H19" i="4"/>
  <c r="D19" i="4"/>
  <c r="G19" i="4"/>
  <c r="K19" i="4" s="1"/>
  <c r="H20" i="4"/>
  <c r="D20" i="4"/>
  <c r="G20" i="4" s="1"/>
  <c r="K20" i="4" s="1"/>
  <c r="H21" i="4"/>
  <c r="D21" i="4"/>
  <c r="G21" i="4"/>
  <c r="K21" i="4" s="1"/>
  <c r="H22" i="4"/>
  <c r="D22" i="4"/>
  <c r="G22" i="4" s="1"/>
  <c r="K22" i="4" s="1"/>
  <c r="H25" i="4"/>
  <c r="D25" i="4"/>
  <c r="G25" i="4"/>
  <c r="K25" i="4" s="1"/>
  <c r="T2" i="6"/>
  <c r="Y9" i="6"/>
  <c r="AA136" i="6"/>
  <c r="AA137" i="6"/>
  <c r="AA138" i="6"/>
  <c r="AA139" i="6"/>
  <c r="AA140" i="6"/>
  <c r="AA141" i="6"/>
  <c r="AM141" i="6" s="1"/>
  <c r="AA142" i="6"/>
  <c r="AA143" i="6"/>
  <c r="AA144" i="6"/>
  <c r="AA145" i="6"/>
  <c r="AM145" i="6" s="1"/>
  <c r="AA146" i="6"/>
  <c r="AA147" i="6"/>
  <c r="AA148" i="6"/>
  <c r="AA149" i="6"/>
  <c r="AM149" i="6" s="1"/>
  <c r="AA150" i="6"/>
  <c r="AA151" i="6"/>
  <c r="AA152" i="6"/>
  <c r="AA153" i="6"/>
  <c r="AM153" i="6" s="1"/>
  <c r="AA154" i="6"/>
  <c r="AA155" i="6"/>
  <c r="AA156" i="6"/>
  <c r="AA157" i="6"/>
  <c r="AM157" i="6" s="1"/>
  <c r="AA158" i="6"/>
  <c r="AA159" i="6"/>
  <c r="AA160" i="6"/>
  <c r="AA161" i="6"/>
  <c r="AA162" i="6"/>
  <c r="AA163" i="6"/>
  <c r="AA164" i="6"/>
  <c r="AA165" i="6"/>
  <c r="AM165" i="6" s="1"/>
  <c r="AA166" i="6"/>
  <c r="AA167" i="6"/>
  <c r="AA168" i="6"/>
  <c r="AA169" i="6"/>
  <c r="AM169" i="6" s="1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35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AL125" i="6" s="1"/>
  <c r="Z126" i="6"/>
  <c r="Z127" i="6"/>
  <c r="Z128" i="6"/>
  <c r="Z129" i="6"/>
  <c r="AL129" i="6" s="1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AL145" i="6" s="1"/>
  <c r="Z146" i="6"/>
  <c r="Z147" i="6"/>
  <c r="Z148" i="6"/>
  <c r="Z149" i="6"/>
  <c r="AL149" i="6" s="1"/>
  <c r="Z150" i="6"/>
  <c r="Z151" i="6"/>
  <c r="Z152" i="6"/>
  <c r="Z153" i="6"/>
  <c r="Z154" i="6"/>
  <c r="Z155" i="6"/>
  <c r="Z156" i="6"/>
  <c r="Z157" i="6"/>
  <c r="Z158" i="6"/>
  <c r="Z159" i="6"/>
  <c r="Z160" i="6"/>
  <c r="Z161" i="6"/>
  <c r="AL161" i="6" s="1"/>
  <c r="Z162" i="6"/>
  <c r="Z163" i="6"/>
  <c r="Z164" i="6"/>
  <c r="Z165" i="6"/>
  <c r="Z166" i="6"/>
  <c r="Z167" i="6"/>
  <c r="Z168" i="6"/>
  <c r="Z169" i="6"/>
  <c r="Z170" i="6"/>
  <c r="Z171" i="6"/>
  <c r="Z172" i="6"/>
  <c r="Z173" i="6"/>
  <c r="AL173" i="6" s="1"/>
  <c r="Z174" i="6"/>
  <c r="Z175" i="6"/>
  <c r="Z176" i="6"/>
  <c r="Z177" i="6"/>
  <c r="AL177" i="6" s="1"/>
  <c r="Z178" i="6"/>
  <c r="Z179" i="6"/>
  <c r="Z180" i="6"/>
  <c r="Z181" i="6"/>
  <c r="Z182" i="6"/>
  <c r="Z183" i="6"/>
  <c r="Z184" i="6"/>
  <c r="Z185" i="6"/>
  <c r="AL185" i="6" s="1"/>
  <c r="Z186" i="6"/>
  <c r="Z187" i="6"/>
  <c r="Z188" i="6"/>
  <c r="Z189" i="6"/>
  <c r="Z190" i="6"/>
  <c r="Z191" i="6"/>
  <c r="Z192" i="6"/>
  <c r="Z193" i="6"/>
  <c r="Z194" i="6"/>
  <c r="Z195" i="6"/>
  <c r="Z196" i="6"/>
  <c r="Z197" i="6"/>
  <c r="AL197" i="6" s="1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AL217" i="6" s="1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" i="6"/>
  <c r="Y3" i="6"/>
  <c r="Y4" i="6"/>
  <c r="Y5" i="6"/>
  <c r="Y6" i="6"/>
  <c r="Y7" i="6"/>
  <c r="Y8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AK57" i="6" s="1"/>
  <c r="Y58" i="6"/>
  <c r="Y59" i="6"/>
  <c r="Y60" i="6"/>
  <c r="Y61" i="6"/>
  <c r="AK61" i="6" s="1"/>
  <c r="Y62" i="6"/>
  <c r="Y63" i="6"/>
  <c r="Y64" i="6"/>
  <c r="Y65" i="6"/>
  <c r="AK65" i="6" s="1"/>
  <c r="Y66" i="6"/>
  <c r="Y67" i="6"/>
  <c r="Y68" i="6"/>
  <c r="Y69" i="6"/>
  <c r="Y70" i="6"/>
  <c r="Y71" i="6"/>
  <c r="Y72" i="6"/>
  <c r="Y73" i="6"/>
  <c r="AK73" i="6" s="1"/>
  <c r="Y74" i="6"/>
  <c r="Y75" i="6"/>
  <c r="Y76" i="6"/>
  <c r="Y77" i="6"/>
  <c r="AK77" i="6" s="1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AK93" i="6" s="1"/>
  <c r="Y94" i="6"/>
  <c r="Y95" i="6"/>
  <c r="Y96" i="6"/>
  <c r="Y97" i="6"/>
  <c r="AK97" i="6" s="1"/>
  <c r="Y98" i="6"/>
  <c r="Y99" i="6"/>
  <c r="Y100" i="6"/>
  <c r="Y101" i="6"/>
  <c r="AK101" i="6" s="1"/>
  <c r="Y102" i="6"/>
  <c r="Y103" i="6"/>
  <c r="Y104" i="6"/>
  <c r="Y105" i="6"/>
  <c r="AK105" i="6" s="1"/>
  <c r="Y106" i="6"/>
  <c r="Y107" i="6"/>
  <c r="Y108" i="6"/>
  <c r="Y109" i="6"/>
  <c r="AK109" i="6" s="1"/>
  <c r="Y110" i="6"/>
  <c r="Y111" i="6"/>
  <c r="Y112" i="6"/>
  <c r="Y113" i="6"/>
  <c r="AK113" i="6" s="1"/>
  <c r="Y114" i="6"/>
  <c r="Y115" i="6"/>
  <c r="Y116" i="6"/>
  <c r="Y117" i="6"/>
  <c r="AK117" i="6" s="1"/>
  <c r="Y118" i="6"/>
  <c r="Y119" i="6"/>
  <c r="Y120" i="6"/>
  <c r="Y121" i="6"/>
  <c r="AK121" i="6" s="1"/>
  <c r="Y122" i="6"/>
  <c r="Y123" i="6"/>
  <c r="Y124" i="6"/>
  <c r="Y125" i="6"/>
  <c r="Y126" i="6"/>
  <c r="Y127" i="6"/>
  <c r="Y128" i="6"/>
  <c r="Y129" i="6"/>
  <c r="Y130" i="6"/>
  <c r="Y131" i="6"/>
  <c r="Y132" i="6"/>
  <c r="Y133" i="6"/>
  <c r="AK133" i="6" s="1"/>
  <c r="Y134" i="6"/>
  <c r="Y135" i="6"/>
  <c r="Y136" i="6"/>
  <c r="Y137" i="6"/>
  <c r="AK137" i="6" s="1"/>
  <c r="Y138" i="6"/>
  <c r="Y139" i="6"/>
  <c r="Y140" i="6"/>
  <c r="Y141" i="6"/>
  <c r="AK141" i="6" s="1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AK181" i="6" s="1"/>
  <c r="Y182" i="6"/>
  <c r="Y183" i="6"/>
  <c r="Y184" i="6"/>
  <c r="Y185" i="6"/>
  <c r="Y186" i="6"/>
  <c r="Y187" i="6"/>
  <c r="Y188" i="6"/>
  <c r="Y189" i="6"/>
  <c r="AK189" i="6" s="1"/>
  <c r="Y190" i="6"/>
  <c r="Y191" i="6"/>
  <c r="Y192" i="6"/>
  <c r="Y193" i="6"/>
  <c r="AK193" i="6" s="1"/>
  <c r="Y194" i="6"/>
  <c r="Y195" i="6"/>
  <c r="Y196" i="6"/>
  <c r="Y197" i="6"/>
  <c r="AK197" i="6" s="1"/>
  <c r="Y198" i="6"/>
  <c r="Y199" i="6"/>
  <c r="Y200" i="6"/>
  <c r="Y201" i="6"/>
  <c r="AK201" i="6" s="1"/>
  <c r="Y202" i="6"/>
  <c r="Y203" i="6"/>
  <c r="Y204" i="6"/>
  <c r="Y205" i="6"/>
  <c r="AK205" i="6" s="1"/>
  <c r="Y206" i="6"/>
  <c r="Y207" i="6"/>
  <c r="Y208" i="6"/>
  <c r="Y209" i="6"/>
  <c r="AK209" i="6" s="1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" i="6"/>
  <c r="X3" i="6"/>
  <c r="X4" i="6"/>
  <c r="X5" i="6"/>
  <c r="X6" i="6"/>
  <c r="X7" i="6"/>
  <c r="X8" i="6"/>
  <c r="AJ8" i="6" s="1"/>
  <c r="X9" i="6"/>
  <c r="X10" i="6"/>
  <c r="X11" i="6"/>
  <c r="X12" i="6"/>
  <c r="AJ12" i="6" s="1"/>
  <c r="X13" i="6"/>
  <c r="X14" i="6"/>
  <c r="X15" i="6"/>
  <c r="X16" i="6"/>
  <c r="AJ16" i="6" s="1"/>
  <c r="X17" i="6"/>
  <c r="X18" i="6"/>
  <c r="X19" i="6"/>
  <c r="X20" i="6"/>
  <c r="X21" i="6"/>
  <c r="X22" i="6"/>
  <c r="X23" i="6"/>
  <c r="X24" i="6"/>
  <c r="AJ24" i="6" s="1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AJ56" i="6" s="1"/>
  <c r="X57" i="6"/>
  <c r="X58" i="6"/>
  <c r="X59" i="6"/>
  <c r="X60" i="6"/>
  <c r="AJ60" i="6" s="1"/>
  <c r="X61" i="6"/>
  <c r="X62" i="6"/>
  <c r="X63" i="6"/>
  <c r="X64" i="6"/>
  <c r="AJ64" i="6" s="1"/>
  <c r="X65" i="6"/>
  <c r="X66" i="6"/>
  <c r="X67" i="6"/>
  <c r="X68" i="6"/>
  <c r="X69" i="6"/>
  <c r="X70" i="6"/>
  <c r="X71" i="6"/>
  <c r="X72" i="6"/>
  <c r="AJ72" i="6" s="1"/>
  <c r="X73" i="6"/>
  <c r="X74" i="6"/>
  <c r="X75" i="6"/>
  <c r="X76" i="6"/>
  <c r="AJ76" i="6" s="1"/>
  <c r="X77" i="6"/>
  <c r="X78" i="6"/>
  <c r="X79" i="6"/>
  <c r="X80" i="6"/>
  <c r="AJ80" i="6" s="1"/>
  <c r="X81" i="6"/>
  <c r="X82" i="6"/>
  <c r="X83" i="6"/>
  <c r="X84" i="6"/>
  <c r="X85" i="6"/>
  <c r="X86" i="6"/>
  <c r="X87" i="6"/>
  <c r="X88" i="6"/>
  <c r="AJ88" i="6" s="1"/>
  <c r="X89" i="6"/>
  <c r="X90" i="6"/>
  <c r="X91" i="6"/>
  <c r="X92" i="6"/>
  <c r="AJ92" i="6" s="1"/>
  <c r="X93" i="6"/>
  <c r="X94" i="6"/>
  <c r="X95" i="6"/>
  <c r="X96" i="6"/>
  <c r="X97" i="6"/>
  <c r="X98" i="6"/>
  <c r="X99" i="6"/>
  <c r="X100" i="6"/>
  <c r="X101" i="6"/>
  <c r="X102" i="6"/>
  <c r="X103" i="6"/>
  <c r="X104" i="6"/>
  <c r="AJ104" i="6" s="1"/>
  <c r="X105" i="6"/>
  <c r="X106" i="6"/>
  <c r="X107" i="6"/>
  <c r="X108" i="6"/>
  <c r="X109" i="6"/>
  <c r="X110" i="6"/>
  <c r="X111" i="6"/>
  <c r="X112" i="6"/>
  <c r="X113" i="6"/>
  <c r="X114" i="6"/>
  <c r="X115" i="6"/>
  <c r="X116" i="6"/>
  <c r="AJ116" i="6" s="1"/>
  <c r="X117" i="6"/>
  <c r="X118" i="6"/>
  <c r="X119" i="6"/>
  <c r="X120" i="6"/>
  <c r="AJ120" i="6" s="1"/>
  <c r="X121" i="6"/>
  <c r="X122" i="6"/>
  <c r="X123" i="6"/>
  <c r="X124" i="6"/>
  <c r="AJ124" i="6" s="1"/>
  <c r="X125" i="6"/>
  <c r="X126" i="6"/>
  <c r="X127" i="6"/>
  <c r="X128" i="6"/>
  <c r="AJ128" i="6" s="1"/>
  <c r="X129" i="6"/>
  <c r="X130" i="6"/>
  <c r="X131" i="6"/>
  <c r="X132" i="6"/>
  <c r="AJ132" i="6" s="1"/>
  <c r="X133" i="6"/>
  <c r="X134" i="6"/>
  <c r="X135" i="6"/>
  <c r="X136" i="6"/>
  <c r="AJ136" i="6" s="1"/>
  <c r="X137" i="6"/>
  <c r="X138" i="6"/>
  <c r="X139" i="6"/>
  <c r="X140" i="6"/>
  <c r="AJ140" i="6" s="1"/>
  <c r="X141" i="6"/>
  <c r="X142" i="6"/>
  <c r="X143" i="6"/>
  <c r="X144" i="6"/>
  <c r="AJ144" i="6" s="1"/>
  <c r="X145" i="6"/>
  <c r="X146" i="6"/>
  <c r="X147" i="6"/>
  <c r="X148" i="6"/>
  <c r="AJ148" i="6" s="1"/>
  <c r="X149" i="6"/>
  <c r="X150" i="6"/>
  <c r="X151" i="6"/>
  <c r="X152" i="6"/>
  <c r="AJ152" i="6" s="1"/>
  <c r="X153" i="6"/>
  <c r="X154" i="6"/>
  <c r="X155" i="6"/>
  <c r="X156" i="6"/>
  <c r="AJ156" i="6" s="1"/>
  <c r="X157" i="6"/>
  <c r="X158" i="6"/>
  <c r="X159" i="6"/>
  <c r="X160" i="6"/>
  <c r="X161" i="6"/>
  <c r="X162" i="6"/>
  <c r="X163" i="6"/>
  <c r="X164" i="6"/>
  <c r="AJ164" i="6" s="1"/>
  <c r="X165" i="6"/>
  <c r="X166" i="6"/>
  <c r="X167" i="6"/>
  <c r="X168" i="6"/>
  <c r="AJ168" i="6" s="1"/>
  <c r="X169" i="6"/>
  <c r="X170" i="6"/>
  <c r="X171" i="6"/>
  <c r="X172" i="6"/>
  <c r="AJ172" i="6" s="1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AJ188" i="6" s="1"/>
  <c r="X189" i="6"/>
  <c r="X190" i="6"/>
  <c r="X191" i="6"/>
  <c r="X192" i="6"/>
  <c r="X193" i="6"/>
  <c r="X194" i="6"/>
  <c r="X195" i="6"/>
  <c r="X196" i="6"/>
  <c r="X197" i="6"/>
  <c r="X198" i="6"/>
  <c r="X199" i="6"/>
  <c r="X200" i="6"/>
  <c r="AJ200" i="6" s="1"/>
  <c r="X201" i="6"/>
  <c r="X202" i="6"/>
  <c r="X203" i="6"/>
  <c r="X204" i="6"/>
  <c r="AJ204" i="6" s="1"/>
  <c r="X205" i="6"/>
  <c r="X206" i="6"/>
  <c r="X207" i="6"/>
  <c r="X208" i="6"/>
  <c r="AJ208" i="6" s="1"/>
  <c r="X209" i="6"/>
  <c r="X210" i="6"/>
  <c r="X211" i="6"/>
  <c r="X212" i="6"/>
  <c r="AJ212" i="6" s="1"/>
  <c r="X213" i="6"/>
  <c r="X214" i="6"/>
  <c r="X215" i="6"/>
  <c r="X216" i="6"/>
  <c r="AJ216" i="6" s="1"/>
  <c r="X217" i="6"/>
  <c r="X218" i="6"/>
  <c r="X219" i="6"/>
  <c r="X220" i="6"/>
  <c r="AJ220" i="6" s="1"/>
  <c r="X221" i="6"/>
  <c r="X222" i="6"/>
  <c r="X223" i="6"/>
  <c r="X224" i="6"/>
  <c r="AJ224" i="6" s="1"/>
  <c r="X225" i="6"/>
  <c r="X226" i="6"/>
  <c r="X227" i="6"/>
  <c r="X228" i="6"/>
  <c r="AJ228" i="6" s="1"/>
  <c r="X229" i="6"/>
  <c r="X230" i="6"/>
  <c r="X2" i="6"/>
  <c r="W3" i="6"/>
  <c r="AI3" i="6" s="1"/>
  <c r="W4" i="6"/>
  <c r="W5" i="6"/>
  <c r="W6" i="6"/>
  <c r="W7" i="6"/>
  <c r="AI7" i="6" s="1"/>
  <c r="W8" i="6"/>
  <c r="W9" i="6"/>
  <c r="W10" i="6"/>
  <c r="W11" i="6"/>
  <c r="W12" i="6"/>
  <c r="W13" i="6"/>
  <c r="W14" i="6"/>
  <c r="W15" i="6"/>
  <c r="AI15" i="6" s="1"/>
  <c r="W16" i="6"/>
  <c r="W17" i="6"/>
  <c r="W18" i="6"/>
  <c r="W19" i="6"/>
  <c r="W20" i="6"/>
  <c r="W21" i="6"/>
  <c r="W22" i="6"/>
  <c r="W23" i="6"/>
  <c r="W24" i="6"/>
  <c r="W25" i="6"/>
  <c r="W26" i="6"/>
  <c r="W27" i="6"/>
  <c r="AI27" i="6" s="1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AI47" i="6" s="1"/>
  <c r="W48" i="6"/>
  <c r="W49" i="6"/>
  <c r="W50" i="6"/>
  <c r="W51" i="6"/>
  <c r="AI51" i="6" s="1"/>
  <c r="W52" i="6"/>
  <c r="W53" i="6"/>
  <c r="W54" i="6"/>
  <c r="W55" i="6"/>
  <c r="AI55" i="6" s="1"/>
  <c r="W56" i="6"/>
  <c r="W57" i="6"/>
  <c r="W58" i="6"/>
  <c r="W59" i="6"/>
  <c r="AI59" i="6" s="1"/>
  <c r="W60" i="6"/>
  <c r="W61" i="6"/>
  <c r="W62" i="6"/>
  <c r="W63" i="6"/>
  <c r="W64" i="6"/>
  <c r="W65" i="6"/>
  <c r="W66" i="6"/>
  <c r="W67" i="6"/>
  <c r="AI67" i="6" s="1"/>
  <c r="W68" i="6"/>
  <c r="W69" i="6"/>
  <c r="W70" i="6"/>
  <c r="W71" i="6"/>
  <c r="W72" i="6"/>
  <c r="W73" i="6"/>
  <c r="W74" i="6"/>
  <c r="W75" i="6"/>
  <c r="AI75" i="6" s="1"/>
  <c r="W76" i="6"/>
  <c r="W77" i="6"/>
  <c r="W78" i="6"/>
  <c r="W79" i="6"/>
  <c r="AI79" i="6" s="1"/>
  <c r="W80" i="6"/>
  <c r="W81" i="6"/>
  <c r="W82" i="6"/>
  <c r="W83" i="6"/>
  <c r="AI83" i="6" s="1"/>
  <c r="W84" i="6"/>
  <c r="W85" i="6"/>
  <c r="W86" i="6"/>
  <c r="W87" i="6"/>
  <c r="AI87" i="6" s="1"/>
  <c r="W88" i="6"/>
  <c r="W89" i="6"/>
  <c r="W90" i="6"/>
  <c r="W91" i="6"/>
  <c r="AI91" i="6" s="1"/>
  <c r="W92" i="6"/>
  <c r="W93" i="6"/>
  <c r="W94" i="6"/>
  <c r="W95" i="6"/>
  <c r="AI95" i="6" s="1"/>
  <c r="W96" i="6"/>
  <c r="W97" i="6"/>
  <c r="W98" i="6"/>
  <c r="W99" i="6"/>
  <c r="AI99" i="6" s="1"/>
  <c r="W100" i="6"/>
  <c r="W101" i="6"/>
  <c r="W102" i="6"/>
  <c r="W103" i="6"/>
  <c r="AI103" i="6" s="1"/>
  <c r="W104" i="6"/>
  <c r="W105" i="6"/>
  <c r="W106" i="6"/>
  <c r="W107" i="6"/>
  <c r="AI107" i="6" s="1"/>
  <c r="W108" i="6"/>
  <c r="W109" i="6"/>
  <c r="W110" i="6"/>
  <c r="W111" i="6"/>
  <c r="AI111" i="6" s="1"/>
  <c r="W112" i="6"/>
  <c r="W113" i="6"/>
  <c r="W114" i="6"/>
  <c r="W115" i="6"/>
  <c r="AI115" i="6" s="1"/>
  <c r="W116" i="6"/>
  <c r="W117" i="6"/>
  <c r="W118" i="6"/>
  <c r="W119" i="6"/>
  <c r="W120" i="6"/>
  <c r="W121" i="6"/>
  <c r="W122" i="6"/>
  <c r="W123" i="6"/>
  <c r="AI123" i="6" s="1"/>
  <c r="W124" i="6"/>
  <c r="W125" i="6"/>
  <c r="W126" i="6"/>
  <c r="W127" i="6"/>
  <c r="AI127" i="6" s="1"/>
  <c r="W128" i="6"/>
  <c r="W129" i="6"/>
  <c r="W130" i="6"/>
  <c r="W131" i="6"/>
  <c r="AI131" i="6" s="1"/>
  <c r="W132" i="6"/>
  <c r="W133" i="6"/>
  <c r="W134" i="6"/>
  <c r="W135" i="6"/>
  <c r="AI135" i="6" s="1"/>
  <c r="W136" i="6"/>
  <c r="W137" i="6"/>
  <c r="W138" i="6"/>
  <c r="W139" i="6"/>
  <c r="AI139" i="6" s="1"/>
  <c r="W140" i="6"/>
  <c r="W141" i="6"/>
  <c r="W142" i="6"/>
  <c r="W143" i="6"/>
  <c r="AI143" i="6" s="1"/>
  <c r="W144" i="6"/>
  <c r="W145" i="6"/>
  <c r="W146" i="6"/>
  <c r="W147" i="6"/>
  <c r="AI147" i="6" s="1"/>
  <c r="W148" i="6"/>
  <c r="W149" i="6"/>
  <c r="W150" i="6"/>
  <c r="W151" i="6"/>
  <c r="AI151" i="6" s="1"/>
  <c r="W152" i="6"/>
  <c r="W153" i="6"/>
  <c r="W154" i="6"/>
  <c r="W155" i="6"/>
  <c r="AI155" i="6" s="1"/>
  <c r="W156" i="6"/>
  <c r="W157" i="6"/>
  <c r="W158" i="6"/>
  <c r="W159" i="6"/>
  <c r="AI159" i="6" s="1"/>
  <c r="W160" i="6"/>
  <c r="W161" i="6"/>
  <c r="W162" i="6"/>
  <c r="W163" i="6"/>
  <c r="W164" i="6"/>
  <c r="W165" i="6"/>
  <c r="W166" i="6"/>
  <c r="W167" i="6"/>
  <c r="AI167" i="6" s="1"/>
  <c r="W168" i="6"/>
  <c r="W169" i="6"/>
  <c r="W170" i="6"/>
  <c r="W171" i="6"/>
  <c r="AI171" i="6" s="1"/>
  <c r="W172" i="6"/>
  <c r="W173" i="6"/>
  <c r="W174" i="6"/>
  <c r="W175" i="6"/>
  <c r="AI175" i="6" s="1"/>
  <c r="W176" i="6"/>
  <c r="W177" i="6"/>
  <c r="W178" i="6"/>
  <c r="W179" i="6"/>
  <c r="AI179" i="6" s="1"/>
  <c r="W180" i="6"/>
  <c r="W181" i="6"/>
  <c r="W182" i="6"/>
  <c r="W183" i="6"/>
  <c r="AI183" i="6" s="1"/>
  <c r="W184" i="6"/>
  <c r="W185" i="6"/>
  <c r="W186" i="6"/>
  <c r="W187" i="6"/>
  <c r="AI187" i="6" s="1"/>
  <c r="W188" i="6"/>
  <c r="W189" i="6"/>
  <c r="W190" i="6"/>
  <c r="W191" i="6"/>
  <c r="W192" i="6"/>
  <c r="W193" i="6"/>
  <c r="W194" i="6"/>
  <c r="W195" i="6"/>
  <c r="W196" i="6"/>
  <c r="W197" i="6"/>
  <c r="W198" i="6"/>
  <c r="W199" i="6"/>
  <c r="AI199" i="6" s="1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AI219" i="6" s="1"/>
  <c r="W220" i="6"/>
  <c r="W221" i="6"/>
  <c r="W222" i="6"/>
  <c r="W223" i="6"/>
  <c r="AI223" i="6" s="1"/>
  <c r="W224" i="6"/>
  <c r="W225" i="6"/>
  <c r="W226" i="6"/>
  <c r="W227" i="6"/>
  <c r="W228" i="6"/>
  <c r="W229" i="6"/>
  <c r="W230" i="6"/>
  <c r="W2" i="6"/>
  <c r="V3" i="6"/>
  <c r="V4" i="6"/>
  <c r="V5" i="6"/>
  <c r="V6" i="6"/>
  <c r="V7" i="6"/>
  <c r="V8" i="6"/>
  <c r="V9" i="6"/>
  <c r="V10" i="6"/>
  <c r="AH10" i="6" s="1"/>
  <c r="V11" i="6"/>
  <c r="V12" i="6"/>
  <c r="V13" i="6"/>
  <c r="V14" i="6"/>
  <c r="AH14" i="6" s="1"/>
  <c r="V15" i="6"/>
  <c r="V16" i="6"/>
  <c r="V17" i="6"/>
  <c r="V18" i="6"/>
  <c r="AH18" i="6" s="1"/>
  <c r="V19" i="6"/>
  <c r="V20" i="6"/>
  <c r="V21" i="6"/>
  <c r="V22" i="6"/>
  <c r="AH22" i="6" s="1"/>
  <c r="V23" i="6"/>
  <c r="V24" i="6"/>
  <c r="V25" i="6"/>
  <c r="V26" i="6"/>
  <c r="AH26" i="6" s="1"/>
  <c r="V27" i="6"/>
  <c r="V28" i="6"/>
  <c r="V29" i="6"/>
  <c r="V30" i="6"/>
  <c r="AH30" i="6" s="1"/>
  <c r="V31" i="6"/>
  <c r="V32" i="6"/>
  <c r="V33" i="6"/>
  <c r="V34" i="6"/>
  <c r="AH34" i="6" s="1"/>
  <c r="V35" i="6"/>
  <c r="V36" i="6"/>
  <c r="V37" i="6"/>
  <c r="V38" i="6"/>
  <c r="AH38" i="6" s="1"/>
  <c r="V39" i="6"/>
  <c r="V40" i="6"/>
  <c r="V41" i="6"/>
  <c r="V42" i="6"/>
  <c r="V43" i="6"/>
  <c r="V44" i="6"/>
  <c r="V45" i="6"/>
  <c r="V46" i="6"/>
  <c r="AH46" i="6" s="1"/>
  <c r="V47" i="6"/>
  <c r="V48" i="6"/>
  <c r="V49" i="6"/>
  <c r="V50" i="6"/>
  <c r="AH50" i="6" s="1"/>
  <c r="V51" i="6"/>
  <c r="V52" i="6"/>
  <c r="V53" i="6"/>
  <c r="V54" i="6"/>
  <c r="AH54" i="6" s="1"/>
  <c r="V55" i="6"/>
  <c r="V56" i="6"/>
  <c r="V57" i="6"/>
  <c r="V58" i="6"/>
  <c r="AH58" i="6" s="1"/>
  <c r="V59" i="6"/>
  <c r="V60" i="6"/>
  <c r="V61" i="6"/>
  <c r="V62" i="6"/>
  <c r="AH62" i="6" s="1"/>
  <c r="V63" i="6"/>
  <c r="V64" i="6"/>
  <c r="V65" i="6"/>
  <c r="V66" i="6"/>
  <c r="AH66" i="6" s="1"/>
  <c r="V67" i="6"/>
  <c r="V68" i="6"/>
  <c r="V69" i="6"/>
  <c r="V70" i="6"/>
  <c r="AH70" i="6" s="1"/>
  <c r="V71" i="6"/>
  <c r="V72" i="6"/>
  <c r="V73" i="6"/>
  <c r="V74" i="6"/>
  <c r="AH74" i="6" s="1"/>
  <c r="V75" i="6"/>
  <c r="V76" i="6"/>
  <c r="V77" i="6"/>
  <c r="V78" i="6"/>
  <c r="AH78" i="6" s="1"/>
  <c r="V79" i="6"/>
  <c r="V80" i="6"/>
  <c r="V81" i="6"/>
  <c r="V82" i="6"/>
  <c r="AH82" i="6" s="1"/>
  <c r="V83" i="6"/>
  <c r="V84" i="6"/>
  <c r="V85" i="6"/>
  <c r="V86" i="6"/>
  <c r="AH86" i="6" s="1"/>
  <c r="V87" i="6"/>
  <c r="V88" i="6"/>
  <c r="V89" i="6"/>
  <c r="V90" i="6"/>
  <c r="AH90" i="6" s="1"/>
  <c r="V91" i="6"/>
  <c r="V92" i="6"/>
  <c r="V93" i="6"/>
  <c r="V94" i="6"/>
  <c r="AH94" i="6" s="1"/>
  <c r="V95" i="6"/>
  <c r="V96" i="6"/>
  <c r="V97" i="6"/>
  <c r="V98" i="6"/>
  <c r="AH98" i="6" s="1"/>
  <c r="V99" i="6"/>
  <c r="V100" i="6"/>
  <c r="V101" i="6"/>
  <c r="V102" i="6"/>
  <c r="V103" i="6"/>
  <c r="V104" i="6"/>
  <c r="V105" i="6"/>
  <c r="V106" i="6"/>
  <c r="AH106" i="6" s="1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AH122" i="6" s="1"/>
  <c r="V123" i="6"/>
  <c r="V124" i="6"/>
  <c r="V125" i="6"/>
  <c r="V126" i="6"/>
  <c r="V127" i="6"/>
  <c r="V128" i="6"/>
  <c r="V129" i="6"/>
  <c r="V130" i="6"/>
  <c r="AH130" i="6" s="1"/>
  <c r="V131" i="6"/>
  <c r="V132" i="6"/>
  <c r="V133" i="6"/>
  <c r="V134" i="6"/>
  <c r="AH134" i="6" s="1"/>
  <c r="V135" i="6"/>
  <c r="V136" i="6"/>
  <c r="V137" i="6"/>
  <c r="V138" i="6"/>
  <c r="AH138" i="6" s="1"/>
  <c r="V139" i="6"/>
  <c r="V140" i="6"/>
  <c r="V141" i="6"/>
  <c r="V142" i="6"/>
  <c r="V143" i="6"/>
  <c r="V144" i="6"/>
  <c r="V145" i="6"/>
  <c r="V146" i="6"/>
  <c r="V147" i="6"/>
  <c r="V148" i="6"/>
  <c r="V149" i="6"/>
  <c r="V150" i="6"/>
  <c r="AH150" i="6" s="1"/>
  <c r="V151" i="6"/>
  <c r="V152" i="6"/>
  <c r="V153" i="6"/>
  <c r="V154" i="6"/>
  <c r="AH154" i="6" s="1"/>
  <c r="V155" i="6"/>
  <c r="V156" i="6"/>
  <c r="V157" i="6"/>
  <c r="V158" i="6"/>
  <c r="AH158" i="6" s="1"/>
  <c r="V159" i="6"/>
  <c r="V160" i="6"/>
  <c r="V161" i="6"/>
  <c r="V162" i="6"/>
  <c r="V163" i="6"/>
  <c r="V164" i="6"/>
  <c r="V165" i="6"/>
  <c r="V166" i="6"/>
  <c r="AH166" i="6" s="1"/>
  <c r="V167" i="6"/>
  <c r="V168" i="6"/>
  <c r="V169" i="6"/>
  <c r="V170" i="6"/>
  <c r="V171" i="6"/>
  <c r="V172" i="6"/>
  <c r="V173" i="6"/>
  <c r="V174" i="6"/>
  <c r="AH174" i="6" s="1"/>
  <c r="V175" i="6"/>
  <c r="V176" i="6"/>
  <c r="V177" i="6"/>
  <c r="V178" i="6"/>
  <c r="AH178" i="6" s="1"/>
  <c r="V179" i="6"/>
  <c r="V180" i="6"/>
  <c r="V181" i="6"/>
  <c r="V182" i="6"/>
  <c r="V183" i="6"/>
  <c r="V184" i="6"/>
  <c r="V185" i="6"/>
  <c r="V186" i="6"/>
  <c r="AH186" i="6" s="1"/>
  <c r="V187" i="6"/>
  <c r="V188" i="6"/>
  <c r="V189" i="6"/>
  <c r="V190" i="6"/>
  <c r="AH190" i="6" s="1"/>
  <c r="V191" i="6"/>
  <c r="V192" i="6"/>
  <c r="V193" i="6"/>
  <c r="V194" i="6"/>
  <c r="AH194" i="6" s="1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AH210" i="6" s="1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AH226" i="6" s="1"/>
  <c r="V227" i="6"/>
  <c r="V228" i="6"/>
  <c r="V229" i="6"/>
  <c r="V230" i="6"/>
  <c r="AH230" i="6" s="1"/>
  <c r="V2" i="6"/>
  <c r="U3" i="6"/>
  <c r="U4" i="6"/>
  <c r="U5" i="6"/>
  <c r="AG5" i="6" s="1"/>
  <c r="U6" i="6"/>
  <c r="AG6" i="6" s="1"/>
  <c r="U7" i="6"/>
  <c r="U8" i="6"/>
  <c r="U9" i="6"/>
  <c r="AG9" i="6" s="1"/>
  <c r="U10" i="6"/>
  <c r="AG10" i="6" s="1"/>
  <c r="U11" i="6"/>
  <c r="U12" i="6"/>
  <c r="U13" i="6"/>
  <c r="AG13" i="6" s="1"/>
  <c r="U14" i="6"/>
  <c r="AG14" i="6" s="1"/>
  <c r="U15" i="6"/>
  <c r="U16" i="6"/>
  <c r="U17" i="6"/>
  <c r="AG17" i="6" s="1"/>
  <c r="U18" i="6"/>
  <c r="AG18" i="6" s="1"/>
  <c r="U19" i="6"/>
  <c r="U20" i="6"/>
  <c r="U21" i="6"/>
  <c r="AG21" i="6" s="1"/>
  <c r="U22" i="6"/>
  <c r="AG22" i="6" s="1"/>
  <c r="U23" i="6"/>
  <c r="U24" i="6"/>
  <c r="U25" i="6"/>
  <c r="AG25" i="6" s="1"/>
  <c r="U26" i="6"/>
  <c r="AG26" i="6" s="1"/>
  <c r="U27" i="6"/>
  <c r="U28" i="6"/>
  <c r="U29" i="6"/>
  <c r="U30" i="6"/>
  <c r="AG30" i="6" s="1"/>
  <c r="U31" i="6"/>
  <c r="U32" i="6"/>
  <c r="U33" i="6"/>
  <c r="AG33" i="6" s="1"/>
  <c r="U34" i="6"/>
  <c r="U35" i="6"/>
  <c r="U36" i="6"/>
  <c r="U37" i="6"/>
  <c r="AG37" i="6" s="1"/>
  <c r="U38" i="6"/>
  <c r="AG38" i="6" s="1"/>
  <c r="U39" i="6"/>
  <c r="U40" i="6"/>
  <c r="U41" i="6"/>
  <c r="AG41" i="6" s="1"/>
  <c r="U42" i="6"/>
  <c r="AG42" i="6" s="1"/>
  <c r="U43" i="6"/>
  <c r="U44" i="6"/>
  <c r="U45" i="6"/>
  <c r="AG45" i="6" s="1"/>
  <c r="U46" i="6"/>
  <c r="U47" i="6"/>
  <c r="U48" i="6"/>
  <c r="U49" i="6"/>
  <c r="AG49" i="6" s="1"/>
  <c r="U50" i="6"/>
  <c r="AG50" i="6" s="1"/>
  <c r="U51" i="6"/>
  <c r="U52" i="6"/>
  <c r="U53" i="6"/>
  <c r="AG53" i="6" s="1"/>
  <c r="U54" i="6"/>
  <c r="AG54" i="6" s="1"/>
  <c r="U55" i="6"/>
  <c r="U56" i="6"/>
  <c r="U57" i="6"/>
  <c r="AG57" i="6" s="1"/>
  <c r="U58" i="6"/>
  <c r="AG58" i="6" s="1"/>
  <c r="U59" i="6"/>
  <c r="U60" i="6"/>
  <c r="U61" i="6"/>
  <c r="AG61" i="6" s="1"/>
  <c r="U62" i="6"/>
  <c r="U63" i="6"/>
  <c r="U64" i="6"/>
  <c r="U65" i="6"/>
  <c r="AG65" i="6" s="1"/>
  <c r="U66" i="6"/>
  <c r="AG66" i="6" s="1"/>
  <c r="U67" i="6"/>
  <c r="U68" i="6"/>
  <c r="U69" i="6"/>
  <c r="AG69" i="6" s="1"/>
  <c r="U70" i="6"/>
  <c r="U71" i="6"/>
  <c r="U72" i="6"/>
  <c r="U73" i="6"/>
  <c r="AG73" i="6" s="1"/>
  <c r="U74" i="6"/>
  <c r="AG74" i="6" s="1"/>
  <c r="U75" i="6"/>
  <c r="U76" i="6"/>
  <c r="U77" i="6"/>
  <c r="AG77" i="6" s="1"/>
  <c r="U78" i="6"/>
  <c r="AG78" i="6" s="1"/>
  <c r="U79" i="6"/>
  <c r="U80" i="6"/>
  <c r="U81" i="6"/>
  <c r="AG81" i="6" s="1"/>
  <c r="U82" i="6"/>
  <c r="U83" i="6"/>
  <c r="U84" i="6"/>
  <c r="U85" i="6"/>
  <c r="AG85" i="6" s="1"/>
  <c r="U86" i="6"/>
  <c r="AG86" i="6" s="1"/>
  <c r="U87" i="6"/>
  <c r="U88" i="6"/>
  <c r="U89" i="6"/>
  <c r="AG89" i="6" s="1"/>
  <c r="U90" i="6"/>
  <c r="AG90" i="6" s="1"/>
  <c r="U91" i="6"/>
  <c r="U92" i="6"/>
  <c r="U93" i="6"/>
  <c r="AG93" i="6" s="1"/>
  <c r="U94" i="6"/>
  <c r="AG94" i="6" s="1"/>
  <c r="U95" i="6"/>
  <c r="U96" i="6"/>
  <c r="U97" i="6"/>
  <c r="AG97" i="6" s="1"/>
  <c r="U98" i="6"/>
  <c r="AG98" i="6" s="1"/>
  <c r="U99" i="6"/>
  <c r="U100" i="6"/>
  <c r="U101" i="6"/>
  <c r="U102" i="6"/>
  <c r="AG102" i="6" s="1"/>
  <c r="U103" i="6"/>
  <c r="U104" i="6"/>
  <c r="U105" i="6"/>
  <c r="AG105" i="6" s="1"/>
  <c r="U106" i="6"/>
  <c r="U107" i="6"/>
  <c r="U108" i="6"/>
  <c r="U109" i="6"/>
  <c r="AG109" i="6" s="1"/>
  <c r="U110" i="6"/>
  <c r="AG110" i="6" s="1"/>
  <c r="U111" i="6"/>
  <c r="U112" i="6"/>
  <c r="U113" i="6"/>
  <c r="AG113" i="6" s="1"/>
  <c r="U114" i="6"/>
  <c r="U115" i="6"/>
  <c r="U116" i="6"/>
  <c r="U117" i="6"/>
  <c r="AG117" i="6" s="1"/>
  <c r="U118" i="6"/>
  <c r="U119" i="6"/>
  <c r="U120" i="6"/>
  <c r="U121" i="6"/>
  <c r="U122" i="6"/>
  <c r="U123" i="6"/>
  <c r="U124" i="6"/>
  <c r="U125" i="6"/>
  <c r="AG125" i="6" s="1"/>
  <c r="U126" i="6"/>
  <c r="U127" i="6"/>
  <c r="U128" i="6"/>
  <c r="U129" i="6"/>
  <c r="AG129" i="6" s="1"/>
  <c r="U130" i="6"/>
  <c r="U131" i="6"/>
  <c r="U132" i="6"/>
  <c r="U133" i="6"/>
  <c r="AG133" i="6" s="1"/>
  <c r="U134" i="6"/>
  <c r="AG134" i="6" s="1"/>
  <c r="U135" i="6"/>
  <c r="U136" i="6"/>
  <c r="U137" i="6"/>
  <c r="AG137" i="6" s="1"/>
  <c r="U138" i="6"/>
  <c r="U139" i="6"/>
  <c r="U140" i="6"/>
  <c r="U141" i="6"/>
  <c r="AG141" i="6" s="1"/>
  <c r="U142" i="6"/>
  <c r="U143" i="6"/>
  <c r="U144" i="6"/>
  <c r="U145" i="6"/>
  <c r="U146" i="6"/>
  <c r="U147" i="6"/>
  <c r="U148" i="6"/>
  <c r="U149" i="6"/>
  <c r="U150" i="6"/>
  <c r="AG150" i="6" s="1"/>
  <c r="U151" i="6"/>
  <c r="U152" i="6"/>
  <c r="U153" i="6"/>
  <c r="U154" i="6"/>
  <c r="AG154" i="6" s="1"/>
  <c r="U155" i="6"/>
  <c r="U156" i="6"/>
  <c r="U157" i="6"/>
  <c r="U158" i="6"/>
  <c r="AG158" i="6" s="1"/>
  <c r="U159" i="6"/>
  <c r="U160" i="6"/>
  <c r="U161" i="6"/>
  <c r="AG161" i="6" s="1"/>
  <c r="U162" i="6"/>
  <c r="AG162" i="6" s="1"/>
  <c r="U163" i="6"/>
  <c r="U164" i="6"/>
  <c r="U165" i="6"/>
  <c r="AG165" i="6" s="1"/>
  <c r="U166" i="6"/>
  <c r="AG166" i="6" s="1"/>
  <c r="U167" i="6"/>
  <c r="U168" i="6"/>
  <c r="U169" i="6"/>
  <c r="AG169" i="6" s="1"/>
  <c r="U170" i="6"/>
  <c r="AG170" i="6" s="1"/>
  <c r="U171" i="6"/>
  <c r="U172" i="6"/>
  <c r="U173" i="6"/>
  <c r="U174" i="6"/>
  <c r="AG174" i="6" s="1"/>
  <c r="U175" i="6"/>
  <c r="U176" i="6"/>
  <c r="U177" i="6"/>
  <c r="AG177" i="6" s="1"/>
  <c r="U178" i="6"/>
  <c r="AG178" i="6" s="1"/>
  <c r="U179" i="6"/>
  <c r="U180" i="6"/>
  <c r="U181" i="6"/>
  <c r="AG181" i="6" s="1"/>
  <c r="U182" i="6"/>
  <c r="AG182" i="6" s="1"/>
  <c r="U183" i="6"/>
  <c r="U184" i="6"/>
  <c r="U185" i="6"/>
  <c r="AG185" i="6" s="1"/>
  <c r="U186" i="6"/>
  <c r="AG186" i="6" s="1"/>
  <c r="U187" i="6"/>
  <c r="U188" i="6"/>
  <c r="U189" i="6"/>
  <c r="U190" i="6"/>
  <c r="AG190" i="6" s="1"/>
  <c r="U191" i="6"/>
  <c r="U192" i="6"/>
  <c r="U193" i="6"/>
  <c r="AG193" i="6" s="1"/>
  <c r="U194" i="6"/>
  <c r="AG194" i="6" s="1"/>
  <c r="U195" i="6"/>
  <c r="U196" i="6"/>
  <c r="U197" i="6"/>
  <c r="AG197" i="6" s="1"/>
  <c r="U198" i="6"/>
  <c r="U199" i="6"/>
  <c r="U200" i="6"/>
  <c r="U201" i="6"/>
  <c r="U202" i="6"/>
  <c r="U203" i="6"/>
  <c r="U204" i="6"/>
  <c r="U205" i="6"/>
  <c r="U206" i="6"/>
  <c r="AG206" i="6" s="1"/>
  <c r="U207" i="6"/>
  <c r="U208" i="6"/>
  <c r="U209" i="6"/>
  <c r="U210" i="6"/>
  <c r="AG210" i="6" s="1"/>
  <c r="U211" i="6"/>
  <c r="U212" i="6"/>
  <c r="U213" i="6"/>
  <c r="AG213" i="6" s="1"/>
  <c r="U214" i="6"/>
  <c r="AG214" i="6" s="1"/>
  <c r="U215" i="6"/>
  <c r="U216" i="6"/>
  <c r="U217" i="6"/>
  <c r="AG217" i="6" s="1"/>
  <c r="U218" i="6"/>
  <c r="AG218" i="6" s="1"/>
  <c r="U219" i="6"/>
  <c r="U220" i="6"/>
  <c r="U221" i="6"/>
  <c r="AG221" i="6" s="1"/>
  <c r="U222" i="6"/>
  <c r="U223" i="6"/>
  <c r="U224" i="6"/>
  <c r="U225" i="6"/>
  <c r="AG225" i="6" s="1"/>
  <c r="U226" i="6"/>
  <c r="AG226" i="6" s="1"/>
  <c r="U227" i="6"/>
  <c r="U228" i="6"/>
  <c r="U229" i="6"/>
  <c r="AG229" i="6" s="1"/>
  <c r="U230" i="6"/>
  <c r="U2" i="6"/>
  <c r="T3" i="6"/>
  <c r="T4" i="6"/>
  <c r="AC4" i="6" s="1"/>
  <c r="T5" i="6"/>
  <c r="AC5" i="6" s="1"/>
  <c r="T6" i="6"/>
  <c r="T7" i="6"/>
  <c r="T8" i="6"/>
  <c r="AC8" i="6" s="1"/>
  <c r="T9" i="6"/>
  <c r="T10" i="6"/>
  <c r="T11" i="6"/>
  <c r="T12" i="6"/>
  <c r="AC12" i="6" s="1"/>
  <c r="T13" i="6"/>
  <c r="AC13" i="6" s="1"/>
  <c r="T14" i="6"/>
  <c r="T15" i="6"/>
  <c r="T16" i="6"/>
  <c r="AC16" i="6" s="1"/>
  <c r="T17" i="6"/>
  <c r="AC17" i="6" s="1"/>
  <c r="T18" i="6"/>
  <c r="T19" i="6"/>
  <c r="T20" i="6"/>
  <c r="AC20" i="6" s="1"/>
  <c r="T21" i="6"/>
  <c r="AC21" i="6" s="1"/>
  <c r="T22" i="6"/>
  <c r="T23" i="6"/>
  <c r="T24" i="6"/>
  <c r="AC24" i="6" s="1"/>
  <c r="T25" i="6"/>
  <c r="AC25" i="6" s="1"/>
  <c r="T26" i="6"/>
  <c r="T27" i="6"/>
  <c r="T28" i="6"/>
  <c r="T29" i="6"/>
  <c r="AC29" i="6" s="1"/>
  <c r="T30" i="6"/>
  <c r="T31" i="6"/>
  <c r="T32" i="6"/>
  <c r="AC32" i="6" s="1"/>
  <c r="T33" i="6"/>
  <c r="AC33" i="6" s="1"/>
  <c r="T34" i="6"/>
  <c r="T35" i="6"/>
  <c r="T36" i="6"/>
  <c r="AC36" i="6" s="1"/>
  <c r="T37" i="6"/>
  <c r="AC37" i="6" s="1"/>
  <c r="T38" i="6"/>
  <c r="T39" i="6"/>
  <c r="T40" i="6"/>
  <c r="AC40" i="6" s="1"/>
  <c r="T41" i="6"/>
  <c r="T42" i="6"/>
  <c r="T43" i="6"/>
  <c r="T44" i="6"/>
  <c r="T45" i="6"/>
  <c r="AC45" i="6" s="1"/>
  <c r="T46" i="6"/>
  <c r="T47" i="6"/>
  <c r="T48" i="6"/>
  <c r="AC48" i="6" s="1"/>
  <c r="T49" i="6"/>
  <c r="T50" i="6"/>
  <c r="T51" i="6"/>
  <c r="T52" i="6"/>
  <c r="T53" i="6"/>
  <c r="T54" i="6"/>
  <c r="T55" i="6"/>
  <c r="T56" i="6"/>
  <c r="AC56" i="6" s="1"/>
  <c r="T57" i="6"/>
  <c r="AC57" i="6" s="1"/>
  <c r="T58" i="6"/>
  <c r="T59" i="6"/>
  <c r="T60" i="6"/>
  <c r="AC60" i="6" s="1"/>
  <c r="T61" i="6"/>
  <c r="AC61" i="6" s="1"/>
  <c r="T62" i="6"/>
  <c r="T63" i="6"/>
  <c r="T64" i="6"/>
  <c r="AC64" i="6" s="1"/>
  <c r="T65" i="6"/>
  <c r="AC65" i="6" s="1"/>
  <c r="T66" i="6"/>
  <c r="T67" i="6"/>
  <c r="T68" i="6"/>
  <c r="AC68" i="6" s="1"/>
  <c r="T69" i="6"/>
  <c r="AC69" i="6" s="1"/>
  <c r="T70" i="6"/>
  <c r="T71" i="6"/>
  <c r="T72" i="6"/>
  <c r="AC72" i="6" s="1"/>
  <c r="T73" i="6"/>
  <c r="T74" i="6"/>
  <c r="T75" i="6"/>
  <c r="T76" i="6"/>
  <c r="AC76" i="6" s="1"/>
  <c r="T77" i="6"/>
  <c r="AC77" i="6" s="1"/>
  <c r="T78" i="6"/>
  <c r="T79" i="6"/>
  <c r="T80" i="6"/>
  <c r="AC80" i="6" s="1"/>
  <c r="T81" i="6"/>
  <c r="T82" i="6"/>
  <c r="T83" i="6"/>
  <c r="T84" i="6"/>
  <c r="AC84" i="6" s="1"/>
  <c r="T85" i="6"/>
  <c r="T86" i="6"/>
  <c r="T87" i="6"/>
  <c r="T88" i="6"/>
  <c r="AC88" i="6" s="1"/>
  <c r="T89" i="6"/>
  <c r="T90" i="6"/>
  <c r="T91" i="6"/>
  <c r="T92" i="6"/>
  <c r="AC92" i="6" s="1"/>
  <c r="T93" i="6"/>
  <c r="T94" i="6"/>
  <c r="T95" i="6"/>
  <c r="T96" i="6"/>
  <c r="T97" i="6"/>
  <c r="AC97" i="6" s="1"/>
  <c r="T98" i="6"/>
  <c r="T99" i="6"/>
  <c r="T100" i="6"/>
  <c r="AC100" i="6" s="1"/>
  <c r="T101" i="6"/>
  <c r="T102" i="6"/>
  <c r="T103" i="6"/>
  <c r="T104" i="6"/>
  <c r="AC104" i="6" s="1"/>
  <c r="T105" i="6"/>
  <c r="AC105" i="6" s="1"/>
  <c r="T106" i="6"/>
  <c r="T107" i="6"/>
  <c r="T108" i="6"/>
  <c r="T109" i="6"/>
  <c r="AC109" i="6" s="1"/>
  <c r="T110" i="6"/>
  <c r="T111" i="6"/>
  <c r="T112" i="6"/>
  <c r="AC112" i="6" s="1"/>
  <c r="T113" i="6"/>
  <c r="AC113" i="6" s="1"/>
  <c r="T114" i="6"/>
  <c r="T115" i="6"/>
  <c r="T116" i="6"/>
  <c r="T117" i="6"/>
  <c r="T118" i="6"/>
  <c r="T119" i="6"/>
  <c r="T120" i="6"/>
  <c r="T121" i="6"/>
  <c r="AC121" i="6" s="1"/>
  <c r="T122" i="6"/>
  <c r="T123" i="6"/>
  <c r="T124" i="6"/>
  <c r="T125" i="6"/>
  <c r="T126" i="6"/>
  <c r="T127" i="6"/>
  <c r="T128" i="6"/>
  <c r="T129" i="6"/>
  <c r="AC129" i="6" s="1"/>
  <c r="T130" i="6"/>
  <c r="T131" i="6"/>
  <c r="T132" i="6"/>
  <c r="T133" i="6"/>
  <c r="AC133" i="6" s="1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AK230" i="6"/>
  <c r="Q230" i="6"/>
  <c r="AD230" i="6" s="1"/>
  <c r="AI229" i="6"/>
  <c r="Q229" i="6"/>
  <c r="AD229" i="6" s="1"/>
  <c r="AG228" i="6"/>
  <c r="Q228" i="6"/>
  <c r="AD228" i="6" s="1"/>
  <c r="AL227" i="6"/>
  <c r="AK227" i="6"/>
  <c r="Q227" i="6"/>
  <c r="AD227" i="6" s="1"/>
  <c r="AL226" i="6"/>
  <c r="Q226" i="6"/>
  <c r="AD226" i="6" s="1"/>
  <c r="AI225" i="6"/>
  <c r="AL225" i="6"/>
  <c r="Q225" i="6"/>
  <c r="AD225" i="6" s="1"/>
  <c r="AG224" i="6"/>
  <c r="Q224" i="6"/>
  <c r="AD224" i="6" s="1"/>
  <c r="AL223" i="6"/>
  <c r="AK223" i="6"/>
  <c r="AG223" i="6"/>
  <c r="Q223" i="6"/>
  <c r="AD223" i="6" s="1"/>
  <c r="AL222" i="6"/>
  <c r="Q222" i="6"/>
  <c r="AD222" i="6" s="1"/>
  <c r="AI221" i="6"/>
  <c r="AH221" i="6"/>
  <c r="Q221" i="6"/>
  <c r="AD221" i="6" s="1"/>
  <c r="AI220" i="6"/>
  <c r="Q220" i="6"/>
  <c r="AD220" i="6" s="1"/>
  <c r="AL219" i="6"/>
  <c r="AK219" i="6"/>
  <c r="Q219" i="6"/>
  <c r="AD219" i="6" s="1"/>
  <c r="Q218" i="6"/>
  <c r="AD218" i="6" s="1"/>
  <c r="AI217" i="6"/>
  <c r="Q217" i="6"/>
  <c r="AD217" i="6" s="1"/>
  <c r="Q216" i="6"/>
  <c r="AD216" i="6" s="1"/>
  <c r="AL215" i="6"/>
  <c r="AK215" i="6"/>
  <c r="AG215" i="6"/>
  <c r="Q215" i="6"/>
  <c r="AD215" i="6" s="1"/>
  <c r="AL214" i="6"/>
  <c r="AK214" i="6"/>
  <c r="Q214" i="6"/>
  <c r="AD214" i="6" s="1"/>
  <c r="AK213" i="6"/>
  <c r="AJ213" i="6"/>
  <c r="AI213" i="6"/>
  <c r="Q213" i="6"/>
  <c r="AD213" i="6" s="1"/>
  <c r="AL212" i="6"/>
  <c r="AH212" i="6"/>
  <c r="Q212" i="6"/>
  <c r="AD212" i="6" s="1"/>
  <c r="AL211" i="6"/>
  <c r="AK211" i="6"/>
  <c r="Q211" i="6"/>
  <c r="AD211" i="6" s="1"/>
  <c r="AJ210" i="6"/>
  <c r="AL210" i="6"/>
  <c r="Q210" i="6"/>
  <c r="AD210" i="6" s="1"/>
  <c r="AJ209" i="6"/>
  <c r="AI209" i="6"/>
  <c r="Q209" i="6"/>
  <c r="AD209" i="6" s="1"/>
  <c r="AL208" i="6"/>
  <c r="AH208" i="6"/>
  <c r="Q208" i="6"/>
  <c r="AD208" i="6" s="1"/>
  <c r="AL207" i="6"/>
  <c r="AK207" i="6"/>
  <c r="AG207" i="6"/>
  <c r="Q207" i="6"/>
  <c r="AD207" i="6" s="1"/>
  <c r="AJ206" i="6"/>
  <c r="AL206" i="6"/>
  <c r="Q206" i="6"/>
  <c r="AD206" i="6" s="1"/>
  <c r="AI205" i="6"/>
  <c r="Q205" i="6"/>
  <c r="AD205" i="6" s="1"/>
  <c r="AL204" i="6"/>
  <c r="AK204" i="6"/>
  <c r="AH204" i="6"/>
  <c r="AG204" i="6"/>
  <c r="Q204" i="6"/>
  <c r="AD204" i="6" s="1"/>
  <c r="AL203" i="6"/>
  <c r="AK203" i="6"/>
  <c r="Q203" i="6"/>
  <c r="AD203" i="6" s="1"/>
  <c r="AJ202" i="6"/>
  <c r="AL202" i="6"/>
  <c r="AH202" i="6"/>
  <c r="Q202" i="6"/>
  <c r="AD202" i="6" s="1"/>
  <c r="AJ201" i="6"/>
  <c r="AG201" i="6"/>
  <c r="AI201" i="6"/>
  <c r="Q201" i="6"/>
  <c r="AD201" i="6" s="1"/>
  <c r="AL200" i="6"/>
  <c r="AH200" i="6"/>
  <c r="Q200" i="6"/>
  <c r="AD200" i="6" s="1"/>
  <c r="Q199" i="6"/>
  <c r="AD199" i="6" s="1"/>
  <c r="AJ198" i="6"/>
  <c r="AG198" i="6"/>
  <c r="Q198" i="6"/>
  <c r="AD198" i="6" s="1"/>
  <c r="Q197" i="6"/>
  <c r="AD197" i="6" s="1"/>
  <c r="AL196" i="6"/>
  <c r="AH196" i="6"/>
  <c r="Q196" i="6"/>
  <c r="AD196" i="6" s="1"/>
  <c r="AL195" i="6"/>
  <c r="Q195" i="6"/>
  <c r="AD195" i="6" s="1"/>
  <c r="AJ194" i="6"/>
  <c r="Q194" i="6"/>
  <c r="AD194" i="6" s="1"/>
  <c r="AL193" i="6"/>
  <c r="AJ193" i="6"/>
  <c r="Q193" i="6"/>
  <c r="AD193" i="6" s="1"/>
  <c r="AL192" i="6"/>
  <c r="AH192" i="6"/>
  <c r="Q192" i="6"/>
  <c r="AD192" i="6" s="1"/>
  <c r="AL191" i="6"/>
  <c r="Q191" i="6"/>
  <c r="AD191" i="6" s="1"/>
  <c r="AK190" i="6"/>
  <c r="AJ190" i="6"/>
  <c r="Q190" i="6"/>
  <c r="AD190" i="6" s="1"/>
  <c r="AL189" i="6"/>
  <c r="Q189" i="6"/>
  <c r="AD189" i="6" s="1"/>
  <c r="AL188" i="6"/>
  <c r="AH188" i="6"/>
  <c r="AG188" i="6"/>
  <c r="Q188" i="6"/>
  <c r="AD188" i="6" s="1"/>
  <c r="AL187" i="6"/>
  <c r="Q187" i="6"/>
  <c r="AD187" i="6" s="1"/>
  <c r="AJ186" i="6"/>
  <c r="Q186" i="6"/>
  <c r="AD186" i="6" s="1"/>
  <c r="AK185" i="6"/>
  <c r="Q185" i="6"/>
  <c r="AD185" i="6" s="1"/>
  <c r="AJ184" i="6"/>
  <c r="Q184" i="6"/>
  <c r="AD184" i="6" s="1"/>
  <c r="AL183" i="6"/>
  <c r="AK183" i="6"/>
  <c r="AL182" i="6"/>
  <c r="Q182" i="6"/>
  <c r="AD182" i="6" s="1"/>
  <c r="AL181" i="6"/>
  <c r="AJ181" i="6"/>
  <c r="Q181" i="6"/>
  <c r="AD181" i="6" s="1"/>
  <c r="AL180" i="6"/>
  <c r="AH180" i="6"/>
  <c r="Q180" i="6"/>
  <c r="AD180" i="6" s="1"/>
  <c r="AL179" i="6"/>
  <c r="AK179" i="6"/>
  <c r="AH179" i="6"/>
  <c r="AM179" i="6"/>
  <c r="Q179" i="6"/>
  <c r="AD179" i="6" s="1"/>
  <c r="AL178" i="6"/>
  <c r="AJ178" i="6"/>
  <c r="Q178" i="6"/>
  <c r="AD178" i="6" s="1"/>
  <c r="AM177" i="6"/>
  <c r="AI177" i="6"/>
  <c r="Q177" i="6"/>
  <c r="AD177" i="6" s="1"/>
  <c r="AL176" i="6"/>
  <c r="AH176" i="6"/>
  <c r="AK176" i="6"/>
  <c r="AJ176" i="6"/>
  <c r="Q176" i="6"/>
  <c r="AD176" i="6" s="1"/>
  <c r="AL175" i="6"/>
  <c r="AH175" i="6"/>
  <c r="AM175" i="6"/>
  <c r="AG175" i="6"/>
  <c r="Q175" i="6"/>
  <c r="AD175" i="6" s="1"/>
  <c r="AL174" i="6"/>
  <c r="AK174" i="6"/>
  <c r="AJ174" i="6"/>
  <c r="Q174" i="6"/>
  <c r="AD174" i="6" s="1"/>
  <c r="AM173" i="6"/>
  <c r="AI173" i="6"/>
  <c r="Q173" i="6"/>
  <c r="AD173" i="6" s="1"/>
  <c r="AL172" i="6"/>
  <c r="AH172" i="6"/>
  <c r="Q172" i="6"/>
  <c r="AD172" i="6" s="1"/>
  <c r="AL171" i="6"/>
  <c r="AM171" i="6"/>
  <c r="AG171" i="6"/>
  <c r="Q171" i="6"/>
  <c r="AD171" i="6" s="1"/>
  <c r="AL170" i="6"/>
  <c r="AJ170" i="6"/>
  <c r="Q170" i="6"/>
  <c r="AD170" i="6" s="1"/>
  <c r="AL169" i="6"/>
  <c r="AJ169" i="6"/>
  <c r="Q169" i="6"/>
  <c r="AD169" i="6" s="1"/>
  <c r="AL168" i="6"/>
  <c r="AH168" i="6"/>
  <c r="Q168" i="6"/>
  <c r="AD168" i="6" s="1"/>
  <c r="AL167" i="6"/>
  <c r="AH167" i="6"/>
  <c r="AM167" i="6"/>
  <c r="AJ167" i="6"/>
  <c r="AG167" i="6"/>
  <c r="Q167" i="6"/>
  <c r="AD167" i="6" s="1"/>
  <c r="AL166" i="6"/>
  <c r="AJ166" i="6"/>
  <c r="Q166" i="6"/>
  <c r="AD166" i="6" s="1"/>
  <c r="AL165" i="6"/>
  <c r="AJ165" i="6"/>
  <c r="AI165" i="6"/>
  <c r="Q165" i="6"/>
  <c r="AD165" i="6" s="1"/>
  <c r="AL164" i="6"/>
  <c r="AH164" i="6"/>
  <c r="Q164" i="6"/>
  <c r="AD164" i="6" s="1"/>
  <c r="AL163" i="6"/>
  <c r="AH163" i="6"/>
  <c r="AM163" i="6"/>
  <c r="AI163" i="6"/>
  <c r="Q163" i="6"/>
  <c r="AD163" i="6" s="1"/>
  <c r="AL162" i="6"/>
  <c r="AM162" i="6"/>
  <c r="Q162" i="6"/>
  <c r="AD162" i="6" s="1"/>
  <c r="AM161" i="6"/>
  <c r="AI161" i="6"/>
  <c r="Q161" i="6"/>
  <c r="AD161" i="6" s="1"/>
  <c r="AL160" i="6"/>
  <c r="AH160" i="6"/>
  <c r="AM160" i="6"/>
  <c r="Q160" i="6"/>
  <c r="AD160" i="6" s="1"/>
  <c r="AL159" i="6"/>
  <c r="AM159" i="6"/>
  <c r="Q159" i="6"/>
  <c r="AD159" i="6" s="1"/>
  <c r="AL158" i="6"/>
  <c r="AM158" i="6"/>
  <c r="Q158" i="6"/>
  <c r="AD158" i="6" s="1"/>
  <c r="AK157" i="6"/>
  <c r="AL157" i="6"/>
  <c r="AI157" i="6"/>
  <c r="Q157" i="6"/>
  <c r="AD157" i="6" s="1"/>
  <c r="AK156" i="6"/>
  <c r="AL156" i="6"/>
  <c r="AH156" i="6"/>
  <c r="Q156" i="6"/>
  <c r="AD156" i="6" s="1"/>
  <c r="AK155" i="6"/>
  <c r="AG155" i="6"/>
  <c r="AM155" i="6"/>
  <c r="AL155" i="6"/>
  <c r="Q155" i="6"/>
  <c r="AD155" i="6" s="1"/>
  <c r="AL154" i="6"/>
  <c r="AJ154" i="6"/>
  <c r="Q154" i="6"/>
  <c r="AD154" i="6" s="1"/>
  <c r="AK153" i="6"/>
  <c r="AL153" i="6"/>
  <c r="AI153" i="6"/>
  <c r="Q153" i="6"/>
  <c r="AD153" i="6" s="1"/>
  <c r="AL152" i="6"/>
  <c r="AH152" i="6"/>
  <c r="Q152" i="6"/>
  <c r="AD152" i="6" s="1"/>
  <c r="AK151" i="6"/>
  <c r="AG151" i="6"/>
  <c r="AM151" i="6"/>
  <c r="AL151" i="6"/>
  <c r="Q151" i="6"/>
  <c r="AD151" i="6" s="1"/>
  <c r="AL150" i="6"/>
  <c r="AJ150" i="6"/>
  <c r="Q150" i="6"/>
  <c r="AD150" i="6" s="1"/>
  <c r="AK149" i="6"/>
  <c r="AI149" i="6"/>
  <c r="Q149" i="6"/>
  <c r="AD149" i="6" s="1"/>
  <c r="AK148" i="6"/>
  <c r="AL148" i="6"/>
  <c r="AH148" i="6"/>
  <c r="Q148" i="6"/>
  <c r="AD148" i="6" s="1"/>
  <c r="AM147" i="6"/>
  <c r="AK147" i="6"/>
  <c r="AG147" i="6"/>
  <c r="AL147" i="6"/>
  <c r="Q147" i="6"/>
  <c r="AD147" i="6" s="1"/>
  <c r="AG146" i="6"/>
  <c r="AL146" i="6"/>
  <c r="AJ146" i="6"/>
  <c r="Q146" i="6"/>
  <c r="AD146" i="6" s="1"/>
  <c r="AK145" i="6"/>
  <c r="AJ145" i="6"/>
  <c r="AI145" i="6"/>
  <c r="Q145" i="6"/>
  <c r="AD145" i="6" s="1"/>
  <c r="AK144" i="6"/>
  <c r="AM144" i="6"/>
  <c r="Q144" i="6"/>
  <c r="AD144" i="6" s="1"/>
  <c r="AK143" i="6"/>
  <c r="AM143" i="6"/>
  <c r="Q143" i="6"/>
  <c r="AD143" i="6" s="1"/>
  <c r="AJ142" i="6"/>
  <c r="AM142" i="6"/>
  <c r="AI142" i="6"/>
  <c r="Q142" i="6"/>
  <c r="AD142" i="6" s="1"/>
  <c r="AI141" i="6"/>
  <c r="Q141" i="6"/>
  <c r="AD141" i="6" s="1"/>
  <c r="AK140" i="6"/>
  <c r="AM140" i="6"/>
  <c r="Q140" i="6"/>
  <c r="AD140" i="6" s="1"/>
  <c r="AK139" i="6"/>
  <c r="AM139" i="6"/>
  <c r="Q139" i="6"/>
  <c r="AD139" i="6" s="1"/>
  <c r="AJ138" i="6"/>
  <c r="AG138" i="6"/>
  <c r="AM138" i="6"/>
  <c r="Q138" i="6"/>
  <c r="AD138" i="6" s="1"/>
  <c r="AM137" i="6"/>
  <c r="AI137" i="6"/>
  <c r="Q137" i="6"/>
  <c r="AD137" i="6" s="1"/>
  <c r="AK136" i="6"/>
  <c r="AM136" i="6"/>
  <c r="Q136" i="6"/>
  <c r="AD136" i="6" s="1"/>
  <c r="AK135" i="6"/>
  <c r="AM135" i="6"/>
  <c r="AJ134" i="6"/>
  <c r="AC134" i="6"/>
  <c r="Q134" i="6"/>
  <c r="AD134" i="6" s="1"/>
  <c r="AL133" i="6"/>
  <c r="AI133" i="6"/>
  <c r="Q133" i="6"/>
  <c r="AD133" i="6" s="1"/>
  <c r="AK132" i="6"/>
  <c r="Q132" i="6"/>
  <c r="AD132" i="6" s="1"/>
  <c r="AL131" i="6"/>
  <c r="AK131" i="6"/>
  <c r="AH131" i="6"/>
  <c r="AG131" i="6"/>
  <c r="Q131" i="6"/>
  <c r="AD131" i="6" s="1"/>
  <c r="AJ130" i="6"/>
  <c r="AC130" i="6"/>
  <c r="Q130" i="6"/>
  <c r="AD130" i="6" s="1"/>
  <c r="AK129" i="6"/>
  <c r="AI129" i="6"/>
  <c r="Q129" i="6"/>
  <c r="AD129" i="6" s="1"/>
  <c r="AK128" i="6"/>
  <c r="Q128" i="6"/>
  <c r="AD128" i="6" s="1"/>
  <c r="AL127" i="6"/>
  <c r="AK127" i="6"/>
  <c r="AH127" i="6"/>
  <c r="Q127" i="6"/>
  <c r="AD127" i="6" s="1"/>
  <c r="AJ126" i="6"/>
  <c r="AG126" i="6"/>
  <c r="AC126" i="6"/>
  <c r="Q126" i="6"/>
  <c r="AD126" i="6" s="1"/>
  <c r="AK125" i="6"/>
  <c r="AI125" i="6"/>
  <c r="Q125" i="6"/>
  <c r="AD125" i="6" s="1"/>
  <c r="AK124" i="6"/>
  <c r="Q124" i="6"/>
  <c r="AD124" i="6" s="1"/>
  <c r="AL123" i="6"/>
  <c r="AK123" i="6"/>
  <c r="AG123" i="6"/>
  <c r="Q123" i="6"/>
  <c r="AD123" i="6" s="1"/>
  <c r="AK122" i="6"/>
  <c r="AJ122" i="6"/>
  <c r="AC122" i="6"/>
  <c r="Q122" i="6"/>
  <c r="AD122" i="6" s="1"/>
  <c r="AL121" i="6"/>
  <c r="AI121" i="6"/>
  <c r="AH121" i="6"/>
  <c r="AG121" i="6"/>
  <c r="Q121" i="6"/>
  <c r="AD121" i="6" s="1"/>
  <c r="AK120" i="6"/>
  <c r="AC120" i="6"/>
  <c r="Q120" i="6"/>
  <c r="AD120" i="6" s="1"/>
  <c r="AL119" i="6"/>
  <c r="AK119" i="6"/>
  <c r="AI119" i="6"/>
  <c r="AH119" i="6"/>
  <c r="Q119" i="6"/>
  <c r="AD119" i="6" s="1"/>
  <c r="AK118" i="6"/>
  <c r="AJ118" i="6"/>
  <c r="AG118" i="6"/>
  <c r="AC118" i="6"/>
  <c r="Q118" i="6"/>
  <c r="AD118" i="6" s="1"/>
  <c r="AL117" i="6"/>
  <c r="AI117" i="6"/>
  <c r="Q117" i="6"/>
  <c r="AD117" i="6" s="1"/>
  <c r="AK116" i="6"/>
  <c r="AD116" i="6"/>
  <c r="AL115" i="6"/>
  <c r="AG115" i="6"/>
  <c r="AK115" i="6"/>
  <c r="Q115" i="6"/>
  <c r="AD115" i="6" s="1"/>
  <c r="AK114" i="6"/>
  <c r="AJ114" i="6"/>
  <c r="AG114" i="6"/>
  <c r="AC114" i="6"/>
  <c r="Q114" i="6"/>
  <c r="AD114" i="6" s="1"/>
  <c r="AL113" i="6"/>
  <c r="AI113" i="6"/>
  <c r="Q113" i="6"/>
  <c r="AD113" i="6" s="1"/>
  <c r="AK112" i="6"/>
  <c r="AJ112" i="6"/>
  <c r="Q112" i="6"/>
  <c r="AD112" i="6" s="1"/>
  <c r="AL111" i="6"/>
  <c r="Q111" i="6"/>
  <c r="AD111" i="6" s="1"/>
  <c r="AK110" i="6"/>
  <c r="AJ110" i="6"/>
  <c r="Q110" i="6"/>
  <c r="AD110" i="6" s="1"/>
  <c r="AC110" i="6"/>
  <c r="AI109" i="6"/>
  <c r="Q109" i="6"/>
  <c r="AD109" i="6" s="1"/>
  <c r="AK108" i="6"/>
  <c r="Q108" i="6"/>
  <c r="AD108" i="6" s="1"/>
  <c r="AJ108" i="6"/>
  <c r="AI108" i="6"/>
  <c r="AL107" i="6"/>
  <c r="AG107" i="6"/>
  <c r="Q107" i="6"/>
  <c r="AD107" i="6" s="1"/>
  <c r="AK106" i="6"/>
  <c r="AJ106" i="6"/>
  <c r="AC106" i="6"/>
  <c r="Q106" i="6"/>
  <c r="AD106" i="6" s="1"/>
  <c r="AI105" i="6"/>
  <c r="Q105" i="6"/>
  <c r="AD105" i="6" s="1"/>
  <c r="AK104" i="6"/>
  <c r="Q104" i="6"/>
  <c r="AD104" i="6" s="1"/>
  <c r="AL103" i="6"/>
  <c r="AG103" i="6"/>
  <c r="Q103" i="6"/>
  <c r="AD103" i="6" s="1"/>
  <c r="AK102" i="6"/>
  <c r="AJ102" i="6"/>
  <c r="Q102" i="6"/>
  <c r="AD102" i="6" s="1"/>
  <c r="AC102" i="6"/>
  <c r="AI101" i="6"/>
  <c r="Q101" i="6"/>
  <c r="AD101" i="6" s="1"/>
  <c r="AK100" i="6"/>
  <c r="Q100" i="6"/>
  <c r="AD100" i="6" s="1"/>
  <c r="AJ100" i="6"/>
  <c r="AI100" i="6"/>
  <c r="AL99" i="6"/>
  <c r="AG99" i="6"/>
  <c r="Q99" i="6"/>
  <c r="AD99" i="6" s="1"/>
  <c r="AK98" i="6"/>
  <c r="AJ98" i="6"/>
  <c r="AC98" i="6"/>
  <c r="Q98" i="6"/>
  <c r="AD98" i="6" s="1"/>
  <c r="AI97" i="6"/>
  <c r="Q97" i="6"/>
  <c r="AD97" i="6" s="1"/>
  <c r="AK96" i="6"/>
  <c r="Q96" i="6"/>
  <c r="AD96" i="6" s="1"/>
  <c r="AK95" i="6"/>
  <c r="AG95" i="6"/>
  <c r="AC95" i="6"/>
  <c r="Q95" i="6"/>
  <c r="AD95" i="6" s="1"/>
  <c r="AL94" i="6"/>
  <c r="AK94" i="6"/>
  <c r="Q94" i="6"/>
  <c r="AD94" i="6" s="1"/>
  <c r="AJ93" i="6"/>
  <c r="AI93" i="6"/>
  <c r="Q93" i="6"/>
  <c r="AD93" i="6" s="1"/>
  <c r="AL92" i="6"/>
  <c r="AK92" i="6"/>
  <c r="AH92" i="6"/>
  <c r="Q92" i="6"/>
  <c r="AD92" i="6" s="1"/>
  <c r="AK91" i="6"/>
  <c r="AG91" i="6"/>
  <c r="AC91" i="6"/>
  <c r="Q91" i="6"/>
  <c r="AD91" i="6" s="1"/>
  <c r="AL90" i="6"/>
  <c r="AK90" i="6"/>
  <c r="Q90" i="6"/>
  <c r="AD90" i="6" s="1"/>
  <c r="AK89" i="6"/>
  <c r="AJ89" i="6"/>
  <c r="AI89" i="6"/>
  <c r="Q89" i="6"/>
  <c r="AD89" i="6" s="1"/>
  <c r="AL88" i="6"/>
  <c r="AK88" i="6"/>
  <c r="AH88" i="6"/>
  <c r="Q88" i="6"/>
  <c r="AD88" i="6" s="1"/>
  <c r="AK87" i="6"/>
  <c r="AG87" i="6"/>
  <c r="AC87" i="6"/>
  <c r="Q87" i="6"/>
  <c r="AD87" i="6" s="1"/>
  <c r="AL86" i="6"/>
  <c r="AK86" i="6"/>
  <c r="Q86" i="6"/>
  <c r="AD86" i="6" s="1"/>
  <c r="AK85" i="6"/>
  <c r="AJ85" i="6"/>
  <c r="AI85" i="6"/>
  <c r="Q85" i="6"/>
  <c r="AD85" i="6" s="1"/>
  <c r="AL84" i="6"/>
  <c r="AK84" i="6"/>
  <c r="AH84" i="6"/>
  <c r="Q84" i="6"/>
  <c r="AD84" i="6" s="1"/>
  <c r="AK83" i="6"/>
  <c r="AG83" i="6"/>
  <c r="AC83" i="6"/>
  <c r="Q83" i="6"/>
  <c r="AD83" i="6" s="1"/>
  <c r="AL82" i="6"/>
  <c r="AK82" i="6"/>
  <c r="Q82" i="6"/>
  <c r="AD82" i="6" s="1"/>
  <c r="AK81" i="6"/>
  <c r="AI81" i="6"/>
  <c r="Q81" i="6"/>
  <c r="AD81" i="6" s="1"/>
  <c r="AL80" i="6"/>
  <c r="AK80" i="6"/>
  <c r="AH80" i="6"/>
  <c r="Q80" i="6"/>
  <c r="AD80" i="6" s="1"/>
  <c r="AK79" i="6"/>
  <c r="AJ79" i="6"/>
  <c r="AG79" i="6"/>
  <c r="AC79" i="6"/>
  <c r="Q79" i="6"/>
  <c r="AD79" i="6" s="1"/>
  <c r="AL78" i="6"/>
  <c r="AK78" i="6"/>
  <c r="Q78" i="6"/>
  <c r="AD78" i="6" s="1"/>
  <c r="AJ77" i="6"/>
  <c r="AI77" i="6"/>
  <c r="Q77" i="6"/>
  <c r="AD77" i="6" s="1"/>
  <c r="AL76" i="6"/>
  <c r="AK76" i="6"/>
  <c r="AH76" i="6"/>
  <c r="Q76" i="6"/>
  <c r="AD76" i="6" s="1"/>
  <c r="AK75" i="6"/>
  <c r="AJ75" i="6"/>
  <c r="AG75" i="6"/>
  <c r="Q75" i="6"/>
  <c r="AD75" i="6" s="1"/>
  <c r="AL74" i="6"/>
  <c r="AK74" i="6"/>
  <c r="Q74" i="6"/>
  <c r="AD74" i="6" s="1"/>
  <c r="AI73" i="6"/>
  <c r="AC73" i="6"/>
  <c r="Q73" i="6"/>
  <c r="AD73" i="6" s="1"/>
  <c r="AL72" i="6"/>
  <c r="AK72" i="6"/>
  <c r="AI72" i="6"/>
  <c r="AH72" i="6"/>
  <c r="Q72" i="6"/>
  <c r="AD72" i="6" s="1"/>
  <c r="AK71" i="6"/>
  <c r="AJ71" i="6"/>
  <c r="AI71" i="6"/>
  <c r="AG71" i="6"/>
  <c r="AC71" i="6"/>
  <c r="Q71" i="6"/>
  <c r="AD71" i="6" s="1"/>
  <c r="AL70" i="6"/>
  <c r="AK70" i="6"/>
  <c r="AG70" i="6"/>
  <c r="Q70" i="6"/>
  <c r="AD70" i="6" s="1"/>
  <c r="AK69" i="6"/>
  <c r="AI69" i="6"/>
  <c r="Q69" i="6"/>
  <c r="AD69" i="6" s="1"/>
  <c r="AL68" i="6"/>
  <c r="AK68" i="6"/>
  <c r="AH68" i="6"/>
  <c r="Q68" i="6"/>
  <c r="AD68" i="6" s="1"/>
  <c r="AK67" i="6"/>
  <c r="AG67" i="6"/>
  <c r="AC67" i="6"/>
  <c r="Q67" i="6"/>
  <c r="AD67" i="6" s="1"/>
  <c r="AL66" i="6"/>
  <c r="AK66" i="6"/>
  <c r="Q66" i="6"/>
  <c r="AD66" i="6" s="1"/>
  <c r="AJ65" i="6"/>
  <c r="AI65" i="6"/>
  <c r="Q65" i="6"/>
  <c r="AD65" i="6" s="1"/>
  <c r="AL64" i="6"/>
  <c r="AK64" i="6"/>
  <c r="AH64" i="6"/>
  <c r="Q64" i="6"/>
  <c r="AD64" i="6" s="1"/>
  <c r="AK63" i="6"/>
  <c r="AI63" i="6"/>
  <c r="AG63" i="6"/>
  <c r="AJ63" i="6"/>
  <c r="Q63" i="6"/>
  <c r="AD63" i="6" s="1"/>
  <c r="AK62" i="6"/>
  <c r="AG62" i="6"/>
  <c r="AL62" i="6"/>
  <c r="Q62" i="6"/>
  <c r="AD62" i="6" s="1"/>
  <c r="AI61" i="6"/>
  <c r="AJ61" i="6"/>
  <c r="Q61" i="6"/>
  <c r="AD61" i="6" s="1"/>
  <c r="AK60" i="6"/>
  <c r="AL60" i="6"/>
  <c r="AH60" i="6"/>
  <c r="Q60" i="6"/>
  <c r="AD60" i="6" s="1"/>
  <c r="AK59" i="6"/>
  <c r="AG59" i="6"/>
  <c r="AC59" i="6"/>
  <c r="AJ59" i="6"/>
  <c r="Q59" i="6"/>
  <c r="AD59" i="6" s="1"/>
  <c r="AK58" i="6"/>
  <c r="AL58" i="6"/>
  <c r="Q58" i="6"/>
  <c r="AD58" i="6" s="1"/>
  <c r="AI57" i="6"/>
  <c r="Q57" i="6"/>
  <c r="AD57" i="6" s="1"/>
  <c r="AK56" i="6"/>
  <c r="AL56" i="6"/>
  <c r="AH56" i="6"/>
  <c r="Q56" i="6"/>
  <c r="AD56" i="6" s="1"/>
  <c r="AK55" i="6"/>
  <c r="AG55" i="6"/>
  <c r="AJ55" i="6"/>
  <c r="Q55" i="6"/>
  <c r="AD55" i="6" s="1"/>
  <c r="AK54" i="6"/>
  <c r="AL54" i="6"/>
  <c r="Q54" i="6"/>
  <c r="AD54" i="6" s="1"/>
  <c r="AM53" i="6"/>
  <c r="AK53" i="6"/>
  <c r="AI53" i="6"/>
  <c r="AL53" i="6"/>
  <c r="AJ53" i="6"/>
  <c r="Q53" i="6"/>
  <c r="AD53" i="6" s="1"/>
  <c r="AM52" i="6"/>
  <c r="AK52" i="6"/>
  <c r="AI52" i="6"/>
  <c r="Q52" i="6"/>
  <c r="AD52" i="6" s="1"/>
  <c r="AL52" i="6"/>
  <c r="AJ52" i="6"/>
  <c r="AH52" i="6"/>
  <c r="AC52" i="6"/>
  <c r="AM51" i="6"/>
  <c r="AK51" i="6"/>
  <c r="AG51" i="6"/>
  <c r="AL51" i="6"/>
  <c r="AJ51" i="6"/>
  <c r="AH51" i="6"/>
  <c r="AC51" i="6"/>
  <c r="Q51" i="6"/>
  <c r="AD51" i="6" s="1"/>
  <c r="AM50" i="6"/>
  <c r="AK50" i="6"/>
  <c r="Q50" i="6"/>
  <c r="AD50" i="6" s="1"/>
  <c r="AL50" i="6"/>
  <c r="AJ50" i="6"/>
  <c r="AM49" i="6"/>
  <c r="AK49" i="6"/>
  <c r="AI49" i="6"/>
  <c r="AL49" i="6"/>
  <c r="Q49" i="6"/>
  <c r="AD49" i="6" s="1"/>
  <c r="AM48" i="6"/>
  <c r="AK48" i="6"/>
  <c r="Q48" i="6"/>
  <c r="AD48" i="6" s="1"/>
  <c r="AL48" i="6"/>
  <c r="AJ48" i="6"/>
  <c r="AH48" i="6"/>
  <c r="AM47" i="6"/>
  <c r="AK47" i="6"/>
  <c r="AG47" i="6"/>
  <c r="AL47" i="6"/>
  <c r="AJ47" i="6"/>
  <c r="AC47" i="6"/>
  <c r="Q47" i="6"/>
  <c r="AD47" i="6" s="1"/>
  <c r="AM46" i="6"/>
  <c r="AK46" i="6"/>
  <c r="AG46" i="6"/>
  <c r="Q46" i="6"/>
  <c r="AD46" i="6" s="1"/>
  <c r="AL46" i="6"/>
  <c r="AJ46" i="6"/>
  <c r="AC46" i="6"/>
  <c r="AK45" i="6"/>
  <c r="AL45" i="6"/>
  <c r="AI45" i="6"/>
  <c r="Q45" i="6"/>
  <c r="AD45" i="6" s="1"/>
  <c r="AM44" i="6"/>
  <c r="AK44" i="6"/>
  <c r="AG44" i="6"/>
  <c r="Q44" i="6"/>
  <c r="AD44" i="6" s="1"/>
  <c r="AL44" i="6"/>
  <c r="AH44" i="6"/>
  <c r="AC44" i="6"/>
  <c r="AM43" i="6"/>
  <c r="AL43" i="6"/>
  <c r="AK43" i="6"/>
  <c r="AH43" i="6"/>
  <c r="AG43" i="6"/>
  <c r="AJ43" i="6"/>
  <c r="Q43" i="6"/>
  <c r="AD43" i="6" s="1"/>
  <c r="AM42" i="6"/>
  <c r="AK42" i="6"/>
  <c r="Q42" i="6"/>
  <c r="AD42" i="6" s="1"/>
  <c r="AL42" i="6"/>
  <c r="AH42" i="6"/>
  <c r="AC42" i="6"/>
  <c r="AM41" i="6"/>
  <c r="AL41" i="6"/>
  <c r="AK41" i="6"/>
  <c r="AJ41" i="6"/>
  <c r="AC41" i="6"/>
  <c r="Q41" i="6"/>
  <c r="AD41" i="6" s="1"/>
  <c r="AM40" i="6"/>
  <c r="AK40" i="6"/>
  <c r="AI40" i="6"/>
  <c r="Q40" i="6"/>
  <c r="AD40" i="6" s="1"/>
  <c r="AL40" i="6"/>
  <c r="AH40" i="6"/>
  <c r="AM39" i="6"/>
  <c r="AL39" i="6"/>
  <c r="AK39" i="6"/>
  <c r="AH39" i="6"/>
  <c r="AG39" i="6"/>
  <c r="AJ39" i="6"/>
  <c r="AC39" i="6"/>
  <c r="Q39" i="6"/>
  <c r="AD39" i="6" s="1"/>
  <c r="AM38" i="6"/>
  <c r="AK38" i="6"/>
  <c r="Q38" i="6"/>
  <c r="AD38" i="6" s="1"/>
  <c r="AL38" i="6"/>
  <c r="AC38" i="6"/>
  <c r="AM37" i="6"/>
  <c r="AL37" i="6"/>
  <c r="AK37" i="6"/>
  <c r="AJ37" i="6"/>
  <c r="Q37" i="6"/>
  <c r="AD37" i="6" s="1"/>
  <c r="AM36" i="6"/>
  <c r="AK36" i="6"/>
  <c r="Q36" i="6"/>
  <c r="AD36" i="6" s="1"/>
  <c r="AL36" i="6"/>
  <c r="AH36" i="6"/>
  <c r="AM35" i="6"/>
  <c r="AL35" i="6"/>
  <c r="AK35" i="6"/>
  <c r="AG35" i="6"/>
  <c r="AJ35" i="6"/>
  <c r="AC35" i="6"/>
  <c r="Q35" i="6"/>
  <c r="AD35" i="6" s="1"/>
  <c r="AM34" i="6"/>
  <c r="AK34" i="6"/>
  <c r="AG34" i="6"/>
  <c r="Q34" i="6"/>
  <c r="AD34" i="6" s="1"/>
  <c r="AL34" i="6"/>
  <c r="AM33" i="6"/>
  <c r="AL33" i="6"/>
  <c r="AK33" i="6"/>
  <c r="AJ33" i="6"/>
  <c r="Q33" i="6"/>
  <c r="AD33" i="6" s="1"/>
  <c r="AM32" i="6"/>
  <c r="AK32" i="6"/>
  <c r="AG32" i="6"/>
  <c r="Q32" i="6"/>
  <c r="AD32" i="6" s="1"/>
  <c r="AL32" i="6"/>
  <c r="AH32" i="6"/>
  <c r="AM31" i="6"/>
  <c r="AL31" i="6"/>
  <c r="AK31" i="6"/>
  <c r="AG31" i="6"/>
  <c r="AJ31" i="6"/>
  <c r="AC31" i="6"/>
  <c r="Q31" i="6"/>
  <c r="AD31" i="6" s="1"/>
  <c r="AM30" i="6"/>
  <c r="AK30" i="6"/>
  <c r="Q30" i="6"/>
  <c r="AD30" i="6" s="1"/>
  <c r="AL30" i="6"/>
  <c r="AC30" i="6"/>
  <c r="AM29" i="6"/>
  <c r="AL29" i="6"/>
  <c r="AK29" i="6"/>
  <c r="AG29" i="6"/>
  <c r="AJ29" i="6"/>
  <c r="Q29" i="6"/>
  <c r="AD29" i="6" s="1"/>
  <c r="AM28" i="6"/>
  <c r="AK28" i="6"/>
  <c r="Q28" i="6"/>
  <c r="AD28" i="6" s="1"/>
  <c r="AL28" i="6"/>
  <c r="AH28" i="6"/>
  <c r="AC28" i="6"/>
  <c r="AH27" i="6"/>
  <c r="AG27" i="6"/>
  <c r="AM27" i="6"/>
  <c r="AL27" i="6"/>
  <c r="AK27" i="6"/>
  <c r="AJ27" i="6"/>
  <c r="AC27" i="6"/>
  <c r="Q27" i="6"/>
  <c r="AD27" i="6" s="1"/>
  <c r="AM26" i="6"/>
  <c r="AL26" i="6"/>
  <c r="AJ26" i="6"/>
  <c r="Q26" i="6"/>
  <c r="AD26" i="6" s="1"/>
  <c r="AK26" i="6"/>
  <c r="AC26" i="6"/>
  <c r="AL25" i="6"/>
  <c r="AK25" i="6"/>
  <c r="AJ25" i="6"/>
  <c r="AM25" i="6"/>
  <c r="AI25" i="6"/>
  <c r="Q25" i="6"/>
  <c r="AD25" i="6" s="1"/>
  <c r="AM24" i="6"/>
  <c r="AL24" i="6"/>
  <c r="AI24" i="6"/>
  <c r="AH24" i="6"/>
  <c r="Q24" i="6"/>
  <c r="AD24" i="6" s="1"/>
  <c r="AK24" i="6"/>
  <c r="AL23" i="6"/>
  <c r="AK23" i="6"/>
  <c r="AJ23" i="6"/>
  <c r="AH23" i="6"/>
  <c r="AG23" i="6"/>
  <c r="AM23" i="6"/>
  <c r="AI23" i="6"/>
  <c r="AC23" i="6"/>
  <c r="Q23" i="6"/>
  <c r="AD23" i="6" s="1"/>
  <c r="AM22" i="6"/>
  <c r="AL22" i="6"/>
  <c r="AJ22" i="6"/>
  <c r="AI22" i="6"/>
  <c r="Q22" i="6"/>
  <c r="AD22" i="6" s="1"/>
  <c r="AK22" i="6"/>
  <c r="AC22" i="6"/>
  <c r="AL21" i="6"/>
  <c r="AK21" i="6"/>
  <c r="AJ21" i="6"/>
  <c r="AM21" i="6"/>
  <c r="AI21" i="6"/>
  <c r="Q21" i="6"/>
  <c r="AD21" i="6" s="1"/>
  <c r="AM20" i="6"/>
  <c r="AL20" i="6"/>
  <c r="AJ20" i="6"/>
  <c r="Q20" i="6"/>
  <c r="AD20" i="6" s="1"/>
  <c r="AK20" i="6"/>
  <c r="AH20" i="6"/>
  <c r="AL19" i="6"/>
  <c r="AK19" i="6"/>
  <c r="AG19" i="6"/>
  <c r="AJ19" i="6"/>
  <c r="AI19" i="6"/>
  <c r="AC19" i="6"/>
  <c r="Q19" i="6"/>
  <c r="AD19" i="6" s="1"/>
  <c r="AM18" i="6"/>
  <c r="AJ18" i="6"/>
  <c r="AI18" i="6"/>
  <c r="Q18" i="6"/>
  <c r="AD18" i="6" s="1"/>
  <c r="AL18" i="6"/>
  <c r="AK18" i="6"/>
  <c r="AC18" i="6"/>
  <c r="AL17" i="6"/>
  <c r="AK17" i="6"/>
  <c r="AH17" i="6"/>
  <c r="AM17" i="6"/>
  <c r="AJ17" i="6"/>
  <c r="AI17" i="6"/>
  <c r="Q17" i="6"/>
  <c r="AD17" i="6" s="1"/>
  <c r="AM16" i="6"/>
  <c r="Q16" i="6"/>
  <c r="AD16" i="6" s="1"/>
  <c r="AL16" i="6"/>
  <c r="AK16" i="6"/>
  <c r="AH16" i="6"/>
  <c r="AG16" i="6"/>
  <c r="AL15" i="6"/>
  <c r="AK15" i="6"/>
  <c r="AH15" i="6"/>
  <c r="AG15" i="6"/>
  <c r="AM15" i="6"/>
  <c r="AJ15" i="6"/>
  <c r="AC15" i="6"/>
  <c r="Q15" i="6"/>
  <c r="AD15" i="6" s="1"/>
  <c r="AM14" i="6"/>
  <c r="AJ14" i="6"/>
  <c r="Q14" i="6"/>
  <c r="AD14" i="6" s="1"/>
  <c r="AL14" i="6"/>
  <c r="AK14" i="6"/>
  <c r="AC14" i="6"/>
  <c r="AL13" i="6"/>
  <c r="AK13" i="6"/>
  <c r="AM13" i="6"/>
  <c r="AJ13" i="6"/>
  <c r="AI13" i="6"/>
  <c r="Q13" i="6"/>
  <c r="AD13" i="6" s="1"/>
  <c r="AM12" i="6"/>
  <c r="Q12" i="6"/>
  <c r="AD12" i="6" s="1"/>
  <c r="AL12" i="6"/>
  <c r="AK12" i="6"/>
  <c r="AH12" i="6"/>
  <c r="AG12" i="6"/>
  <c r="AL11" i="6"/>
  <c r="AK11" i="6"/>
  <c r="AG11" i="6"/>
  <c r="AM11" i="6"/>
  <c r="AJ11" i="6"/>
  <c r="AI11" i="6"/>
  <c r="AC11" i="6"/>
  <c r="Q11" i="6"/>
  <c r="AD11" i="6" s="1"/>
  <c r="AM10" i="6"/>
  <c r="AJ10" i="6"/>
  <c r="AI10" i="6"/>
  <c r="Q10" i="6"/>
  <c r="AD10" i="6" s="1"/>
  <c r="AL10" i="6"/>
  <c r="AK10" i="6"/>
  <c r="AC10" i="6"/>
  <c r="AL9" i="6"/>
  <c r="AK9" i="6"/>
  <c r="AM9" i="6"/>
  <c r="AJ9" i="6"/>
  <c r="AI9" i="6"/>
  <c r="AH9" i="6"/>
  <c r="AC9" i="6"/>
  <c r="Q9" i="6"/>
  <c r="AD9" i="6" s="1"/>
  <c r="AM8" i="6"/>
  <c r="Q8" i="6"/>
  <c r="AD8" i="6" s="1"/>
  <c r="AL8" i="6"/>
  <c r="AK8" i="6"/>
  <c r="AH8" i="6"/>
  <c r="AK7" i="6"/>
  <c r="AG7" i="6"/>
  <c r="AM7" i="6"/>
  <c r="AJ7" i="6"/>
  <c r="AC7" i="6"/>
  <c r="Q7" i="6"/>
  <c r="AD7" i="6" s="1"/>
  <c r="AM6" i="6"/>
  <c r="AI6" i="6"/>
  <c r="Q6" i="6"/>
  <c r="AD6" i="6" s="1"/>
  <c r="AL6" i="6"/>
  <c r="AK6" i="6"/>
  <c r="AJ6" i="6"/>
  <c r="AH6" i="6"/>
  <c r="AC6" i="6"/>
  <c r="AK5" i="6"/>
  <c r="AM5" i="6"/>
  <c r="AL5" i="6"/>
  <c r="AJ5" i="6"/>
  <c r="AI5" i="6"/>
  <c r="AH5" i="6"/>
  <c r="Q5" i="6"/>
  <c r="AD5" i="6" s="1"/>
  <c r="AM4" i="6"/>
  <c r="Q4" i="6"/>
  <c r="AD4" i="6" s="1"/>
  <c r="AL4" i="6"/>
  <c r="AK4" i="6"/>
  <c r="AJ4" i="6"/>
  <c r="AH4" i="6"/>
  <c r="AL3" i="6"/>
  <c r="AK3" i="6"/>
  <c r="AG3" i="6"/>
  <c r="AM3" i="6"/>
  <c r="AJ3" i="6"/>
  <c r="AC3" i="6"/>
  <c r="Q3" i="6"/>
  <c r="AD3" i="6" s="1"/>
  <c r="AM2" i="6"/>
  <c r="AJ2" i="6"/>
  <c r="AI2" i="6"/>
  <c r="AD2" i="6"/>
  <c r="AL2" i="6"/>
  <c r="AK2" i="6"/>
  <c r="AG2" i="6"/>
  <c r="AL7" i="6"/>
  <c r="AM19" i="6"/>
  <c r="AC54" i="6"/>
  <c r="AJ54" i="6"/>
  <c r="AL59" i="6"/>
  <c r="AC62" i="6"/>
  <c r="AJ62" i="6"/>
  <c r="AL63" i="6"/>
  <c r="AL65" i="6"/>
  <c r="AC66" i="6"/>
  <c r="AJ66" i="6"/>
  <c r="AL73" i="6"/>
  <c r="AC74" i="6"/>
  <c r="AJ74" i="6"/>
  <c r="AH81" i="6"/>
  <c r="AL81" i="6"/>
  <c r="AC82" i="6"/>
  <c r="AJ82" i="6"/>
  <c r="AL89" i="6"/>
  <c r="AC90" i="6"/>
  <c r="AJ90" i="6"/>
  <c r="AL98" i="6"/>
  <c r="AK99" i="6"/>
  <c r="AK107" i="6"/>
  <c r="AI29" i="6"/>
  <c r="AI31" i="6"/>
  <c r="AI33" i="6"/>
  <c r="AI35" i="6"/>
  <c r="AI37" i="6"/>
  <c r="AI39" i="6"/>
  <c r="AI41" i="6"/>
  <c r="AI43" i="6"/>
  <c r="AM45" i="6"/>
  <c r="AH61" i="6"/>
  <c r="AL61" i="6"/>
  <c r="AL71" i="6"/>
  <c r="AL79" i="6"/>
  <c r="AL87" i="6"/>
  <c r="AL95" i="6"/>
  <c r="AC101" i="6"/>
  <c r="AL105" i="6"/>
  <c r="AH105" i="6"/>
  <c r="AJ28" i="6"/>
  <c r="AJ30" i="6"/>
  <c r="AJ32" i="6"/>
  <c r="AJ34" i="6"/>
  <c r="AJ36" i="6"/>
  <c r="AJ38" i="6"/>
  <c r="AJ40" i="6"/>
  <c r="AJ42" i="6"/>
  <c r="AJ44" i="6"/>
  <c r="AH55" i="6"/>
  <c r="AL55" i="6"/>
  <c r="AC58" i="6"/>
  <c r="AJ58" i="6"/>
  <c r="AH69" i="6"/>
  <c r="AL69" i="6"/>
  <c r="AC70" i="6"/>
  <c r="AJ70" i="6"/>
  <c r="AL77" i="6"/>
  <c r="AC78" i="6"/>
  <c r="AJ78" i="6"/>
  <c r="AH85" i="6"/>
  <c r="AL85" i="6"/>
  <c r="AC86" i="6"/>
  <c r="AJ86" i="6"/>
  <c r="AH93" i="6"/>
  <c r="AL93" i="6"/>
  <c r="AC94" i="6"/>
  <c r="AJ94" i="6"/>
  <c r="AL106" i="6"/>
  <c r="AC49" i="6"/>
  <c r="AL57" i="6"/>
  <c r="AH67" i="6"/>
  <c r="AL67" i="6"/>
  <c r="AJ68" i="6"/>
  <c r="AH75" i="6"/>
  <c r="AL75" i="6"/>
  <c r="AH83" i="6"/>
  <c r="AL83" i="6"/>
  <c r="AJ84" i="6"/>
  <c r="AH91" i="6"/>
  <c r="AL91" i="6"/>
  <c r="AL97" i="6"/>
  <c r="AC115" i="6"/>
  <c r="AJ115" i="6"/>
  <c r="AL122" i="6"/>
  <c r="AC123" i="6"/>
  <c r="AJ123" i="6"/>
  <c r="AL130" i="6"/>
  <c r="AJ133" i="6"/>
  <c r="AL134" i="6"/>
  <c r="AM152" i="6"/>
  <c r="AM156" i="6"/>
  <c r="AG159" i="6"/>
  <c r="AK159" i="6"/>
  <c r="AK161" i="6"/>
  <c r="AG163" i="6"/>
  <c r="AK163" i="6"/>
  <c r="AJ96" i="6"/>
  <c r="AI98" i="6"/>
  <c r="AH100" i="6"/>
  <c r="AL100" i="6"/>
  <c r="AG101" i="6"/>
  <c r="AL101" i="6"/>
  <c r="AJ103" i="6"/>
  <c r="AC103" i="6"/>
  <c r="AK103" i="6"/>
  <c r="AI106" i="6"/>
  <c r="AH108" i="6"/>
  <c r="AL108" i="6"/>
  <c r="AL109" i="6"/>
  <c r="AJ111" i="6"/>
  <c r="AC111" i="6"/>
  <c r="AK111" i="6"/>
  <c r="AH120" i="6"/>
  <c r="AL120" i="6"/>
  <c r="AH128" i="6"/>
  <c r="AL128" i="6"/>
  <c r="AJ158" i="6"/>
  <c r="AJ160" i="6"/>
  <c r="AJ162" i="6"/>
  <c r="AH102" i="6"/>
  <c r="AL102" i="6"/>
  <c r="AH110" i="6"/>
  <c r="AL110" i="6"/>
  <c r="AH118" i="6"/>
  <c r="AL118" i="6"/>
  <c r="AC119" i="6"/>
  <c r="AJ119" i="6"/>
  <c r="AH126" i="6"/>
  <c r="AL126" i="6"/>
  <c r="AC127" i="6"/>
  <c r="AJ127" i="6"/>
  <c r="AC131" i="6"/>
  <c r="AJ131" i="6"/>
  <c r="AH132" i="6"/>
  <c r="AL132" i="6"/>
  <c r="AM146" i="6"/>
  <c r="AM148" i="6"/>
  <c r="AM150" i="6"/>
  <c r="AM154" i="6"/>
  <c r="AH96" i="6"/>
  <c r="AL96" i="6"/>
  <c r="AJ99" i="6"/>
  <c r="AC99" i="6"/>
  <c r="AH104" i="6"/>
  <c r="AL104" i="6"/>
  <c r="AJ107" i="6"/>
  <c r="AC107" i="6"/>
  <c r="AH112" i="6"/>
  <c r="AL112" i="6"/>
  <c r="AH114" i="6"/>
  <c r="AL114" i="6"/>
  <c r="AH116" i="6"/>
  <c r="AL116" i="6"/>
  <c r="AC117" i="6"/>
  <c r="AH124" i="6"/>
  <c r="AL124" i="6"/>
  <c r="AC125" i="6"/>
  <c r="AK165" i="6"/>
  <c r="AI166" i="6"/>
  <c r="AM166" i="6"/>
  <c r="AM164" i="6"/>
  <c r="AK167" i="6"/>
  <c r="AM168" i="6"/>
  <c r="AI170" i="6"/>
  <c r="AM170" i="6"/>
  <c r="AM172" i="6"/>
  <c r="AI174" i="6"/>
  <c r="AM174" i="6"/>
  <c r="AM176" i="6"/>
  <c r="AI178" i="6"/>
  <c r="AM178" i="6"/>
  <c r="AL135" i="6"/>
  <c r="AH136" i="6"/>
  <c r="AL136" i="6"/>
  <c r="AH137" i="6"/>
  <c r="AL137" i="6"/>
  <c r="AL138" i="6"/>
  <c r="AL139" i="6"/>
  <c r="AH140" i="6"/>
  <c r="AL140" i="6"/>
  <c r="AH141" i="6"/>
  <c r="AL141" i="6"/>
  <c r="AH142" i="6"/>
  <c r="AL142" i="6"/>
  <c r="AL143" i="6"/>
  <c r="AH144" i="6"/>
  <c r="AL144" i="6"/>
  <c r="AK169" i="6"/>
  <c r="AK171" i="6"/>
  <c r="AK173" i="6"/>
  <c r="AK175" i="6"/>
  <c r="AK177" i="6"/>
  <c r="AI158" i="6"/>
  <c r="AI162" i="6"/>
  <c r="AJ180" i="6"/>
  <c r="AK180" i="6"/>
  <c r="AJ182" i="6"/>
  <c r="AJ192" i="6"/>
  <c r="AL186" i="6"/>
  <c r="AL190" i="6"/>
  <c r="AL194" i="6"/>
  <c r="AG196" i="6"/>
  <c r="AK196" i="6"/>
  <c r="AI180" i="6"/>
  <c r="AM180" i="6"/>
  <c r="AI181" i="6"/>
  <c r="AM181" i="6"/>
  <c r="AH184" i="6"/>
  <c r="AL184" i="6"/>
  <c r="AI185" i="6"/>
  <c r="AI189" i="6"/>
  <c r="AI193" i="6"/>
  <c r="AG187" i="6"/>
  <c r="AK187" i="6"/>
  <c r="AG191" i="6"/>
  <c r="AK191" i="6"/>
  <c r="AG195" i="6"/>
  <c r="AK195" i="6"/>
  <c r="AG202" i="6"/>
  <c r="AK202" i="6"/>
  <c r="AK206" i="6"/>
  <c r="AJ196" i="6"/>
  <c r="AI197" i="6"/>
  <c r="AH198" i="6"/>
  <c r="AL198" i="6"/>
  <c r="AG199" i="6"/>
  <c r="AK199" i="6"/>
  <c r="AJ203" i="6"/>
  <c r="AJ207" i="6"/>
  <c r="AJ197" i="6"/>
  <c r="AI198" i="6"/>
  <c r="AL199" i="6"/>
  <c r="AH201" i="6"/>
  <c r="AL201" i="6"/>
  <c r="AH205" i="6"/>
  <c r="AL205" i="6"/>
  <c r="AL209" i="6"/>
  <c r="AK210" i="6"/>
  <c r="AI204" i="6"/>
  <c r="AK217" i="6"/>
  <c r="AK221" i="6"/>
  <c r="AJ218" i="6"/>
  <c r="AJ211" i="6"/>
  <c r="AI212" i="6"/>
  <c r="AH213" i="6"/>
  <c r="AL213" i="6"/>
  <c r="AH216" i="6"/>
  <c r="AL216" i="6"/>
  <c r="AH220" i="6"/>
  <c r="AL220" i="6"/>
  <c r="AJ214" i="6"/>
  <c r="AI215" i="6"/>
  <c r="AJ222" i="6"/>
  <c r="AH224" i="6"/>
  <c r="AL224" i="6"/>
  <c r="AK225" i="6"/>
  <c r="AJ226" i="6"/>
  <c r="AI227" i="6"/>
  <c r="AH228" i="6"/>
  <c r="AL228" i="6"/>
  <c r="AK229" i="6"/>
  <c r="AJ230" i="6"/>
  <c r="AI200" i="6" l="1"/>
  <c r="AI164" i="6"/>
  <c r="AI208" i="6"/>
  <c r="AI160" i="6"/>
  <c r="AH143" i="6"/>
  <c r="AH139" i="6"/>
  <c r="AH135" i="6"/>
  <c r="AI172" i="6"/>
  <c r="AJ125" i="6"/>
  <c r="AJ117" i="6"/>
  <c r="AH99" i="6"/>
  <c r="AJ101" i="6"/>
  <c r="AI96" i="6"/>
  <c r="AI4" i="6"/>
  <c r="AH11" i="6"/>
  <c r="AI12" i="6"/>
  <c r="AH19" i="6"/>
  <c r="AI32" i="6"/>
  <c r="AH35" i="6"/>
  <c r="AI36" i="6"/>
  <c r="AJ45" i="6"/>
  <c r="AI56" i="6"/>
  <c r="AJ73" i="6"/>
  <c r="AI80" i="6"/>
  <c r="AJ137" i="6"/>
  <c r="AJ141" i="6"/>
  <c r="AK150" i="6"/>
  <c r="AK154" i="6"/>
  <c r="AJ157" i="6"/>
  <c r="AJ161" i="6"/>
  <c r="AK166" i="6"/>
  <c r="AK170" i="6"/>
  <c r="AK182" i="6"/>
  <c r="AK186" i="6"/>
  <c r="AI188" i="6"/>
  <c r="AK194" i="6"/>
  <c r="AJ217" i="6"/>
  <c r="AL218" i="6"/>
  <c r="AK222" i="6"/>
  <c r="AJ225" i="6"/>
  <c r="AH107" i="6"/>
  <c r="AI156" i="6"/>
  <c r="AJ113" i="6"/>
  <c r="AI104" i="6"/>
  <c r="AH2" i="6"/>
  <c r="AH7" i="6"/>
  <c r="AI8" i="6"/>
  <c r="AI16" i="6"/>
  <c r="AI28" i="6"/>
  <c r="AI44" i="6"/>
  <c r="AH47" i="6"/>
  <c r="AI48" i="6"/>
  <c r="AJ49" i="6"/>
  <c r="AI60" i="6"/>
  <c r="AI64" i="6"/>
  <c r="AJ69" i="6"/>
  <c r="AI76" i="6"/>
  <c r="AJ81" i="6"/>
  <c r="AH111" i="6"/>
  <c r="AH123" i="6"/>
  <c r="AI128" i="6"/>
  <c r="AI132" i="6"/>
  <c r="AI136" i="6"/>
  <c r="AI140" i="6"/>
  <c r="AI144" i="6"/>
  <c r="AK146" i="6"/>
  <c r="AI148" i="6"/>
  <c r="AJ149" i="6"/>
  <c r="AJ153" i="6"/>
  <c r="AH155" i="6"/>
  <c r="AK158" i="6"/>
  <c r="AJ173" i="6"/>
  <c r="AK178" i="6"/>
  <c r="AH183" i="6"/>
  <c r="AI184" i="6"/>
  <c r="AJ185" i="6"/>
  <c r="AH187" i="6"/>
  <c r="AH195" i="6"/>
  <c r="AI196" i="6"/>
  <c r="AJ205" i="6"/>
  <c r="AJ221" i="6"/>
  <c r="AI228" i="6"/>
  <c r="AI176" i="6"/>
  <c r="AI168" i="6"/>
  <c r="AH199" i="6"/>
  <c r="AI152" i="6"/>
  <c r="AJ105" i="6"/>
  <c r="AJ97" i="6"/>
  <c r="AJ129" i="6"/>
  <c r="AJ121" i="6"/>
  <c r="AJ109" i="6"/>
  <c r="AH95" i="6"/>
  <c r="AH87" i="6"/>
  <c r="AH79" i="6"/>
  <c r="AH71" i="6"/>
  <c r="AH63" i="6"/>
  <c r="AH59" i="6"/>
  <c r="AH3" i="6"/>
  <c r="AI20" i="6"/>
  <c r="AH31" i="6"/>
  <c r="AJ57" i="6"/>
  <c r="AI68" i="6"/>
  <c r="AI84" i="6"/>
  <c r="AI88" i="6"/>
  <c r="AI92" i="6"/>
  <c r="AH103" i="6"/>
  <c r="AI112" i="6"/>
  <c r="AH115" i="6"/>
  <c r="AI116" i="6"/>
  <c r="AI120" i="6"/>
  <c r="AI124" i="6"/>
  <c r="AK126" i="6"/>
  <c r="AK130" i="6"/>
  <c r="AK134" i="6"/>
  <c r="AK138" i="6"/>
  <c r="AK142" i="6"/>
  <c r="AH159" i="6"/>
  <c r="AK162" i="6"/>
  <c r="AJ177" i="6"/>
  <c r="AJ189" i="6"/>
  <c r="AH191" i="6"/>
  <c r="AK198" i="6"/>
  <c r="AK218" i="6"/>
  <c r="AK226" i="6"/>
  <c r="AJ229" i="6"/>
  <c r="AL230" i="6"/>
  <c r="AC43" i="6"/>
  <c r="AC55" i="6"/>
  <c r="AC63" i="6"/>
  <c r="AC75" i="6"/>
  <c r="AC124" i="6"/>
  <c r="AC128" i="6"/>
  <c r="AG180" i="6"/>
  <c r="AG189" i="6"/>
  <c r="AG205" i="6"/>
  <c r="AG208" i="6"/>
  <c r="AG212" i="6"/>
  <c r="AG220" i="6"/>
  <c r="AG200" i="6"/>
  <c r="AG216" i="6"/>
  <c r="AC132" i="6"/>
  <c r="AC116" i="6"/>
  <c r="AC108" i="6"/>
  <c r="AC96" i="6"/>
  <c r="AC50" i="6"/>
  <c r="AC34" i="6"/>
  <c r="AH73" i="6"/>
  <c r="AG8" i="6"/>
  <c r="AG24" i="6"/>
  <c r="AH29" i="6"/>
  <c r="AH53" i="6"/>
  <c r="AI66" i="6"/>
  <c r="AI122" i="6"/>
  <c r="AG172" i="6"/>
  <c r="AG168" i="6"/>
  <c r="AG164" i="6"/>
  <c r="AG160" i="6"/>
  <c r="AG152" i="6"/>
  <c r="AG144" i="6"/>
  <c r="AG140" i="6"/>
  <c r="AG136" i="6"/>
  <c r="AG132" i="6"/>
  <c r="AG128" i="6"/>
  <c r="AG124" i="6"/>
  <c r="AG120" i="6"/>
  <c r="AG116" i="6"/>
  <c r="AG112" i="6"/>
  <c r="AG108" i="6"/>
  <c r="AG104" i="6"/>
  <c r="AG100" i="6"/>
  <c r="AG96" i="6"/>
  <c r="AG92" i="6"/>
  <c r="AG88" i="6"/>
  <c r="AG84" i="6"/>
  <c r="AG80" i="6"/>
  <c r="AG76" i="6"/>
  <c r="AG72" i="6"/>
  <c r="AG68" i="6"/>
  <c r="AG64" i="6"/>
  <c r="AG60" i="6"/>
  <c r="AG56" i="6"/>
  <c r="AG52" i="6"/>
  <c r="AG48" i="6"/>
  <c r="AG40" i="6"/>
  <c r="AG36" i="6"/>
  <c r="AH229" i="6"/>
  <c r="AH217" i="6"/>
  <c r="AH181" i="6"/>
  <c r="AH177" i="6"/>
  <c r="AH173" i="6"/>
  <c r="AH169" i="6"/>
  <c r="AH165" i="6"/>
  <c r="AH161" i="6"/>
  <c r="AH153" i="6"/>
  <c r="AH149" i="6"/>
  <c r="AH145" i="6"/>
  <c r="AH133" i="6"/>
  <c r="AH125" i="6"/>
  <c r="AH117" i="6"/>
  <c r="AH113" i="6"/>
  <c r="AH109" i="6"/>
  <c r="AH101" i="6"/>
  <c r="AH49" i="6"/>
  <c r="AH45" i="6"/>
  <c r="AH41" i="6"/>
  <c r="AH37" i="6"/>
  <c r="AI230" i="6"/>
  <c r="AI226" i="6"/>
  <c r="AI222" i="6"/>
  <c r="AI218" i="6"/>
  <c r="AI206" i="6"/>
  <c r="AI202" i="6"/>
  <c r="AI194" i="6"/>
  <c r="AI190" i="6"/>
  <c r="AI186" i="6"/>
  <c r="AI182" i="6"/>
  <c r="AI154" i="6"/>
  <c r="AI150" i="6"/>
  <c r="AI146" i="6"/>
  <c r="AI138" i="6"/>
  <c r="AI134" i="6"/>
  <c r="AI130" i="6"/>
  <c r="AI126" i="6"/>
  <c r="AI118" i="6"/>
  <c r="AI114" i="6"/>
  <c r="AI102" i="6"/>
  <c r="AI94" i="6"/>
  <c r="AI90" i="6"/>
  <c r="AI78" i="6"/>
  <c r="AI74" i="6"/>
  <c r="AI58" i="6"/>
  <c r="AI54" i="6"/>
  <c r="AI50" i="6"/>
  <c r="AI46" i="6"/>
  <c r="AI42" i="6"/>
  <c r="AI38" i="6"/>
  <c r="AJ227" i="6"/>
  <c r="AJ223" i="6"/>
  <c r="AJ219" i="6"/>
  <c r="AJ215" i="6"/>
  <c r="AJ199" i="6"/>
  <c r="AJ191" i="6"/>
  <c r="AJ187" i="6"/>
  <c r="AJ183" i="6"/>
  <c r="AJ179" i="6"/>
  <c r="AJ175" i="6"/>
  <c r="AJ171" i="6"/>
  <c r="AJ163" i="6"/>
  <c r="AJ155" i="6"/>
  <c r="AJ151" i="6"/>
  <c r="AJ147" i="6"/>
  <c r="AJ143" i="6"/>
  <c r="AJ139" i="6"/>
  <c r="AJ135" i="6"/>
  <c r="AH97" i="6"/>
  <c r="AH77" i="6"/>
  <c r="AH89" i="6"/>
  <c r="AG20" i="6"/>
  <c r="AH25" i="6"/>
  <c r="AH33" i="6"/>
  <c r="AI62" i="6"/>
  <c r="AI70" i="6"/>
  <c r="AI82" i="6"/>
  <c r="AI86" i="6"/>
  <c r="AI110" i="6"/>
  <c r="AH129" i="6"/>
  <c r="AG148" i="6"/>
  <c r="AI214" i="6"/>
  <c r="AC93" i="6"/>
  <c r="AC81" i="6"/>
  <c r="AG227" i="6"/>
  <c r="AG219" i="6"/>
  <c r="AG203" i="6"/>
  <c r="AG179" i="6"/>
  <c r="AH209" i="6"/>
  <c r="AH57" i="6"/>
  <c r="AH65" i="6"/>
  <c r="AG4" i="6"/>
  <c r="AH13" i="6"/>
  <c r="AI14" i="6"/>
  <c r="AH21" i="6"/>
  <c r="AI26" i="6"/>
  <c r="AG28" i="6"/>
  <c r="AI30" i="6"/>
  <c r="AI34" i="6"/>
  <c r="AH157" i="6"/>
  <c r="AJ159" i="6"/>
  <c r="AJ195" i="6"/>
  <c r="AJ91" i="6"/>
  <c r="AK164" i="6"/>
  <c r="AK172" i="6"/>
  <c r="AK200" i="6"/>
  <c r="AK216" i="6"/>
  <c r="AK224" i="6"/>
  <c r="AJ95" i="6"/>
  <c r="AK184" i="6"/>
  <c r="AK188" i="6"/>
  <c r="AK192" i="6"/>
  <c r="AK220" i="6"/>
  <c r="AL221" i="6"/>
  <c r="AJ67" i="6"/>
  <c r="AJ83" i="6"/>
  <c r="AJ87" i="6"/>
  <c r="AK152" i="6"/>
  <c r="AK160" i="6"/>
  <c r="AK168" i="6"/>
  <c r="AK208" i="6"/>
  <c r="AK212" i="6"/>
  <c r="AK228" i="6"/>
  <c r="AL229" i="6"/>
  <c r="AC53" i="6"/>
  <c r="AC85" i="6"/>
  <c r="AG111" i="6"/>
  <c r="AG122" i="6"/>
  <c r="AG130" i="6"/>
  <c r="AG149" i="6"/>
  <c r="AG153" i="6"/>
  <c r="AG156" i="6"/>
  <c r="AH162" i="6"/>
  <c r="AI169" i="6"/>
  <c r="AH170" i="6"/>
  <c r="AH171" i="6"/>
  <c r="AG173" i="6"/>
  <c r="AH182" i="6"/>
  <c r="AG184" i="6"/>
  <c r="AI191" i="6"/>
  <c r="AG192" i="6"/>
  <c r="AI192" i="6"/>
  <c r="AI195" i="6"/>
  <c r="AI203" i="6"/>
  <c r="AH211" i="6"/>
  <c r="AH214" i="6"/>
  <c r="AG222" i="6"/>
  <c r="AI224" i="6"/>
  <c r="AG82" i="6"/>
  <c r="AC89" i="6"/>
  <c r="AG106" i="6"/>
  <c r="AG119" i="6"/>
  <c r="AG127" i="6"/>
  <c r="AG135" i="6"/>
  <c r="AG139" i="6"/>
  <c r="AG142" i="6"/>
  <c r="AG143" i="6"/>
  <c r="AG145" i="6"/>
  <c r="AH146" i="6"/>
  <c r="AH147" i="6"/>
  <c r="AH151" i="6"/>
  <c r="AG157" i="6"/>
  <c r="AG176" i="6"/>
  <c r="AG183" i="6"/>
  <c r="AH206" i="6"/>
  <c r="AI207" i="6"/>
  <c r="AG209" i="6"/>
  <c r="AI211" i="6"/>
  <c r="AI216" i="6"/>
  <c r="AH218" i="6"/>
  <c r="AH219" i="6"/>
  <c r="AH222" i="6"/>
  <c r="AG230" i="6"/>
  <c r="AH223" i="6"/>
  <c r="AH215" i="6"/>
  <c r="AH225" i="6"/>
  <c r="AH227" i="6"/>
  <c r="AH189" i="6"/>
  <c r="AH193" i="6"/>
  <c r="AH197" i="6"/>
  <c r="AH207" i="6"/>
  <c r="AI210" i="6"/>
  <c r="AG211" i="6"/>
  <c r="AH185" i="6"/>
  <c r="AH203" i="6"/>
  <c r="AC2" i="6"/>
  <c r="R2" i="4"/>
  <c r="AB2" i="4" s="1"/>
  <c r="O2" i="4"/>
  <c r="Y2" i="4" s="1"/>
  <c r="AI2" i="4" s="1"/>
  <c r="Q2" i="4"/>
  <c r="AA2" i="4" s="1"/>
  <c r="AK2" i="4" s="1"/>
  <c r="N2" i="4"/>
  <c r="X2" i="4" s="1"/>
  <c r="S2" i="4"/>
  <c r="AC2" i="4" s="1"/>
  <c r="L2" i="4"/>
  <c r="V2" i="4" s="1"/>
  <c r="AF2" i="4" s="1"/>
  <c r="M2" i="4"/>
  <c r="W2" i="4" s="1"/>
  <c r="AG2" i="4" s="1"/>
  <c r="K2" i="4"/>
  <c r="P2" i="4"/>
  <c r="Z2" i="4" s="1"/>
  <c r="AJ2" i="4" s="1"/>
  <c r="P3" i="4"/>
  <c r="Z3" i="4" s="1"/>
  <c r="L3" i="4"/>
  <c r="V3" i="4" s="1"/>
  <c r="O3" i="4"/>
  <c r="Y3" i="4" s="1"/>
  <c r="M3" i="4"/>
  <c r="W3" i="4" s="1"/>
  <c r="S3" i="4"/>
  <c r="AC3" i="4" s="1"/>
  <c r="R3" i="4"/>
  <c r="AB3" i="4" s="1"/>
  <c r="K3" i="4"/>
  <c r="Q3" i="4"/>
  <c r="AA3" i="4" s="1"/>
  <c r="N3" i="4"/>
  <c r="X3" i="4" s="1"/>
  <c r="K4" i="4"/>
  <c r="P4" i="4"/>
  <c r="Z4" i="4" s="1"/>
  <c r="AJ4" i="4" s="1"/>
  <c r="L4" i="4"/>
  <c r="V4" i="4" s="1"/>
  <c r="AF4" i="4" s="1"/>
  <c r="M4" i="4"/>
  <c r="W4" i="4" s="1"/>
  <c r="AG4" i="4" s="1"/>
  <c r="O4" i="4"/>
  <c r="Y4" i="4" s="1"/>
  <c r="AI4" i="4" s="1"/>
  <c r="I10" i="4"/>
  <c r="L6" i="4"/>
  <c r="V6" i="4" s="1"/>
  <c r="M6" i="4"/>
  <c r="W6" i="4" s="1"/>
  <c r="AG6" i="4" s="1"/>
  <c r="Q6" i="4"/>
  <c r="AA6" i="4" s="1"/>
  <c r="AK6" i="4" s="1"/>
  <c r="R5" i="4"/>
  <c r="AB5" i="4" s="1"/>
  <c r="L7" i="4"/>
  <c r="V7" i="4" s="1"/>
  <c r="M7" i="4"/>
  <c r="W7" i="4" s="1"/>
  <c r="Q7" i="4"/>
  <c r="AA7" i="4" s="1"/>
  <c r="Q4" i="4"/>
  <c r="AA4" i="4" s="1"/>
  <c r="AK4" i="4" s="1"/>
  <c r="P7" i="4"/>
  <c r="Z7" i="4" s="1"/>
  <c r="N7" i="4"/>
  <c r="X7" i="4" s="1"/>
  <c r="K7" i="4"/>
  <c r="R6" i="4"/>
  <c r="AB6" i="4" s="1"/>
  <c r="AL6" i="4" s="1"/>
  <c r="N5" i="4"/>
  <c r="X5" i="4" s="1"/>
  <c r="AH5" i="4" s="1"/>
  <c r="K5" i="4"/>
  <c r="AJ5" i="4" s="1"/>
  <c r="N9" i="4"/>
  <c r="X9" i="4" s="1"/>
  <c r="AH9" i="4" s="1"/>
  <c r="R9" i="4"/>
  <c r="AB9" i="4" s="1"/>
  <c r="M9" i="4"/>
  <c r="W9" i="4" s="1"/>
  <c r="Q9" i="4"/>
  <c r="AA9" i="4" s="1"/>
  <c r="AM9" i="4"/>
  <c r="R4" i="4"/>
  <c r="AB4" i="4" s="1"/>
  <c r="AL4" i="4" s="1"/>
  <c r="N4" i="4"/>
  <c r="X4" i="4" s="1"/>
  <c r="AH4" i="4" s="1"/>
  <c r="S4" i="4"/>
  <c r="AC4" i="4" s="1"/>
  <c r="AM4" i="4" s="1"/>
  <c r="S7" i="4"/>
  <c r="AC7" i="4" s="1"/>
  <c r="AM7" i="4" s="1"/>
  <c r="P6" i="4"/>
  <c r="Z6" i="4" s="1"/>
  <c r="AJ6" i="4" s="1"/>
  <c r="N6" i="4"/>
  <c r="X6" i="4" s="1"/>
  <c r="AH6" i="4" s="1"/>
  <c r="K6" i="4"/>
  <c r="AM6" i="4" s="1"/>
  <c r="S5" i="4"/>
  <c r="AC5" i="4" s="1"/>
  <c r="AM5" i="4" s="1"/>
  <c r="Q5" i="4"/>
  <c r="AA5" i="4" s="1"/>
  <c r="AK5" i="4" s="1"/>
  <c r="L5" i="4"/>
  <c r="V5" i="4" s="1"/>
  <c r="AF5" i="4" s="1"/>
  <c r="L9" i="4"/>
  <c r="V9" i="4" s="1"/>
  <c r="S8" i="4"/>
  <c r="AC8" i="4" s="1"/>
  <c r="AM8" i="4" s="1"/>
  <c r="AG7" i="4" l="1"/>
  <c r="AK3" i="4"/>
  <c r="AG3" i="4"/>
  <c r="J22" i="4"/>
  <c r="L22" i="4" s="1"/>
  <c r="M22" i="4" s="1"/>
  <c r="N22" i="4" s="1"/>
  <c r="AE7" i="4"/>
  <c r="AJ9" i="4"/>
  <c r="J18" i="4"/>
  <c r="L18" i="4" s="1"/>
  <c r="M18" i="4" s="1"/>
  <c r="N18" i="4" s="1"/>
  <c r="AE3" i="4"/>
  <c r="AI3" i="4"/>
  <c r="AL7" i="4"/>
  <c r="AI7" i="4"/>
  <c r="AK9" i="4"/>
  <c r="AI9" i="4"/>
  <c r="AF7" i="4"/>
  <c r="AF9" i="4"/>
  <c r="AE6" i="4"/>
  <c r="L21" i="4"/>
  <c r="M21" i="4" s="1"/>
  <c r="N21" i="4" s="1"/>
  <c r="AG9" i="4"/>
  <c r="AE5" i="4"/>
  <c r="J20" i="4"/>
  <c r="L20" i="4" s="1"/>
  <c r="M20" i="4" s="1"/>
  <c r="N20" i="4" s="1"/>
  <c r="AH7" i="4"/>
  <c r="AI6" i="4"/>
  <c r="AF6" i="4"/>
  <c r="AE4" i="4"/>
  <c r="J19" i="4"/>
  <c r="L19" i="4" s="1"/>
  <c r="M19" i="4" s="1"/>
  <c r="N19" i="4" s="1"/>
  <c r="AL3" i="4"/>
  <c r="AF3" i="4"/>
  <c r="AM2" i="4"/>
  <c r="AL2" i="4"/>
  <c r="J24" i="4"/>
  <c r="L24" i="4" s="1"/>
  <c r="M24" i="4" s="1"/>
  <c r="N24" i="4" s="1"/>
  <c r="AE9" i="4"/>
  <c r="AL9" i="4"/>
  <c r="AJ7" i="4"/>
  <c r="AK7" i="4"/>
  <c r="AL5" i="4"/>
  <c r="Q10" i="4"/>
  <c r="AA10" i="4" s="1"/>
  <c r="M10" i="4"/>
  <c r="W10" i="4" s="1"/>
  <c r="AG10" i="4" s="1"/>
  <c r="R10" i="4"/>
  <c r="AB10" i="4" s="1"/>
  <c r="S10" i="4"/>
  <c r="AC10" i="4" s="1"/>
  <c r="P10" i="4"/>
  <c r="Z10" i="4" s="1"/>
  <c r="AJ10" i="4" s="1"/>
  <c r="N10" i="4"/>
  <c r="X10" i="4" s="1"/>
  <c r="AH10" i="4" s="1"/>
  <c r="L10" i="4"/>
  <c r="V10" i="4" s="1"/>
  <c r="AF10" i="4" s="1"/>
  <c r="O10" i="4"/>
  <c r="Y10" i="4" s="1"/>
  <c r="AI10" i="4" s="1"/>
  <c r="AH3" i="4"/>
  <c r="AM3" i="4"/>
  <c r="AJ3" i="4"/>
  <c r="AG5" i="4"/>
  <c r="J17" i="4"/>
  <c r="L17" i="4" s="1"/>
  <c r="M17" i="4" s="1"/>
  <c r="N17" i="4" s="1"/>
  <c r="AE2" i="4"/>
  <c r="AH2" i="4"/>
  <c r="AI5" i="4"/>
  <c r="AK10" i="4" l="1"/>
  <c r="AE10" i="4"/>
  <c r="J25" i="4"/>
  <c r="L25" i="4" s="1"/>
  <c r="M25" i="4" s="1"/>
  <c r="N25" i="4" s="1"/>
  <c r="AM10" i="4"/>
  <c r="AL10" i="4"/>
</calcChain>
</file>

<file path=xl/sharedStrings.xml><?xml version="1.0" encoding="utf-8"?>
<sst xmlns="http://schemas.openxmlformats.org/spreadsheetml/2006/main" count="2329" uniqueCount="756">
  <si>
    <t>Date</t>
  </si>
  <si>
    <t>11/29/2020</t>
  </si>
  <si>
    <t>09/18/2020</t>
  </si>
  <si>
    <t>08/06/2020</t>
  </si>
  <si>
    <t>11/28/2020</t>
  </si>
  <si>
    <t>08/05/2020</t>
  </si>
  <si>
    <t>08/11/2020</t>
  </si>
  <si>
    <t>09/19/2020</t>
  </si>
  <si>
    <t>10/29/2020</t>
  </si>
  <si>
    <t>time</t>
  </si>
  <si>
    <t>9:58:56 PM</t>
  </si>
  <si>
    <t>9:45:17 PM</t>
  </si>
  <si>
    <t>9:26:30 PM</t>
  </si>
  <si>
    <t>9:16:35 PM</t>
  </si>
  <si>
    <t>12:07:35 AM</t>
  </si>
  <si>
    <t>8:59:07 PM</t>
  </si>
  <si>
    <t>11:50:11 PM</t>
  </si>
  <si>
    <t>8:41:08 PM</t>
  </si>
  <si>
    <t>11:41:18 PM</t>
  </si>
  <si>
    <t>12:01:17 AM</t>
  </si>
  <si>
    <t>11:33:34 PM</t>
  </si>
  <si>
    <t>8:33:49 PM</t>
  </si>
  <si>
    <t>11:25:29 PM</t>
  </si>
  <si>
    <t>11:15:27 PM</t>
  </si>
  <si>
    <t>11:07:52 PM</t>
  </si>
  <si>
    <t>11:00:50 PM</t>
  </si>
  <si>
    <t>10:54:43 PM</t>
  </si>
  <si>
    <t>7:36:08 PM</t>
  </si>
  <si>
    <t>11:56:11 PM</t>
  </si>
  <si>
    <t>10:47:37 PM</t>
  </si>
  <si>
    <t>5:13:34 PM</t>
  </si>
  <si>
    <t>10:41:24 PM</t>
  </si>
  <si>
    <t>10:31:51 PM</t>
  </si>
  <si>
    <t>6:56:47 PM</t>
  </si>
  <si>
    <t>5:08:50 PM</t>
  </si>
  <si>
    <t>10:26:06 PM</t>
  </si>
  <si>
    <t>6:49:40 PM</t>
  </si>
  <si>
    <t>6:42:55 PM</t>
  </si>
  <si>
    <t>11:52:01 PM</t>
  </si>
  <si>
    <t>10:18:55 PM</t>
  </si>
  <si>
    <t>6:33:59 PM</t>
  </si>
  <si>
    <t>4:59:37 PM</t>
  </si>
  <si>
    <t>10:12:18 PM</t>
  </si>
  <si>
    <t>6:18:01 PM</t>
  </si>
  <si>
    <t>6:03:07 PM</t>
  </si>
  <si>
    <t>10:07:16 PM</t>
  </si>
  <si>
    <t>10:00:29 PM</t>
  </si>
  <si>
    <t>5:56:24 PM</t>
  </si>
  <si>
    <t>11:43:45 PM</t>
  </si>
  <si>
    <t>9:53:19 PM</t>
  </si>
  <si>
    <t>11:32:16 PM</t>
  </si>
  <si>
    <t>9:47:22 PM</t>
  </si>
  <si>
    <t>11:39:57 PM</t>
  </si>
  <si>
    <t>9:32:57 PM</t>
  </si>
  <si>
    <t>11:24:27 PM</t>
  </si>
  <si>
    <t>9:17:39 PM</t>
  </si>
  <si>
    <t>11:20:49 PM</t>
  </si>
  <si>
    <t>11:14:59 PM</t>
  </si>
  <si>
    <t>9:02:20 PM</t>
  </si>
  <si>
    <t>11:09:46 PM</t>
  </si>
  <si>
    <t>11:02:22 PM</t>
  </si>
  <si>
    <t>10:57:36 PM</t>
  </si>
  <si>
    <t>8:49:09 PM</t>
  </si>
  <si>
    <t>10:54:13 PM</t>
  </si>
  <si>
    <t>8:43:28 PM</t>
  </si>
  <si>
    <t>10:50:29 PM</t>
  </si>
  <si>
    <t>8:38:36 PM</t>
  </si>
  <si>
    <t>10:45:17 PM</t>
  </si>
  <si>
    <t>8:32:33 PM</t>
  </si>
  <si>
    <t>10:38:05 PM</t>
  </si>
  <si>
    <t>8:27:12 PM</t>
  </si>
  <si>
    <t>10:32:37 PM</t>
  </si>
  <si>
    <t>8:17:48 PM</t>
  </si>
  <si>
    <t>10:27:13 PM</t>
  </si>
  <si>
    <t>8:09:04 PM</t>
  </si>
  <si>
    <t>10:06:44 PM</t>
  </si>
  <si>
    <t>7:59:43 PM</t>
  </si>
  <si>
    <t>9:51:40 PM</t>
  </si>
  <si>
    <t>9:38:24 PM</t>
  </si>
  <si>
    <t>7:51:50 PM</t>
  </si>
  <si>
    <t>9:30:14 PM</t>
  </si>
  <si>
    <t>7:41:27 PM</t>
  </si>
  <si>
    <t>9:24:57 PM</t>
  </si>
  <si>
    <t>7:34:00 PM</t>
  </si>
  <si>
    <t>7:28:22 PM</t>
  </si>
  <si>
    <t>7:18:34 PM</t>
  </si>
  <si>
    <t>9:07:08 PM</t>
  </si>
  <si>
    <t>9:01:47 PM</t>
  </si>
  <si>
    <t>7:12:37 PM</t>
  </si>
  <si>
    <t>7:05:54 PM</t>
  </si>
  <si>
    <t>8:57:56 PM</t>
  </si>
  <si>
    <t>8:52:59 PM</t>
  </si>
  <si>
    <t>6:58:40 PM</t>
  </si>
  <si>
    <t>8:49:20 PM</t>
  </si>
  <si>
    <t>8:44:46 PM</t>
  </si>
  <si>
    <t>8:40:54 PM</t>
  </si>
  <si>
    <t>8:36:04 PM</t>
  </si>
  <si>
    <t>8:32:23 PM</t>
  </si>
  <si>
    <t>6:52:56 PM</t>
  </si>
  <si>
    <t>8:26:53 PM</t>
  </si>
  <si>
    <t>8:23:06 PM</t>
  </si>
  <si>
    <t>8:18:43 PM</t>
  </si>
  <si>
    <t>8:13:55 PM</t>
  </si>
  <si>
    <t>8:08:54 PM</t>
  </si>
  <si>
    <t>6:46:47 PM</t>
  </si>
  <si>
    <t>8:03:34 PM</t>
  </si>
  <si>
    <t>7:58:59 PM</t>
  </si>
  <si>
    <t>7:54:29 PM</t>
  </si>
  <si>
    <t>7:49:53 PM</t>
  </si>
  <si>
    <t>7:45:19 PM</t>
  </si>
  <si>
    <t>6:41:59 PM</t>
  </si>
  <si>
    <t>7:39:53 PM</t>
  </si>
  <si>
    <t>7:33:11 PM</t>
  </si>
  <si>
    <t>6:35:10 PM</t>
  </si>
  <si>
    <t>7:26:30 PM</t>
  </si>
  <si>
    <t>7:18:51 PM</t>
  </si>
  <si>
    <t>7:05:36 PM</t>
  </si>
  <si>
    <t>6:53:27 PM</t>
  </si>
  <si>
    <t>6:30:47 PM</t>
  </si>
  <si>
    <t>4:39:18 PM</t>
  </si>
  <si>
    <t>4:48:17 PM</t>
  </si>
  <si>
    <t>6:26:42 PM</t>
  </si>
  <si>
    <t>4:35:05 PM</t>
  </si>
  <si>
    <t>4:51:53 PM</t>
  </si>
  <si>
    <t>4:57:38 PM</t>
  </si>
  <si>
    <t>6:22:17 PM</t>
  </si>
  <si>
    <t>5:01:58 PM</t>
  </si>
  <si>
    <t>5:16:02 PM</t>
  </si>
  <si>
    <t>6:17:17 PM</t>
  </si>
  <si>
    <t>5:21:00 PM</t>
  </si>
  <si>
    <t>6:12:40 PM</t>
  </si>
  <si>
    <t>5:28:44 PM</t>
  </si>
  <si>
    <t>6:04:56 PM</t>
  </si>
  <si>
    <t>5:35:48 PM</t>
  </si>
  <si>
    <t>5:52:07 PM</t>
  </si>
  <si>
    <t>3:08:52 PM</t>
  </si>
  <si>
    <t>3:19:06 PM</t>
  </si>
  <si>
    <t>3:27:15 PM</t>
  </si>
  <si>
    <t>3:40:10 PM</t>
  </si>
  <si>
    <t>3:50:00 PM</t>
  </si>
  <si>
    <t>3:58:51 PM</t>
  </si>
  <si>
    <t>4:11:19 PM</t>
  </si>
  <si>
    <t>4:20:05 PM</t>
  </si>
  <si>
    <t>4:28:35 PM</t>
  </si>
  <si>
    <t>4:54:51 PM</t>
  </si>
  <si>
    <t>5:00:08 PM</t>
  </si>
  <si>
    <t>5:05:58 PM</t>
  </si>
  <si>
    <t>5:11:20 PM</t>
  </si>
  <si>
    <t>5:17:59 PM</t>
  </si>
  <si>
    <t>5:22:32 PM</t>
  </si>
  <si>
    <t>5:29:24 PM</t>
  </si>
  <si>
    <t>5:36:14 PM</t>
  </si>
  <si>
    <t>6:06:42 PM</t>
  </si>
  <si>
    <t>6:17:50 PM</t>
  </si>
  <si>
    <t>6:24:49 PM</t>
  </si>
  <si>
    <t>6:11:54 PM</t>
  </si>
  <si>
    <t>6:31:27 PM</t>
  </si>
  <si>
    <t>6:37:08 PM</t>
  </si>
  <si>
    <t>6:42:01 PM</t>
  </si>
  <si>
    <t>6:47:01 PM</t>
  </si>
  <si>
    <t>6:52:10 PM</t>
  </si>
  <si>
    <t>6:57:52 PM</t>
  </si>
  <si>
    <t>7:03:38 PM</t>
  </si>
  <si>
    <t>7:09:29 PM</t>
  </si>
  <si>
    <t>7:15:26 PM</t>
  </si>
  <si>
    <t>7:20:48 PM</t>
  </si>
  <si>
    <t>7:25:34 PM</t>
  </si>
  <si>
    <t>7:34:42 PM</t>
  </si>
  <si>
    <t>7:44:40 PM</t>
  </si>
  <si>
    <t>7:49:42 PM</t>
  </si>
  <si>
    <t>7:57:21 PM</t>
  </si>
  <si>
    <t>8:05:12 PM</t>
  </si>
  <si>
    <t>2:50:24 PM</t>
  </si>
  <si>
    <t>8:09:39 PM</t>
  </si>
  <si>
    <t>8:16:14 PM</t>
  </si>
  <si>
    <t>8:21:27 PM</t>
  </si>
  <si>
    <t>8:26:10 PM</t>
  </si>
  <si>
    <t>8:31:05 PM</t>
  </si>
  <si>
    <t>2:43:58 PM</t>
  </si>
  <si>
    <t>8:34:57 PM</t>
  </si>
  <si>
    <t>8:38:49 PM</t>
  </si>
  <si>
    <t>8:42:31 PM</t>
  </si>
  <si>
    <t>8:50:50 PM</t>
  </si>
  <si>
    <t>8:55:14 PM</t>
  </si>
  <si>
    <t>9:00:20 PM</t>
  </si>
  <si>
    <t>9:03:53 PM</t>
  </si>
  <si>
    <t>9:13:40 PM</t>
  </si>
  <si>
    <t>9:18:01 PM</t>
  </si>
  <si>
    <t>9:22:19 PM</t>
  </si>
  <si>
    <t>9:26:37 PM</t>
  </si>
  <si>
    <t>9:31:26 PM</t>
  </si>
  <si>
    <t>9:34:59 PM</t>
  </si>
  <si>
    <t>9:39:16 PM</t>
  </si>
  <si>
    <t>9:42:51 PM</t>
  </si>
  <si>
    <t>9:48:50 PM</t>
  </si>
  <si>
    <t>9:54:04 PM</t>
  </si>
  <si>
    <t>5:07:23 PM</t>
  </si>
  <si>
    <t>9:58:29 PM</t>
  </si>
  <si>
    <t>4:58:00 PM</t>
  </si>
  <si>
    <t>2:36:52 PM</t>
  </si>
  <si>
    <t>2:33:25 PM</t>
  </si>
  <si>
    <t>10:01:53 PM</t>
  </si>
  <si>
    <t>2:29:45 PM</t>
  </si>
  <si>
    <t>2:26:15 PM</t>
  </si>
  <si>
    <t>10:05:34 PM</t>
  </si>
  <si>
    <t>2:22:34 PM</t>
  </si>
  <si>
    <t>2:17:47 PM</t>
  </si>
  <si>
    <t>10:09:08 PM</t>
  </si>
  <si>
    <t>2:12:19 PM</t>
  </si>
  <si>
    <t>2:07:39 PM</t>
  </si>
  <si>
    <t>10:12:26 PM</t>
  </si>
  <si>
    <t>2:03:33 PM</t>
  </si>
  <si>
    <t>1:58:12 PM</t>
  </si>
  <si>
    <t>10:16:14 PM</t>
  </si>
  <si>
    <t>1:54:20 PM</t>
  </si>
  <si>
    <t>1:50:18 PM</t>
  </si>
  <si>
    <t>1:46:38 PM</t>
  </si>
  <si>
    <t>1:43:14 PM</t>
  </si>
  <si>
    <t>1:38:55 PM</t>
  </si>
  <si>
    <t>10:19:54 PM</t>
  </si>
  <si>
    <t>1:35:04 PM</t>
  </si>
  <si>
    <t>1:31:10 PM</t>
  </si>
  <si>
    <t>1:27:34 PM</t>
  </si>
  <si>
    <t>1:19:44 PM</t>
  </si>
  <si>
    <t>1:13:54 PM</t>
  </si>
  <si>
    <t>10:23:47 PM</t>
  </si>
  <si>
    <t>1:09:52 PM</t>
  </si>
  <si>
    <t>12:53:23 PM</t>
  </si>
  <si>
    <t>1:05:21 PM</t>
  </si>
  <si>
    <t>10:27:11 PM</t>
  </si>
  <si>
    <t>1:52:36 PM</t>
  </si>
  <si>
    <t>2:56:32 PM</t>
  </si>
  <si>
    <t>2:11:51 PM</t>
  </si>
  <si>
    <t>2:41:33 PM</t>
  </si>
  <si>
    <t>1:44:41 PM</t>
  </si>
  <si>
    <t>3:03:41 PM</t>
  </si>
  <si>
    <t>2:22:00 PM</t>
  </si>
  <si>
    <t>2:33:03 PM</t>
  </si>
  <si>
    <t>1:30:16 PM</t>
  </si>
  <si>
    <t>3:17:15 PM</t>
  </si>
  <si>
    <t>1:38:06 PM</t>
  </si>
  <si>
    <t>3:10:31 PM</t>
  </si>
  <si>
    <t>1:57:49 PM</t>
  </si>
  <si>
    <t>10:46:08 PM</t>
  </si>
  <si>
    <t>10:53:40 PM</t>
  </si>
  <si>
    <t>11:03:42 PM</t>
  </si>
  <si>
    <t>11:09:20 PM</t>
  </si>
  <si>
    <t>11:14:37 PM</t>
  </si>
  <si>
    <t>2:03:31 PM</t>
  </si>
  <si>
    <t>2:17:32 PM</t>
  </si>
  <si>
    <t>2:24:57 PM</t>
  </si>
  <si>
    <t>2:36:39 PM</t>
  </si>
  <si>
    <t>2:49:11 PM</t>
  </si>
  <si>
    <t>2:58:36 PM</t>
  </si>
  <si>
    <t>3:08:01 PM</t>
  </si>
  <si>
    <t>11:53:22 AM</t>
  </si>
  <si>
    <t>11:57:11 AM</t>
  </si>
  <si>
    <t>12:04:44 PM</t>
  </si>
  <si>
    <t>12:20:50 PM</t>
  </si>
  <si>
    <t>12:27:57 PM</t>
  </si>
  <si>
    <t>5:31:05 PM</t>
  </si>
  <si>
    <t>5:32:50 PM</t>
  </si>
  <si>
    <t>5:44:47 PM</t>
  </si>
  <si>
    <t>5:52:16 PM</t>
  </si>
  <si>
    <t>6:03:39 PM</t>
  </si>
  <si>
    <t>5:25:21 PM</t>
  </si>
  <si>
    <t>5:32:22 PM</t>
  </si>
  <si>
    <t>7:19:28 PM</t>
  </si>
  <si>
    <t>7:26:35 PM</t>
  </si>
  <si>
    <t>NOV_2020</t>
  </si>
  <si>
    <t>SEPT_2020</t>
  </si>
  <si>
    <t>AUG_2020</t>
  </si>
  <si>
    <t>CAP05</t>
  </si>
  <si>
    <t>CAP06</t>
  </si>
  <si>
    <t>CAP07</t>
  </si>
  <si>
    <t>CAP08</t>
  </si>
  <si>
    <t>CAP12</t>
  </si>
  <si>
    <t>CAP17</t>
  </si>
  <si>
    <t>CAP18</t>
  </si>
  <si>
    <t>POC58</t>
  </si>
  <si>
    <t>POC57</t>
  </si>
  <si>
    <t>POC55</t>
  </si>
  <si>
    <t>POC54</t>
  </si>
  <si>
    <t>CUC31</t>
  </si>
  <si>
    <t>POC52</t>
  </si>
  <si>
    <t>CUC30</t>
  </si>
  <si>
    <t>POC51</t>
  </si>
  <si>
    <t>CUC29</t>
  </si>
  <si>
    <t>POC50</t>
  </si>
  <si>
    <t>CUC28</t>
  </si>
  <si>
    <t>CUC88</t>
  </si>
  <si>
    <t>POC49</t>
  </si>
  <si>
    <t>CUC27</t>
  </si>
  <si>
    <t>POC48</t>
  </si>
  <si>
    <t>CUC25</t>
  </si>
  <si>
    <t>POC47</t>
  </si>
  <si>
    <t>CUC87</t>
  </si>
  <si>
    <t>POC46</t>
  </si>
  <si>
    <t>CUC24</t>
  </si>
  <si>
    <t>POC45</t>
  </si>
  <si>
    <t>POC44</t>
  </si>
  <si>
    <t>POC43</t>
  </si>
  <si>
    <t>POC42</t>
  </si>
  <si>
    <t>POC41</t>
  </si>
  <si>
    <t>CUC19</t>
  </si>
  <si>
    <t>CUC86</t>
  </si>
  <si>
    <t>POC40</t>
  </si>
  <si>
    <t>POC39</t>
  </si>
  <si>
    <t>POC38</t>
  </si>
  <si>
    <t>CUC18</t>
  </si>
  <si>
    <t>POC37</t>
  </si>
  <si>
    <t>CUC17</t>
  </si>
  <si>
    <t>CUC16</t>
  </si>
  <si>
    <t>CUC85</t>
  </si>
  <si>
    <t>POC36</t>
  </si>
  <si>
    <t>CUC15</t>
  </si>
  <si>
    <t>CUC26</t>
  </si>
  <si>
    <t>POC35</t>
  </si>
  <si>
    <t>CUC14</t>
  </si>
  <si>
    <t>CUC12</t>
  </si>
  <si>
    <t>POC34</t>
  </si>
  <si>
    <t>POC33</t>
  </si>
  <si>
    <t>CUC11</t>
  </si>
  <si>
    <t>CUC83</t>
  </si>
  <si>
    <t>POC32</t>
  </si>
  <si>
    <t>CUC81</t>
  </si>
  <si>
    <t>POC31</t>
  </si>
  <si>
    <t>CUC82</t>
  </si>
  <si>
    <t>POC30</t>
  </si>
  <si>
    <t>CUC80</t>
  </si>
  <si>
    <t>POC29</t>
  </si>
  <si>
    <t>CUC79</t>
  </si>
  <si>
    <t>CUC78</t>
  </si>
  <si>
    <t>POC28</t>
  </si>
  <si>
    <t>CUC77</t>
  </si>
  <si>
    <t>CUC76</t>
  </si>
  <si>
    <t>CUC75</t>
  </si>
  <si>
    <t>POC27</t>
  </si>
  <si>
    <t>CUC74</t>
  </si>
  <si>
    <t>POC26</t>
  </si>
  <si>
    <t>CUC73</t>
  </si>
  <si>
    <t>POC25</t>
  </si>
  <si>
    <t>CUC72</t>
  </si>
  <si>
    <t>POC24</t>
  </si>
  <si>
    <t>CUC71</t>
  </si>
  <si>
    <t>POC23</t>
  </si>
  <si>
    <t>CUC70</t>
  </si>
  <si>
    <t>POC22</t>
  </si>
  <si>
    <t>CUC69</t>
  </si>
  <si>
    <t>CUC68</t>
  </si>
  <si>
    <t>POC21</t>
  </si>
  <si>
    <t>CUC67</t>
  </si>
  <si>
    <t>POC20</t>
  </si>
  <si>
    <t>CUC66</t>
  </si>
  <si>
    <t>CUC65</t>
  </si>
  <si>
    <t>CUC64</t>
  </si>
  <si>
    <t>POC19</t>
  </si>
  <si>
    <t>CUC63</t>
  </si>
  <si>
    <t>CUC61</t>
  </si>
  <si>
    <t>POC18</t>
  </si>
  <si>
    <t>CUC62</t>
  </si>
  <si>
    <t>CUC60</t>
  </si>
  <si>
    <t>POC17</t>
  </si>
  <si>
    <t>CUC59</t>
  </si>
  <si>
    <t>POC16</t>
  </si>
  <si>
    <t>POC15</t>
  </si>
  <si>
    <t>CUC58</t>
  </si>
  <si>
    <t>CUC57</t>
  </si>
  <si>
    <t>POC14</t>
  </si>
  <si>
    <t>POC13</t>
  </si>
  <si>
    <t>CUC56</t>
  </si>
  <si>
    <t>CUC55</t>
  </si>
  <si>
    <t>POC12</t>
  </si>
  <si>
    <t>CUC54</t>
  </si>
  <si>
    <t>CUC53</t>
  </si>
  <si>
    <t>CUC52</t>
  </si>
  <si>
    <t>CUC51</t>
  </si>
  <si>
    <t>CUC50</t>
  </si>
  <si>
    <t>POC11</t>
  </si>
  <si>
    <t>CUC49</t>
  </si>
  <si>
    <t>CUC48</t>
  </si>
  <si>
    <t>CUC47</t>
  </si>
  <si>
    <t>CUC46</t>
  </si>
  <si>
    <t>CUC45</t>
  </si>
  <si>
    <t>POC10</t>
  </si>
  <si>
    <t>CUC44</t>
  </si>
  <si>
    <t>CUC43</t>
  </si>
  <si>
    <t>CUC42</t>
  </si>
  <si>
    <t>CUC41</t>
  </si>
  <si>
    <t>CUC40</t>
  </si>
  <si>
    <t>POC9</t>
  </si>
  <si>
    <t>CUC39</t>
  </si>
  <si>
    <t>CUC38</t>
  </si>
  <si>
    <t>POC8</t>
  </si>
  <si>
    <t>CUC37</t>
  </si>
  <si>
    <t>CUC36</t>
  </si>
  <si>
    <t>CUC35</t>
  </si>
  <si>
    <t>CUC34</t>
  </si>
  <si>
    <t>POC7</t>
  </si>
  <si>
    <t>CUC2</t>
  </si>
  <si>
    <t>CUC3</t>
  </si>
  <si>
    <t>POC6</t>
  </si>
  <si>
    <t>CUC1</t>
  </si>
  <si>
    <t>CUC4</t>
  </si>
  <si>
    <t>CUC5</t>
  </si>
  <si>
    <t>POC5</t>
  </si>
  <si>
    <t>CUC6</t>
  </si>
  <si>
    <t>CUC7</t>
  </si>
  <si>
    <t>POC4</t>
  </si>
  <si>
    <t>CUC8</t>
  </si>
  <si>
    <t>POC3</t>
  </si>
  <si>
    <t>CUC9</t>
  </si>
  <si>
    <t>POC2</t>
  </si>
  <si>
    <t>CUC10</t>
  </si>
  <si>
    <t>POC1</t>
  </si>
  <si>
    <t>CUC13</t>
  </si>
  <si>
    <t>CUC20</t>
  </si>
  <si>
    <t>CUC21</t>
  </si>
  <si>
    <t>CUC23</t>
  </si>
  <si>
    <t>CUC22</t>
  </si>
  <si>
    <t>CUC32</t>
  </si>
  <si>
    <t>CUC33</t>
  </si>
  <si>
    <t>Cap19-05X1</t>
  </si>
  <si>
    <t>Cap19-05X2</t>
  </si>
  <si>
    <t>Cap19-06X1</t>
  </si>
  <si>
    <t>Cap19-06X2</t>
  </si>
  <si>
    <t>Cap19-07X1</t>
  </si>
  <si>
    <t>Cap19-07X2</t>
  </si>
  <si>
    <t>Cap19-08X1</t>
  </si>
  <si>
    <t>Cap19-08X2</t>
  </si>
  <si>
    <t>Cap19-12X1</t>
  </si>
  <si>
    <t>Cap19-12X2</t>
  </si>
  <si>
    <t>Cap19-17X1</t>
  </si>
  <si>
    <t>Cap19-17X2</t>
  </si>
  <si>
    <t>Cap19-18X1</t>
  </si>
  <si>
    <t>Cap19-18X2</t>
  </si>
  <si>
    <t>Cap19-05</t>
  </si>
  <si>
    <t>Cap19-17</t>
  </si>
  <si>
    <t>Cap19-18</t>
  </si>
  <si>
    <t>Cap19-12</t>
  </si>
  <si>
    <t>Cap19-06</t>
  </si>
  <si>
    <t>Cap 19-12X1</t>
  </si>
  <si>
    <t>Sample type</t>
  </si>
  <si>
    <t>CAP</t>
  </si>
  <si>
    <t>P(Median-MPa)</t>
  </si>
  <si>
    <t>P(MAD-MPa)</t>
  </si>
  <si>
    <t>T(ID)</t>
  </si>
  <si>
    <t>T(median)</t>
  </si>
  <si>
    <t>T(mad)</t>
  </si>
  <si>
    <t>FALL EQ (g/ml)</t>
  </si>
  <si>
    <t>FALLvsEOS</t>
  </si>
  <si>
    <t>∆Ne-m (cm-1)</t>
  </si>
  <si>
    <t>∆Ne-r (cm-1)</t>
  </si>
  <si>
    <t>1122 r (cm-1)</t>
  </si>
  <si>
    <t>1453 r (cm-1)</t>
  </si>
  <si>
    <t>56.590X5NE77</t>
  </si>
  <si>
    <t>56.590X5NE76</t>
  </si>
  <si>
    <t>56.590X3NE74</t>
  </si>
  <si>
    <t>56.590X3NE72</t>
  </si>
  <si>
    <t>Ne41</t>
  </si>
  <si>
    <t>56.590X3NE71</t>
  </si>
  <si>
    <t>Ne40</t>
  </si>
  <si>
    <t>56.660X3NE70</t>
  </si>
  <si>
    <t>Ne39</t>
  </si>
  <si>
    <t>56.645X5NE69</t>
  </si>
  <si>
    <t>Ne38</t>
  </si>
  <si>
    <t>Ne89</t>
  </si>
  <si>
    <t>56.645X5NE68</t>
  </si>
  <si>
    <t>Ne37</t>
  </si>
  <si>
    <t>56.645X5NE67</t>
  </si>
  <si>
    <t>Ne35</t>
  </si>
  <si>
    <t>56.645X5NE66</t>
  </si>
  <si>
    <t>Ne88</t>
  </si>
  <si>
    <t>56.745X5NE65</t>
  </si>
  <si>
    <t>Ne34</t>
  </si>
  <si>
    <t>56.745X5NE64</t>
  </si>
  <si>
    <t>56.545X5NE63</t>
  </si>
  <si>
    <t>56.545X5NE62</t>
  </si>
  <si>
    <t>56.545X5NE61</t>
  </si>
  <si>
    <t>56.545X3NE59</t>
  </si>
  <si>
    <t>Ne29</t>
  </si>
  <si>
    <t>Ne87</t>
  </si>
  <si>
    <t>56.545X3NE58</t>
  </si>
  <si>
    <t>56.545X3NE56</t>
  </si>
  <si>
    <t>Ne28</t>
  </si>
  <si>
    <t>Ne36</t>
  </si>
  <si>
    <t>Ne27</t>
  </si>
  <si>
    <t>Ne26</t>
  </si>
  <si>
    <t>Ne86</t>
  </si>
  <si>
    <t>56.545X3NE55</t>
  </si>
  <si>
    <t>Ne25</t>
  </si>
  <si>
    <t>56.545X3NE54</t>
  </si>
  <si>
    <t>Ne24</t>
  </si>
  <si>
    <t>Ne23</t>
  </si>
  <si>
    <t>56.545X3NE53</t>
  </si>
  <si>
    <t>56.545X3NE52</t>
  </si>
  <si>
    <t>Ne22</t>
  </si>
  <si>
    <t>Ne84</t>
  </si>
  <si>
    <t>56.745X3NE51</t>
  </si>
  <si>
    <t>Ne82</t>
  </si>
  <si>
    <t>56.545X3NE50</t>
  </si>
  <si>
    <t>Ne83</t>
  </si>
  <si>
    <t>56.545X3NE49</t>
  </si>
  <si>
    <t>Ne81</t>
  </si>
  <si>
    <t>56.545X3NE48</t>
  </si>
  <si>
    <t>Ne80</t>
  </si>
  <si>
    <t>Ne79</t>
  </si>
  <si>
    <t>56.545X3NE47</t>
  </si>
  <si>
    <t>Ne78</t>
  </si>
  <si>
    <t>Ne77</t>
  </si>
  <si>
    <t>Ne76</t>
  </si>
  <si>
    <t>56.545X3NE46</t>
  </si>
  <si>
    <t>Ne75</t>
  </si>
  <si>
    <t>56.545X3NE45</t>
  </si>
  <si>
    <t>Ne74</t>
  </si>
  <si>
    <t>56.545X3NE44</t>
  </si>
  <si>
    <t>Ne73</t>
  </si>
  <si>
    <t>56.545X3NE43</t>
  </si>
  <si>
    <t>Ne72</t>
  </si>
  <si>
    <t>56.545X3NE42</t>
  </si>
  <si>
    <t>Ne71</t>
  </si>
  <si>
    <t>56.545X3NE41</t>
  </si>
  <si>
    <t>Ne70</t>
  </si>
  <si>
    <t>Ne69</t>
  </si>
  <si>
    <t>56.545X3NE40</t>
  </si>
  <si>
    <t>Ne68</t>
  </si>
  <si>
    <t>56.530X5NE39</t>
  </si>
  <si>
    <t>Ne67</t>
  </si>
  <si>
    <t>Ne66</t>
  </si>
  <si>
    <t>Ne65</t>
  </si>
  <si>
    <t>56.530X5NE38</t>
  </si>
  <si>
    <t>Ne64</t>
  </si>
  <si>
    <t>Ne62</t>
  </si>
  <si>
    <t>56.530X5NE37</t>
  </si>
  <si>
    <t>Ne63</t>
  </si>
  <si>
    <t>Ne61</t>
  </si>
  <si>
    <t>56.530X5NE36</t>
  </si>
  <si>
    <t>Ne60</t>
  </si>
  <si>
    <t>56.530X5NE35</t>
  </si>
  <si>
    <t>56.530X5NE34</t>
  </si>
  <si>
    <t>Ne59</t>
  </si>
  <si>
    <t>Ne58</t>
  </si>
  <si>
    <t>56.530X5NE33</t>
  </si>
  <si>
    <t>56.530X5NE32</t>
  </si>
  <si>
    <t>Ne57</t>
  </si>
  <si>
    <t>Ne56</t>
  </si>
  <si>
    <t>56.530X5NE31</t>
  </si>
  <si>
    <t>Ne55</t>
  </si>
  <si>
    <t>Ne54</t>
  </si>
  <si>
    <t>Ne53</t>
  </si>
  <si>
    <t>Ne52</t>
  </si>
  <si>
    <t>Ne51</t>
  </si>
  <si>
    <t>56.520X5NE30</t>
  </si>
  <si>
    <t>Ne50</t>
  </si>
  <si>
    <t>Ne49</t>
  </si>
  <si>
    <t>Ne48</t>
  </si>
  <si>
    <t>Ne47</t>
  </si>
  <si>
    <t>Ne46</t>
  </si>
  <si>
    <t>56.520X5NE29</t>
  </si>
  <si>
    <t>Ne45</t>
  </si>
  <si>
    <t>Ne44</t>
  </si>
  <si>
    <t>Ne43</t>
  </si>
  <si>
    <t>Ne42</t>
  </si>
  <si>
    <t>56.515X5NE28</t>
  </si>
  <si>
    <t>56.515X5NE27</t>
  </si>
  <si>
    <t>56.515X5NE26</t>
  </si>
  <si>
    <t>Ne12</t>
  </si>
  <si>
    <t>Ne13</t>
  </si>
  <si>
    <t>56.515X5NE25</t>
  </si>
  <si>
    <t>Ne11</t>
  </si>
  <si>
    <t>Ne14</t>
  </si>
  <si>
    <t>Ne15</t>
  </si>
  <si>
    <t>56.615X5NE24</t>
  </si>
  <si>
    <t>Ne16</t>
  </si>
  <si>
    <t>Ne17</t>
  </si>
  <si>
    <t>56.515X5NE23</t>
  </si>
  <si>
    <t>Ne18</t>
  </si>
  <si>
    <t>56.515X5NE22</t>
  </si>
  <si>
    <t>Ne20</t>
  </si>
  <si>
    <t>56.515X5NE21</t>
  </si>
  <si>
    <t>Ne21</t>
  </si>
  <si>
    <t>Ne6</t>
  </si>
  <si>
    <t>Ne7</t>
  </si>
  <si>
    <t>Ne8</t>
  </si>
  <si>
    <t>Ne10</t>
  </si>
  <si>
    <t>Ne19</t>
  </si>
  <si>
    <t>Ne30</t>
  </si>
  <si>
    <t>Ne31</t>
  </si>
  <si>
    <t>Ne32</t>
  </si>
  <si>
    <t>Ne33</t>
  </si>
  <si>
    <t>56.2NE7</t>
  </si>
  <si>
    <t>56.3NE14</t>
  </si>
  <si>
    <t>56.3NE9</t>
  </si>
  <si>
    <t>56.3NE12</t>
  </si>
  <si>
    <t>56.2NE6</t>
  </si>
  <si>
    <t>56.3NE15</t>
  </si>
  <si>
    <t>56.3NE10</t>
  </si>
  <si>
    <t>56.3NE11</t>
  </si>
  <si>
    <t>57NE4</t>
  </si>
  <si>
    <t>56.3NE17</t>
  </si>
  <si>
    <t>57.2NE5</t>
  </si>
  <si>
    <t>56.2NE16</t>
  </si>
  <si>
    <t>Mean of Ne2 &amp; Ne3</t>
  </si>
  <si>
    <t>Ne2, 30X20</t>
  </si>
  <si>
    <t>Ne3</t>
  </si>
  <si>
    <t>Ne4</t>
  </si>
  <si>
    <t>Ne5</t>
  </si>
  <si>
    <t>Ne2</t>
  </si>
  <si>
    <t>NE16</t>
  </si>
  <si>
    <t>NE17</t>
  </si>
  <si>
    <t>NE18</t>
  </si>
  <si>
    <t>NE26</t>
  </si>
  <si>
    <t>NE27</t>
  </si>
  <si>
    <t>NE28</t>
  </si>
  <si>
    <t>2:58:49 PM</t>
  </si>
  <si>
    <t>FALL 2011 (g/ml)</t>
  </si>
  <si>
    <t>Rosso&amp;Bodnar 1995 (g/ml)</t>
  </si>
  <si>
    <t>Kawakami 2003 (g/ml)</t>
  </si>
  <si>
    <t>Yamamoto &amp; Kagi 2006 3rd  (g/mL)</t>
  </si>
  <si>
    <t>Yamamoto &amp; Kagi 2006 8th  (g/mL)</t>
  </si>
  <si>
    <t>Song 2009 (g/ml)</t>
  </si>
  <si>
    <t>Wang 2011 (g/mL)</t>
  </si>
  <si>
    <t>Lamadrid 2017 (g/mL)</t>
  </si>
  <si>
    <t>ROB 1995 vs EOS</t>
  </si>
  <si>
    <t>KAWA vs EOS</t>
  </si>
  <si>
    <t>YAKA3 vsEOS</t>
  </si>
  <si>
    <t>YAKA8 vs EOS</t>
  </si>
  <si>
    <t>SONG vs EOS</t>
  </si>
  <si>
    <t>WANG vs EOS</t>
  </si>
  <si>
    <t>LAM vs EOS</t>
  </si>
  <si>
    <t>Density MASS  (g/ml)</t>
  </si>
  <si>
    <t>11/06/2020</t>
  </si>
  <si>
    <t>5:32:36 PM</t>
  </si>
  <si>
    <t>FG18</t>
  </si>
  <si>
    <t>FG18_25_MI2</t>
  </si>
  <si>
    <t>MI</t>
  </si>
  <si>
    <t>NE3</t>
  </si>
  <si>
    <t>6:09:12 PM</t>
  </si>
  <si>
    <t>NE8</t>
  </si>
  <si>
    <t>6:14:28 PM</t>
  </si>
  <si>
    <t>NE9</t>
  </si>
  <si>
    <t>6:22:34 PM</t>
  </si>
  <si>
    <t>NE10</t>
  </si>
  <si>
    <t>9:10:54 PM</t>
  </si>
  <si>
    <t>9:16:08 PM</t>
  </si>
  <si>
    <t>NE19</t>
  </si>
  <si>
    <t>9:22:42 PM</t>
  </si>
  <si>
    <t>NE20</t>
  </si>
  <si>
    <t>11:41:40 PM</t>
  </si>
  <si>
    <t>Cap19-08X3</t>
  </si>
  <si>
    <t>NE30</t>
  </si>
  <si>
    <t>11:48:48 PM</t>
  </si>
  <si>
    <t>Cap19-07X3</t>
  </si>
  <si>
    <t>NE31</t>
  </si>
  <si>
    <t>FALL 2011 (g/ml) SHIFTED</t>
  </si>
  <si>
    <t>Rosso&amp;Bodnar 1995 (g/ml) SHIFTED</t>
  </si>
  <si>
    <t>Kawakami 2003 (g/ml) SHIFTED</t>
  </si>
  <si>
    <t>Yamamoto &amp; Kagi 2006 3rd  (g/mL) SHIFTED</t>
  </si>
  <si>
    <t>Yamamoto &amp; Kagi 2006 8th  (g/mL) SHIFTED</t>
  </si>
  <si>
    <t>Song 2009 (g/ml) SHIFTED</t>
  </si>
  <si>
    <t>Wang 2011 (g/mL) SHIFTED</t>
  </si>
  <si>
    <t>Lamadrid 2017 (g/mL) SHIFTED</t>
  </si>
  <si>
    <t>DVSROD</t>
  </si>
  <si>
    <t>DVSF</t>
  </si>
  <si>
    <t>DVSKA</t>
  </si>
  <si>
    <t>DVSYK3</t>
  </si>
  <si>
    <t>DVSYK8</t>
  </si>
  <si>
    <t>DVSW</t>
  </si>
  <si>
    <t>DVSS</t>
  </si>
  <si>
    <t>Vb(%)</t>
  </si>
  <si>
    <t>FDCA</t>
  </si>
  <si>
    <t>DEVITRE (g/ml)</t>
  </si>
  <si>
    <t>DeV vs EOS</t>
  </si>
  <si>
    <t>v+  position (cm-1)</t>
  </si>
  <si>
    <t>v- position (cm-1)</t>
  </si>
  <si>
    <t>Ne corrected ∆CO2  (cm-1)</t>
  </si>
  <si>
    <t>∆CO2 (cm-1)</t>
  </si>
  <si>
    <t>Raw file name</t>
  </si>
  <si>
    <t>Date group</t>
  </si>
  <si>
    <t>T (ID)</t>
  </si>
  <si>
    <t>1453 peak position (cm-1)</t>
  </si>
  <si>
    <t>1122 peak position (cm-1)</t>
  </si>
  <si>
    <t>Neon data</t>
  </si>
  <si>
    <t>56.510X5</t>
  </si>
  <si>
    <t>Comments (power-mW, integrationxaccumulations, associated Ne)</t>
  </si>
  <si>
    <t>Density DIFFERENCES (NOT SHIFTED)</t>
  </si>
  <si>
    <t>Density from EOS  (g/ml)</t>
  </si>
  <si>
    <t>Densities (NOT SHIFTED)</t>
  </si>
  <si>
    <t>T (C)</t>
  </si>
  <si>
    <t>GROUP</t>
  </si>
  <si>
    <t>TIME</t>
  </si>
  <si>
    <t>DATE</t>
  </si>
  <si>
    <t>RAW FILE NAME</t>
  </si>
  <si>
    <t>SAMPLE TYPE</t>
  </si>
  <si>
    <t>MEAN densities</t>
  </si>
  <si>
    <t>MEAN CAP</t>
  </si>
  <si>
    <t>N/A</t>
  </si>
  <si>
    <t>Comments (power-mW, associated Ne)</t>
  </si>
  <si>
    <t>Differences in density (relative to DEVITRE)</t>
  </si>
  <si>
    <t>DEVITRE  (g/mL)</t>
  </si>
  <si>
    <t>Ne Data</t>
  </si>
  <si>
    <t>Comments (associated Ne)</t>
  </si>
  <si>
    <t>FG18_25_MI1</t>
  </si>
  <si>
    <t>FG18_26_MI1</t>
  </si>
  <si>
    <t>FG18_29_MI1</t>
  </si>
  <si>
    <t>FG18_31_MI1</t>
  </si>
  <si>
    <t>FG18_32_MI1</t>
  </si>
  <si>
    <t>FG18_33_MI1X2</t>
  </si>
  <si>
    <t xml:space="preserve">FG18_35_MI1X2 </t>
  </si>
  <si>
    <t>FG18_36_MI2</t>
  </si>
  <si>
    <t>NE6</t>
  </si>
  <si>
    <t>NE11</t>
  </si>
  <si>
    <t>NE14</t>
  </si>
  <si>
    <t>NE22</t>
  </si>
  <si>
    <t>x(um)</t>
  </si>
  <si>
    <t>y(um)</t>
  </si>
  <si>
    <t>bub(um)</t>
  </si>
  <si>
    <t>Vm(cm3)</t>
  </si>
  <si>
    <t>Vb(cm3)</t>
  </si>
  <si>
    <t>rhom(g/ml)</t>
  </si>
  <si>
    <t>rhob(g/ml)</t>
  </si>
  <si>
    <t>Mm(g)</t>
  </si>
  <si>
    <t>Mb(g)</t>
  </si>
  <si>
    <t>CO2(ppm)</t>
  </si>
  <si>
    <t>CO2 (wt %)</t>
  </si>
  <si>
    <t>T(C)</t>
  </si>
  <si>
    <t>MEAN</t>
  </si>
  <si>
    <t>DVSL</t>
  </si>
  <si>
    <t>Mean of FSC</t>
  </si>
  <si>
    <t>DENSITY DIFFERENCE</t>
  </si>
  <si>
    <t>DVSD</t>
  </si>
  <si>
    <t>FG18_35_MI1X2</t>
  </si>
  <si>
    <t>Devitre (g/ml)</t>
  </si>
  <si>
    <t>Accuracy of the mean (%)</t>
  </si>
  <si>
    <t>Std deviation</t>
  </si>
  <si>
    <t>FSC (g/mL)</t>
  </si>
  <si>
    <t>DIFF DEVITRE-FSC (g/mL)</t>
  </si>
  <si>
    <t>SHIFTED USING FDCA AS STD</t>
  </si>
  <si>
    <t>SHIFTED TO FDCA</t>
  </si>
  <si>
    <t>FSC  (g/mL)</t>
  </si>
  <si>
    <t>z(um) Average</t>
  </si>
  <si>
    <t>z(um) Optical</t>
  </si>
  <si>
    <t>Devitre24C(g/mL)</t>
  </si>
  <si>
    <t>DeV24 vs EOS</t>
  </si>
  <si>
    <t>Devitre MIXED (g/mL)</t>
  </si>
  <si>
    <t>DeVMIX vs EOS</t>
  </si>
  <si>
    <t>Source</t>
  </si>
  <si>
    <t>Experimental setup</t>
  </si>
  <si>
    <t>Pressures (MPa)</t>
  </si>
  <si>
    <t>value using densimeter</t>
  </si>
  <si>
    <t>error (absolute value)</t>
  </si>
  <si>
    <t>densimeter - eos</t>
  </si>
  <si>
    <t>Fall et al. (2011)</t>
  </si>
  <si>
    <t>HPOC</t>
  </si>
  <si>
    <t>Densities (g/mL) calculated by NIST Span &amp; Wagner (1996) EOS</t>
  </si>
  <si>
    <r>
      <t>∆ (cm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</si>
</sst>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m/d/yyyy;@"/>
    <numFmt numFmtId="168" formatCode="[$-F400]h:mm:ss\ AM/PM"/>
    <numFmt numFmtId="169" formatCode="0.0"/>
  </numFmts>
  <fonts count="10" x14ac:knownFonts="1">
    <font>
      <sz val="11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1"/>
      <name val="Helvetic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165" fontId="0" fillId="0" borderId="2" xfId="0" applyNumberFormat="1" applyBorder="1" applyAlignment="1">
      <alignment horizontal="right"/>
    </xf>
    <xf numFmtId="168" fontId="0" fillId="0" borderId="0" xfId="0" applyNumberFormat="1"/>
    <xf numFmtId="164" fontId="0" fillId="0" borderId="2" xfId="0" applyNumberFormat="1" applyFill="1" applyBorder="1" applyAlignment="1">
      <alignment horizontal="right"/>
    </xf>
    <xf numFmtId="0" fontId="0" fillId="0" borderId="0" xfId="0" applyFill="1"/>
    <xf numFmtId="164" fontId="0" fillId="3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168" fontId="0" fillId="0" borderId="2" xfId="0" applyNumberFormat="1" applyFill="1" applyBorder="1" applyAlignment="1">
      <alignment horizontal="left"/>
    </xf>
    <xf numFmtId="168" fontId="0" fillId="0" borderId="0" xfId="0" applyNumberFormat="1" applyFill="1"/>
    <xf numFmtId="0" fontId="0" fillId="4" borderId="0" xfId="0" applyFill="1"/>
    <xf numFmtId="165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7" fontId="0" fillId="7" borderId="2" xfId="0" applyNumberFormat="1" applyFill="1" applyBorder="1" applyAlignment="1">
      <alignment horizontal="right"/>
    </xf>
    <xf numFmtId="21" fontId="0" fillId="7" borderId="2" xfId="0" applyNumberFormat="1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>
      <alignment horizontal="right"/>
    </xf>
    <xf numFmtId="165" fontId="0" fillId="7" borderId="0" xfId="0" applyNumberFormat="1" applyFill="1"/>
    <xf numFmtId="165" fontId="0" fillId="7" borderId="2" xfId="0" applyNumberFormat="1" applyFill="1" applyBorder="1" applyAlignment="1">
      <alignment horizontal="right"/>
    </xf>
    <xf numFmtId="0" fontId="0" fillId="7" borderId="0" xfId="0" applyFill="1"/>
    <xf numFmtId="166" fontId="0" fillId="7" borderId="2" xfId="0" applyNumberFormat="1" applyFill="1" applyBorder="1" applyAlignment="1">
      <alignment horizontal="right"/>
    </xf>
    <xf numFmtId="2" fontId="0" fillId="0" borderId="0" xfId="0" applyNumberFormat="1" applyFill="1"/>
    <xf numFmtId="2" fontId="3" fillId="0" borderId="0" xfId="0" applyNumberFormat="1" applyFont="1" applyFill="1"/>
    <xf numFmtId="0" fontId="0" fillId="0" borderId="12" xfId="0" applyFill="1" applyBorder="1"/>
    <xf numFmtId="0" fontId="0" fillId="0" borderId="13" xfId="0" applyBorder="1"/>
    <xf numFmtId="0" fontId="0" fillId="0" borderId="13" xfId="0" applyFill="1" applyBorder="1"/>
    <xf numFmtId="0" fontId="1" fillId="0" borderId="12" xfId="0" applyFont="1" applyBorder="1" applyAlignment="1">
      <alignment horizontal="center"/>
    </xf>
    <xf numFmtId="2" fontId="0" fillId="0" borderId="12" xfId="0" applyNumberFormat="1" applyBorder="1"/>
    <xf numFmtId="0" fontId="0" fillId="0" borderId="12" xfId="0" applyBorder="1"/>
    <xf numFmtId="2" fontId="0" fillId="0" borderId="12" xfId="0" applyNumberFormat="1" applyFill="1" applyBorder="1"/>
    <xf numFmtId="2" fontId="0" fillId="0" borderId="13" xfId="0" applyNumberFormat="1" applyBorder="1"/>
    <xf numFmtId="2" fontId="0" fillId="0" borderId="13" xfId="0" applyNumberFormat="1" applyFill="1" applyBorder="1"/>
    <xf numFmtId="11" fontId="0" fillId="0" borderId="12" xfId="0" applyNumberFormat="1" applyFill="1" applyBorder="1"/>
    <xf numFmtId="11" fontId="0" fillId="0" borderId="13" xfId="0" applyNumberFormat="1" applyFill="1" applyBorder="1"/>
    <xf numFmtId="165" fontId="0" fillId="0" borderId="13" xfId="0" applyNumberFormat="1" applyFill="1" applyBorder="1"/>
    <xf numFmtId="1" fontId="0" fillId="0" borderId="12" xfId="0" applyNumberFormat="1" applyFill="1" applyBorder="1"/>
    <xf numFmtId="1" fontId="0" fillId="0" borderId="13" xfId="0" applyNumberFormat="1" applyFill="1" applyBorder="1"/>
    <xf numFmtId="169" fontId="0" fillId="0" borderId="12" xfId="0" applyNumberFormat="1" applyFill="1" applyBorder="1"/>
    <xf numFmtId="169" fontId="0" fillId="0" borderId="13" xfId="0" applyNumberFormat="1" applyBorder="1"/>
    <xf numFmtId="169" fontId="0" fillId="0" borderId="13" xfId="0" applyNumberFormat="1" applyFill="1" applyBorder="1"/>
    <xf numFmtId="0" fontId="1" fillId="3" borderId="12" xfId="0" applyFont="1" applyFill="1" applyBorder="1" applyAlignment="1">
      <alignment horizontal="center"/>
    </xf>
    <xf numFmtId="2" fontId="0" fillId="3" borderId="12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7" xfId="0" applyFill="1" applyBorder="1"/>
    <xf numFmtId="0" fontId="0" fillId="8" borderId="7" xfId="0" applyFill="1" applyBorder="1"/>
    <xf numFmtId="0" fontId="0" fillId="8" borderId="9" xfId="0" applyFill="1" applyBorder="1"/>
    <xf numFmtId="1" fontId="0" fillId="8" borderId="13" xfId="0" applyNumberFormat="1" applyFill="1" applyBorder="1"/>
    <xf numFmtId="1" fontId="0" fillId="8" borderId="14" xfId="0" applyNumberFormat="1" applyFill="1" applyBorder="1"/>
    <xf numFmtId="2" fontId="0" fillId="8" borderId="13" xfId="0" applyNumberFormat="1" applyFill="1" applyBorder="1"/>
    <xf numFmtId="2" fontId="0" fillId="8" borderId="14" xfId="0" applyNumberFormat="1" applyFill="1" applyBorder="1"/>
    <xf numFmtId="0" fontId="1" fillId="3" borderId="3" xfId="0" applyFont="1" applyFill="1" applyBorder="1" applyAlignment="1">
      <alignment horizontal="center"/>
    </xf>
    <xf numFmtId="168" fontId="1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8" borderId="13" xfId="0" applyFill="1" applyBorder="1"/>
    <xf numFmtId="0" fontId="0" fillId="3" borderId="13" xfId="0" applyFill="1" applyBorder="1"/>
    <xf numFmtId="0" fontId="0" fillId="8" borderId="14" xfId="0" applyFill="1" applyBorder="1"/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8" fontId="0" fillId="0" borderId="6" xfId="0" applyNumberFormat="1" applyBorder="1"/>
    <xf numFmtId="168" fontId="0" fillId="0" borderId="8" xfId="0" applyNumberFormat="1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8" xfId="0" applyBorder="1"/>
    <xf numFmtId="14" fontId="0" fillId="0" borderId="12" xfId="0" applyNumberFormat="1" applyBorder="1"/>
    <xf numFmtId="14" fontId="0" fillId="0" borderId="13" xfId="0" applyNumberFormat="1" applyBorder="1"/>
    <xf numFmtId="21" fontId="0" fillId="0" borderId="12" xfId="0" applyNumberFormat="1" applyBorder="1"/>
    <xf numFmtId="21" fontId="0" fillId="0" borderId="13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3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7" fontId="0" fillId="3" borderId="13" xfId="0" applyNumberFormat="1" applyFill="1" applyBorder="1" applyAlignment="1">
      <alignment horizontal="right"/>
    </xf>
    <xf numFmtId="165" fontId="0" fillId="3" borderId="13" xfId="0" applyNumberFormat="1" applyFill="1" applyBorder="1"/>
    <xf numFmtId="165" fontId="0" fillId="3" borderId="13" xfId="0" applyNumberFormat="1" applyFill="1" applyBorder="1" applyAlignment="1">
      <alignment horizontal="right"/>
    </xf>
    <xf numFmtId="165" fontId="0" fillId="5" borderId="13" xfId="0" applyNumberFormat="1" applyFill="1" applyBorder="1" applyAlignment="1">
      <alignment horizontal="right"/>
    </xf>
    <xf numFmtId="165" fontId="0" fillId="8" borderId="13" xfId="0" applyNumberFormat="1" applyFill="1" applyBorder="1"/>
    <xf numFmtId="14" fontId="0" fillId="8" borderId="13" xfId="0" applyNumberFormat="1" applyFill="1" applyBorder="1"/>
    <xf numFmtId="168" fontId="0" fillId="8" borderId="8" xfId="0" applyNumberFormat="1" applyFill="1" applyBorder="1"/>
    <xf numFmtId="21" fontId="0" fillId="8" borderId="13" xfId="0" applyNumberFormat="1" applyFill="1" applyBorder="1"/>
    <xf numFmtId="0" fontId="0" fillId="8" borderId="8" xfId="0" applyFill="1" applyBorder="1"/>
    <xf numFmtId="14" fontId="0" fillId="8" borderId="14" xfId="0" applyNumberFormat="1" applyFill="1" applyBorder="1"/>
    <xf numFmtId="168" fontId="0" fillId="8" borderId="11" xfId="0" applyNumberFormat="1" applyFill="1" applyBorder="1"/>
    <xf numFmtId="21" fontId="0" fillId="8" borderId="14" xfId="0" applyNumberFormat="1" applyFill="1" applyBorder="1"/>
    <xf numFmtId="0" fontId="0" fillId="8" borderId="11" xfId="0" applyFill="1" applyBorder="1"/>
    <xf numFmtId="165" fontId="0" fillId="8" borderId="14" xfId="0" applyNumberFormat="1" applyFill="1" applyBorder="1"/>
    <xf numFmtId="11" fontId="0" fillId="8" borderId="13" xfId="0" applyNumberFormat="1" applyFill="1" applyBorder="1"/>
    <xf numFmtId="11" fontId="0" fillId="8" borderId="14" xfId="0" applyNumberFormat="1" applyFill="1" applyBorder="1"/>
    <xf numFmtId="165" fontId="0" fillId="3" borderId="14" xfId="0" applyNumberFormat="1" applyFill="1" applyBorder="1"/>
    <xf numFmtId="0" fontId="4" fillId="0" borderId="0" xfId="0" applyFont="1" applyAlignment="1">
      <alignment horizontal="center"/>
    </xf>
    <xf numFmtId="168" fontId="1" fillId="0" borderId="12" xfId="0" applyNumberFormat="1" applyFont="1" applyBorder="1" applyAlignment="1">
      <alignment horizontal="center"/>
    </xf>
    <xf numFmtId="168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1" fontId="0" fillId="0" borderId="13" xfId="0" applyNumberFormat="1" applyBorder="1" applyAlignment="1">
      <alignment horizontal="right"/>
    </xf>
    <xf numFmtId="2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165" fontId="4" fillId="0" borderId="13" xfId="0" applyNumberFormat="1" applyFont="1" applyBorder="1" applyAlignment="1">
      <alignment horizontal="center"/>
    </xf>
    <xf numFmtId="165" fontId="1" fillId="3" borderId="13" xfId="0" applyNumberFormat="1" applyFont="1" applyFill="1" applyBorder="1" applyAlignment="1">
      <alignment horizontal="center"/>
    </xf>
    <xf numFmtId="165" fontId="0" fillId="3" borderId="14" xfId="0" applyNumberFormat="1" applyFill="1" applyBorder="1" applyAlignment="1">
      <alignment horizontal="right"/>
    </xf>
    <xf numFmtId="165" fontId="2" fillId="0" borderId="13" xfId="0" applyNumberFormat="1" applyFont="1" applyFill="1" applyBorder="1" applyAlignment="1">
      <alignment horizontal="right"/>
    </xf>
    <xf numFmtId="165" fontId="2" fillId="0" borderId="14" xfId="0" applyNumberFormat="1" applyFont="1" applyFill="1" applyBorder="1" applyAlignment="1">
      <alignment horizontal="right"/>
    </xf>
    <xf numFmtId="165" fontId="1" fillId="5" borderId="3" xfId="0" applyNumberFormat="1" applyFont="1" applyFill="1" applyBorder="1" applyAlignment="1">
      <alignment horizontal="center"/>
    </xf>
    <xf numFmtId="165" fontId="1" fillId="5" borderId="13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6" borderId="1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1" fillId="7" borderId="16" xfId="0" applyFont="1" applyFill="1" applyBorder="1" applyAlignment="1">
      <alignment horizontal="center"/>
    </xf>
    <xf numFmtId="168" fontId="1" fillId="7" borderId="17" xfId="0" applyNumberFormat="1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165" fontId="1" fillId="7" borderId="17" xfId="0" applyNumberFormat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166" fontId="1" fillId="5" borderId="16" xfId="0" applyNumberFormat="1" applyFont="1" applyFill="1" applyBorder="1" applyAlignment="1">
      <alignment horizontal="center"/>
    </xf>
    <xf numFmtId="166" fontId="1" fillId="6" borderId="3" xfId="0" applyNumberFormat="1" applyFont="1" applyFill="1" applyBorder="1" applyAlignment="1">
      <alignment horizontal="center"/>
    </xf>
    <xf numFmtId="165" fontId="0" fillId="6" borderId="13" xfId="0" applyNumberFormat="1" applyFill="1" applyBorder="1"/>
    <xf numFmtId="166" fontId="0" fillId="6" borderId="13" xfId="0" applyNumberFormat="1" applyFill="1" applyBorder="1" applyAlignment="1">
      <alignment horizontal="right"/>
    </xf>
    <xf numFmtId="165" fontId="0" fillId="6" borderId="14" xfId="0" applyNumberFormat="1" applyFill="1" applyBorder="1"/>
    <xf numFmtId="165" fontId="2" fillId="0" borderId="12" xfId="0" applyNumberFormat="1" applyFont="1" applyFill="1" applyBorder="1" applyAlignment="1">
      <alignment horizontal="right"/>
    </xf>
    <xf numFmtId="165" fontId="0" fillId="5" borderId="7" xfId="0" applyNumberFormat="1" applyFill="1" applyBorder="1" applyAlignment="1">
      <alignment horizontal="right"/>
    </xf>
    <xf numFmtId="165" fontId="0" fillId="5" borderId="9" xfId="0" applyNumberFormat="1" applyFill="1" applyBorder="1" applyAlignment="1">
      <alignment horizontal="right"/>
    </xf>
    <xf numFmtId="165" fontId="0" fillId="6" borderId="8" xfId="0" applyNumberFormat="1" applyFill="1" applyBorder="1" applyAlignment="1">
      <alignment horizontal="right"/>
    </xf>
    <xf numFmtId="165" fontId="0" fillId="6" borderId="11" xfId="0" applyNumberFormat="1" applyFill="1" applyBorder="1" applyAlignment="1">
      <alignment horizontal="right"/>
    </xf>
    <xf numFmtId="165" fontId="1" fillId="7" borderId="5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165" fontId="2" fillId="0" borderId="9" xfId="0" applyNumberFormat="1" applyFont="1" applyFill="1" applyBorder="1" applyAlignment="1">
      <alignment horizontal="right"/>
    </xf>
    <xf numFmtId="166" fontId="4" fillId="0" borderId="13" xfId="0" applyNumberFormat="1" applyFont="1" applyBorder="1" applyAlignment="1">
      <alignment horizontal="center"/>
    </xf>
    <xf numFmtId="166" fontId="0" fillId="0" borderId="13" xfId="0" applyNumberFormat="1" applyBorder="1"/>
    <xf numFmtId="166" fontId="0" fillId="0" borderId="12" xfId="0" applyNumberFormat="1" applyBorder="1"/>
    <xf numFmtId="166" fontId="0" fillId="0" borderId="14" xfId="0" applyNumberFormat="1" applyBorder="1"/>
    <xf numFmtId="166" fontId="0" fillId="3" borderId="13" xfId="0" applyNumberFormat="1" applyFill="1" applyBorder="1"/>
    <xf numFmtId="166" fontId="0" fillId="3" borderId="14" xfId="0" applyNumberFormat="1" applyFill="1" applyBorder="1"/>
    <xf numFmtId="2" fontId="1" fillId="3" borderId="3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right"/>
    </xf>
    <xf numFmtId="2" fontId="0" fillId="3" borderId="13" xfId="0" applyNumberFormat="1" applyFill="1" applyBorder="1"/>
    <xf numFmtId="2" fontId="0" fillId="8" borderId="13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8" borderId="14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0" borderId="4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2" fontId="0" fillId="8" borderId="7" xfId="0" applyNumberFormat="1" applyFill="1" applyBorder="1" applyAlignment="1">
      <alignment horizontal="right"/>
    </xf>
    <xf numFmtId="2" fontId="0" fillId="8" borderId="8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3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8" borderId="9" xfId="0" applyNumberFormat="1" applyFill="1" applyBorder="1" applyAlignment="1">
      <alignment horizontal="right"/>
    </xf>
    <xf numFmtId="2" fontId="0" fillId="8" borderId="11" xfId="0" applyNumberFormat="1" applyFill="1" applyBorder="1" applyAlignment="1">
      <alignment horizontal="right"/>
    </xf>
    <xf numFmtId="169" fontId="0" fillId="8" borderId="13" xfId="0" applyNumberFormat="1" applyFill="1" applyBorder="1"/>
    <xf numFmtId="169" fontId="0" fillId="8" borderId="14" xfId="0" applyNumberFormat="1" applyFill="1" applyBorder="1"/>
    <xf numFmtId="167" fontId="4" fillId="3" borderId="13" xfId="0" applyNumberFormat="1" applyFont="1" applyFill="1" applyBorder="1" applyAlignment="1">
      <alignment horizontal="center"/>
    </xf>
    <xf numFmtId="167" fontId="0" fillId="3" borderId="14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4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2" xfId="0" applyFill="1" applyBorder="1"/>
    <xf numFmtId="0" fontId="0" fillId="6" borderId="10" xfId="0" applyFill="1" applyBorder="1"/>
    <xf numFmtId="2" fontId="0" fillId="0" borderId="5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4" xfId="0" applyNumberFormat="1" applyBorder="1"/>
    <xf numFmtId="165" fontId="0" fillId="3" borderId="12" xfId="0" applyNumberFormat="1" applyFill="1" applyBorder="1"/>
    <xf numFmtId="166" fontId="0" fillId="3" borderId="12" xfId="0" applyNumberFormat="1" applyFill="1" applyBorder="1"/>
    <xf numFmtId="165" fontId="0" fillId="0" borderId="13" xfId="0" applyNumberFormat="1" applyFill="1" applyBorder="1" applyAlignment="1">
      <alignment horizontal="right"/>
    </xf>
    <xf numFmtId="14" fontId="0" fillId="0" borderId="13" xfId="0" applyNumberFormat="1" applyFill="1" applyBorder="1"/>
    <xf numFmtId="168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5" fillId="3" borderId="7" xfId="0" applyFont="1" applyFill="1" applyBorder="1"/>
    <xf numFmtId="0" fontId="5" fillId="0" borderId="12" xfId="0" applyFont="1" applyBorder="1"/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2" xfId="0" applyNumberFormat="1" applyFill="1" applyBorder="1"/>
    <xf numFmtId="0" fontId="0" fillId="0" borderId="10" xfId="0" applyFill="1" applyBorder="1" applyAlignment="1">
      <alignment horizontal="right"/>
    </xf>
    <xf numFmtId="164" fontId="0" fillId="2" borderId="13" xfId="0" applyNumberFormat="1" applyFill="1" applyBorder="1"/>
    <xf numFmtId="164" fontId="0" fillId="2" borderId="14" xfId="0" applyNumberFormat="1" applyFill="1" applyBorder="1"/>
    <xf numFmtId="0" fontId="0" fillId="0" borderId="14" xfId="0" applyFill="1" applyBorder="1" applyAlignment="1">
      <alignment horizontal="right"/>
    </xf>
    <xf numFmtId="0" fontId="1" fillId="2" borderId="16" xfId="0" applyFon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2" xfId="0" applyFill="1" applyBorder="1"/>
    <xf numFmtId="0" fontId="0" fillId="0" borderId="14" xfId="0" applyFill="1" applyBorder="1"/>
    <xf numFmtId="0" fontId="0" fillId="0" borderId="2" xfId="0" applyBorder="1"/>
    <xf numFmtId="0" fontId="0" fillId="0" borderId="14" xfId="0" applyFill="1" applyBorder="1" applyAlignment="1">
      <alignment horizontal="left"/>
    </xf>
    <xf numFmtId="0" fontId="1" fillId="2" borderId="17" xfId="0" applyFont="1" applyFill="1" applyBorder="1" applyAlignment="1">
      <alignment horizontal="center"/>
    </xf>
    <xf numFmtId="0" fontId="0" fillId="0" borderId="5" xfId="0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0" fontId="0" fillId="0" borderId="10" xfId="0" applyFill="1" applyBorder="1" applyAlignment="1">
      <alignment horizontal="left"/>
    </xf>
    <xf numFmtId="168" fontId="0" fillId="0" borderId="10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right"/>
    </xf>
    <xf numFmtId="164" fontId="0" fillId="0" borderId="10" xfId="0" applyNumberFormat="1" applyFill="1" applyBorder="1"/>
    <xf numFmtId="164" fontId="0" fillId="3" borderId="10" xfId="0" applyNumberFormat="1" applyFill="1" applyBorder="1" applyAlignment="1">
      <alignment horizontal="right"/>
    </xf>
    <xf numFmtId="0" fontId="1" fillId="4" borderId="16" xfId="0" applyFont="1" applyFill="1" applyBorder="1" applyAlignment="1">
      <alignment horizontal="center"/>
    </xf>
    <xf numFmtId="164" fontId="0" fillId="0" borderId="13" xfId="0" applyNumberFormat="1" applyFill="1" applyBorder="1" applyAlignment="1">
      <alignment horizontal="right"/>
    </xf>
    <xf numFmtId="164" fontId="0" fillId="0" borderId="14" xfId="0" applyNumberFormat="1" applyFill="1" applyBorder="1" applyAlignment="1">
      <alignment horizontal="right"/>
    </xf>
    <xf numFmtId="0" fontId="1" fillId="4" borderId="17" xfId="0" applyFont="1" applyFill="1" applyBorder="1" applyAlignment="1">
      <alignment horizontal="center"/>
    </xf>
    <xf numFmtId="168" fontId="1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12" xfId="0" applyBorder="1" applyAlignment="1">
      <alignment horizontal="right"/>
    </xf>
    <xf numFmtId="0" fontId="0" fillId="3" borderId="12" xfId="0" applyFill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3" borderId="12" xfId="0" applyNumberFormat="1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2" xfId="0" applyNumberFormat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65" fontId="0" fillId="4" borderId="17" xfId="0" applyNumberFormat="1" applyFill="1" applyBorder="1"/>
    <xf numFmtId="165" fontId="0" fillId="4" borderId="17" xfId="0" applyNumberFormat="1" applyFill="1" applyBorder="1" applyAlignment="1">
      <alignment horizontal="right"/>
    </xf>
    <xf numFmtId="0" fontId="0" fillId="4" borderId="17" xfId="0" applyFill="1" applyBorder="1"/>
    <xf numFmtId="0" fontId="1" fillId="4" borderId="1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165" fontId="0" fillId="0" borderId="10" xfId="0" applyNumberFormat="1" applyFill="1" applyBorder="1"/>
    <xf numFmtId="165" fontId="0" fillId="0" borderId="10" xfId="0" applyNumberFormat="1" applyBorder="1"/>
    <xf numFmtId="0" fontId="0" fillId="4" borderId="10" xfId="0" applyFill="1" applyBorder="1"/>
    <xf numFmtId="0" fontId="0" fillId="9" borderId="17" xfId="0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168" fontId="0" fillId="0" borderId="5" xfId="0" applyNumberForma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right"/>
    </xf>
    <xf numFmtId="164" fontId="0" fillId="0" borderId="12" xfId="0" applyNumberFormat="1" applyFill="1" applyBorder="1"/>
    <xf numFmtId="164" fontId="0" fillId="0" borderId="5" xfId="0" applyNumberFormat="1" applyFill="1" applyBorder="1"/>
    <xf numFmtId="164" fontId="0" fillId="2" borderId="12" xfId="0" applyNumberFormat="1" applyFill="1" applyBorder="1"/>
    <xf numFmtId="0" fontId="0" fillId="0" borderId="4" xfId="0" applyFill="1" applyBorder="1" applyAlignment="1">
      <alignment horizontal="right"/>
    </xf>
    <xf numFmtId="1" fontId="4" fillId="0" borderId="13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65" fontId="0" fillId="0" borderId="0" xfId="0" applyNumberFormat="1" applyFill="1" applyBorder="1"/>
    <xf numFmtId="0" fontId="0" fillId="4" borderId="0" xfId="0" applyFill="1" applyBorder="1"/>
    <xf numFmtId="1" fontId="5" fillId="0" borderId="12" xfId="0" applyNumberFormat="1" applyFont="1" applyBorder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1" fillId="3" borderId="12" xfId="0" applyNumberFormat="1" applyFont="1" applyFill="1" applyBorder="1" applyAlignment="1">
      <alignment horizontal="center"/>
    </xf>
    <xf numFmtId="165" fontId="0" fillId="3" borderId="4" xfId="0" applyNumberFormat="1" applyFill="1" applyBorder="1" applyAlignment="1">
      <alignment horizontal="right"/>
    </xf>
    <xf numFmtId="165" fontId="0" fillId="4" borderId="5" xfId="0" applyNumberFormat="1" applyFill="1" applyBorder="1"/>
    <xf numFmtId="165" fontId="0" fillId="4" borderId="2" xfId="0" applyNumberFormat="1" applyFill="1" applyBorder="1"/>
    <xf numFmtId="165" fontId="4" fillId="0" borderId="0" xfId="0" applyNumberFormat="1" applyFont="1" applyFill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5" fontId="0" fillId="0" borderId="12" xfId="0" applyNumberFormat="1" applyFill="1" applyBorder="1" applyAlignment="1">
      <alignment horizontal="right"/>
    </xf>
    <xf numFmtId="165" fontId="0" fillId="0" borderId="14" xfId="0" applyNumberFormat="1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0" fontId="1" fillId="3" borderId="15" xfId="0" applyFont="1" applyFill="1" applyBorder="1" applyAlignment="1">
      <alignment horizontal="center"/>
    </xf>
    <xf numFmtId="166" fontId="6" fillId="0" borderId="8" xfId="0" applyNumberFormat="1" applyFont="1" applyBorder="1"/>
    <xf numFmtId="166" fontId="6" fillId="10" borderId="8" xfId="0" applyNumberFormat="1" applyFont="1" applyFill="1" applyBorder="1"/>
    <xf numFmtId="0" fontId="9" fillId="0" borderId="13" xfId="0" applyFont="1" applyBorder="1"/>
    <xf numFmtId="0" fontId="9" fillId="10" borderId="13" xfId="0" applyFont="1" applyFill="1" applyBorder="1"/>
    <xf numFmtId="0" fontId="7" fillId="0" borderId="13" xfId="0" applyFont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9" fillId="10" borderId="14" xfId="0" applyFont="1" applyFill="1" applyBorder="1"/>
    <xf numFmtId="0" fontId="7" fillId="10" borderId="14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166" fontId="6" fillId="10" borderId="14" xfId="0" applyNumberFormat="1" applyFont="1" applyFill="1" applyBorder="1"/>
    <xf numFmtId="166" fontId="6" fillId="1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4475-2DC7-BE42-AE98-082FA0FD8B15}">
  <dimension ref="A1:AU232"/>
  <sheetViews>
    <sheetView topLeftCell="F1" zoomScale="85" workbookViewId="0">
      <pane ySplit="1" topLeftCell="A2" activePane="bottomLeft" state="frozen"/>
      <selection activeCell="H1" sqref="H1"/>
      <selection pane="bottomLeft" activeCell="J1" sqref="J1"/>
    </sheetView>
  </sheetViews>
  <sheetFormatPr baseColWidth="10" defaultColWidth="8.83203125" defaultRowHeight="15" x14ac:dyDescent="0.2"/>
  <cols>
    <col min="1" max="1" width="11.33203125" customWidth="1"/>
    <col min="2" max="2" width="13.33203125" style="8" customWidth="1"/>
    <col min="3" max="3" width="10" customWidth="1"/>
    <col min="4" max="4" width="15.33203125" customWidth="1"/>
    <col min="5" max="5" width="10.83203125" customWidth="1"/>
    <col min="6" max="6" width="18.83203125" customWidth="1"/>
    <col min="7" max="7" width="20.1640625" customWidth="1"/>
    <col min="8" max="8" width="22.33203125" customWidth="1"/>
    <col min="9" max="9" width="25.5" customWidth="1"/>
    <col min="10" max="10" width="14" customWidth="1"/>
    <col min="11" max="11" width="12.1640625" customWidth="1"/>
    <col min="14" max="14" width="8.5" customWidth="1"/>
    <col min="15" max="15" width="21.1640625" customWidth="1"/>
    <col min="16" max="16" width="24.5" customWidth="1"/>
    <col min="17" max="18" width="16.83203125" customWidth="1"/>
    <col min="19" max="19" width="19.1640625" customWidth="1"/>
    <col min="20" max="20" width="14.83203125" customWidth="1"/>
    <col min="21" max="21" width="22.83203125" customWidth="1"/>
    <col min="22" max="22" width="18.83203125" customWidth="1"/>
    <col min="23" max="23" width="28.5" customWidth="1"/>
    <col min="24" max="24" width="31" customWidth="1"/>
    <col min="25" max="25" width="15.1640625" customWidth="1"/>
    <col min="26" max="26" width="15.6640625" customWidth="1"/>
    <col min="27" max="27" width="18.83203125" customWidth="1"/>
    <col min="28" max="28" width="30.1640625" customWidth="1"/>
    <col min="29" max="29" width="9.5" customWidth="1"/>
    <col min="30" max="30" width="12" style="5" customWidth="1"/>
    <col min="31" max="31" width="12" customWidth="1"/>
    <col min="32" max="32" width="14.1640625" customWidth="1"/>
    <col min="33" max="33" width="14.5" customWidth="1"/>
    <col min="34" max="34" width="13" customWidth="1"/>
    <col min="35" max="39" width="15.5" customWidth="1"/>
    <col min="40" max="40" width="11.83203125" style="10" customWidth="1"/>
    <col min="41" max="41" width="24.33203125" customWidth="1"/>
    <col min="42" max="42" width="27.6640625" customWidth="1"/>
    <col min="43" max="44" width="13" customWidth="1"/>
    <col min="45" max="46" width="12.1640625" customWidth="1"/>
    <col min="47" max="47" width="56.5" customWidth="1"/>
  </cols>
  <sheetData>
    <row r="1" spans="1:47" ht="15" customHeight="1" x14ac:dyDescent="0.2">
      <c r="A1" s="57" t="s">
        <v>0</v>
      </c>
      <c r="B1" s="220" t="s">
        <v>9</v>
      </c>
      <c r="C1" s="57" t="s">
        <v>678</v>
      </c>
      <c r="D1" s="221" t="s">
        <v>677</v>
      </c>
      <c r="E1" s="57" t="s">
        <v>442</v>
      </c>
      <c r="F1" s="221" t="s">
        <v>674</v>
      </c>
      <c r="G1" s="57" t="s">
        <v>673</v>
      </c>
      <c r="H1" s="221" t="s">
        <v>676</v>
      </c>
      <c r="I1" s="57" t="s">
        <v>675</v>
      </c>
      <c r="J1" s="221" t="s">
        <v>444</v>
      </c>
      <c r="K1" s="57" t="s">
        <v>445</v>
      </c>
      <c r="L1" s="221" t="s">
        <v>679</v>
      </c>
      <c r="M1" s="57" t="s">
        <v>447</v>
      </c>
      <c r="N1" s="221" t="s">
        <v>448</v>
      </c>
      <c r="O1" s="57" t="s">
        <v>687</v>
      </c>
      <c r="P1" s="221" t="s">
        <v>686</v>
      </c>
      <c r="Q1" s="57" t="s">
        <v>671</v>
      </c>
      <c r="R1" s="57" t="s">
        <v>742</v>
      </c>
      <c r="S1" s="57" t="s">
        <v>744</v>
      </c>
      <c r="T1" s="57" t="s">
        <v>615</v>
      </c>
      <c r="U1" s="221" t="s">
        <v>616</v>
      </c>
      <c r="V1" s="57" t="s">
        <v>617</v>
      </c>
      <c r="W1" s="221" t="s">
        <v>618</v>
      </c>
      <c r="X1" s="57" t="s">
        <v>619</v>
      </c>
      <c r="Y1" s="57" t="s">
        <v>620</v>
      </c>
      <c r="Z1" s="57" t="s">
        <v>621</v>
      </c>
      <c r="AA1" s="57" t="s">
        <v>622</v>
      </c>
      <c r="AB1" s="221" t="s">
        <v>685</v>
      </c>
      <c r="AC1" s="57" t="s">
        <v>450</v>
      </c>
      <c r="AD1" s="59" t="s">
        <v>672</v>
      </c>
      <c r="AE1" s="57" t="s">
        <v>743</v>
      </c>
      <c r="AF1" s="57" t="s">
        <v>745</v>
      </c>
      <c r="AG1" s="57" t="s">
        <v>623</v>
      </c>
      <c r="AH1" s="57" t="s">
        <v>624</v>
      </c>
      <c r="AI1" s="221" t="s">
        <v>625</v>
      </c>
      <c r="AJ1" s="57" t="s">
        <v>626</v>
      </c>
      <c r="AK1" s="221" t="s">
        <v>627</v>
      </c>
      <c r="AL1" s="57" t="s">
        <v>628</v>
      </c>
      <c r="AM1" s="57" t="s">
        <v>629</v>
      </c>
      <c r="AN1" s="193" t="s">
        <v>682</v>
      </c>
      <c r="AO1" s="200" t="s">
        <v>681</v>
      </c>
      <c r="AP1" s="193" t="s">
        <v>680</v>
      </c>
      <c r="AQ1" s="207" t="s">
        <v>451</v>
      </c>
      <c r="AR1" s="193" t="s">
        <v>452</v>
      </c>
      <c r="AS1" s="200" t="s">
        <v>453</v>
      </c>
      <c r="AT1" s="193" t="s">
        <v>454</v>
      </c>
      <c r="AU1" s="194" t="s">
        <v>684</v>
      </c>
    </row>
    <row r="2" spans="1:47" s="10" customFormat="1" x14ac:dyDescent="0.2">
      <c r="A2" s="224" t="s">
        <v>1</v>
      </c>
      <c r="B2" s="13">
        <v>1.0562268518518501</v>
      </c>
      <c r="C2" s="61" t="s">
        <v>269</v>
      </c>
      <c r="D2" s="12" t="s">
        <v>279</v>
      </c>
      <c r="E2" s="61" t="s">
        <v>670</v>
      </c>
      <c r="F2" s="4">
        <v>1286.7182</v>
      </c>
      <c r="G2" s="189">
        <v>1389.44</v>
      </c>
      <c r="H2" s="4">
        <v>102.7218</v>
      </c>
      <c r="I2" s="189">
        <v>102.7817</v>
      </c>
      <c r="J2" s="4">
        <v>3.6999999999999998E-2</v>
      </c>
      <c r="K2" s="189">
        <v>2.9999999999999997E-4</v>
      </c>
      <c r="L2" s="4">
        <v>37</v>
      </c>
      <c r="M2" s="189">
        <v>36.979999999999997</v>
      </c>
      <c r="N2" s="4">
        <v>8.9999999999999993E-3</v>
      </c>
      <c r="O2" s="222"/>
      <c r="P2" s="4">
        <v>6.3000000000000003E-4</v>
      </c>
      <c r="Q2" s="31">
        <f>-40.22688+0.3913402*I2</f>
        <v>-4.2689656599961268E-3</v>
      </c>
      <c r="R2" s="31">
        <f>-38.26455+0.3722442*I2</f>
        <v>-4.6583088599945199E-3</v>
      </c>
      <c r="S2" s="31">
        <f xml:space="preserve"> -48.55045 + 0.4717336*I2 + 0.0018611*(I2-103.924)^2 - 0.0417961*(I2-103.924)^3</f>
        <v>-1.4187635300153684E-4</v>
      </c>
      <c r="T2" s="217">
        <f t="shared" ref="T2:T65" si="0">(-0.030314551*I2^3)+9.432834797*I2^2-977.9384933*I2+33780.38242</f>
        <v>4.8794254726090003E-2</v>
      </c>
      <c r="U2" s="9">
        <f t="shared" ref="U2:U65" si="1">(I2-102.68)/2.49</f>
        <v>4.0843373493973455E-2</v>
      </c>
      <c r="V2" s="217">
        <f t="shared" ref="V2:V65" si="2">-0.03238697*(I2^3)+10.08428*(I2^2)-1046.189*I2+36163.67</f>
        <v>0.13124368019634858</v>
      </c>
      <c r="W2" s="9">
        <f t="shared" ref="W2:W65" si="3">-0.01917*(I2-100)^3+0.1984*(I2-100)^2-0.241*(I2-100)-0.341</f>
        <v>0.111178135712176</v>
      </c>
      <c r="X2" s="217">
        <f t="shared" ref="X2:X65" si="4">-0.00111808*(I2-100)^8 + 0.04498451*(I2-100)^7-0.7727143*(I2-100)^6+7.4128146*(I2-100)^5
- 43.468301*(I2-100)^4 + 159.54433*(I2-100)^3-357.7651*(I2-100)^2 + 448.2404 *(I2-100)-240.461</f>
        <v>0.12260948298535368</v>
      </c>
      <c r="Y2" s="217">
        <f t="shared" ref="Y2:Y65" si="5">0.74203*(-0.019*I2^3 + 5.90332*I2^2-610.79472*I2 + 21050.30165) - 3.54278</f>
        <v>4.1464875642516219E-2</v>
      </c>
      <c r="Z2" s="217">
        <f t="shared" ref="Z2:Z65" si="6">47513.64243-1374.824414*I2+13.25586152*I2^2-0.04258891551*I2^3</f>
        <v>2.1235362575680483E-2</v>
      </c>
      <c r="AA2" s="217">
        <f t="shared" ref="AA2:AA33" si="7">-36.42055 + (0.354812 * I2)</f>
        <v>4.7630540400000143E-2</v>
      </c>
      <c r="AB2" s="11"/>
      <c r="AC2" s="209">
        <f t="shared" ref="AC2:AC33" si="8">T2-P2</f>
        <v>4.8164254726090004E-2</v>
      </c>
      <c r="AD2" s="40">
        <f t="shared" ref="AD2:AD33" si="9">Q2-P2</f>
        <v>-4.8989656599961271E-3</v>
      </c>
      <c r="AE2" s="31">
        <f>R2-P2</f>
        <v>-5.2883088599945203E-3</v>
      </c>
      <c r="AF2" s="31">
        <f>S2-P2</f>
        <v>-7.7187635300153686E-4</v>
      </c>
      <c r="AG2" s="209">
        <f t="shared" ref="AG2:AG65" si="10">U2-P2</f>
        <v>4.0213373493973456E-2</v>
      </c>
      <c r="AH2" s="209">
        <f t="shared" ref="AH2:AH65" si="11">V2-P2</f>
        <v>0.13061368019634859</v>
      </c>
      <c r="AI2" s="195">
        <f t="shared" ref="AI2:AI65" si="12">W2-P2</f>
        <v>0.11054813571217599</v>
      </c>
      <c r="AJ2" s="209">
        <f t="shared" ref="AJ2:AJ65" si="13">X2-P2</f>
        <v>0.12197948298535367</v>
      </c>
      <c r="AK2" s="195">
        <f t="shared" ref="AK2:AK65" si="14">Y2-P2</f>
        <v>4.083487564251622E-2</v>
      </c>
      <c r="AL2" s="209">
        <f t="shared" ref="AL2:AL65" si="15">Z2-P2</f>
        <v>2.0605362575680485E-2</v>
      </c>
      <c r="AM2" s="209">
        <f t="shared" ref="AM2:AM33" si="16">AA2-P2</f>
        <v>4.7000540400000144E-2</v>
      </c>
      <c r="AN2" s="197"/>
      <c r="AO2" s="201">
        <v>1123.4561000000001</v>
      </c>
      <c r="AP2" s="189">
        <v>1453.741</v>
      </c>
      <c r="AQ2" s="4">
        <v>330.28489999999999</v>
      </c>
      <c r="AR2" s="189">
        <v>330.47763400000002</v>
      </c>
      <c r="AS2" s="201">
        <v>1122.7762889999999</v>
      </c>
      <c r="AT2" s="189">
        <v>1453.253923</v>
      </c>
      <c r="AU2" s="61" t="s">
        <v>455</v>
      </c>
    </row>
    <row r="3" spans="1:47" s="10" customFormat="1" x14ac:dyDescent="0.2">
      <c r="A3" s="224" t="s">
        <v>1</v>
      </c>
      <c r="B3" s="13">
        <v>1.04913194444444</v>
      </c>
      <c r="C3" s="61" t="s">
        <v>269</v>
      </c>
      <c r="D3" s="12" t="s">
        <v>280</v>
      </c>
      <c r="E3" s="61" t="s">
        <v>670</v>
      </c>
      <c r="F3" s="4">
        <v>1286.7204999999999</v>
      </c>
      <c r="G3" s="189">
        <v>1389.4383</v>
      </c>
      <c r="H3" s="4">
        <v>102.7178</v>
      </c>
      <c r="I3" s="189">
        <v>102.78440000000001</v>
      </c>
      <c r="J3" s="4">
        <v>0.04</v>
      </c>
      <c r="K3" s="189">
        <v>2.9999999999999997E-4</v>
      </c>
      <c r="L3" s="4">
        <v>37</v>
      </c>
      <c r="M3" s="189">
        <v>37.020000000000003</v>
      </c>
      <c r="N3" s="4">
        <v>8.9999999999999993E-3</v>
      </c>
      <c r="O3" s="222"/>
      <c r="P3" s="4">
        <v>6.8999999999999997E-4</v>
      </c>
      <c r="Q3" s="31">
        <f t="shared" ref="Q3:Q33" si="17">-40.22688+0.3913402*I3</f>
        <v>-3.2123471199980713E-3</v>
      </c>
      <c r="R3" s="31">
        <f t="shared" ref="R3:R59" si="18">-38.26455+0.3722442*I3</f>
        <v>-3.65324951999213E-3</v>
      </c>
      <c r="S3" s="31">
        <f t="shared" ref="S3:S66" si="19" xml:space="preserve"> -48.55045 + 0.4717336*I3 + 0.0018611*(I3-103.924)^2 - 0.0417961*(I3-103.924)^3</f>
        <v>6.7962656725878423E-4</v>
      </c>
      <c r="T3" s="217">
        <f t="shared" si="0"/>
        <v>4.9797302337537985E-2</v>
      </c>
      <c r="U3" s="9">
        <f t="shared" si="1"/>
        <v>4.1927710843372795E-2</v>
      </c>
      <c r="V3" s="217">
        <f t="shared" si="2"/>
        <v>0.13220145065861288</v>
      </c>
      <c r="W3" s="9">
        <f t="shared" si="3"/>
        <v>0.11230640666721675</v>
      </c>
      <c r="X3" s="217">
        <f t="shared" si="4"/>
        <v>0.12340018031727595</v>
      </c>
      <c r="Y3" s="217">
        <f t="shared" si="5"/>
        <v>4.2585810201549279E-2</v>
      </c>
      <c r="Z3" s="217">
        <f t="shared" si="6"/>
        <v>2.2202033476787619E-2</v>
      </c>
      <c r="AA3" s="217">
        <f t="shared" si="7"/>
        <v>4.8588532800003748E-2</v>
      </c>
      <c r="AB3" s="11"/>
      <c r="AC3" s="209">
        <f t="shared" si="8"/>
        <v>4.9107302337537982E-2</v>
      </c>
      <c r="AD3" s="40">
        <f t="shared" si="9"/>
        <v>-3.9023471199980714E-3</v>
      </c>
      <c r="AE3" s="31">
        <f t="shared" ref="AE3:AE59" si="20">R3-P3</f>
        <v>-4.3432495199921296E-3</v>
      </c>
      <c r="AF3" s="31">
        <f>S3-P3</f>
        <v>-1.0373432741215736E-5</v>
      </c>
      <c r="AG3" s="209">
        <f t="shared" si="10"/>
        <v>4.1237710843372792E-2</v>
      </c>
      <c r="AH3" s="209">
        <f t="shared" si="11"/>
        <v>0.13151145065861289</v>
      </c>
      <c r="AI3" s="195">
        <f t="shared" si="12"/>
        <v>0.11161640666721676</v>
      </c>
      <c r="AJ3" s="209">
        <f t="shared" si="13"/>
        <v>0.12271018031727596</v>
      </c>
      <c r="AK3" s="195">
        <f t="shared" si="14"/>
        <v>4.1895810201549276E-2</v>
      </c>
      <c r="AL3" s="209">
        <f t="shared" si="15"/>
        <v>2.151203347678762E-2</v>
      </c>
      <c r="AM3" s="209">
        <f t="shared" si="16"/>
        <v>4.7898532800003744E-2</v>
      </c>
      <c r="AN3" s="197"/>
      <c r="AO3" s="201">
        <v>1123.4697000000001</v>
      </c>
      <c r="AP3" s="189">
        <v>1453.7333000000001</v>
      </c>
      <c r="AQ3" s="4">
        <v>330.2636</v>
      </c>
      <c r="AR3" s="189">
        <v>330.47763400000002</v>
      </c>
      <c r="AS3" s="201">
        <v>1122.7762889999999</v>
      </c>
      <c r="AT3" s="189">
        <v>1453.253923</v>
      </c>
      <c r="AU3" s="61" t="s">
        <v>456</v>
      </c>
    </row>
    <row r="4" spans="1:47" s="10" customFormat="1" x14ac:dyDescent="0.2">
      <c r="A4" s="224" t="s">
        <v>1</v>
      </c>
      <c r="B4" s="13">
        <v>1.03780092592593</v>
      </c>
      <c r="C4" s="61" t="s">
        <v>269</v>
      </c>
      <c r="D4" s="12" t="s">
        <v>281</v>
      </c>
      <c r="E4" s="61" t="s">
        <v>670</v>
      </c>
      <c r="F4" s="4">
        <v>1286.7079000000001</v>
      </c>
      <c r="G4" s="189">
        <v>1389.4321</v>
      </c>
      <c r="H4" s="4">
        <v>102.7242</v>
      </c>
      <c r="I4" s="189">
        <v>102.7868</v>
      </c>
      <c r="J4" s="4">
        <v>6.0999999999999999E-2</v>
      </c>
      <c r="K4" s="189">
        <v>2.9999999999999997E-4</v>
      </c>
      <c r="L4" s="4">
        <v>37</v>
      </c>
      <c r="M4" s="189">
        <v>36.979999999999997</v>
      </c>
      <c r="N4" s="4">
        <v>7.0000000000000001E-3</v>
      </c>
      <c r="O4" s="222"/>
      <c r="P4" s="4">
        <v>1.0399999999999999E-3</v>
      </c>
      <c r="Q4" s="31">
        <f t="shared" si="17"/>
        <v>-2.2731306399990103E-3</v>
      </c>
      <c r="R4" s="31">
        <f t="shared" si="18"/>
        <v>-2.7598634399979005E-3</v>
      </c>
      <c r="S4" s="31">
        <f t="shared" si="19"/>
        <v>1.4116233228842825E-3</v>
      </c>
      <c r="T4" s="217">
        <f t="shared" si="0"/>
        <v>5.0689943753241096E-2</v>
      </c>
      <c r="U4" s="9">
        <f t="shared" si="1"/>
        <v>4.2891566265057295E-2</v>
      </c>
      <c r="V4" s="217">
        <f t="shared" si="2"/>
        <v>0.13305399756063707</v>
      </c>
      <c r="W4" s="9">
        <f t="shared" si="3"/>
        <v>0.11330978266766628</v>
      </c>
      <c r="X4" s="217">
        <f t="shared" si="4"/>
        <v>0.12410247245315986</v>
      </c>
      <c r="Y4" s="217">
        <f t="shared" si="5"/>
        <v>4.3582601688802569E-2</v>
      </c>
      <c r="Z4" s="217">
        <f t="shared" si="6"/>
        <v>2.3062807507812977E-2</v>
      </c>
      <c r="AA4" s="217">
        <f t="shared" si="7"/>
        <v>4.9440081600003793E-2</v>
      </c>
      <c r="AB4" s="11"/>
      <c r="AC4" s="209">
        <f t="shared" si="8"/>
        <v>4.9649943753241096E-2</v>
      </c>
      <c r="AD4" s="40">
        <f t="shared" si="9"/>
        <v>-3.3131306399990105E-3</v>
      </c>
      <c r="AE4" s="31">
        <f t="shared" si="20"/>
        <v>-3.7998634399979006E-3</v>
      </c>
      <c r="AF4" s="31">
        <f t="shared" ref="AF4:AF67" si="21">S4-P4</f>
        <v>3.7162332288428264E-4</v>
      </c>
      <c r="AG4" s="209">
        <f t="shared" si="10"/>
        <v>4.1851566265057295E-2</v>
      </c>
      <c r="AH4" s="209">
        <f t="shared" si="11"/>
        <v>0.13201399756063706</v>
      </c>
      <c r="AI4" s="195">
        <f t="shared" si="12"/>
        <v>0.11226978266766628</v>
      </c>
      <c r="AJ4" s="209">
        <f t="shared" si="13"/>
        <v>0.12306247245315986</v>
      </c>
      <c r="AK4" s="195">
        <f t="shared" si="14"/>
        <v>4.254260168880257E-2</v>
      </c>
      <c r="AL4" s="209">
        <f t="shared" si="15"/>
        <v>2.2022807507812978E-2</v>
      </c>
      <c r="AM4" s="209">
        <f t="shared" si="16"/>
        <v>4.8400081600003794E-2</v>
      </c>
      <c r="AN4" s="197"/>
      <c r="AO4" s="201">
        <v>1123.4566</v>
      </c>
      <c r="AP4" s="189">
        <v>1453.7329999999999</v>
      </c>
      <c r="AQ4" s="4">
        <v>330.27640000000002</v>
      </c>
      <c r="AR4" s="189">
        <v>330.47763400000002</v>
      </c>
      <c r="AS4" s="201">
        <v>1122.7762889999999</v>
      </c>
      <c r="AT4" s="189">
        <v>1453.253923</v>
      </c>
      <c r="AU4" s="61" t="s">
        <v>457</v>
      </c>
    </row>
    <row r="5" spans="1:47" s="10" customFormat="1" x14ac:dyDescent="0.2">
      <c r="A5" s="224" t="s">
        <v>1</v>
      </c>
      <c r="B5" s="13">
        <v>1.0326041666666701</v>
      </c>
      <c r="C5" s="61" t="s">
        <v>269</v>
      </c>
      <c r="D5" s="12" t="s">
        <v>282</v>
      </c>
      <c r="E5" s="61" t="s">
        <v>670</v>
      </c>
      <c r="F5" s="4">
        <v>1286.6881000000001</v>
      </c>
      <c r="G5" s="189">
        <v>1389.4193</v>
      </c>
      <c r="H5" s="4">
        <v>102.7312</v>
      </c>
      <c r="I5" s="189">
        <v>102.79389999999999</v>
      </c>
      <c r="J5" s="4">
        <v>7.0000000000000007E-2</v>
      </c>
      <c r="K5" s="189">
        <v>2.9999999999999997E-4</v>
      </c>
      <c r="L5" s="4">
        <v>37</v>
      </c>
      <c r="M5" s="189">
        <v>37.01</v>
      </c>
      <c r="N5" s="4">
        <v>8.9999999999999993E-3</v>
      </c>
      <c r="O5" s="222"/>
      <c r="P5" s="4">
        <v>1.1999999999999999E-3</v>
      </c>
      <c r="Q5" s="31">
        <f t="shared" si="17"/>
        <v>5.0538477999850784E-4</v>
      </c>
      <c r="R5" s="31">
        <f t="shared" si="18"/>
        <v>-1.1692961999898444E-4</v>
      </c>
      <c r="S5" s="31">
        <f t="shared" si="19"/>
        <v>3.5868438078678899E-3</v>
      </c>
      <c r="T5" s="217">
        <f t="shared" si="0"/>
        <v>5.3336400036641862E-2</v>
      </c>
      <c r="U5" s="9">
        <f t="shared" si="1"/>
        <v>4.5742971887544892E-2</v>
      </c>
      <c r="V5" s="217">
        <f t="shared" si="2"/>
        <v>0.13558267631742638</v>
      </c>
      <c r="W5" s="9">
        <f t="shared" si="3"/>
        <v>0.11628066920334296</v>
      </c>
      <c r="X5" s="217">
        <f t="shared" si="4"/>
        <v>0.12617759481872781</v>
      </c>
      <c r="Y5" s="217">
        <f t="shared" si="5"/>
        <v>4.6533664539024411E-2</v>
      </c>
      <c r="Z5" s="217">
        <f t="shared" si="6"/>
        <v>2.5617555329517927E-2</v>
      </c>
      <c r="AA5" s="217">
        <f t="shared" si="7"/>
        <v>5.1959246800002745E-2</v>
      </c>
      <c r="AB5" s="11"/>
      <c r="AC5" s="209">
        <f t="shared" si="8"/>
        <v>5.2136400036641863E-2</v>
      </c>
      <c r="AD5" s="40">
        <f t="shared" si="9"/>
        <v>-6.9461522000149206E-4</v>
      </c>
      <c r="AE5" s="31">
        <f t="shared" si="20"/>
        <v>-1.3169296199989843E-3</v>
      </c>
      <c r="AF5" s="31">
        <f t="shared" si="21"/>
        <v>2.3868438078678902E-3</v>
      </c>
      <c r="AG5" s="209">
        <f t="shared" si="10"/>
        <v>4.4542971887544892E-2</v>
      </c>
      <c r="AH5" s="209">
        <f t="shared" si="11"/>
        <v>0.13438267631742637</v>
      </c>
      <c r="AI5" s="195">
        <f t="shared" si="12"/>
        <v>0.11508066920334295</v>
      </c>
      <c r="AJ5" s="209">
        <f t="shared" si="13"/>
        <v>0.12497759481872781</v>
      </c>
      <c r="AK5" s="195">
        <f t="shared" si="14"/>
        <v>4.5333664539024411E-2</v>
      </c>
      <c r="AL5" s="209">
        <f t="shared" si="15"/>
        <v>2.4417555329517927E-2</v>
      </c>
      <c r="AM5" s="209">
        <f t="shared" si="16"/>
        <v>5.0759246800002746E-2</v>
      </c>
      <c r="AN5" s="197"/>
      <c r="AO5" s="201">
        <v>1123.4597000000001</v>
      </c>
      <c r="AP5" s="189">
        <v>1453.7358999999999</v>
      </c>
      <c r="AQ5" s="4">
        <v>330.27620000000002</v>
      </c>
      <c r="AR5" s="189">
        <v>330.47763400000002</v>
      </c>
      <c r="AS5" s="201">
        <v>1122.7762889999999</v>
      </c>
      <c r="AT5" s="189">
        <v>1453.253923</v>
      </c>
      <c r="AU5" s="61" t="s">
        <v>458</v>
      </c>
    </row>
    <row r="6" spans="1:47" s="10" customFormat="1" x14ac:dyDescent="0.2">
      <c r="A6" s="224" t="s">
        <v>2</v>
      </c>
      <c r="B6" s="13" t="s">
        <v>10</v>
      </c>
      <c r="C6" s="61" t="s">
        <v>270</v>
      </c>
      <c r="D6" s="12" t="s">
        <v>283</v>
      </c>
      <c r="E6" s="61" t="s">
        <v>670</v>
      </c>
      <c r="F6" s="4">
        <v>1286.011</v>
      </c>
      <c r="G6" s="189">
        <v>1388.7926</v>
      </c>
      <c r="H6" s="4">
        <v>102.7816</v>
      </c>
      <c r="I6" s="189">
        <v>102.80110000000001</v>
      </c>
      <c r="J6" s="4">
        <v>8.3000000000000004E-2</v>
      </c>
      <c r="K6" s="189">
        <v>5.0000000000000001E-4</v>
      </c>
      <c r="L6" s="4">
        <v>37</v>
      </c>
      <c r="M6" s="189">
        <v>37.020000000000003</v>
      </c>
      <c r="N6" s="4">
        <v>0</v>
      </c>
      <c r="O6" s="222"/>
      <c r="P6" s="4">
        <v>1.4300000000000001E-3</v>
      </c>
      <c r="Q6" s="31">
        <f t="shared" si="17"/>
        <v>3.3230342200027962E-3</v>
      </c>
      <c r="R6" s="31">
        <f t="shared" si="18"/>
        <v>2.5632286200050203E-3</v>
      </c>
      <c r="S6" s="31">
        <f t="shared" si="19"/>
        <v>5.8074819573043432E-3</v>
      </c>
      <c r="T6" s="217">
        <f t="shared" si="0"/>
        <v>5.6028818078630138E-2</v>
      </c>
      <c r="U6" s="9">
        <f t="shared" si="1"/>
        <v>4.8634538152609805E-2</v>
      </c>
      <c r="V6" s="217">
        <f t="shared" si="2"/>
        <v>0.13815692938806023</v>
      </c>
      <c r="W6" s="9">
        <f t="shared" si="3"/>
        <v>0.11929728295460679</v>
      </c>
      <c r="X6" s="217">
        <f t="shared" si="4"/>
        <v>0.12827923816735165</v>
      </c>
      <c r="Y6" s="217">
        <f t="shared" si="5"/>
        <v>4.9529658268746779E-2</v>
      </c>
      <c r="Z6" s="217">
        <f t="shared" si="6"/>
        <v>2.8220868764037732E-2</v>
      </c>
      <c r="AA6" s="217">
        <f t="shared" si="7"/>
        <v>5.4513893200002883E-2</v>
      </c>
      <c r="AB6" s="11"/>
      <c r="AC6" s="209">
        <f t="shared" si="8"/>
        <v>5.4598818078630137E-2</v>
      </c>
      <c r="AD6" s="40">
        <f t="shared" si="9"/>
        <v>1.8930342200027962E-3</v>
      </c>
      <c r="AE6" s="31">
        <f t="shared" si="20"/>
        <v>1.1332286200050202E-3</v>
      </c>
      <c r="AF6" s="31">
        <f t="shared" si="21"/>
        <v>4.3774819573043433E-3</v>
      </c>
      <c r="AG6" s="209">
        <f t="shared" si="10"/>
        <v>4.7204538152609804E-2</v>
      </c>
      <c r="AH6" s="209">
        <f t="shared" si="11"/>
        <v>0.13672692938806025</v>
      </c>
      <c r="AI6" s="195">
        <f t="shared" si="12"/>
        <v>0.11786728295460679</v>
      </c>
      <c r="AJ6" s="209">
        <f t="shared" si="13"/>
        <v>0.12684923816735166</v>
      </c>
      <c r="AK6" s="195">
        <f t="shared" si="14"/>
        <v>4.8099658268746778E-2</v>
      </c>
      <c r="AL6" s="209">
        <f t="shared" si="15"/>
        <v>2.6790868764037731E-2</v>
      </c>
      <c r="AM6" s="209">
        <f t="shared" si="16"/>
        <v>5.3083893200002882E-2</v>
      </c>
      <c r="AN6" s="197"/>
      <c r="AO6" s="201">
        <v>1122.6996999999999</v>
      </c>
      <c r="AP6" s="189">
        <v>1453.1146000000001</v>
      </c>
      <c r="AQ6" s="4">
        <v>330.41489999999999</v>
      </c>
      <c r="AR6" s="189">
        <v>330.4776</v>
      </c>
      <c r="AS6" s="201">
        <v>1122.7763</v>
      </c>
      <c r="AT6" s="189">
        <v>1453.2538999999999</v>
      </c>
      <c r="AU6" s="61" t="s">
        <v>459</v>
      </c>
    </row>
    <row r="7" spans="1:47" s="10" customFormat="1" x14ac:dyDescent="0.2">
      <c r="A7" s="224" t="s">
        <v>1</v>
      </c>
      <c r="B7" s="13">
        <v>1.0218865740740699</v>
      </c>
      <c r="C7" s="61" t="s">
        <v>269</v>
      </c>
      <c r="D7" s="12" t="s">
        <v>284</v>
      </c>
      <c r="E7" s="61" t="s">
        <v>670</v>
      </c>
      <c r="F7" s="4">
        <v>1286.6858</v>
      </c>
      <c r="G7" s="189">
        <v>1389.421</v>
      </c>
      <c r="H7" s="4">
        <v>102.73520000000001</v>
      </c>
      <c r="I7" s="189">
        <v>102.7988</v>
      </c>
      <c r="J7" s="4">
        <v>9.1999999999999998E-2</v>
      </c>
      <c r="K7" s="189">
        <v>2.9999999999999997E-4</v>
      </c>
      <c r="L7" s="4">
        <v>37</v>
      </c>
      <c r="M7" s="189">
        <v>37</v>
      </c>
      <c r="N7" s="4">
        <v>1.2999999999999999E-2</v>
      </c>
      <c r="O7" s="222"/>
      <c r="P7" s="4">
        <v>1.57E-3</v>
      </c>
      <c r="Q7" s="31">
        <f t="shared" si="17"/>
        <v>2.4229517600034001E-3</v>
      </c>
      <c r="R7" s="31">
        <f t="shared" si="18"/>
        <v>1.7070669600016686E-3</v>
      </c>
      <c r="S7" s="31">
        <f t="shared" si="19"/>
        <v>5.0964991885053476E-3</v>
      </c>
      <c r="T7" s="217">
        <f t="shared" si="0"/>
        <v>5.5167793230793905E-2</v>
      </c>
      <c r="U7" s="9">
        <f t="shared" si="1"/>
        <v>4.7710843373491213E-2</v>
      </c>
      <c r="V7" s="217">
        <f t="shared" si="2"/>
        <v>0.1373335128009785</v>
      </c>
      <c r="W7" s="9">
        <f t="shared" si="3"/>
        <v>0.11833321992880558</v>
      </c>
      <c r="X7" s="217">
        <f t="shared" si="4"/>
        <v>0.12760809135465934</v>
      </c>
      <c r="Y7" s="217">
        <f t="shared" si="5"/>
        <v>4.8572238111137089E-2</v>
      </c>
      <c r="Z7" s="217">
        <f t="shared" si="6"/>
        <v>2.738788314309204E-2</v>
      </c>
      <c r="AA7" s="217">
        <f t="shared" si="7"/>
        <v>5.3697825600004023E-2</v>
      </c>
      <c r="AB7" s="11"/>
      <c r="AC7" s="209">
        <f t="shared" si="8"/>
        <v>5.3597793230793903E-2</v>
      </c>
      <c r="AD7" s="40">
        <f t="shared" si="9"/>
        <v>8.5295176000340007E-4</v>
      </c>
      <c r="AE7" s="31">
        <f t="shared" si="20"/>
        <v>1.3706696000166858E-4</v>
      </c>
      <c r="AF7" s="31">
        <f t="shared" si="21"/>
        <v>3.5264991885053474E-3</v>
      </c>
      <c r="AG7" s="209">
        <f t="shared" si="10"/>
        <v>4.6140843373491211E-2</v>
      </c>
      <c r="AH7" s="209">
        <f t="shared" si="11"/>
        <v>0.13576351280097851</v>
      </c>
      <c r="AI7" s="195">
        <f t="shared" si="12"/>
        <v>0.11676321992880558</v>
      </c>
      <c r="AJ7" s="209">
        <f t="shared" si="13"/>
        <v>0.12603809135465935</v>
      </c>
      <c r="AK7" s="195">
        <f t="shared" si="14"/>
        <v>4.7002238111137087E-2</v>
      </c>
      <c r="AL7" s="209">
        <f t="shared" si="15"/>
        <v>2.5817883143092041E-2</v>
      </c>
      <c r="AM7" s="209">
        <f t="shared" si="16"/>
        <v>5.2127825600004021E-2</v>
      </c>
      <c r="AN7" s="197"/>
      <c r="AO7" s="201">
        <v>1123.4636</v>
      </c>
      <c r="AP7" s="189">
        <v>1453.7367999999999</v>
      </c>
      <c r="AQ7" s="4">
        <v>330.27319999999997</v>
      </c>
      <c r="AR7" s="189">
        <v>330.47763400000002</v>
      </c>
      <c r="AS7" s="201">
        <v>1122.7762889999999</v>
      </c>
      <c r="AT7" s="189">
        <v>1453.253923</v>
      </c>
      <c r="AU7" s="61" t="s">
        <v>460</v>
      </c>
    </row>
    <row r="8" spans="1:47" s="10" customFormat="1" x14ac:dyDescent="0.2">
      <c r="A8" s="224" t="s">
        <v>2</v>
      </c>
      <c r="B8" s="13" t="s">
        <v>11</v>
      </c>
      <c r="C8" s="61" t="s">
        <v>270</v>
      </c>
      <c r="D8" s="12" t="s">
        <v>285</v>
      </c>
      <c r="E8" s="61" t="s">
        <v>670</v>
      </c>
      <c r="F8" s="4">
        <v>1285.9938999999999</v>
      </c>
      <c r="G8" s="189">
        <v>1388.7692999999999</v>
      </c>
      <c r="H8" s="4">
        <v>102.7754</v>
      </c>
      <c r="I8" s="189">
        <v>102.79810000000001</v>
      </c>
      <c r="J8" s="4">
        <v>9.5000000000000001E-2</v>
      </c>
      <c r="K8" s="189">
        <v>5.0000000000000001E-4</v>
      </c>
      <c r="L8" s="4">
        <v>37</v>
      </c>
      <c r="M8" s="189">
        <v>37.03</v>
      </c>
      <c r="N8" s="4">
        <v>5.0000000000000001E-3</v>
      </c>
      <c r="O8" s="222"/>
      <c r="P8" s="4">
        <v>1.6299999999999999E-3</v>
      </c>
      <c r="Q8" s="31">
        <f t="shared" si="17"/>
        <v>2.1490136200057464E-3</v>
      </c>
      <c r="R8" s="31">
        <f t="shared" si="18"/>
        <v>1.4464960200015753E-3</v>
      </c>
      <c r="S8" s="31">
        <f t="shared" si="19"/>
        <v>4.8804131788309987E-3</v>
      </c>
      <c r="T8" s="217">
        <f t="shared" si="0"/>
        <v>5.4905918390431907E-2</v>
      </c>
      <c r="U8" s="9">
        <f t="shared" si="1"/>
        <v>4.7429718875501327E-2</v>
      </c>
      <c r="V8" s="217">
        <f t="shared" si="2"/>
        <v>0.13708310977381188</v>
      </c>
      <c r="W8" s="9">
        <f t="shared" si="3"/>
        <v>0.11803988800440907</v>
      </c>
      <c r="X8" s="217">
        <f t="shared" si="4"/>
        <v>0.12740379531896906</v>
      </c>
      <c r="Y8" s="217">
        <f t="shared" si="5"/>
        <v>4.8280917560374892E-2</v>
      </c>
      <c r="Z8" s="217">
        <f t="shared" si="6"/>
        <v>2.7134620992001146E-2</v>
      </c>
      <c r="AA8" s="217">
        <f t="shared" si="7"/>
        <v>5.3449457200002826E-2</v>
      </c>
      <c r="AB8" s="11"/>
      <c r="AC8" s="209">
        <f t="shared" si="8"/>
        <v>5.3275918390431908E-2</v>
      </c>
      <c r="AD8" s="40">
        <f t="shared" si="9"/>
        <v>5.1901362000574642E-4</v>
      </c>
      <c r="AE8" s="31">
        <f t="shared" si="20"/>
        <v>-1.8350397999842465E-4</v>
      </c>
      <c r="AF8" s="31">
        <f t="shared" si="21"/>
        <v>3.2504131788309988E-3</v>
      </c>
      <c r="AG8" s="209">
        <f t="shared" si="10"/>
        <v>4.5799718875501327E-2</v>
      </c>
      <c r="AH8" s="209">
        <f t="shared" si="11"/>
        <v>0.13545310977381189</v>
      </c>
      <c r="AI8" s="195">
        <f t="shared" si="12"/>
        <v>0.11640988800440906</v>
      </c>
      <c r="AJ8" s="209">
        <f t="shared" si="13"/>
        <v>0.12577379531896907</v>
      </c>
      <c r="AK8" s="195">
        <f t="shared" si="14"/>
        <v>4.6650917560374892E-2</v>
      </c>
      <c r="AL8" s="209">
        <f t="shared" si="15"/>
        <v>2.5504620992001147E-2</v>
      </c>
      <c r="AM8" s="209">
        <f t="shared" si="16"/>
        <v>5.1819457200002826E-2</v>
      </c>
      <c r="AN8" s="197"/>
      <c r="AO8" s="201">
        <v>1122.7125000000001</v>
      </c>
      <c r="AP8" s="189">
        <v>1453.117</v>
      </c>
      <c r="AQ8" s="4">
        <v>330.40449999999998</v>
      </c>
      <c r="AR8" s="189">
        <v>330.4776</v>
      </c>
      <c r="AS8" s="201">
        <v>1122.7763</v>
      </c>
      <c r="AT8" s="189">
        <v>1453.2538999999999</v>
      </c>
      <c r="AU8" s="61" t="s">
        <v>461</v>
      </c>
    </row>
    <row r="9" spans="1:47" s="10" customFormat="1" x14ac:dyDescent="0.2">
      <c r="A9" s="224" t="s">
        <v>1</v>
      </c>
      <c r="B9" s="13">
        <v>1.01212962962963</v>
      </c>
      <c r="C9" s="61" t="s">
        <v>269</v>
      </c>
      <c r="D9" s="12" t="s">
        <v>286</v>
      </c>
      <c r="E9" s="61" t="s">
        <v>670</v>
      </c>
      <c r="F9" s="4">
        <v>1286.6950999999999</v>
      </c>
      <c r="G9" s="189">
        <v>1389.4318000000001</v>
      </c>
      <c r="H9" s="4">
        <v>102.7367</v>
      </c>
      <c r="I9" s="189">
        <v>102.79900000000001</v>
      </c>
      <c r="J9" s="4">
        <v>0.10100000000000001</v>
      </c>
      <c r="K9" s="189">
        <v>2.9999999999999997E-4</v>
      </c>
      <c r="L9" s="4">
        <v>37</v>
      </c>
      <c r="M9" s="189">
        <v>37.01</v>
      </c>
      <c r="N9" s="4">
        <v>7.0000000000000001E-3</v>
      </c>
      <c r="O9" s="222"/>
      <c r="P9" s="4">
        <v>1.73E-3</v>
      </c>
      <c r="Q9" s="31">
        <f t="shared" si="17"/>
        <v>2.5012198000027297E-3</v>
      </c>
      <c r="R9" s="31">
        <f t="shared" si="18"/>
        <v>1.7815158000047404E-3</v>
      </c>
      <c r="S9" s="31">
        <f t="shared" si="19"/>
        <v>5.1582637828123182E-3</v>
      </c>
      <c r="T9" s="217">
        <f t="shared" si="0"/>
        <v>5.5242629743588623E-2</v>
      </c>
      <c r="U9" s="9">
        <f t="shared" si="1"/>
        <v>4.7791164658634443E-2</v>
      </c>
      <c r="V9" s="217">
        <f t="shared" si="2"/>
        <v>0.13740507383772638</v>
      </c>
      <c r="W9" s="9">
        <f t="shared" si="3"/>
        <v>0.11841703579117252</v>
      </c>
      <c r="X9" s="217">
        <f t="shared" si="4"/>
        <v>0.12766645850751956</v>
      </c>
      <c r="Y9" s="217">
        <f t="shared" si="5"/>
        <v>4.8655478411332442E-2</v>
      </c>
      <c r="Z9" s="217">
        <f t="shared" si="6"/>
        <v>2.7460265642730519E-2</v>
      </c>
      <c r="AA9" s="217">
        <f t="shared" si="7"/>
        <v>5.3768788000006396E-2</v>
      </c>
      <c r="AB9" s="11"/>
      <c r="AC9" s="209">
        <f t="shared" si="8"/>
        <v>5.351262974358862E-2</v>
      </c>
      <c r="AD9" s="40">
        <f t="shared" si="9"/>
        <v>7.7121980000272971E-4</v>
      </c>
      <c r="AE9" s="31">
        <f t="shared" si="20"/>
        <v>5.1515800004740429E-5</v>
      </c>
      <c r="AF9" s="31">
        <f t="shared" si="21"/>
        <v>3.4282637828123184E-3</v>
      </c>
      <c r="AG9" s="209">
        <f t="shared" si="10"/>
        <v>4.606116465863444E-2</v>
      </c>
      <c r="AH9" s="209">
        <f t="shared" si="11"/>
        <v>0.13567507383772637</v>
      </c>
      <c r="AI9" s="195">
        <f t="shared" si="12"/>
        <v>0.11668703579117252</v>
      </c>
      <c r="AJ9" s="209">
        <f t="shared" si="13"/>
        <v>0.12593645850751956</v>
      </c>
      <c r="AK9" s="195">
        <f t="shared" si="14"/>
        <v>4.692547841133244E-2</v>
      </c>
      <c r="AL9" s="209">
        <f t="shared" si="15"/>
        <v>2.573026564273052E-2</v>
      </c>
      <c r="AM9" s="209">
        <f t="shared" si="16"/>
        <v>5.2038788000006393E-2</v>
      </c>
      <c r="AN9" s="197"/>
      <c r="AO9" s="201">
        <v>1123.4567999999999</v>
      </c>
      <c r="AP9" s="189">
        <v>1453.7343000000001</v>
      </c>
      <c r="AQ9" s="4">
        <v>330.27749999999997</v>
      </c>
      <c r="AR9" s="189">
        <v>330.47763400000002</v>
      </c>
      <c r="AS9" s="201">
        <v>1122.7762889999999</v>
      </c>
      <c r="AT9" s="189">
        <v>1453.253923</v>
      </c>
      <c r="AU9" s="61" t="s">
        <v>462</v>
      </c>
    </row>
    <row r="10" spans="1:47" s="10" customFormat="1" x14ac:dyDescent="0.2">
      <c r="A10" s="224" t="s">
        <v>2</v>
      </c>
      <c r="B10" s="13" t="s">
        <v>12</v>
      </c>
      <c r="C10" s="61" t="s">
        <v>270</v>
      </c>
      <c r="D10" s="12" t="s">
        <v>287</v>
      </c>
      <c r="E10" s="61" t="s">
        <v>670</v>
      </c>
      <c r="F10" s="4">
        <v>1286.0029</v>
      </c>
      <c r="G10" s="189">
        <v>1388.7750000000001</v>
      </c>
      <c r="H10" s="4">
        <v>102.77209999999999</v>
      </c>
      <c r="I10" s="189">
        <v>102.7941</v>
      </c>
      <c r="J10" s="4">
        <v>0.105</v>
      </c>
      <c r="K10" s="189">
        <v>1E-3</v>
      </c>
      <c r="L10" s="4">
        <v>37</v>
      </c>
      <c r="M10" s="189">
        <v>37.049999999999997</v>
      </c>
      <c r="N10" s="4">
        <v>5.0000000000000001E-3</v>
      </c>
      <c r="O10" s="222"/>
      <c r="P10" s="4">
        <v>1.81E-3</v>
      </c>
      <c r="Q10" s="31">
        <f t="shared" si="17"/>
        <v>5.836528200049429E-4</v>
      </c>
      <c r="R10" s="31">
        <f t="shared" si="18"/>
        <v>-4.2480779995912599E-5</v>
      </c>
      <c r="S10" s="31">
        <f t="shared" si="19"/>
        <v>3.6483276465337083E-3</v>
      </c>
      <c r="T10" s="217">
        <f t="shared" si="0"/>
        <v>5.3411071618029382E-2</v>
      </c>
      <c r="U10" s="9">
        <f t="shared" si="1"/>
        <v>4.5823293172688122E-2</v>
      </c>
      <c r="V10" s="217">
        <f t="shared" si="2"/>
        <v>0.13565404826658778</v>
      </c>
      <c r="W10" s="9">
        <f t="shared" si="3"/>
        <v>0.11636441141643566</v>
      </c>
      <c r="X10" s="217">
        <f t="shared" si="4"/>
        <v>0.12623600415463443</v>
      </c>
      <c r="Y10" s="217">
        <f t="shared" si="5"/>
        <v>4.6616840958502603E-2</v>
      </c>
      <c r="Z10" s="217">
        <f t="shared" si="6"/>
        <v>2.5689698915812187E-2</v>
      </c>
      <c r="AA10" s="217">
        <f t="shared" si="7"/>
        <v>5.2030209200005118E-2</v>
      </c>
      <c r="AB10" s="11"/>
      <c r="AC10" s="209">
        <f t="shared" si="8"/>
        <v>5.1601071618029383E-2</v>
      </c>
      <c r="AD10" s="40">
        <f t="shared" si="9"/>
        <v>-1.2263471799950571E-3</v>
      </c>
      <c r="AE10" s="31">
        <f t="shared" si="20"/>
        <v>-1.8524807799959126E-3</v>
      </c>
      <c r="AF10" s="31">
        <f t="shared" si="21"/>
        <v>1.8383276465337084E-3</v>
      </c>
      <c r="AG10" s="209">
        <f t="shared" si="10"/>
        <v>4.4013293172688123E-2</v>
      </c>
      <c r="AH10" s="209">
        <f t="shared" si="11"/>
        <v>0.13384404826658777</v>
      </c>
      <c r="AI10" s="195">
        <f t="shared" si="12"/>
        <v>0.11455441141643566</v>
      </c>
      <c r="AJ10" s="209">
        <f t="shared" si="13"/>
        <v>0.12442600415463442</v>
      </c>
      <c r="AK10" s="195">
        <f t="shared" si="14"/>
        <v>4.4806840958502604E-2</v>
      </c>
      <c r="AL10" s="209">
        <f t="shared" si="15"/>
        <v>2.3879698915812188E-2</v>
      </c>
      <c r="AM10" s="209">
        <f t="shared" si="16"/>
        <v>5.0220209200005118E-2</v>
      </c>
      <c r="AN10" s="197"/>
      <c r="AO10" s="201">
        <v>1122.7057</v>
      </c>
      <c r="AP10" s="189">
        <v>1453.1126999999999</v>
      </c>
      <c r="AQ10" s="4">
        <v>330.40699999999998</v>
      </c>
      <c r="AR10" s="189">
        <v>330.4776</v>
      </c>
      <c r="AS10" s="201">
        <v>1122.7763</v>
      </c>
      <c r="AT10" s="189">
        <v>1453.2538999999999</v>
      </c>
      <c r="AU10" s="61" t="s">
        <v>463</v>
      </c>
    </row>
    <row r="11" spans="1:47" s="10" customFormat="1" x14ac:dyDescent="0.2">
      <c r="A11" s="224" t="s">
        <v>1</v>
      </c>
      <c r="B11" s="13">
        <v>1.00681712962963</v>
      </c>
      <c r="C11" s="61" t="s">
        <v>269</v>
      </c>
      <c r="D11" s="12" t="s">
        <v>288</v>
      </c>
      <c r="E11" s="61" t="s">
        <v>670</v>
      </c>
      <c r="F11" s="4">
        <v>1286.6844000000001</v>
      </c>
      <c r="G11" s="189">
        <v>1389.4161999999999</v>
      </c>
      <c r="H11" s="4">
        <v>102.73180000000001</v>
      </c>
      <c r="I11" s="189">
        <v>102.7961</v>
      </c>
      <c r="J11" s="4">
        <v>0.20100000000000001</v>
      </c>
      <c r="K11" s="189">
        <v>2.9999999999999997E-4</v>
      </c>
      <c r="L11" s="4">
        <v>37</v>
      </c>
      <c r="M11" s="189">
        <v>37</v>
      </c>
      <c r="N11" s="4">
        <v>0</v>
      </c>
      <c r="O11" s="222"/>
      <c r="P11" s="4">
        <v>3.46E-3</v>
      </c>
      <c r="Q11" s="31">
        <f t="shared" si="17"/>
        <v>1.3663332199982392E-3</v>
      </c>
      <c r="R11" s="31">
        <f t="shared" si="18"/>
        <v>7.0200761999927863E-4</v>
      </c>
      <c r="S11" s="31">
        <f t="shared" si="19"/>
        <v>4.2637972664256799E-3</v>
      </c>
      <c r="T11" s="217">
        <f t="shared" si="0"/>
        <v>5.4158158258360345E-2</v>
      </c>
      <c r="U11" s="9">
        <f t="shared" si="1"/>
        <v>4.6626506024091872E-2</v>
      </c>
      <c r="V11" s="217">
        <f t="shared" si="2"/>
        <v>0.13636819295061287</v>
      </c>
      <c r="W11" s="9">
        <f t="shared" si="3"/>
        <v>0.11720199932526337</v>
      </c>
      <c r="X11" s="217">
        <f t="shared" si="4"/>
        <v>0.12681998841412678</v>
      </c>
      <c r="Y11" s="217">
        <f t="shared" si="5"/>
        <v>4.7448748825509313E-2</v>
      </c>
      <c r="Z11" s="217">
        <f t="shared" si="6"/>
        <v>2.6411672159156296E-2</v>
      </c>
      <c r="AA11" s="217">
        <f t="shared" si="7"/>
        <v>5.2739833200000419E-2</v>
      </c>
      <c r="AB11" s="11"/>
      <c r="AC11" s="209">
        <f t="shared" si="8"/>
        <v>5.0698158258360347E-2</v>
      </c>
      <c r="AD11" s="40">
        <f t="shared" si="9"/>
        <v>-2.0936667800017608E-3</v>
      </c>
      <c r="AE11" s="31">
        <f t="shared" si="20"/>
        <v>-2.7579923800007213E-3</v>
      </c>
      <c r="AF11" s="31">
        <f t="shared" si="21"/>
        <v>8.0379726642567989E-4</v>
      </c>
      <c r="AG11" s="209">
        <f t="shared" si="10"/>
        <v>4.3166506024091875E-2</v>
      </c>
      <c r="AH11" s="209">
        <f t="shared" si="11"/>
        <v>0.13290819295061287</v>
      </c>
      <c r="AI11" s="195">
        <f t="shared" si="12"/>
        <v>0.11374199932526337</v>
      </c>
      <c r="AJ11" s="209">
        <f t="shared" si="13"/>
        <v>0.12335998841412678</v>
      </c>
      <c r="AK11" s="195">
        <f t="shared" si="14"/>
        <v>4.3988748825509315E-2</v>
      </c>
      <c r="AL11" s="209">
        <f t="shared" si="15"/>
        <v>2.2951672159156295E-2</v>
      </c>
      <c r="AM11" s="209">
        <f t="shared" si="16"/>
        <v>4.9279833200000421E-2</v>
      </c>
      <c r="AN11" s="197"/>
      <c r="AO11" s="201">
        <v>1123.4613999999999</v>
      </c>
      <c r="AP11" s="189">
        <v>1453.7322999999999</v>
      </c>
      <c r="AQ11" s="4">
        <v>330.27089999999998</v>
      </c>
      <c r="AR11" s="189">
        <v>330.47763400000002</v>
      </c>
      <c r="AS11" s="201">
        <v>1122.7762889999999</v>
      </c>
      <c r="AT11" s="189">
        <v>1453.253923</v>
      </c>
      <c r="AU11" s="61" t="s">
        <v>464</v>
      </c>
    </row>
    <row r="12" spans="1:47" s="10" customFormat="1" x14ac:dyDescent="0.2">
      <c r="A12" s="224" t="s">
        <v>2</v>
      </c>
      <c r="B12" s="13" t="s">
        <v>13</v>
      </c>
      <c r="C12" s="61" t="s">
        <v>270</v>
      </c>
      <c r="D12" s="12" t="s">
        <v>289</v>
      </c>
      <c r="E12" s="61" t="s">
        <v>670</v>
      </c>
      <c r="F12" s="4">
        <v>1285.9912999999999</v>
      </c>
      <c r="G12" s="189">
        <v>1388.7666999999999</v>
      </c>
      <c r="H12" s="4">
        <v>102.7754</v>
      </c>
      <c r="I12" s="189">
        <v>102.79510000000001</v>
      </c>
      <c r="J12" s="4">
        <v>0.20699999999999999</v>
      </c>
      <c r="K12" s="189">
        <v>1.1999999999999999E-3</v>
      </c>
      <c r="L12" s="4">
        <v>37</v>
      </c>
      <c r="M12" s="189">
        <v>37.04</v>
      </c>
      <c r="N12" s="4">
        <v>7.0000000000000001E-3</v>
      </c>
      <c r="O12" s="222"/>
      <c r="P12" s="4">
        <v>3.5699999999999998E-3</v>
      </c>
      <c r="Q12" s="31">
        <f t="shared" si="17"/>
        <v>9.7499302000159105E-4</v>
      </c>
      <c r="R12" s="31">
        <f t="shared" si="18"/>
        <v>3.2976342000523573E-4</v>
      </c>
      <c r="S12" s="31">
        <f t="shared" si="19"/>
        <v>3.955919044530222E-3</v>
      </c>
      <c r="T12" s="217">
        <f t="shared" si="0"/>
        <v>5.3784530660777818E-2</v>
      </c>
      <c r="U12" s="9">
        <f t="shared" si="1"/>
        <v>4.6224899598392849E-2</v>
      </c>
      <c r="V12" s="217">
        <f t="shared" si="2"/>
        <v>0.13601102399115916</v>
      </c>
      <c r="W12" s="9">
        <f t="shared" si="3"/>
        <v>0.11678316771705338</v>
      </c>
      <c r="X12" s="217">
        <f t="shared" si="4"/>
        <v>0.12652802032584987</v>
      </c>
      <c r="Y12" s="217">
        <f t="shared" si="5"/>
        <v>4.7032762247080306E-2</v>
      </c>
      <c r="Z12" s="217">
        <f t="shared" si="6"/>
        <v>2.6050563486933243E-2</v>
      </c>
      <c r="AA12" s="217">
        <f t="shared" si="7"/>
        <v>5.2385021200002768E-2</v>
      </c>
      <c r="AB12" s="11"/>
      <c r="AC12" s="209">
        <f t="shared" si="8"/>
        <v>5.0214530660777822E-2</v>
      </c>
      <c r="AD12" s="40">
        <f t="shared" si="9"/>
        <v>-2.5950069799984088E-3</v>
      </c>
      <c r="AE12" s="31">
        <f t="shared" si="20"/>
        <v>-3.2402365799947641E-3</v>
      </c>
      <c r="AF12" s="31">
        <f t="shared" si="21"/>
        <v>3.8591904453022215E-4</v>
      </c>
      <c r="AG12" s="209">
        <f t="shared" si="10"/>
        <v>4.2654899598392852E-2</v>
      </c>
      <c r="AH12" s="209">
        <f t="shared" si="11"/>
        <v>0.13244102399115917</v>
      </c>
      <c r="AI12" s="195">
        <f t="shared" si="12"/>
        <v>0.11321316771705338</v>
      </c>
      <c r="AJ12" s="209">
        <f t="shared" si="13"/>
        <v>0.12295802032584986</v>
      </c>
      <c r="AK12" s="195">
        <f t="shared" si="14"/>
        <v>4.346276224708031E-2</v>
      </c>
      <c r="AL12" s="209">
        <f t="shared" si="15"/>
        <v>2.2480563486933242E-2</v>
      </c>
      <c r="AM12" s="209">
        <f t="shared" si="16"/>
        <v>4.8815021200002771E-2</v>
      </c>
      <c r="AN12" s="197"/>
      <c r="AO12" s="201">
        <v>1122.6987999999999</v>
      </c>
      <c r="AP12" s="189">
        <v>1453.1130000000001</v>
      </c>
      <c r="AQ12" s="4">
        <v>330.41419999999999</v>
      </c>
      <c r="AR12" s="189">
        <v>330.4776</v>
      </c>
      <c r="AS12" s="201">
        <v>1122.7763</v>
      </c>
      <c r="AT12" s="189">
        <v>1453.2538999999999</v>
      </c>
      <c r="AU12" s="61" t="s">
        <v>465</v>
      </c>
    </row>
    <row r="13" spans="1:47" s="10" customFormat="1" x14ac:dyDescent="0.2">
      <c r="A13" s="224" t="s">
        <v>3</v>
      </c>
      <c r="B13" s="13" t="s">
        <v>14</v>
      </c>
      <c r="C13" s="61" t="s">
        <v>271</v>
      </c>
      <c r="D13" s="12" t="s">
        <v>290</v>
      </c>
      <c r="E13" s="61" t="s">
        <v>670</v>
      </c>
      <c r="F13" s="4">
        <v>1285.6352999999999</v>
      </c>
      <c r="G13" s="189">
        <v>1388.44</v>
      </c>
      <c r="H13" s="4">
        <v>102.8047</v>
      </c>
      <c r="I13" s="189">
        <v>102.79470000000001</v>
      </c>
      <c r="J13" s="4">
        <v>0.253</v>
      </c>
      <c r="K13" s="189">
        <v>5.0900000000000001E-2</v>
      </c>
      <c r="L13" s="4">
        <v>37</v>
      </c>
      <c r="M13" s="189">
        <v>36.817999999999998</v>
      </c>
      <c r="N13" s="4">
        <v>5.0000000000000001E-3</v>
      </c>
      <c r="O13" s="222"/>
      <c r="P13" s="4">
        <v>4.3699999999999998E-3</v>
      </c>
      <c r="Q13" s="31">
        <f t="shared" si="17"/>
        <v>8.1845694000293179E-4</v>
      </c>
      <c r="R13" s="31">
        <f t="shared" si="18"/>
        <v>1.8086574000619748E-4</v>
      </c>
      <c r="S13" s="31">
        <f t="shared" si="19"/>
        <v>3.8328480524177921E-3</v>
      </c>
      <c r="T13" s="217">
        <f t="shared" si="0"/>
        <v>5.3635126816516276E-2</v>
      </c>
      <c r="U13" s="9">
        <f t="shared" si="1"/>
        <v>4.60642570281121E-2</v>
      </c>
      <c r="V13" s="217">
        <f t="shared" si="2"/>
        <v>0.13586821050557774</v>
      </c>
      <c r="W13" s="9">
        <f t="shared" si="3"/>
        <v>0.11661565615345465</v>
      </c>
      <c r="X13" s="217">
        <f t="shared" si="4"/>
        <v>0.12641121983824632</v>
      </c>
      <c r="Y13" s="217">
        <f t="shared" si="5"/>
        <v>4.6866385890172335E-2</v>
      </c>
      <c r="Z13" s="217">
        <f t="shared" si="6"/>
        <v>2.5906188318913337E-2</v>
      </c>
      <c r="AA13" s="217">
        <f t="shared" si="7"/>
        <v>5.2243096400005129E-2</v>
      </c>
      <c r="AB13" s="11"/>
      <c r="AC13" s="209">
        <f t="shared" si="8"/>
        <v>4.9265126816516278E-2</v>
      </c>
      <c r="AD13" s="40">
        <f t="shared" si="9"/>
        <v>-3.551543059997068E-3</v>
      </c>
      <c r="AE13" s="31">
        <f t="shared" si="20"/>
        <v>-4.1891342599938023E-3</v>
      </c>
      <c r="AF13" s="31">
        <f t="shared" si="21"/>
        <v>-5.3715194758220761E-4</v>
      </c>
      <c r="AG13" s="209">
        <f t="shared" si="10"/>
        <v>4.1694257028112101E-2</v>
      </c>
      <c r="AH13" s="209">
        <f t="shared" si="11"/>
        <v>0.13149821050557772</v>
      </c>
      <c r="AI13" s="195">
        <f t="shared" si="12"/>
        <v>0.11224565615345465</v>
      </c>
      <c r="AJ13" s="209">
        <f t="shared" si="13"/>
        <v>0.12204121983824633</v>
      </c>
      <c r="AK13" s="195">
        <f t="shared" si="14"/>
        <v>4.2496385890172336E-2</v>
      </c>
      <c r="AL13" s="209">
        <f t="shared" si="15"/>
        <v>2.1536188318913338E-2</v>
      </c>
      <c r="AM13" s="209">
        <f t="shared" si="16"/>
        <v>4.787309640000513E-2</v>
      </c>
      <c r="AN13" s="197"/>
      <c r="AO13" s="201">
        <v>1122.2781</v>
      </c>
      <c r="AP13" s="189">
        <v>1452.7878000000001</v>
      </c>
      <c r="AQ13" s="4">
        <v>330.50970000000001</v>
      </c>
      <c r="AR13" s="189">
        <v>330.4776</v>
      </c>
      <c r="AS13" s="201">
        <v>1122.7763</v>
      </c>
      <c r="AT13" s="189">
        <v>1453.2538999999999</v>
      </c>
      <c r="AU13" s="61" t="s">
        <v>466</v>
      </c>
    </row>
    <row r="14" spans="1:47" s="10" customFormat="1" x14ac:dyDescent="0.2">
      <c r="A14" s="224" t="s">
        <v>1</v>
      </c>
      <c r="B14" s="13">
        <v>1.0020717592592601</v>
      </c>
      <c r="C14" s="61" t="s">
        <v>269</v>
      </c>
      <c r="D14" s="12" t="s">
        <v>291</v>
      </c>
      <c r="E14" s="61" t="s">
        <v>670</v>
      </c>
      <c r="F14" s="4">
        <v>1286.6641</v>
      </c>
      <c r="G14" s="189">
        <v>1389.4097999999999</v>
      </c>
      <c r="H14" s="4">
        <v>102.7457</v>
      </c>
      <c r="I14" s="189">
        <v>102.81019999999999</v>
      </c>
      <c r="J14" s="4">
        <v>0.30099999999999999</v>
      </c>
      <c r="K14" s="189">
        <v>2.9999999999999997E-4</v>
      </c>
      <c r="L14" s="4">
        <v>37</v>
      </c>
      <c r="M14" s="189">
        <v>37.01</v>
      </c>
      <c r="N14" s="4">
        <v>5.0000000000000001E-3</v>
      </c>
      <c r="O14" s="222"/>
      <c r="P14" s="4">
        <v>5.1999999999999998E-3</v>
      </c>
      <c r="Q14" s="31">
        <f t="shared" si="17"/>
        <v>6.8842300400007161E-3</v>
      </c>
      <c r="R14" s="31">
        <f t="shared" si="18"/>
        <v>5.9506508399991276E-3</v>
      </c>
      <c r="S14" s="31">
        <f t="shared" si="19"/>
        <v>8.6352707630805506E-3</v>
      </c>
      <c r="T14" s="217">
        <f t="shared" si="0"/>
        <v>5.9444146005262155E-2</v>
      </c>
      <c r="U14" s="9">
        <f t="shared" si="1"/>
        <v>5.2289156626501153E-2</v>
      </c>
      <c r="V14" s="217">
        <f t="shared" si="2"/>
        <v>0.14142473446554504</v>
      </c>
      <c r="W14" s="9">
        <f t="shared" si="3"/>
        <v>0.12311547615952029</v>
      </c>
      <c r="X14" s="217">
        <f t="shared" si="4"/>
        <v>0.13093372571893269</v>
      </c>
      <c r="Y14" s="217">
        <f t="shared" si="5"/>
        <v>5.3321062617424531E-2</v>
      </c>
      <c r="Z14" s="217">
        <f t="shared" si="6"/>
        <v>3.1529148036497645E-2</v>
      </c>
      <c r="AA14" s="217">
        <f t="shared" si="7"/>
        <v>5.7742682400004242E-2</v>
      </c>
      <c r="AB14" s="11"/>
      <c r="AC14" s="209">
        <f t="shared" si="8"/>
        <v>5.4244146005262159E-2</v>
      </c>
      <c r="AD14" s="40">
        <f t="shared" si="9"/>
        <v>1.6842300400007164E-3</v>
      </c>
      <c r="AE14" s="31">
        <f t="shared" si="20"/>
        <v>7.5065083999912782E-4</v>
      </c>
      <c r="AF14" s="31">
        <f t="shared" si="21"/>
        <v>3.4352707630805508E-3</v>
      </c>
      <c r="AG14" s="209">
        <f t="shared" si="10"/>
        <v>4.708915662650115E-2</v>
      </c>
      <c r="AH14" s="209">
        <f t="shared" si="11"/>
        <v>0.13622473446554503</v>
      </c>
      <c r="AI14" s="195">
        <f t="shared" si="12"/>
        <v>0.11791547615952029</v>
      </c>
      <c r="AJ14" s="209">
        <f t="shared" si="13"/>
        <v>0.12573372571893268</v>
      </c>
      <c r="AK14" s="195">
        <f t="shared" si="14"/>
        <v>4.8121062617424534E-2</v>
      </c>
      <c r="AL14" s="209">
        <f t="shared" si="15"/>
        <v>2.6329148036497645E-2</v>
      </c>
      <c r="AM14" s="209">
        <f t="shared" si="16"/>
        <v>5.2542682400004245E-2</v>
      </c>
      <c r="AN14" s="197"/>
      <c r="AO14" s="201">
        <v>1123.4683</v>
      </c>
      <c r="AP14" s="189">
        <v>1453.7384999999999</v>
      </c>
      <c r="AQ14" s="4">
        <v>330.27019999999999</v>
      </c>
      <c r="AR14" s="189">
        <v>330.47763400000002</v>
      </c>
      <c r="AS14" s="201">
        <v>1122.7762889999999</v>
      </c>
      <c r="AT14" s="189">
        <v>1453.253923</v>
      </c>
      <c r="AU14" s="61" t="s">
        <v>467</v>
      </c>
    </row>
    <row r="15" spans="1:47" s="10" customFormat="1" x14ac:dyDescent="0.2">
      <c r="A15" s="224" t="s">
        <v>2</v>
      </c>
      <c r="B15" s="13" t="s">
        <v>15</v>
      </c>
      <c r="C15" s="61" t="s">
        <v>270</v>
      </c>
      <c r="D15" s="12" t="s">
        <v>292</v>
      </c>
      <c r="E15" s="61" t="s">
        <v>670</v>
      </c>
      <c r="F15" s="4">
        <v>1285.96</v>
      </c>
      <c r="G15" s="189">
        <v>1388.7485999999999</v>
      </c>
      <c r="H15" s="4">
        <v>102.7886</v>
      </c>
      <c r="I15" s="189">
        <v>102.8095</v>
      </c>
      <c r="J15" s="4">
        <v>0.30599999999999999</v>
      </c>
      <c r="K15" s="189">
        <v>1.1000000000000001E-3</v>
      </c>
      <c r="L15" s="4">
        <v>37</v>
      </c>
      <c r="M15" s="189">
        <v>37</v>
      </c>
      <c r="N15" s="4">
        <v>6.0000000000000001E-3</v>
      </c>
      <c r="O15" s="222"/>
      <c r="P15" s="4">
        <v>5.2900000000000004E-3</v>
      </c>
      <c r="Q15" s="31">
        <f t="shared" si="17"/>
        <v>6.6102919000030624E-3</v>
      </c>
      <c r="R15" s="31">
        <f t="shared" si="18"/>
        <v>5.6900799000061397E-3</v>
      </c>
      <c r="S15" s="31">
        <f t="shared" si="19"/>
        <v>8.4169140094967551E-3</v>
      </c>
      <c r="T15" s="217">
        <f t="shared" si="0"/>
        <v>5.9180939271755051E-2</v>
      </c>
      <c r="U15" s="9">
        <f t="shared" si="1"/>
        <v>5.2008032128511267E-2</v>
      </c>
      <c r="V15" s="217">
        <f t="shared" si="2"/>
        <v>0.14117280348727945</v>
      </c>
      <c r="W15" s="9">
        <f t="shared" si="3"/>
        <v>0.12282155158712132</v>
      </c>
      <c r="X15" s="217">
        <f t="shared" si="4"/>
        <v>0.1307295490460092</v>
      </c>
      <c r="Y15" s="217">
        <f t="shared" si="5"/>
        <v>5.3029227101264009E-2</v>
      </c>
      <c r="Z15" s="217">
        <f t="shared" si="6"/>
        <v>3.1273956141376402E-2</v>
      </c>
      <c r="AA15" s="217">
        <f t="shared" si="7"/>
        <v>5.7494314000003044E-2</v>
      </c>
      <c r="AB15" s="11"/>
      <c r="AC15" s="209">
        <f t="shared" si="8"/>
        <v>5.3890939271755048E-2</v>
      </c>
      <c r="AD15" s="40">
        <f t="shared" si="9"/>
        <v>1.320291900003062E-3</v>
      </c>
      <c r="AE15" s="31">
        <f t="shared" si="20"/>
        <v>4.0007990000613929E-4</v>
      </c>
      <c r="AF15" s="31">
        <f t="shared" si="21"/>
        <v>3.1269140094967547E-3</v>
      </c>
      <c r="AG15" s="209">
        <f t="shared" si="10"/>
        <v>4.6718032128511264E-2</v>
      </c>
      <c r="AH15" s="209">
        <f t="shared" si="11"/>
        <v>0.13588280348727946</v>
      </c>
      <c r="AI15" s="195">
        <f t="shared" si="12"/>
        <v>0.11753155158712132</v>
      </c>
      <c r="AJ15" s="209">
        <f t="shared" si="13"/>
        <v>0.12543954904600921</v>
      </c>
      <c r="AK15" s="195">
        <f t="shared" si="14"/>
        <v>4.7739227101264006E-2</v>
      </c>
      <c r="AL15" s="209">
        <f t="shared" si="15"/>
        <v>2.5983956141376403E-2</v>
      </c>
      <c r="AM15" s="209">
        <f t="shared" si="16"/>
        <v>5.2204314000003041E-2</v>
      </c>
      <c r="AN15" s="197"/>
      <c r="AO15" s="201">
        <v>1122.7012999999999</v>
      </c>
      <c r="AP15" s="189">
        <v>1453.1116999999999</v>
      </c>
      <c r="AQ15" s="4">
        <v>330.41039999999998</v>
      </c>
      <c r="AR15" s="189">
        <v>330.4776</v>
      </c>
      <c r="AS15" s="201">
        <v>1122.7763</v>
      </c>
      <c r="AT15" s="189">
        <v>1453.2538999999999</v>
      </c>
      <c r="AU15" s="61" t="s">
        <v>468</v>
      </c>
    </row>
    <row r="16" spans="1:47" s="10" customFormat="1" x14ac:dyDescent="0.2">
      <c r="A16" s="224" t="s">
        <v>4</v>
      </c>
      <c r="B16" s="13" t="s">
        <v>16</v>
      </c>
      <c r="C16" s="61" t="s">
        <v>269</v>
      </c>
      <c r="D16" s="12" t="s">
        <v>293</v>
      </c>
      <c r="E16" s="61" t="s">
        <v>670</v>
      </c>
      <c r="F16" s="4">
        <v>1286.6524999999999</v>
      </c>
      <c r="G16" s="189">
        <v>1389.405</v>
      </c>
      <c r="H16" s="4">
        <v>102.7525</v>
      </c>
      <c r="I16" s="189">
        <v>102.8145</v>
      </c>
      <c r="J16" s="4">
        <v>0.40200000000000002</v>
      </c>
      <c r="K16" s="189">
        <v>2.9999999999999997E-4</v>
      </c>
      <c r="L16" s="4">
        <v>37</v>
      </c>
      <c r="M16" s="189">
        <v>37</v>
      </c>
      <c r="N16" s="4">
        <v>5.0000000000000001E-3</v>
      </c>
      <c r="O16" s="222"/>
      <c r="P16" s="4">
        <v>6.9800000000000001E-3</v>
      </c>
      <c r="Q16" s="31">
        <f t="shared" si="17"/>
        <v>8.5669929000005141E-3</v>
      </c>
      <c r="R16" s="31">
        <f t="shared" si="18"/>
        <v>7.5513008999976705E-3</v>
      </c>
      <c r="S16" s="31">
        <f t="shared" si="19"/>
        <v>9.9796445211856252E-3</v>
      </c>
      <c r="T16" s="217">
        <f t="shared" si="0"/>
        <v>6.1062767323164735E-2</v>
      </c>
      <c r="U16" s="9">
        <f t="shared" si="1"/>
        <v>5.4016064257023495E-2</v>
      </c>
      <c r="V16" s="217">
        <f t="shared" si="2"/>
        <v>0.14297435346816201</v>
      </c>
      <c r="W16" s="9">
        <f t="shared" si="3"/>
        <v>0.12492180222085675</v>
      </c>
      <c r="X16" s="217">
        <f t="shared" si="4"/>
        <v>0.13218806801296523</v>
      </c>
      <c r="Y16" s="217">
        <f t="shared" si="5"/>
        <v>5.5114453659755647E-2</v>
      </c>
      <c r="Z16" s="217">
        <f t="shared" si="6"/>
        <v>3.3099334948929027E-2</v>
      </c>
      <c r="AA16" s="217">
        <f t="shared" si="7"/>
        <v>5.9268373999998403E-2</v>
      </c>
      <c r="AB16" s="11"/>
      <c r="AC16" s="209">
        <f t="shared" si="8"/>
        <v>5.4082767323164735E-2</v>
      </c>
      <c r="AD16" s="40">
        <f t="shared" si="9"/>
        <v>1.586992900000514E-3</v>
      </c>
      <c r="AE16" s="31">
        <f t="shared" si="20"/>
        <v>5.7130089999767042E-4</v>
      </c>
      <c r="AF16" s="31">
        <f t="shared" si="21"/>
        <v>2.9996445211856251E-3</v>
      </c>
      <c r="AG16" s="209">
        <f t="shared" si="10"/>
        <v>4.7036064257023495E-2</v>
      </c>
      <c r="AH16" s="209">
        <f t="shared" si="11"/>
        <v>0.13599435346816202</v>
      </c>
      <c r="AI16" s="195">
        <f t="shared" si="12"/>
        <v>0.11794180222085675</v>
      </c>
      <c r="AJ16" s="209">
        <f t="shared" si="13"/>
        <v>0.12520806801296525</v>
      </c>
      <c r="AK16" s="195">
        <f t="shared" si="14"/>
        <v>4.8134453659755647E-2</v>
      </c>
      <c r="AL16" s="209">
        <f t="shared" si="15"/>
        <v>2.6119334948929027E-2</v>
      </c>
      <c r="AM16" s="209">
        <f t="shared" si="16"/>
        <v>5.2288373999998403E-2</v>
      </c>
      <c r="AN16" s="197"/>
      <c r="AO16" s="201">
        <v>1123.4612999999999</v>
      </c>
      <c r="AP16" s="189">
        <v>1453.7396000000001</v>
      </c>
      <c r="AQ16" s="4">
        <v>330.2783</v>
      </c>
      <c r="AR16" s="189">
        <v>330.47763400000002</v>
      </c>
      <c r="AS16" s="201">
        <v>1122.7762889999999</v>
      </c>
      <c r="AT16" s="189">
        <v>1453.253923</v>
      </c>
      <c r="AU16" s="61" t="s">
        <v>469</v>
      </c>
    </row>
    <row r="17" spans="1:47" s="10" customFormat="1" x14ac:dyDescent="0.2">
      <c r="A17" s="224" t="s">
        <v>2</v>
      </c>
      <c r="B17" s="13" t="s">
        <v>17</v>
      </c>
      <c r="C17" s="61" t="s">
        <v>270</v>
      </c>
      <c r="D17" s="12" t="s">
        <v>294</v>
      </c>
      <c r="E17" s="61" t="s">
        <v>670</v>
      </c>
      <c r="F17" s="4">
        <v>1285.9443000000001</v>
      </c>
      <c r="G17" s="189">
        <v>1388.742</v>
      </c>
      <c r="H17" s="4">
        <v>102.79770000000001</v>
      </c>
      <c r="I17" s="189">
        <v>102.8156</v>
      </c>
      <c r="J17" s="4">
        <v>0.505</v>
      </c>
      <c r="K17" s="189">
        <v>1.1000000000000001E-3</v>
      </c>
      <c r="L17" s="4">
        <v>37</v>
      </c>
      <c r="M17" s="189">
        <v>37.020000000000003</v>
      </c>
      <c r="N17" s="4">
        <v>0</v>
      </c>
      <c r="O17" s="222"/>
      <c r="P17" s="4">
        <v>8.8100000000000001E-3</v>
      </c>
      <c r="Q17" s="31">
        <f t="shared" si="17"/>
        <v>8.9974671200039325E-3</v>
      </c>
      <c r="R17" s="31">
        <f t="shared" si="18"/>
        <v>7.9607695200039075E-3</v>
      </c>
      <c r="S17" s="31">
        <f t="shared" si="19"/>
        <v>1.0324392299423633E-2</v>
      </c>
      <c r="T17" s="217">
        <f t="shared" si="0"/>
        <v>6.1477323928556871E-2</v>
      </c>
      <c r="U17" s="9">
        <f t="shared" si="1"/>
        <v>5.4457831325299841E-2</v>
      </c>
      <c r="V17" s="217">
        <f t="shared" si="2"/>
        <v>0.14337133095250465</v>
      </c>
      <c r="W17" s="9">
        <f t="shared" si="3"/>
        <v>0.12538410303262665</v>
      </c>
      <c r="X17" s="217">
        <f t="shared" si="4"/>
        <v>0.1325089985100476</v>
      </c>
      <c r="Y17" s="217">
        <f t="shared" si="5"/>
        <v>5.5573417443206985E-2</v>
      </c>
      <c r="Z17" s="217">
        <f t="shared" si="6"/>
        <v>3.3501721838547383E-2</v>
      </c>
      <c r="AA17" s="217">
        <f t="shared" si="7"/>
        <v>5.9658667200004345E-2</v>
      </c>
      <c r="AB17" s="11"/>
      <c r="AC17" s="209">
        <f t="shared" si="8"/>
        <v>5.2667323928556872E-2</v>
      </c>
      <c r="AD17" s="40">
        <f t="shared" si="9"/>
        <v>1.8746712000393233E-4</v>
      </c>
      <c r="AE17" s="31">
        <f t="shared" si="20"/>
        <v>-8.4923047999609265E-4</v>
      </c>
      <c r="AF17" s="31">
        <f t="shared" si="21"/>
        <v>1.5143922994236333E-3</v>
      </c>
      <c r="AG17" s="209">
        <f t="shared" si="10"/>
        <v>4.5647831325299842E-2</v>
      </c>
      <c r="AH17" s="209">
        <f t="shared" si="11"/>
        <v>0.13456133095250464</v>
      </c>
      <c r="AI17" s="195">
        <f t="shared" si="12"/>
        <v>0.11657410303262665</v>
      </c>
      <c r="AJ17" s="209">
        <f t="shared" si="13"/>
        <v>0.12369899851004761</v>
      </c>
      <c r="AK17" s="195">
        <f t="shared" si="14"/>
        <v>4.6763417443206987E-2</v>
      </c>
      <c r="AL17" s="209">
        <f t="shared" si="15"/>
        <v>2.4691721838547384E-2</v>
      </c>
      <c r="AM17" s="209">
        <f t="shared" si="16"/>
        <v>5.0848667200004347E-2</v>
      </c>
      <c r="AN17" s="197"/>
      <c r="AO17" s="201">
        <v>1122.6904</v>
      </c>
      <c r="AP17" s="189">
        <v>1453.1105</v>
      </c>
      <c r="AQ17" s="4">
        <v>330.42009999999999</v>
      </c>
      <c r="AR17" s="189">
        <v>330.4776</v>
      </c>
      <c r="AS17" s="201">
        <v>1122.7763</v>
      </c>
      <c r="AT17" s="189">
        <v>1453.2538999999999</v>
      </c>
      <c r="AU17" s="61" t="s">
        <v>470</v>
      </c>
    </row>
    <row r="18" spans="1:47" s="10" customFormat="1" x14ac:dyDescent="0.2">
      <c r="A18" s="224" t="s">
        <v>4</v>
      </c>
      <c r="B18" s="13" t="s">
        <v>18</v>
      </c>
      <c r="C18" s="61" t="s">
        <v>269</v>
      </c>
      <c r="D18" s="12" t="s">
        <v>295</v>
      </c>
      <c r="E18" s="61" t="s">
        <v>670</v>
      </c>
      <c r="F18" s="4">
        <v>1286.6441</v>
      </c>
      <c r="G18" s="189">
        <v>1389.3975</v>
      </c>
      <c r="H18" s="4">
        <v>102.7534</v>
      </c>
      <c r="I18" s="189">
        <v>102.8185</v>
      </c>
      <c r="J18" s="4">
        <v>0.52300000000000002</v>
      </c>
      <c r="K18" s="189">
        <v>2.9999999999999997E-4</v>
      </c>
      <c r="L18" s="4">
        <v>37</v>
      </c>
      <c r="M18" s="189">
        <v>36.99</v>
      </c>
      <c r="N18" s="4">
        <v>3.0000000000000001E-3</v>
      </c>
      <c r="O18" s="222"/>
      <c r="P18" s="4">
        <v>9.1400000000000006E-3</v>
      </c>
      <c r="Q18" s="31">
        <f t="shared" si="17"/>
        <v>1.0132353700001318E-2</v>
      </c>
      <c r="R18" s="31">
        <f t="shared" si="18"/>
        <v>9.0402777000022638E-3</v>
      </c>
      <c r="S18" s="31">
        <f t="shared" si="19"/>
        <v>1.1234905694284952E-2</v>
      </c>
      <c r="T18" s="217">
        <f t="shared" si="0"/>
        <v>6.2571201189712156E-2</v>
      </c>
      <c r="U18" s="9">
        <f t="shared" si="1"/>
        <v>5.5622489959836707E-2</v>
      </c>
      <c r="V18" s="217">
        <f t="shared" si="2"/>
        <v>0.14441900487872772</v>
      </c>
      <c r="W18" s="9">
        <f t="shared" si="3"/>
        <v>0.12660331878974879</v>
      </c>
      <c r="X18" s="217">
        <f t="shared" si="4"/>
        <v>0.13335524433318824</v>
      </c>
      <c r="Y18" s="217">
        <f t="shared" si="5"/>
        <v>5.6783781232851105E-2</v>
      </c>
      <c r="Z18" s="217">
        <f t="shared" si="6"/>
        <v>3.4563944667752367E-2</v>
      </c>
      <c r="AA18" s="217">
        <f t="shared" si="7"/>
        <v>6.0687622000003216E-2</v>
      </c>
      <c r="AB18" s="11"/>
      <c r="AC18" s="209">
        <f t="shared" si="8"/>
        <v>5.3431201189712153E-2</v>
      </c>
      <c r="AD18" s="40">
        <f t="shared" si="9"/>
        <v>9.9235370000131697E-4</v>
      </c>
      <c r="AE18" s="31">
        <f t="shared" si="20"/>
        <v>-9.9722299997736727E-5</v>
      </c>
      <c r="AF18" s="31">
        <f t="shared" si="21"/>
        <v>2.0949056942849518E-3</v>
      </c>
      <c r="AG18" s="209">
        <f t="shared" si="10"/>
        <v>4.6482489959836705E-2</v>
      </c>
      <c r="AH18" s="209">
        <f t="shared" si="11"/>
        <v>0.13527900487872771</v>
      </c>
      <c r="AI18" s="195">
        <f t="shared" si="12"/>
        <v>0.11746331878974879</v>
      </c>
      <c r="AJ18" s="209">
        <f t="shared" si="13"/>
        <v>0.12421524433318824</v>
      </c>
      <c r="AK18" s="195">
        <f t="shared" si="14"/>
        <v>4.7643781232851103E-2</v>
      </c>
      <c r="AL18" s="209">
        <f t="shared" si="15"/>
        <v>2.5423944667752364E-2</v>
      </c>
      <c r="AM18" s="209">
        <f t="shared" si="16"/>
        <v>5.1547622000003214E-2</v>
      </c>
      <c r="AN18" s="197"/>
      <c r="AO18" s="201">
        <v>1123.4639</v>
      </c>
      <c r="AP18" s="189">
        <v>1453.7321999999999</v>
      </c>
      <c r="AQ18" s="4">
        <v>330.26830000000001</v>
      </c>
      <c r="AR18" s="189">
        <v>330.47763400000002</v>
      </c>
      <c r="AS18" s="201">
        <v>1122.7762889999999</v>
      </c>
      <c r="AT18" s="189">
        <v>1453.253923</v>
      </c>
      <c r="AU18" s="61" t="s">
        <v>471</v>
      </c>
    </row>
    <row r="19" spans="1:47" s="10" customFormat="1" x14ac:dyDescent="0.2">
      <c r="A19" s="224" t="s">
        <v>3</v>
      </c>
      <c r="B19" s="13" t="s">
        <v>19</v>
      </c>
      <c r="C19" s="61" t="s">
        <v>271</v>
      </c>
      <c r="D19" s="12" t="s">
        <v>296</v>
      </c>
      <c r="E19" s="61" t="s">
        <v>670</v>
      </c>
      <c r="F19" s="4">
        <v>1285.5824</v>
      </c>
      <c r="G19" s="189">
        <v>1388.4177999999999</v>
      </c>
      <c r="H19" s="4">
        <v>102.83540000000001</v>
      </c>
      <c r="I19" s="189">
        <v>102.822</v>
      </c>
      <c r="J19" s="4">
        <v>0.52500000000000002</v>
      </c>
      <c r="K19" s="189">
        <v>1.1999999999999999E-3</v>
      </c>
      <c r="L19" s="4">
        <v>37</v>
      </c>
      <c r="M19" s="189">
        <v>36.893999999999998</v>
      </c>
      <c r="N19" s="4">
        <v>8.9999999999999993E-3</v>
      </c>
      <c r="O19" s="222"/>
      <c r="P19" s="4">
        <v>9.1800000000000007E-3</v>
      </c>
      <c r="Q19" s="31">
        <f t="shared" si="17"/>
        <v>1.1502044400003797E-2</v>
      </c>
      <c r="R19" s="31">
        <f t="shared" si="18"/>
        <v>1.034313240000273E-2</v>
      </c>
      <c r="S19" s="31">
        <f t="shared" si="19"/>
        <v>1.2336947313290714E-2</v>
      </c>
      <c r="T19" s="217">
        <f t="shared" si="0"/>
        <v>6.3893237493175548E-2</v>
      </c>
      <c r="U19" s="9">
        <f t="shared" si="1"/>
        <v>5.7028112449797545E-2</v>
      </c>
      <c r="V19" s="217">
        <f t="shared" si="2"/>
        <v>0.14568555173173081</v>
      </c>
      <c r="W19" s="9">
        <f t="shared" si="3"/>
        <v>0.12807559912584104</v>
      </c>
      <c r="X19" s="217">
        <f t="shared" si="4"/>
        <v>0.13437697062681764</v>
      </c>
      <c r="Y19" s="217">
        <f t="shared" si="5"/>
        <v>5.8245274095538146E-2</v>
      </c>
      <c r="Z19" s="217">
        <f t="shared" si="6"/>
        <v>3.5848604449711274E-2</v>
      </c>
      <c r="AA19" s="217">
        <f t="shared" si="7"/>
        <v>6.1929464000002099E-2</v>
      </c>
      <c r="AB19" s="11"/>
      <c r="AC19" s="209">
        <f t="shared" si="8"/>
        <v>5.4713237493175547E-2</v>
      </c>
      <c r="AD19" s="40">
        <f t="shared" si="9"/>
        <v>2.3220444000037962E-3</v>
      </c>
      <c r="AE19" s="31">
        <f t="shared" si="20"/>
        <v>1.1631324000027296E-3</v>
      </c>
      <c r="AF19" s="31">
        <f t="shared" si="21"/>
        <v>3.156947313290713E-3</v>
      </c>
      <c r="AG19" s="209">
        <f t="shared" si="10"/>
        <v>4.7848112449797545E-2</v>
      </c>
      <c r="AH19" s="209">
        <f t="shared" si="11"/>
        <v>0.13650555173173082</v>
      </c>
      <c r="AI19" s="195">
        <f t="shared" si="12"/>
        <v>0.11889559912584105</v>
      </c>
      <c r="AJ19" s="209">
        <f t="shared" si="13"/>
        <v>0.12519697062681764</v>
      </c>
      <c r="AK19" s="195">
        <f t="shared" si="14"/>
        <v>4.9065274095538146E-2</v>
      </c>
      <c r="AL19" s="209">
        <f t="shared" si="15"/>
        <v>2.6668604449711274E-2</v>
      </c>
      <c r="AM19" s="209">
        <f t="shared" si="16"/>
        <v>5.2749464000002098E-2</v>
      </c>
      <c r="AN19" s="197"/>
      <c r="AO19" s="201">
        <v>1122.2677000000001</v>
      </c>
      <c r="AP19" s="189">
        <v>1452.7885000000001</v>
      </c>
      <c r="AQ19" s="4">
        <v>330.52080000000001</v>
      </c>
      <c r="AR19" s="189">
        <v>330.4776</v>
      </c>
      <c r="AS19" s="201">
        <v>1122.7763</v>
      </c>
      <c r="AT19" s="189">
        <v>1453.2538999999999</v>
      </c>
      <c r="AU19" s="61" t="s">
        <v>472</v>
      </c>
    </row>
    <row r="20" spans="1:47" s="10" customFormat="1" x14ac:dyDescent="0.2">
      <c r="A20" s="224" t="s">
        <v>4</v>
      </c>
      <c r="B20" s="13" t="s">
        <v>20</v>
      </c>
      <c r="C20" s="61" t="s">
        <v>269</v>
      </c>
      <c r="D20" s="12" t="s">
        <v>297</v>
      </c>
      <c r="E20" s="61" t="s">
        <v>670</v>
      </c>
      <c r="F20" s="4">
        <v>1286.6247000000001</v>
      </c>
      <c r="G20" s="189">
        <v>1389.3815999999999</v>
      </c>
      <c r="H20" s="4">
        <v>102.7569</v>
      </c>
      <c r="I20" s="189">
        <v>102.8172</v>
      </c>
      <c r="J20" s="4">
        <v>0.60099999999999998</v>
      </c>
      <c r="K20" s="189">
        <v>2.9999999999999997E-4</v>
      </c>
      <c r="L20" s="4">
        <v>37</v>
      </c>
      <c r="M20" s="189">
        <v>37.020000000000003</v>
      </c>
      <c r="N20" s="4">
        <v>1.2E-2</v>
      </c>
      <c r="O20" s="222"/>
      <c r="P20" s="4">
        <v>1.0529999999999999E-2</v>
      </c>
      <c r="Q20" s="31">
        <f t="shared" si="17"/>
        <v>9.6236114399985695E-3</v>
      </c>
      <c r="R20" s="31">
        <f t="shared" si="18"/>
        <v>8.5563602400000605E-3</v>
      </c>
      <c r="S20" s="31">
        <f t="shared" si="19"/>
        <v>1.0826451958186926E-2</v>
      </c>
      <c r="T20" s="217">
        <f t="shared" si="0"/>
        <v>6.2080671275907662E-2</v>
      </c>
      <c r="U20" s="9">
        <f t="shared" si="1"/>
        <v>5.5100401606422843E-2</v>
      </c>
      <c r="V20" s="217">
        <f t="shared" si="2"/>
        <v>0.14394916144374292</v>
      </c>
      <c r="W20" s="9">
        <f t="shared" si="3"/>
        <v>0.12605669810693182</v>
      </c>
      <c r="X20" s="217">
        <f t="shared" si="4"/>
        <v>0.13297586158819286</v>
      </c>
      <c r="Y20" s="217">
        <f t="shared" si="5"/>
        <v>5.6241138379593991E-2</v>
      </c>
      <c r="Z20" s="217">
        <f t="shared" si="6"/>
        <v>3.4087527732481249E-2</v>
      </c>
      <c r="AA20" s="217">
        <f t="shared" si="7"/>
        <v>6.0226366400002007E-2</v>
      </c>
      <c r="AB20" s="11"/>
      <c r="AC20" s="209">
        <f t="shared" si="8"/>
        <v>5.1550671275907664E-2</v>
      </c>
      <c r="AD20" s="40">
        <f t="shared" si="9"/>
        <v>-9.0638856000142994E-4</v>
      </c>
      <c r="AE20" s="31">
        <f t="shared" si="20"/>
        <v>-1.973639759999939E-3</v>
      </c>
      <c r="AF20" s="31">
        <f t="shared" si="21"/>
        <v>2.9645195818692703E-4</v>
      </c>
      <c r="AG20" s="209">
        <f t="shared" si="10"/>
        <v>4.4570401606422845E-2</v>
      </c>
      <c r="AH20" s="209">
        <f t="shared" si="11"/>
        <v>0.13341916144374291</v>
      </c>
      <c r="AI20" s="195">
        <f t="shared" si="12"/>
        <v>0.11552669810693182</v>
      </c>
      <c r="AJ20" s="209">
        <f t="shared" si="13"/>
        <v>0.12244586158819286</v>
      </c>
      <c r="AK20" s="195">
        <f t="shared" si="14"/>
        <v>4.5711138379593994E-2</v>
      </c>
      <c r="AL20" s="209">
        <f t="shared" si="15"/>
        <v>2.3557527732481251E-2</v>
      </c>
      <c r="AM20" s="209">
        <f t="shared" si="16"/>
        <v>4.9696366400002009E-2</v>
      </c>
      <c r="AN20" s="197"/>
      <c r="AO20" s="201">
        <v>1123.4556</v>
      </c>
      <c r="AP20" s="189">
        <v>1453.7393999999999</v>
      </c>
      <c r="AQ20" s="4">
        <v>330.28379999999999</v>
      </c>
      <c r="AR20" s="189">
        <v>330.47763400000002</v>
      </c>
      <c r="AS20" s="201">
        <v>1122.7762889999999</v>
      </c>
      <c r="AT20" s="189">
        <v>1453.253923</v>
      </c>
      <c r="AU20" s="61" t="s">
        <v>473</v>
      </c>
    </row>
    <row r="21" spans="1:47" s="10" customFormat="1" x14ac:dyDescent="0.2">
      <c r="A21" s="224" t="s">
        <v>2</v>
      </c>
      <c r="B21" s="13" t="s">
        <v>21</v>
      </c>
      <c r="C21" s="61" t="s">
        <v>270</v>
      </c>
      <c r="D21" s="12" t="s">
        <v>298</v>
      </c>
      <c r="E21" s="61" t="s">
        <v>670</v>
      </c>
      <c r="F21" s="4">
        <v>1285.9355</v>
      </c>
      <c r="G21" s="189">
        <v>1388.7328</v>
      </c>
      <c r="H21" s="4">
        <v>102.79730000000001</v>
      </c>
      <c r="I21" s="189">
        <v>102.82250000000001</v>
      </c>
      <c r="J21" s="4">
        <v>0.61099999999999999</v>
      </c>
      <c r="K21" s="189">
        <v>8.0000000000000004E-4</v>
      </c>
      <c r="L21" s="4">
        <v>37</v>
      </c>
      <c r="M21" s="189">
        <v>37.04</v>
      </c>
      <c r="N21" s="4">
        <v>8.0000000000000002E-3</v>
      </c>
      <c r="O21" s="222"/>
      <c r="P21" s="4">
        <v>1.072E-2</v>
      </c>
      <c r="Q21" s="31">
        <f t="shared" si="17"/>
        <v>1.1697714500002121E-2</v>
      </c>
      <c r="R21" s="31">
        <f t="shared" si="18"/>
        <v>1.0529254500006857E-2</v>
      </c>
      <c r="S21" s="31">
        <f t="shared" si="19"/>
        <v>1.2494662159085089E-2</v>
      </c>
      <c r="T21" s="217">
        <f t="shared" si="0"/>
        <v>6.4082263656018768E-2</v>
      </c>
      <c r="U21" s="9">
        <f t="shared" si="1"/>
        <v>5.7228915662649912E-2</v>
      </c>
      <c r="V21" s="217">
        <f t="shared" si="2"/>
        <v>0.14586667521507479</v>
      </c>
      <c r="W21" s="9">
        <f t="shared" si="3"/>
        <v>0.12828599721672079</v>
      </c>
      <c r="X21" s="217">
        <f t="shared" si="4"/>
        <v>0.13452297438016103</v>
      </c>
      <c r="Y21" s="217">
        <f t="shared" si="5"/>
        <v>5.8454121897328459E-2</v>
      </c>
      <c r="Z21" s="217">
        <f t="shared" si="6"/>
        <v>3.6032364776474424E-2</v>
      </c>
      <c r="AA21" s="217">
        <f t="shared" si="7"/>
        <v>6.210687000000803E-2</v>
      </c>
      <c r="AB21" s="11"/>
      <c r="AC21" s="209">
        <f t="shared" si="8"/>
        <v>5.3362263656018767E-2</v>
      </c>
      <c r="AD21" s="40">
        <f t="shared" si="9"/>
        <v>9.7771450000212062E-4</v>
      </c>
      <c r="AE21" s="31">
        <f t="shared" si="20"/>
        <v>-1.9074549999314322E-4</v>
      </c>
      <c r="AF21" s="31">
        <f t="shared" si="21"/>
        <v>1.7746621590850886E-3</v>
      </c>
      <c r="AG21" s="209">
        <f t="shared" si="10"/>
        <v>4.6508915662649912E-2</v>
      </c>
      <c r="AH21" s="209">
        <f t="shared" si="11"/>
        <v>0.13514667521507479</v>
      </c>
      <c r="AI21" s="195">
        <f t="shared" si="12"/>
        <v>0.11756599721672079</v>
      </c>
      <c r="AJ21" s="209">
        <f t="shared" si="13"/>
        <v>0.12380297438016102</v>
      </c>
      <c r="AK21" s="195">
        <f t="shared" si="14"/>
        <v>4.7734121897328459E-2</v>
      </c>
      <c r="AL21" s="209">
        <f t="shared" si="15"/>
        <v>2.5312364776474423E-2</v>
      </c>
      <c r="AM21" s="209">
        <f t="shared" si="16"/>
        <v>5.1386870000008029E-2</v>
      </c>
      <c r="AN21" s="197"/>
      <c r="AO21" s="201">
        <v>1122.7165</v>
      </c>
      <c r="AP21" s="189">
        <v>1453.1132</v>
      </c>
      <c r="AQ21" s="4">
        <v>330.39670000000001</v>
      </c>
      <c r="AR21" s="189">
        <v>330.4776</v>
      </c>
      <c r="AS21" s="201">
        <v>1122.7763</v>
      </c>
      <c r="AT21" s="189">
        <v>1453.2538999999999</v>
      </c>
      <c r="AU21" s="61" t="s">
        <v>474</v>
      </c>
    </row>
    <row r="22" spans="1:47" s="10" customFormat="1" x14ac:dyDescent="0.2">
      <c r="A22" s="224" t="s">
        <v>4</v>
      </c>
      <c r="B22" s="13" t="s">
        <v>22</v>
      </c>
      <c r="C22" s="61" t="s">
        <v>269</v>
      </c>
      <c r="D22" s="12" t="s">
        <v>299</v>
      </c>
      <c r="E22" s="61" t="s">
        <v>670</v>
      </c>
      <c r="F22" s="4">
        <v>1286.6186</v>
      </c>
      <c r="G22" s="189">
        <v>1389.3785</v>
      </c>
      <c r="H22" s="4">
        <v>102.7599</v>
      </c>
      <c r="I22" s="189">
        <v>102.82170000000001</v>
      </c>
      <c r="J22" s="4">
        <v>0.70099999999999996</v>
      </c>
      <c r="K22" s="189">
        <v>2.9999999999999997E-4</v>
      </c>
      <c r="L22" s="4">
        <v>37</v>
      </c>
      <c r="M22" s="189">
        <v>37</v>
      </c>
      <c r="N22" s="4">
        <v>0</v>
      </c>
      <c r="O22" s="222"/>
      <c r="P22" s="4">
        <v>1.234E-2</v>
      </c>
      <c r="Q22" s="31">
        <f t="shared" si="17"/>
        <v>1.1384642340004802E-2</v>
      </c>
      <c r="R22" s="31">
        <f t="shared" si="18"/>
        <v>1.0231459140008781E-2</v>
      </c>
      <c r="S22" s="31">
        <f t="shared" si="19"/>
        <v>1.224235201317142E-2</v>
      </c>
      <c r="T22" s="217">
        <f t="shared" si="0"/>
        <v>6.377984144637594E-2</v>
      </c>
      <c r="U22" s="9">
        <f t="shared" si="1"/>
        <v>5.6907630522088415E-2</v>
      </c>
      <c r="V22" s="217">
        <f t="shared" si="2"/>
        <v>0.14557690023502801</v>
      </c>
      <c r="W22" s="9">
        <f t="shared" si="3"/>
        <v>0.12794936893602255</v>
      </c>
      <c r="X22" s="217">
        <f t="shared" si="4"/>
        <v>0.13428937393496199</v>
      </c>
      <c r="Y22" s="217">
        <f t="shared" si="5"/>
        <v>5.8119972980592571E-2</v>
      </c>
      <c r="Z22" s="217">
        <f t="shared" si="6"/>
        <v>3.5738376733206678E-2</v>
      </c>
      <c r="AA22" s="217">
        <f t="shared" si="7"/>
        <v>6.1823020400005646E-2</v>
      </c>
      <c r="AB22" s="11"/>
      <c r="AC22" s="209">
        <f t="shared" si="8"/>
        <v>5.1439841446375936E-2</v>
      </c>
      <c r="AD22" s="40">
        <f t="shared" si="9"/>
        <v>-9.5535765999519781E-4</v>
      </c>
      <c r="AE22" s="31">
        <f t="shared" si="20"/>
        <v>-2.1085408599912196E-3</v>
      </c>
      <c r="AF22" s="31">
        <f t="shared" si="21"/>
        <v>-9.7647986828579975E-5</v>
      </c>
      <c r="AG22" s="209">
        <f t="shared" si="10"/>
        <v>4.4567630522088411E-2</v>
      </c>
      <c r="AH22" s="209">
        <f t="shared" si="11"/>
        <v>0.13323690023502802</v>
      </c>
      <c r="AI22" s="195">
        <f t="shared" si="12"/>
        <v>0.11560936893602254</v>
      </c>
      <c r="AJ22" s="209">
        <f t="shared" si="13"/>
        <v>0.12194937393496198</v>
      </c>
      <c r="AK22" s="195">
        <f t="shared" si="14"/>
        <v>4.5779972980592568E-2</v>
      </c>
      <c r="AL22" s="209">
        <f t="shared" si="15"/>
        <v>2.3398376733206678E-2</v>
      </c>
      <c r="AM22" s="209">
        <f t="shared" si="16"/>
        <v>4.9483020400005642E-2</v>
      </c>
      <c r="AN22" s="197"/>
      <c r="AO22" s="201">
        <v>1123.4599000000001</v>
      </c>
      <c r="AP22" s="189">
        <v>1453.7388000000001</v>
      </c>
      <c r="AQ22" s="4">
        <v>330.27890000000002</v>
      </c>
      <c r="AR22" s="189">
        <v>330.47763400000002</v>
      </c>
      <c r="AS22" s="201">
        <v>1122.7762889999999</v>
      </c>
      <c r="AT22" s="189">
        <v>1453.253923</v>
      </c>
      <c r="AU22" s="61" t="s">
        <v>475</v>
      </c>
    </row>
    <row r="23" spans="1:47" s="10" customFormat="1" x14ac:dyDescent="0.2">
      <c r="A23" s="224" t="s">
        <v>4</v>
      </c>
      <c r="B23" s="13" t="s">
        <v>23</v>
      </c>
      <c r="C23" s="61" t="s">
        <v>269</v>
      </c>
      <c r="D23" s="12" t="s">
        <v>300</v>
      </c>
      <c r="E23" s="61" t="s">
        <v>670</v>
      </c>
      <c r="F23" s="4">
        <v>1286.6102000000001</v>
      </c>
      <c r="G23" s="189">
        <v>1389.3779999999999</v>
      </c>
      <c r="H23" s="4">
        <v>102.76779999999999</v>
      </c>
      <c r="I23" s="189">
        <v>102.8305</v>
      </c>
      <c r="J23" s="4">
        <v>0.80200000000000005</v>
      </c>
      <c r="K23" s="189">
        <v>2.9999999999999997E-4</v>
      </c>
      <c r="L23" s="4">
        <v>37</v>
      </c>
      <c r="M23" s="189">
        <v>37.01</v>
      </c>
      <c r="N23" s="4">
        <v>6.0000000000000001E-3</v>
      </c>
      <c r="O23" s="222"/>
      <c r="P23" s="4">
        <v>1.4189999999999999E-2</v>
      </c>
      <c r="Q23" s="31">
        <f t="shared" si="17"/>
        <v>1.4828436100003728E-2</v>
      </c>
      <c r="R23" s="31">
        <f t="shared" si="18"/>
        <v>1.3507208100001833E-2</v>
      </c>
      <c r="S23" s="31">
        <f t="shared" si="19"/>
        <v>1.5027596764966164E-2</v>
      </c>
      <c r="T23" s="217">
        <f t="shared" si="0"/>
        <v>6.7112227981851902E-2</v>
      </c>
      <c r="U23" s="9">
        <f t="shared" si="1"/>
        <v>6.0441767068270619E-2</v>
      </c>
      <c r="V23" s="217">
        <f t="shared" si="2"/>
        <v>0.14877102283935528</v>
      </c>
      <c r="W23" s="9">
        <f t="shared" si="3"/>
        <v>0.13165481019977915</v>
      </c>
      <c r="X23" s="217">
        <f t="shared" si="4"/>
        <v>0.1368609302094228</v>
      </c>
      <c r="Y23" s="217">
        <f t="shared" si="5"/>
        <v>6.1797820850525653E-2</v>
      </c>
      <c r="Z23" s="217">
        <f t="shared" si="6"/>
        <v>3.8980571021966171E-2</v>
      </c>
      <c r="AA23" s="217">
        <f t="shared" si="7"/>
        <v>6.4945366000003446E-2</v>
      </c>
      <c r="AB23" s="11"/>
      <c r="AC23" s="209">
        <f t="shared" si="8"/>
        <v>5.2922227981851901E-2</v>
      </c>
      <c r="AD23" s="40">
        <f t="shared" si="9"/>
        <v>6.3843610000372843E-4</v>
      </c>
      <c r="AE23" s="31">
        <f t="shared" si="20"/>
        <v>-6.8279189999816657E-4</v>
      </c>
      <c r="AF23" s="31">
        <f t="shared" si="21"/>
        <v>8.3759676496616454E-4</v>
      </c>
      <c r="AG23" s="209">
        <f t="shared" si="10"/>
        <v>4.6251767068270618E-2</v>
      </c>
      <c r="AH23" s="209">
        <f t="shared" si="11"/>
        <v>0.13458102283935527</v>
      </c>
      <c r="AI23" s="195">
        <f t="shared" si="12"/>
        <v>0.11746481019977915</v>
      </c>
      <c r="AJ23" s="209">
        <f t="shared" si="13"/>
        <v>0.12267093020942281</v>
      </c>
      <c r="AK23" s="195">
        <f t="shared" si="14"/>
        <v>4.7607820850525652E-2</v>
      </c>
      <c r="AL23" s="209">
        <f t="shared" si="15"/>
        <v>2.4790571021966169E-2</v>
      </c>
      <c r="AM23" s="209">
        <f t="shared" si="16"/>
        <v>5.0755366000003445E-2</v>
      </c>
      <c r="AN23" s="197"/>
      <c r="AO23" s="201">
        <v>1123.4585</v>
      </c>
      <c r="AP23" s="189">
        <v>1453.7347</v>
      </c>
      <c r="AQ23" s="4">
        <v>330.27620000000002</v>
      </c>
      <c r="AR23" s="189">
        <v>330.47763400000002</v>
      </c>
      <c r="AS23" s="201">
        <v>1122.7762889999999</v>
      </c>
      <c r="AT23" s="189">
        <v>1453.253923</v>
      </c>
      <c r="AU23" s="61" t="s">
        <v>476</v>
      </c>
    </row>
    <row r="24" spans="1:47" s="10" customFormat="1" x14ac:dyDescent="0.2">
      <c r="A24" s="224" t="s">
        <v>4</v>
      </c>
      <c r="B24" s="13" t="s">
        <v>24</v>
      </c>
      <c r="C24" s="61" t="s">
        <v>269</v>
      </c>
      <c r="D24" s="12" t="s">
        <v>301</v>
      </c>
      <c r="E24" s="61" t="s">
        <v>670</v>
      </c>
      <c r="F24" s="4">
        <v>1286.5962999999999</v>
      </c>
      <c r="G24" s="189">
        <v>1389.3697</v>
      </c>
      <c r="H24" s="4">
        <v>102.7734</v>
      </c>
      <c r="I24" s="189">
        <v>102.8326</v>
      </c>
      <c r="J24" s="4">
        <v>0.90100000000000002</v>
      </c>
      <c r="K24" s="189">
        <v>2.9999999999999997E-4</v>
      </c>
      <c r="L24" s="4">
        <v>37</v>
      </c>
      <c r="M24" s="189">
        <v>37</v>
      </c>
      <c r="N24" s="4">
        <v>7.0000000000000001E-3</v>
      </c>
      <c r="O24" s="222"/>
      <c r="P24" s="4">
        <v>1.6029999999999999E-2</v>
      </c>
      <c r="Q24" s="31">
        <f t="shared" si="17"/>
        <v>1.5650250520003794E-2</v>
      </c>
      <c r="R24" s="31">
        <f t="shared" si="18"/>
        <v>1.4288920920002113E-2</v>
      </c>
      <c r="S24" s="31">
        <f t="shared" si="19"/>
        <v>1.5695444951031194E-2</v>
      </c>
      <c r="T24" s="217">
        <f t="shared" si="0"/>
        <v>6.7909316545410547E-2</v>
      </c>
      <c r="U24" s="9">
        <f t="shared" si="1"/>
        <v>6.1285140562245988E-2</v>
      </c>
      <c r="V24" s="217">
        <f t="shared" si="2"/>
        <v>0.14953539439011365</v>
      </c>
      <c r="W24" s="9">
        <f t="shared" si="3"/>
        <v>0.13253988146335977</v>
      </c>
      <c r="X24" s="217">
        <f t="shared" si="4"/>
        <v>0.13747535342122319</v>
      </c>
      <c r="Y24" s="217">
        <f t="shared" si="5"/>
        <v>6.267620430966403E-2</v>
      </c>
      <c r="Z24" s="217">
        <f t="shared" si="6"/>
        <v>3.975697355781449E-2</v>
      </c>
      <c r="AA24" s="217">
        <f t="shared" si="7"/>
        <v>6.5690471199999934E-2</v>
      </c>
      <c r="AB24" s="11"/>
      <c r="AC24" s="209">
        <f t="shared" si="8"/>
        <v>5.1879316545410545E-2</v>
      </c>
      <c r="AD24" s="40">
        <f t="shared" si="9"/>
        <v>-3.7974947999620465E-4</v>
      </c>
      <c r="AE24" s="31">
        <f t="shared" si="20"/>
        <v>-1.7410790799978863E-3</v>
      </c>
      <c r="AF24" s="31">
        <f t="shared" si="21"/>
        <v>-3.3455504896880497E-4</v>
      </c>
      <c r="AG24" s="209">
        <f t="shared" si="10"/>
        <v>4.5255140562245985E-2</v>
      </c>
      <c r="AH24" s="209">
        <f t="shared" si="11"/>
        <v>0.13350539439011366</v>
      </c>
      <c r="AI24" s="195">
        <f t="shared" si="12"/>
        <v>0.11650988146335976</v>
      </c>
      <c r="AJ24" s="209">
        <f t="shared" si="13"/>
        <v>0.12144535342122319</v>
      </c>
      <c r="AK24" s="195">
        <f t="shared" si="14"/>
        <v>4.6646204309664027E-2</v>
      </c>
      <c r="AL24" s="209">
        <f t="shared" si="15"/>
        <v>2.3726973557814491E-2</v>
      </c>
      <c r="AM24" s="209">
        <f t="shared" si="16"/>
        <v>4.9660471199999931E-2</v>
      </c>
      <c r="AN24" s="197"/>
      <c r="AO24" s="201">
        <v>1123.4487999999999</v>
      </c>
      <c r="AP24" s="189">
        <v>1453.7363</v>
      </c>
      <c r="AQ24" s="4">
        <v>330.28750000000002</v>
      </c>
      <c r="AR24" s="189">
        <v>330.47763400000002</v>
      </c>
      <c r="AS24" s="201">
        <v>1122.7762889999999</v>
      </c>
      <c r="AT24" s="189">
        <v>1453.253923</v>
      </c>
      <c r="AU24" s="61" t="s">
        <v>477</v>
      </c>
    </row>
    <row r="25" spans="1:47" s="10" customFormat="1" x14ac:dyDescent="0.2">
      <c r="A25" s="224" t="s">
        <v>4</v>
      </c>
      <c r="B25" s="13" t="s">
        <v>25</v>
      </c>
      <c r="C25" s="61" t="s">
        <v>269</v>
      </c>
      <c r="D25" s="12" t="s">
        <v>302</v>
      </c>
      <c r="E25" s="61" t="s">
        <v>670</v>
      </c>
      <c r="F25" s="4">
        <v>1286.5845999999999</v>
      </c>
      <c r="G25" s="189">
        <v>1389.3657000000001</v>
      </c>
      <c r="H25" s="4">
        <v>102.7811</v>
      </c>
      <c r="I25" s="189">
        <v>102.8447</v>
      </c>
      <c r="J25" s="4">
        <v>1.002</v>
      </c>
      <c r="K25" s="189">
        <v>2.9999999999999997E-4</v>
      </c>
      <c r="L25" s="4">
        <v>37</v>
      </c>
      <c r="M25" s="189">
        <v>37</v>
      </c>
      <c r="N25" s="4">
        <v>1.2999999999999999E-2</v>
      </c>
      <c r="O25" s="222"/>
      <c r="P25" s="4">
        <v>1.7899999999999999E-2</v>
      </c>
      <c r="Q25" s="31">
        <f t="shared" si="17"/>
        <v>2.038546694000587E-2</v>
      </c>
      <c r="R25" s="31">
        <f t="shared" si="18"/>
        <v>1.8793075740006771E-2</v>
      </c>
      <c r="S25" s="31">
        <f t="shared" si="19"/>
        <v>1.9567283913910952E-2</v>
      </c>
      <c r="T25" s="217">
        <f t="shared" si="0"/>
        <v>7.2515906671469565E-2</v>
      </c>
      <c r="U25" s="9">
        <f t="shared" si="1"/>
        <v>6.6144578313251517E-2</v>
      </c>
      <c r="V25" s="217">
        <f t="shared" si="2"/>
        <v>0.1539555490744533</v>
      </c>
      <c r="W25" s="9">
        <f t="shared" si="3"/>
        <v>0.13764564397815832</v>
      </c>
      <c r="X25" s="217">
        <f t="shared" si="4"/>
        <v>0.14102329784486756</v>
      </c>
      <c r="Y25" s="217">
        <f t="shared" si="5"/>
        <v>6.7742679128260264E-2</v>
      </c>
      <c r="Z25" s="217">
        <f t="shared" si="6"/>
        <v>4.4250608087168075E-2</v>
      </c>
      <c r="AA25" s="217">
        <f t="shared" si="7"/>
        <v>6.998369640000135E-2</v>
      </c>
      <c r="AB25" s="11"/>
      <c r="AC25" s="209">
        <f t="shared" si="8"/>
        <v>5.4615906671469566E-2</v>
      </c>
      <c r="AD25" s="40">
        <f t="shared" si="9"/>
        <v>2.4854669400058704E-3</v>
      </c>
      <c r="AE25" s="31">
        <f t="shared" si="20"/>
        <v>8.9307574000677126E-4</v>
      </c>
      <c r="AF25" s="31">
        <f t="shared" si="21"/>
        <v>1.6672839139109524E-3</v>
      </c>
      <c r="AG25" s="209">
        <f t="shared" si="10"/>
        <v>4.8244578313251518E-2</v>
      </c>
      <c r="AH25" s="209">
        <f t="shared" si="11"/>
        <v>0.1360555490744533</v>
      </c>
      <c r="AI25" s="195">
        <f t="shared" si="12"/>
        <v>0.11974564397815832</v>
      </c>
      <c r="AJ25" s="209">
        <f t="shared" si="13"/>
        <v>0.12312329784486756</v>
      </c>
      <c r="AK25" s="195">
        <f t="shared" si="14"/>
        <v>4.9842679128260264E-2</v>
      </c>
      <c r="AL25" s="209">
        <f t="shared" si="15"/>
        <v>2.6350608087168076E-2</v>
      </c>
      <c r="AM25" s="209">
        <f t="shared" si="16"/>
        <v>5.208369640000135E-2</v>
      </c>
      <c r="AN25" s="197"/>
      <c r="AO25" s="201">
        <v>1123.4602</v>
      </c>
      <c r="AP25" s="189">
        <v>1453.7335</v>
      </c>
      <c r="AQ25" s="4">
        <v>330.27330000000001</v>
      </c>
      <c r="AR25" s="189">
        <v>330.47763400000002</v>
      </c>
      <c r="AS25" s="201">
        <v>1122.7762889999999</v>
      </c>
      <c r="AT25" s="189">
        <v>1453.253923</v>
      </c>
      <c r="AU25" s="61" t="s">
        <v>478</v>
      </c>
    </row>
    <row r="26" spans="1:47" s="10" customFormat="1" x14ac:dyDescent="0.2">
      <c r="A26" s="224" t="s">
        <v>4</v>
      </c>
      <c r="B26" s="13" t="s">
        <v>26</v>
      </c>
      <c r="C26" s="61" t="s">
        <v>269</v>
      </c>
      <c r="D26" s="12" t="s">
        <v>303</v>
      </c>
      <c r="E26" s="61" t="s">
        <v>670</v>
      </c>
      <c r="F26" s="4">
        <v>1286.5554</v>
      </c>
      <c r="G26" s="189">
        <v>1389.3430000000001</v>
      </c>
      <c r="H26" s="4">
        <v>102.7876</v>
      </c>
      <c r="I26" s="189">
        <v>102.8528</v>
      </c>
      <c r="J26" s="4">
        <v>1.202</v>
      </c>
      <c r="K26" s="189">
        <v>2.9999999999999997E-4</v>
      </c>
      <c r="L26" s="4">
        <v>37</v>
      </c>
      <c r="M26" s="189">
        <v>37.03</v>
      </c>
      <c r="N26" s="4">
        <v>8.9999999999999993E-3</v>
      </c>
      <c r="O26" s="222"/>
      <c r="P26" s="4">
        <v>2.1680000000000001E-2</v>
      </c>
      <c r="Q26" s="31">
        <f t="shared" si="17"/>
        <v>2.3555322560000036E-2</v>
      </c>
      <c r="R26" s="31">
        <f t="shared" si="18"/>
        <v>2.1808253760006835E-2</v>
      </c>
      <c r="S26" s="31">
        <f t="shared" si="19"/>
        <v>2.2181650935206559E-2</v>
      </c>
      <c r="T26" s="217">
        <f t="shared" si="0"/>
        <v>7.5612727603584062E-2</v>
      </c>
      <c r="U26" s="9">
        <f t="shared" si="1"/>
        <v>6.9397590361443842E-2</v>
      </c>
      <c r="V26" s="217">
        <f t="shared" si="2"/>
        <v>0.15692953637335449</v>
      </c>
      <c r="W26" s="9">
        <f t="shared" si="3"/>
        <v>0.1410692578517409</v>
      </c>
      <c r="X26" s="217">
        <f t="shared" si="4"/>
        <v>0.14340747866231141</v>
      </c>
      <c r="Y26" s="217">
        <f t="shared" si="5"/>
        <v>7.1139294207215986E-2</v>
      </c>
      <c r="Z26" s="217">
        <f t="shared" si="6"/>
        <v>4.7277706980821677E-2</v>
      </c>
      <c r="AA26" s="217">
        <f t="shared" si="7"/>
        <v>7.2857673600005057E-2</v>
      </c>
      <c r="AB26" s="11"/>
      <c r="AC26" s="209">
        <f t="shared" si="8"/>
        <v>5.3932727603584057E-2</v>
      </c>
      <c r="AD26" s="40">
        <f t="shared" si="9"/>
        <v>1.8753225600000346E-3</v>
      </c>
      <c r="AE26" s="31">
        <f t="shared" si="20"/>
        <v>1.2825376000683356E-4</v>
      </c>
      <c r="AF26" s="31">
        <f t="shared" si="21"/>
        <v>5.0165093520655735E-4</v>
      </c>
      <c r="AG26" s="209">
        <f t="shared" si="10"/>
        <v>4.7717590361443837E-2</v>
      </c>
      <c r="AH26" s="209">
        <f t="shared" si="11"/>
        <v>0.13524953637335449</v>
      </c>
      <c r="AI26" s="195">
        <f t="shared" si="12"/>
        <v>0.1193892578517409</v>
      </c>
      <c r="AJ26" s="209">
        <f t="shared" si="13"/>
        <v>0.1217274786623114</v>
      </c>
      <c r="AK26" s="195">
        <f t="shared" si="14"/>
        <v>4.9459294207215981E-2</v>
      </c>
      <c r="AL26" s="209">
        <f t="shared" si="15"/>
        <v>2.5597706980821675E-2</v>
      </c>
      <c r="AM26" s="209">
        <f t="shared" si="16"/>
        <v>5.1177673600005053E-2</v>
      </c>
      <c r="AN26" s="197"/>
      <c r="AO26" s="201">
        <v>1123.4709</v>
      </c>
      <c r="AP26" s="189">
        <v>1453.739</v>
      </c>
      <c r="AQ26" s="4">
        <v>330.2681</v>
      </c>
      <c r="AR26" s="189">
        <v>330.47763400000002</v>
      </c>
      <c r="AS26" s="201">
        <v>1122.7762889999999</v>
      </c>
      <c r="AT26" s="189">
        <v>1453.253923</v>
      </c>
      <c r="AU26" s="61" t="s">
        <v>479</v>
      </c>
    </row>
    <row r="27" spans="1:47" s="10" customFormat="1" x14ac:dyDescent="0.2">
      <c r="A27" s="224" t="s">
        <v>2</v>
      </c>
      <c r="B27" s="13" t="s">
        <v>27</v>
      </c>
      <c r="C27" s="61" t="s">
        <v>270</v>
      </c>
      <c r="D27" s="12" t="s">
        <v>304</v>
      </c>
      <c r="E27" s="61" t="s">
        <v>670</v>
      </c>
      <c r="F27" s="4">
        <v>1285.8601000000001</v>
      </c>
      <c r="G27" s="189">
        <v>1388.6858999999999</v>
      </c>
      <c r="H27" s="4">
        <v>102.8258</v>
      </c>
      <c r="I27" s="189">
        <v>102.8458</v>
      </c>
      <c r="J27" s="4">
        <v>1.2889999999999999</v>
      </c>
      <c r="K27" s="189">
        <v>2.9999999999999997E-4</v>
      </c>
      <c r="L27" s="4">
        <v>37</v>
      </c>
      <c r="M27" s="189">
        <v>37.034999999999997</v>
      </c>
      <c r="N27" s="4">
        <v>8.0000000000000002E-3</v>
      </c>
      <c r="O27" s="222"/>
      <c r="P27" s="4">
        <v>2.3369999999999998E-2</v>
      </c>
      <c r="Q27" s="31">
        <f t="shared" si="17"/>
        <v>2.0815941160002183E-2</v>
      </c>
      <c r="R27" s="31">
        <f t="shared" si="18"/>
        <v>1.9202544359998797E-2</v>
      </c>
      <c r="S27" s="31">
        <f t="shared" si="19"/>
        <v>1.9921267987733526E-2</v>
      </c>
      <c r="T27" s="217">
        <f t="shared" si="0"/>
        <v>7.2935850599606056E-2</v>
      </c>
      <c r="U27" s="9">
        <f t="shared" si="1"/>
        <v>6.6586345381522152E-2</v>
      </c>
      <c r="V27" s="217">
        <f t="shared" si="2"/>
        <v>0.15435871938825585</v>
      </c>
      <c r="W27" s="9">
        <f t="shared" si="3"/>
        <v>0.13811031258352552</v>
      </c>
      <c r="X27" s="217">
        <f t="shared" si="4"/>
        <v>0.14134659822775575</v>
      </c>
      <c r="Y27" s="217">
        <f t="shared" si="5"/>
        <v>6.8203713603657512E-2</v>
      </c>
      <c r="Z27" s="217">
        <f t="shared" si="6"/>
        <v>4.4660807463515084E-2</v>
      </c>
      <c r="AA27" s="217">
        <f t="shared" si="7"/>
        <v>7.0373989600000186E-2</v>
      </c>
      <c r="AB27" s="11"/>
      <c r="AC27" s="209">
        <f t="shared" si="8"/>
        <v>4.9565850599606054E-2</v>
      </c>
      <c r="AD27" s="40">
        <f t="shared" si="9"/>
        <v>-2.5540588399978158E-3</v>
      </c>
      <c r="AE27" s="31">
        <f t="shared" si="20"/>
        <v>-4.1674556400012018E-3</v>
      </c>
      <c r="AF27" s="31">
        <f t="shared" si="21"/>
        <v>-3.4487320122664721E-3</v>
      </c>
      <c r="AG27" s="209">
        <f t="shared" si="10"/>
        <v>4.321634538152215E-2</v>
      </c>
      <c r="AH27" s="209">
        <f t="shared" si="11"/>
        <v>0.13098871938825585</v>
      </c>
      <c r="AI27" s="195">
        <f t="shared" si="12"/>
        <v>0.11474031258352552</v>
      </c>
      <c r="AJ27" s="209">
        <f t="shared" si="13"/>
        <v>0.11797659822775575</v>
      </c>
      <c r="AK27" s="195">
        <f t="shared" si="14"/>
        <v>4.483371360365751E-2</v>
      </c>
      <c r="AL27" s="209">
        <f t="shared" si="15"/>
        <v>2.1290807463515086E-2</v>
      </c>
      <c r="AM27" s="209">
        <f t="shared" si="16"/>
        <v>4.7003989600000184E-2</v>
      </c>
      <c r="AN27" s="197"/>
      <c r="AO27" s="201">
        <v>1122.7018</v>
      </c>
      <c r="AP27" s="189">
        <v>1453.115</v>
      </c>
      <c r="AQ27" s="4">
        <v>330.41320000000002</v>
      </c>
      <c r="AR27" s="189">
        <v>330.4776</v>
      </c>
      <c r="AS27" s="201">
        <v>1122.7763</v>
      </c>
      <c r="AT27" s="189">
        <v>1453.2538999999999</v>
      </c>
      <c r="AU27" s="61" t="s">
        <v>480</v>
      </c>
    </row>
    <row r="28" spans="1:47" s="10" customFormat="1" x14ac:dyDescent="0.2">
      <c r="A28" s="224" t="s">
        <v>5</v>
      </c>
      <c r="B28" s="13" t="s">
        <v>28</v>
      </c>
      <c r="C28" s="61" t="s">
        <v>271</v>
      </c>
      <c r="D28" s="12" t="s">
        <v>305</v>
      </c>
      <c r="E28" s="61" t="s">
        <v>670</v>
      </c>
      <c r="F28" s="4">
        <v>1285.4541999999999</v>
      </c>
      <c r="G28" s="189">
        <v>1388.3218999999999</v>
      </c>
      <c r="H28" s="4">
        <v>102.8677</v>
      </c>
      <c r="I28" s="189">
        <v>102.8535</v>
      </c>
      <c r="J28" s="4">
        <v>1.373</v>
      </c>
      <c r="K28" s="189">
        <v>1.6000000000000001E-3</v>
      </c>
      <c r="L28" s="4">
        <v>37</v>
      </c>
      <c r="M28" s="189">
        <v>36.954999999999998</v>
      </c>
      <c r="N28" s="4">
        <v>6.0000000000000001E-3</v>
      </c>
      <c r="O28" s="222"/>
      <c r="P28" s="4">
        <v>2.4889999999999999E-2</v>
      </c>
      <c r="Q28" s="31">
        <f t="shared" si="17"/>
        <v>2.382926069999769E-2</v>
      </c>
      <c r="R28" s="31">
        <f t="shared" si="18"/>
        <v>2.2068824699999823E-2</v>
      </c>
      <c r="S28" s="31">
        <f t="shared" si="19"/>
        <v>2.2408424643502293E-2</v>
      </c>
      <c r="T28" s="217">
        <f t="shared" si="0"/>
        <v>7.5880842276092153E-2</v>
      </c>
      <c r="U28" s="9">
        <f t="shared" si="1"/>
        <v>6.9678714859433721E-2</v>
      </c>
      <c r="V28" s="217">
        <f t="shared" si="2"/>
        <v>0.15718710969667882</v>
      </c>
      <c r="W28" s="9">
        <f t="shared" si="3"/>
        <v>0.14136533809770985</v>
      </c>
      <c r="X28" s="217">
        <f t="shared" si="4"/>
        <v>0.14361392272576268</v>
      </c>
      <c r="Y28" s="217">
        <f t="shared" si="5"/>
        <v>7.1433015570484315E-2</v>
      </c>
      <c r="Z28" s="217">
        <f t="shared" si="6"/>
        <v>4.7540016559651121E-2</v>
      </c>
      <c r="AA28" s="217">
        <f t="shared" si="7"/>
        <v>7.310604199999915E-2</v>
      </c>
      <c r="AB28" s="11"/>
      <c r="AC28" s="209">
        <f t="shared" si="8"/>
        <v>5.0990842276092158E-2</v>
      </c>
      <c r="AD28" s="40">
        <f t="shared" si="9"/>
        <v>-1.0607393000023092E-3</v>
      </c>
      <c r="AE28" s="31">
        <f t="shared" si="20"/>
        <v>-2.8211753000001762E-3</v>
      </c>
      <c r="AF28" s="31">
        <f t="shared" si="21"/>
        <v>-2.4815753564977061E-3</v>
      </c>
      <c r="AG28" s="209">
        <f t="shared" si="10"/>
        <v>4.4788714859433726E-2</v>
      </c>
      <c r="AH28" s="209">
        <f t="shared" si="11"/>
        <v>0.13229710969667882</v>
      </c>
      <c r="AI28" s="195">
        <f t="shared" si="12"/>
        <v>0.11647533809770985</v>
      </c>
      <c r="AJ28" s="209">
        <f t="shared" si="13"/>
        <v>0.11872392272576268</v>
      </c>
      <c r="AK28" s="195">
        <f t="shared" si="14"/>
        <v>4.654301557048432E-2</v>
      </c>
      <c r="AL28" s="209">
        <f t="shared" si="15"/>
        <v>2.2650016559651123E-2</v>
      </c>
      <c r="AM28" s="209">
        <f t="shared" si="16"/>
        <v>4.8216041999999154E-2</v>
      </c>
      <c r="AN28" s="197"/>
      <c r="AO28" s="201">
        <v>1122.2665999999999</v>
      </c>
      <c r="AP28" s="189">
        <v>1452.7897</v>
      </c>
      <c r="AQ28" s="4">
        <v>330.5231</v>
      </c>
      <c r="AR28" s="189">
        <v>330.4776</v>
      </c>
      <c r="AS28" s="201">
        <v>1122.7763</v>
      </c>
      <c r="AT28" s="189">
        <v>1453.2538999999999</v>
      </c>
      <c r="AU28" s="61" t="s">
        <v>481</v>
      </c>
    </row>
    <row r="29" spans="1:47" s="10" customFormat="1" x14ac:dyDescent="0.2">
      <c r="A29" s="224" t="s">
        <v>4</v>
      </c>
      <c r="B29" s="13" t="s">
        <v>29</v>
      </c>
      <c r="C29" s="61" t="s">
        <v>269</v>
      </c>
      <c r="D29" s="12" t="s">
        <v>306</v>
      </c>
      <c r="E29" s="61" t="s">
        <v>670</v>
      </c>
      <c r="F29" s="4">
        <v>1286.5363</v>
      </c>
      <c r="G29" s="189">
        <v>1389.3321000000001</v>
      </c>
      <c r="H29" s="4">
        <v>102.7958</v>
      </c>
      <c r="I29" s="189">
        <v>102.8601</v>
      </c>
      <c r="J29" s="4">
        <v>1.4019999999999999</v>
      </c>
      <c r="K29" s="189">
        <v>2.9999999999999997E-4</v>
      </c>
      <c r="L29" s="4">
        <v>37</v>
      </c>
      <c r="M29" s="189">
        <v>37.020000000000003</v>
      </c>
      <c r="N29" s="4">
        <v>4.0000000000000001E-3</v>
      </c>
      <c r="O29" s="222"/>
      <c r="P29" s="4">
        <v>2.555E-2</v>
      </c>
      <c r="Q29" s="31">
        <f t="shared" si="17"/>
        <v>2.6412106020003989E-2</v>
      </c>
      <c r="R29" s="31">
        <f t="shared" si="18"/>
        <v>2.4525636420001717E-2</v>
      </c>
      <c r="S29" s="31">
        <f t="shared" si="19"/>
        <v>2.4553121650575261E-2</v>
      </c>
      <c r="T29" s="217">
        <f t="shared" si="0"/>
        <v>7.8412576425762381E-2</v>
      </c>
      <c r="U29" s="9">
        <f t="shared" si="1"/>
        <v>7.2329317269074669E-2</v>
      </c>
      <c r="V29" s="217">
        <f t="shared" si="2"/>
        <v>0.15962003057939</v>
      </c>
      <c r="W29" s="9">
        <f t="shared" si="3"/>
        <v>0.14415859873959597</v>
      </c>
      <c r="X29" s="217">
        <f t="shared" si="4"/>
        <v>0.14556388900996353</v>
      </c>
      <c r="Y29" s="217">
        <f t="shared" si="5"/>
        <v>7.420383842018996E-2</v>
      </c>
      <c r="Z29" s="217">
        <f t="shared" si="6"/>
        <v>5.0018730886222329E-2</v>
      </c>
      <c r="AA29" s="217">
        <f t="shared" si="7"/>
        <v>7.5447801200006381E-2</v>
      </c>
      <c r="AB29" s="11"/>
      <c r="AC29" s="209">
        <f t="shared" si="8"/>
        <v>5.2862576425762378E-2</v>
      </c>
      <c r="AD29" s="40">
        <f t="shared" si="9"/>
        <v>8.6210602000398942E-4</v>
      </c>
      <c r="AE29" s="31">
        <f t="shared" si="20"/>
        <v>-1.0243635799982824E-3</v>
      </c>
      <c r="AF29" s="31">
        <f t="shared" si="21"/>
        <v>-9.968783494247388E-4</v>
      </c>
      <c r="AG29" s="209">
        <f t="shared" si="10"/>
        <v>4.6779317269074666E-2</v>
      </c>
      <c r="AH29" s="209">
        <f t="shared" si="11"/>
        <v>0.13407003057939001</v>
      </c>
      <c r="AI29" s="195">
        <f t="shared" si="12"/>
        <v>0.11860859873959596</v>
      </c>
      <c r="AJ29" s="209">
        <f t="shared" si="13"/>
        <v>0.12001388900996353</v>
      </c>
      <c r="AK29" s="195">
        <f t="shared" si="14"/>
        <v>4.8653838420189957E-2</v>
      </c>
      <c r="AL29" s="209">
        <f t="shared" si="15"/>
        <v>2.4468730886222329E-2</v>
      </c>
      <c r="AM29" s="209">
        <f t="shared" si="16"/>
        <v>4.9897801200006378E-2</v>
      </c>
      <c r="AN29" s="197"/>
      <c r="AO29" s="201">
        <v>1123.4693</v>
      </c>
      <c r="AP29" s="189">
        <v>1453.7405000000001</v>
      </c>
      <c r="AQ29" s="4">
        <v>330.27120000000002</v>
      </c>
      <c r="AR29" s="189">
        <v>330.47763400000002</v>
      </c>
      <c r="AS29" s="201">
        <v>1122.7762889999999</v>
      </c>
      <c r="AT29" s="189">
        <v>1453.253923</v>
      </c>
      <c r="AU29" s="61" t="s">
        <v>482</v>
      </c>
    </row>
    <row r="30" spans="1:47" s="10" customFormat="1" x14ac:dyDescent="0.2">
      <c r="A30" s="224" t="s">
        <v>6</v>
      </c>
      <c r="B30" s="13" t="s">
        <v>30</v>
      </c>
      <c r="C30" s="61" t="s">
        <v>271</v>
      </c>
      <c r="D30" s="12" t="s">
        <v>289</v>
      </c>
      <c r="E30" s="61" t="s">
        <v>670</v>
      </c>
      <c r="F30" s="4">
        <v>1285.4137000000001</v>
      </c>
      <c r="G30" s="189">
        <v>1388.2940000000001</v>
      </c>
      <c r="H30" s="4">
        <v>102.88030000000001</v>
      </c>
      <c r="I30" s="189">
        <v>102.87269999999999</v>
      </c>
      <c r="J30" s="4">
        <v>1.514</v>
      </c>
      <c r="K30" s="189">
        <v>1.1000000000000001E-3</v>
      </c>
      <c r="L30" s="4">
        <v>37</v>
      </c>
      <c r="M30" s="189">
        <v>36.97</v>
      </c>
      <c r="N30" s="4">
        <v>1.2E-2</v>
      </c>
      <c r="O30" s="222"/>
      <c r="P30" s="4">
        <v>2.777E-2</v>
      </c>
      <c r="Q30" s="31">
        <f t="shared" si="17"/>
        <v>3.1342992539997283E-2</v>
      </c>
      <c r="R30" s="31">
        <f t="shared" si="18"/>
        <v>2.9215913340003397E-2</v>
      </c>
      <c r="S30" s="31">
        <f t="shared" si="19"/>
        <v>2.8680205055096983E-2</v>
      </c>
      <c r="T30" s="217">
        <f t="shared" si="0"/>
        <v>8.3264800363394897E-2</v>
      </c>
      <c r="U30" s="9">
        <f t="shared" si="1"/>
        <v>7.7389558232926856E-2</v>
      </c>
      <c r="V30" s="217">
        <f t="shared" si="2"/>
        <v>0.16428649589943234</v>
      </c>
      <c r="W30" s="9">
        <f t="shared" si="3"/>
        <v>0.14949936428590166</v>
      </c>
      <c r="X30" s="217">
        <f t="shared" si="4"/>
        <v>0.1493061811095231</v>
      </c>
      <c r="Y30" s="217">
        <f t="shared" si="5"/>
        <v>7.9500803986395141E-2</v>
      </c>
      <c r="Z30" s="217">
        <f t="shared" si="6"/>
        <v>5.4778281148173846E-2</v>
      </c>
      <c r="AA30" s="217">
        <f t="shared" si="7"/>
        <v>7.9918432399999517E-2</v>
      </c>
      <c r="AB30" s="11"/>
      <c r="AC30" s="209">
        <f t="shared" si="8"/>
        <v>5.5494800363394894E-2</v>
      </c>
      <c r="AD30" s="40">
        <f t="shared" si="9"/>
        <v>3.5729925399972835E-3</v>
      </c>
      <c r="AE30" s="31">
        <f t="shared" si="20"/>
        <v>1.445913340003397E-3</v>
      </c>
      <c r="AF30" s="31">
        <f t="shared" si="21"/>
        <v>9.1020505509698327E-4</v>
      </c>
      <c r="AG30" s="209">
        <f t="shared" si="10"/>
        <v>4.9619558232926853E-2</v>
      </c>
      <c r="AH30" s="209">
        <f t="shared" si="11"/>
        <v>0.13651649589943235</v>
      </c>
      <c r="AI30" s="195">
        <f t="shared" si="12"/>
        <v>0.12172936428590166</v>
      </c>
      <c r="AJ30" s="209">
        <f t="shared" si="13"/>
        <v>0.12153618110952309</v>
      </c>
      <c r="AK30" s="195">
        <f t="shared" si="14"/>
        <v>5.1730803986395138E-2</v>
      </c>
      <c r="AL30" s="209">
        <f t="shared" si="15"/>
        <v>2.7008281148173847E-2</v>
      </c>
      <c r="AM30" s="209">
        <f t="shared" si="16"/>
        <v>5.2148432399999514E-2</v>
      </c>
      <c r="AN30" s="197"/>
      <c r="AO30" s="201">
        <v>1122.2950000000001</v>
      </c>
      <c r="AP30" s="189">
        <v>1452.7971</v>
      </c>
      <c r="AQ30" s="4">
        <v>330.50209999999998</v>
      </c>
      <c r="AR30" s="189">
        <v>330.4776</v>
      </c>
      <c r="AS30" s="201">
        <v>1122.7763</v>
      </c>
      <c r="AT30" s="189">
        <v>1453.2538999999999</v>
      </c>
      <c r="AU30" s="61" t="s">
        <v>468</v>
      </c>
    </row>
    <row r="31" spans="1:47" s="10" customFormat="1" x14ac:dyDescent="0.2">
      <c r="A31" s="224" t="s">
        <v>4</v>
      </c>
      <c r="B31" s="13" t="s">
        <v>31</v>
      </c>
      <c r="C31" s="61" t="s">
        <v>269</v>
      </c>
      <c r="D31" s="12" t="s">
        <v>307</v>
      </c>
      <c r="E31" s="61" t="s">
        <v>670</v>
      </c>
      <c r="F31" s="4">
        <v>1286.5144</v>
      </c>
      <c r="G31" s="189">
        <v>1389.3218999999999</v>
      </c>
      <c r="H31" s="4">
        <v>102.8075</v>
      </c>
      <c r="I31" s="189">
        <v>102.87179999999999</v>
      </c>
      <c r="J31" s="4">
        <v>1.603</v>
      </c>
      <c r="K31" s="189">
        <v>2.9999999999999997E-4</v>
      </c>
      <c r="L31" s="4">
        <v>37</v>
      </c>
      <c r="M31" s="189">
        <v>37.01</v>
      </c>
      <c r="N31" s="4">
        <v>7.0000000000000001E-3</v>
      </c>
      <c r="O31" s="222"/>
      <c r="P31" s="4">
        <v>2.9530000000000001E-2</v>
      </c>
      <c r="Q31" s="31">
        <f t="shared" si="17"/>
        <v>3.09907863600003E-2</v>
      </c>
      <c r="R31" s="31">
        <f t="shared" si="18"/>
        <v>2.8880893560000231E-2</v>
      </c>
      <c r="S31" s="31">
        <f t="shared" si="19"/>
        <v>2.8383999772259243E-2</v>
      </c>
      <c r="T31" s="217">
        <f t="shared" si="0"/>
        <v>8.2917395535332616E-2</v>
      </c>
      <c r="U31" s="9">
        <f t="shared" si="1"/>
        <v>7.702811244979374E-2</v>
      </c>
      <c r="V31" s="217">
        <f t="shared" si="2"/>
        <v>0.16395223436120432</v>
      </c>
      <c r="W31" s="9">
        <f t="shared" si="3"/>
        <v>0.14911752880600954</v>
      </c>
      <c r="X31" s="217">
        <f t="shared" si="4"/>
        <v>0.14903793906682949</v>
      </c>
      <c r="Y31" s="217">
        <f t="shared" si="5"/>
        <v>7.91221380704763E-2</v>
      </c>
      <c r="Z31" s="217">
        <f t="shared" si="6"/>
        <v>5.4437126229458954E-2</v>
      </c>
      <c r="AA31" s="217">
        <f t="shared" si="7"/>
        <v>7.9599101600003053E-2</v>
      </c>
      <c r="AB31" s="11"/>
      <c r="AC31" s="209">
        <f t="shared" si="8"/>
        <v>5.3387395535332616E-2</v>
      </c>
      <c r="AD31" s="40">
        <f t="shared" si="9"/>
        <v>1.460786360000299E-3</v>
      </c>
      <c r="AE31" s="31">
        <f t="shared" si="20"/>
        <v>-6.4910643999976925E-4</v>
      </c>
      <c r="AF31" s="31">
        <f t="shared" si="21"/>
        <v>-1.146000227740758E-3</v>
      </c>
      <c r="AG31" s="209">
        <f t="shared" si="10"/>
        <v>4.7498112449793739E-2</v>
      </c>
      <c r="AH31" s="209">
        <f t="shared" si="11"/>
        <v>0.13442223436120432</v>
      </c>
      <c r="AI31" s="195">
        <f t="shared" si="12"/>
        <v>0.11958752880600954</v>
      </c>
      <c r="AJ31" s="209">
        <f t="shared" si="13"/>
        <v>0.11950793906682949</v>
      </c>
      <c r="AK31" s="195">
        <f t="shared" si="14"/>
        <v>4.9592138070476299E-2</v>
      </c>
      <c r="AL31" s="209">
        <f t="shared" si="15"/>
        <v>2.4907126229458953E-2</v>
      </c>
      <c r="AM31" s="209">
        <f t="shared" si="16"/>
        <v>5.0069101600003052E-2</v>
      </c>
      <c r="AN31" s="197"/>
      <c r="AO31" s="201">
        <v>1123.4693</v>
      </c>
      <c r="AP31" s="189">
        <v>1453.7405000000001</v>
      </c>
      <c r="AQ31" s="4">
        <v>330.27120000000002</v>
      </c>
      <c r="AR31" s="189">
        <v>330.47763400000002</v>
      </c>
      <c r="AS31" s="201">
        <v>1122.7762889999999</v>
      </c>
      <c r="AT31" s="189">
        <v>1453.253923</v>
      </c>
      <c r="AU31" s="61" t="s">
        <v>482</v>
      </c>
    </row>
    <row r="32" spans="1:47" s="10" customFormat="1" x14ac:dyDescent="0.2">
      <c r="A32" s="224" t="s">
        <v>4</v>
      </c>
      <c r="B32" s="13" t="s">
        <v>32</v>
      </c>
      <c r="C32" s="61" t="s">
        <v>269</v>
      </c>
      <c r="D32" s="12" t="s">
        <v>308</v>
      </c>
      <c r="E32" s="61" t="s">
        <v>670</v>
      </c>
      <c r="F32" s="4">
        <v>1286.4811</v>
      </c>
      <c r="G32" s="189">
        <v>1389.3024</v>
      </c>
      <c r="H32" s="4">
        <v>102.82129999999999</v>
      </c>
      <c r="I32" s="189">
        <v>102.883</v>
      </c>
      <c r="J32" s="4">
        <v>1.798</v>
      </c>
      <c r="K32" s="189">
        <v>5.0000000000000001E-4</v>
      </c>
      <c r="L32" s="4">
        <v>37</v>
      </c>
      <c r="M32" s="189">
        <v>36.979999999999997</v>
      </c>
      <c r="N32" s="4">
        <v>4.0000000000000001E-3</v>
      </c>
      <c r="O32" s="222"/>
      <c r="P32" s="4">
        <v>3.3450000000000001E-2</v>
      </c>
      <c r="Q32" s="31">
        <f t="shared" si="17"/>
        <v>3.5373796599998286E-2</v>
      </c>
      <c r="R32" s="31">
        <f t="shared" si="18"/>
        <v>3.3050028600001724E-2</v>
      </c>
      <c r="S32" s="31">
        <f t="shared" si="19"/>
        <v>3.2085486170405027E-2</v>
      </c>
      <c r="T32" s="217">
        <f t="shared" si="0"/>
        <v>8.7249530137341935E-2</v>
      </c>
      <c r="U32" s="9">
        <f t="shared" si="1"/>
        <v>8.1526104417666154E-2</v>
      </c>
      <c r="V32" s="217">
        <f t="shared" si="2"/>
        <v>0.1681221737380838</v>
      </c>
      <c r="W32" s="9">
        <f t="shared" si="3"/>
        <v>0.15387306735120804</v>
      </c>
      <c r="X32" s="217">
        <f t="shared" si="4"/>
        <v>0.15238737057256913</v>
      </c>
      <c r="Y32" s="217">
        <f t="shared" si="5"/>
        <v>8.3837797497460453E-2</v>
      </c>
      <c r="Z32" s="217">
        <f t="shared" si="6"/>
        <v>5.8695500832982361E-2</v>
      </c>
      <c r="AA32" s="217">
        <f t="shared" si="7"/>
        <v>8.3572996000000899E-2</v>
      </c>
      <c r="AB32" s="11"/>
      <c r="AC32" s="209">
        <f t="shared" si="8"/>
        <v>5.3799530137341935E-2</v>
      </c>
      <c r="AD32" s="40">
        <f t="shared" si="9"/>
        <v>1.9237965999982856E-3</v>
      </c>
      <c r="AE32" s="31">
        <f t="shared" si="20"/>
        <v>-3.9997139999827652E-4</v>
      </c>
      <c r="AF32" s="31">
        <f t="shared" si="21"/>
        <v>-1.3645138295949738E-3</v>
      </c>
      <c r="AG32" s="209">
        <f t="shared" si="10"/>
        <v>4.8076104417666153E-2</v>
      </c>
      <c r="AH32" s="209">
        <f t="shared" si="11"/>
        <v>0.13467217373808379</v>
      </c>
      <c r="AI32" s="195">
        <f t="shared" si="12"/>
        <v>0.12042306735120803</v>
      </c>
      <c r="AJ32" s="209">
        <f t="shared" si="13"/>
        <v>0.11893737057256912</v>
      </c>
      <c r="AK32" s="195">
        <f t="shared" si="14"/>
        <v>5.0387797497460453E-2</v>
      </c>
      <c r="AL32" s="209">
        <f t="shared" si="15"/>
        <v>2.5245500832982361E-2</v>
      </c>
      <c r="AM32" s="209">
        <f t="shared" si="16"/>
        <v>5.0122996000000898E-2</v>
      </c>
      <c r="AN32" s="197"/>
      <c r="AO32" s="201">
        <v>1123.4594</v>
      </c>
      <c r="AP32" s="189">
        <v>1453.7388000000001</v>
      </c>
      <c r="AQ32" s="4">
        <v>330.27940000000001</v>
      </c>
      <c r="AR32" s="189">
        <v>330.47763400000002</v>
      </c>
      <c r="AS32" s="201">
        <v>1122.7762889999999</v>
      </c>
      <c r="AT32" s="189">
        <v>1453.253923</v>
      </c>
      <c r="AU32" s="61" t="s">
        <v>483</v>
      </c>
    </row>
    <row r="33" spans="1:47" s="10" customFormat="1" x14ac:dyDescent="0.2">
      <c r="A33" s="224" t="s">
        <v>2</v>
      </c>
      <c r="B33" s="13" t="s">
        <v>33</v>
      </c>
      <c r="C33" s="61" t="s">
        <v>270</v>
      </c>
      <c r="D33" s="12" t="s">
        <v>309</v>
      </c>
      <c r="E33" s="61" t="s">
        <v>670</v>
      </c>
      <c r="F33" s="4">
        <v>1285.7752</v>
      </c>
      <c r="G33" s="189">
        <v>1388.6388999999999</v>
      </c>
      <c r="H33" s="4">
        <v>102.86369999999999</v>
      </c>
      <c r="I33" s="189">
        <v>102.87909999999999</v>
      </c>
      <c r="J33" s="4">
        <v>1.9</v>
      </c>
      <c r="K33" s="189">
        <v>5.0000000000000001E-4</v>
      </c>
      <c r="L33" s="4">
        <v>37</v>
      </c>
      <c r="M33" s="189">
        <v>36.979999999999997</v>
      </c>
      <c r="N33" s="4">
        <v>3.0000000000000001E-3</v>
      </c>
      <c r="O33" s="222"/>
      <c r="P33" s="4">
        <v>3.5560000000000001E-2</v>
      </c>
      <c r="Q33" s="31">
        <f t="shared" si="17"/>
        <v>3.3847569819997148E-2</v>
      </c>
      <c r="R33" s="31">
        <f t="shared" si="18"/>
        <v>3.1598276220002219E-2</v>
      </c>
      <c r="S33" s="31">
        <f t="shared" si="19"/>
        <v>3.0792788607760004E-2</v>
      </c>
      <c r="T33" s="217">
        <f t="shared" si="0"/>
        <v>8.5738834291987587E-2</v>
      </c>
      <c r="U33" s="9">
        <f t="shared" si="1"/>
        <v>7.9959839357424567E-2</v>
      </c>
      <c r="V33" s="217">
        <f t="shared" si="2"/>
        <v>0.16666761988017242</v>
      </c>
      <c r="W33" s="9">
        <f t="shared" si="3"/>
        <v>0.15221618456824443</v>
      </c>
      <c r="X33" s="217">
        <f t="shared" si="4"/>
        <v>0.1512181890032025</v>
      </c>
      <c r="Y33" s="217">
        <f t="shared" si="5"/>
        <v>8.2194907789664651E-2</v>
      </c>
      <c r="Z33" s="217">
        <f t="shared" si="6"/>
        <v>5.7209500155295245E-2</v>
      </c>
      <c r="AA33" s="217">
        <f t="shared" si="7"/>
        <v>8.2189229200004377E-2</v>
      </c>
      <c r="AB33" s="11"/>
      <c r="AC33" s="209">
        <f t="shared" si="8"/>
        <v>5.0178834291987585E-2</v>
      </c>
      <c r="AD33" s="40">
        <f t="shared" si="9"/>
        <v>-1.7124301800028538E-3</v>
      </c>
      <c r="AE33" s="31">
        <f t="shared" si="20"/>
        <v>-3.961723779997782E-3</v>
      </c>
      <c r="AF33" s="31">
        <f t="shared" si="21"/>
        <v>-4.7672113922399978E-3</v>
      </c>
      <c r="AG33" s="209">
        <f t="shared" si="10"/>
        <v>4.4399839357424566E-2</v>
      </c>
      <c r="AH33" s="209">
        <f t="shared" si="11"/>
        <v>0.13110761988017242</v>
      </c>
      <c r="AI33" s="195">
        <f t="shared" si="12"/>
        <v>0.11665618456824442</v>
      </c>
      <c r="AJ33" s="209">
        <f t="shared" si="13"/>
        <v>0.11565818900320249</v>
      </c>
      <c r="AK33" s="195">
        <f t="shared" si="14"/>
        <v>4.6634907789664649E-2</v>
      </c>
      <c r="AL33" s="209">
        <f t="shared" si="15"/>
        <v>2.1649500155295244E-2</v>
      </c>
      <c r="AM33" s="209">
        <f t="shared" si="16"/>
        <v>4.6629229200004375E-2</v>
      </c>
      <c r="AN33" s="197"/>
      <c r="AO33" s="201">
        <v>1122.7012999999999</v>
      </c>
      <c r="AP33" s="189">
        <v>1453.1295</v>
      </c>
      <c r="AQ33" s="4">
        <v>330.4282</v>
      </c>
      <c r="AR33" s="189">
        <v>330.4776</v>
      </c>
      <c r="AS33" s="201">
        <v>1122.7763</v>
      </c>
      <c r="AT33" s="189">
        <v>1453.2538999999999</v>
      </c>
      <c r="AU33" s="61" t="s">
        <v>484</v>
      </c>
    </row>
    <row r="34" spans="1:47" s="10" customFormat="1" x14ac:dyDescent="0.2">
      <c r="A34" s="224" t="s">
        <v>6</v>
      </c>
      <c r="B34" s="13" t="s">
        <v>34</v>
      </c>
      <c r="C34" s="61" t="s">
        <v>271</v>
      </c>
      <c r="D34" s="12" t="s">
        <v>292</v>
      </c>
      <c r="E34" s="61" t="s">
        <v>670</v>
      </c>
      <c r="F34" s="4">
        <v>1285.3649</v>
      </c>
      <c r="G34" s="189">
        <v>1388.2630999999999</v>
      </c>
      <c r="H34" s="4">
        <v>102.8982</v>
      </c>
      <c r="I34" s="189">
        <v>102.8897</v>
      </c>
      <c r="J34" s="4">
        <v>2.004</v>
      </c>
      <c r="K34" s="189">
        <v>8.0000000000000004E-4</v>
      </c>
      <c r="L34" s="4">
        <v>37</v>
      </c>
      <c r="M34" s="189">
        <v>36.947499999999998</v>
      </c>
      <c r="N34" s="4">
        <v>0.01</v>
      </c>
      <c r="O34" s="222"/>
      <c r="P34" s="4">
        <v>3.7719999999999997E-2</v>
      </c>
      <c r="Q34" s="31">
        <f t="shared" ref="Q34:Q52" si="22">-40.22688+0.3913402*I34</f>
        <v>3.7995775940004251E-2</v>
      </c>
      <c r="R34" s="31">
        <f t="shared" si="18"/>
        <v>3.5544064740001602E-2</v>
      </c>
      <c r="S34" s="31">
        <f t="shared" si="19"/>
        <v>3.4315668340004594E-2</v>
      </c>
      <c r="T34" s="217">
        <f t="shared" si="0"/>
        <v>8.9850239448423963E-2</v>
      </c>
      <c r="U34" s="9">
        <f t="shared" si="1"/>
        <v>8.4216867469878706E-2</v>
      </c>
      <c r="V34" s="217">
        <f t="shared" si="2"/>
        <v>0.17062727124721278</v>
      </c>
      <c r="W34" s="9">
        <f t="shared" si="3"/>
        <v>0.15672181834946869</v>
      </c>
      <c r="X34" s="217">
        <f t="shared" si="4"/>
        <v>0.15440358376713448</v>
      </c>
      <c r="Y34" s="217">
        <f t="shared" si="5"/>
        <v>8.6662249640234723E-2</v>
      </c>
      <c r="Z34" s="217">
        <f t="shared" si="6"/>
        <v>6.1256236775079742E-2</v>
      </c>
      <c r="AA34" s="217">
        <f t="shared" ref="AA34:AA53" si="23">-36.42055 + (0.354812 * I34)</f>
        <v>8.5950236400002211E-2</v>
      </c>
      <c r="AB34" s="11"/>
      <c r="AC34" s="209">
        <f t="shared" ref="AC34:AC65" si="24">T34-P34</f>
        <v>5.2130239448423966E-2</v>
      </c>
      <c r="AD34" s="40">
        <f t="shared" ref="AD34:AD65" si="25">Q34-P34</f>
        <v>2.7577594000425393E-4</v>
      </c>
      <c r="AE34" s="31">
        <f t="shared" si="20"/>
        <v>-2.1759352599983947E-3</v>
      </c>
      <c r="AF34" s="31">
        <f t="shared" si="21"/>
        <v>-3.4043316599954021E-3</v>
      </c>
      <c r="AG34" s="209">
        <f t="shared" si="10"/>
        <v>4.649686746987871E-2</v>
      </c>
      <c r="AH34" s="209">
        <f t="shared" si="11"/>
        <v>0.13290727124721277</v>
      </c>
      <c r="AI34" s="195">
        <f t="shared" si="12"/>
        <v>0.11900181834946869</v>
      </c>
      <c r="AJ34" s="209">
        <f t="shared" si="13"/>
        <v>0.11668358376713447</v>
      </c>
      <c r="AK34" s="195">
        <f t="shared" si="14"/>
        <v>4.8942249640234727E-2</v>
      </c>
      <c r="AL34" s="209">
        <f t="shared" si="15"/>
        <v>2.3536236775079745E-2</v>
      </c>
      <c r="AM34" s="209">
        <f t="shared" ref="AM34:AM53" si="26">AA34-P34</f>
        <v>4.8230236400002215E-2</v>
      </c>
      <c r="AN34" s="197"/>
      <c r="AO34" s="201">
        <v>1122.2917</v>
      </c>
      <c r="AP34" s="189">
        <v>1452.7967000000001</v>
      </c>
      <c r="AQ34" s="4">
        <v>330.505</v>
      </c>
      <c r="AR34" s="189">
        <v>330.4776</v>
      </c>
      <c r="AS34" s="201">
        <v>1122.7763</v>
      </c>
      <c r="AT34" s="189">
        <v>1453.2538999999999</v>
      </c>
      <c r="AU34" s="61" t="s">
        <v>485</v>
      </c>
    </row>
    <row r="35" spans="1:47" s="10" customFormat="1" x14ac:dyDescent="0.2">
      <c r="A35" s="224" t="s">
        <v>4</v>
      </c>
      <c r="B35" s="13" t="s">
        <v>35</v>
      </c>
      <c r="C35" s="61" t="s">
        <v>269</v>
      </c>
      <c r="D35" s="12" t="s">
        <v>310</v>
      </c>
      <c r="E35" s="61" t="s">
        <v>670</v>
      </c>
      <c r="F35" s="4">
        <v>1286.4483</v>
      </c>
      <c r="G35" s="189">
        <v>1389.2823000000001</v>
      </c>
      <c r="H35" s="4">
        <v>102.834</v>
      </c>
      <c r="I35" s="189">
        <v>102.89570000000001</v>
      </c>
      <c r="J35" s="4">
        <v>2.0059999999999998</v>
      </c>
      <c r="K35" s="189">
        <v>2.9999999999999997E-4</v>
      </c>
      <c r="L35" s="4">
        <v>37</v>
      </c>
      <c r="M35" s="189">
        <v>37</v>
      </c>
      <c r="N35" s="4">
        <v>0</v>
      </c>
      <c r="O35" s="222"/>
      <c r="P35" s="4">
        <v>3.7749999999999999E-2</v>
      </c>
      <c r="Q35" s="31">
        <f t="shared" si="22"/>
        <v>4.0343817140005456E-2</v>
      </c>
      <c r="R35" s="31">
        <f t="shared" si="18"/>
        <v>3.7777529940001386E-2</v>
      </c>
      <c r="S35" s="31">
        <f t="shared" si="19"/>
        <v>3.6322872758386977E-2</v>
      </c>
      <c r="T35" s="217">
        <f t="shared" si="0"/>
        <v>9.2185000503377523E-2</v>
      </c>
      <c r="U35" s="9">
        <f t="shared" si="1"/>
        <v>8.6626506024095662E-2</v>
      </c>
      <c r="V35" s="217">
        <f t="shared" si="2"/>
        <v>0.17287730550742708</v>
      </c>
      <c r="W35" s="9">
        <f t="shared" si="3"/>
        <v>0.1592753943264415</v>
      </c>
      <c r="X35" s="217">
        <f t="shared" si="4"/>
        <v>0.15621778200215886</v>
      </c>
      <c r="Y35" s="217">
        <f t="shared" si="5"/>
        <v>8.9193793468159921E-2</v>
      </c>
      <c r="Z35" s="217">
        <f t="shared" si="6"/>
        <v>6.3557815868989564E-2</v>
      </c>
      <c r="AA35" s="217">
        <f t="shared" si="23"/>
        <v>8.8079108400002326E-2</v>
      </c>
      <c r="AB35" s="11"/>
      <c r="AC35" s="209">
        <f t="shared" si="24"/>
        <v>5.4435000503377524E-2</v>
      </c>
      <c r="AD35" s="40">
        <f t="shared" si="25"/>
        <v>2.5938171400054569E-3</v>
      </c>
      <c r="AE35" s="31">
        <f t="shared" si="20"/>
        <v>2.7529940001387587E-5</v>
      </c>
      <c r="AF35" s="31">
        <f t="shared" si="21"/>
        <v>-1.4271272416130215E-3</v>
      </c>
      <c r="AG35" s="209">
        <f t="shared" si="10"/>
        <v>4.8876506024095663E-2</v>
      </c>
      <c r="AH35" s="209">
        <f t="shared" si="11"/>
        <v>0.13512730550742708</v>
      </c>
      <c r="AI35" s="195">
        <f t="shared" si="12"/>
        <v>0.12152539432644149</v>
      </c>
      <c r="AJ35" s="209">
        <f t="shared" si="13"/>
        <v>0.11846778200215885</v>
      </c>
      <c r="AK35" s="195">
        <f t="shared" si="14"/>
        <v>5.1443793468159922E-2</v>
      </c>
      <c r="AL35" s="209">
        <f t="shared" si="15"/>
        <v>2.5807815868989566E-2</v>
      </c>
      <c r="AM35" s="209">
        <f t="shared" si="26"/>
        <v>5.0329108400002327E-2</v>
      </c>
      <c r="AN35" s="197"/>
      <c r="AO35" s="201">
        <v>1123.4594</v>
      </c>
      <c r="AP35" s="189">
        <v>1453.7388000000001</v>
      </c>
      <c r="AQ35" s="4">
        <v>330.27940000000001</v>
      </c>
      <c r="AR35" s="189">
        <v>330.47763400000002</v>
      </c>
      <c r="AS35" s="201">
        <v>1122.7762889999999</v>
      </c>
      <c r="AT35" s="189">
        <v>1453.253923</v>
      </c>
      <c r="AU35" s="61" t="s">
        <v>483</v>
      </c>
    </row>
    <row r="36" spans="1:47" s="10" customFormat="1" x14ac:dyDescent="0.2">
      <c r="A36" s="224" t="s">
        <v>2</v>
      </c>
      <c r="B36" s="13" t="s">
        <v>36</v>
      </c>
      <c r="C36" s="61" t="s">
        <v>270</v>
      </c>
      <c r="D36" s="12" t="s">
        <v>311</v>
      </c>
      <c r="E36" s="61" t="s">
        <v>670</v>
      </c>
      <c r="F36" s="4">
        <v>1285.7610999999999</v>
      </c>
      <c r="G36" s="189">
        <v>1388.6307999999999</v>
      </c>
      <c r="H36" s="4">
        <v>102.86969999999999</v>
      </c>
      <c r="I36" s="189">
        <v>102.88849999999999</v>
      </c>
      <c r="J36" s="4">
        <v>2.0059999999999998</v>
      </c>
      <c r="K36" s="189">
        <v>5.0000000000000001E-4</v>
      </c>
      <c r="L36" s="4">
        <v>37</v>
      </c>
      <c r="M36" s="189">
        <v>37</v>
      </c>
      <c r="N36" s="4">
        <v>7.0000000000000001E-3</v>
      </c>
      <c r="O36" s="222"/>
      <c r="P36" s="4">
        <v>3.7740000000000003E-2</v>
      </c>
      <c r="Q36" s="31">
        <f t="shared" si="22"/>
        <v>3.7526167700001167E-2</v>
      </c>
      <c r="R36" s="31">
        <f t="shared" si="18"/>
        <v>3.5097371699997382E-2</v>
      </c>
      <c r="S36" s="31">
        <f t="shared" si="19"/>
        <v>3.3915362316844194E-2</v>
      </c>
      <c r="T36" s="217">
        <f t="shared" si="0"/>
        <v>8.938393975404324E-2</v>
      </c>
      <c r="U36" s="9">
        <f t="shared" si="1"/>
        <v>8.3734939759030749E-2</v>
      </c>
      <c r="V36" s="217">
        <f t="shared" si="2"/>
        <v>0.17017801837937441</v>
      </c>
      <c r="W36" s="9">
        <f t="shared" si="3"/>
        <v>0.15621138068242096</v>
      </c>
      <c r="X36" s="217">
        <f t="shared" si="4"/>
        <v>0.15404174008858718</v>
      </c>
      <c r="Y36" s="217">
        <f t="shared" si="5"/>
        <v>8.6156187800185968E-2</v>
      </c>
      <c r="Z36" s="217">
        <f t="shared" si="6"/>
        <v>6.0796869409387E-2</v>
      </c>
      <c r="AA36" s="217">
        <f t="shared" si="23"/>
        <v>8.5524462000002188E-2</v>
      </c>
      <c r="AB36" s="11"/>
      <c r="AC36" s="209">
        <f t="shared" si="24"/>
        <v>5.1643939754043237E-2</v>
      </c>
      <c r="AD36" s="40">
        <f t="shared" si="25"/>
        <v>-2.1383229999883541E-4</v>
      </c>
      <c r="AE36" s="31">
        <f t="shared" si="20"/>
        <v>-2.642628300002621E-3</v>
      </c>
      <c r="AF36" s="31">
        <f t="shared" si="21"/>
        <v>-3.8246376831558085E-3</v>
      </c>
      <c r="AG36" s="209">
        <f t="shared" si="10"/>
        <v>4.5994939759030747E-2</v>
      </c>
      <c r="AH36" s="209">
        <f t="shared" si="11"/>
        <v>0.13243801837937441</v>
      </c>
      <c r="AI36" s="195">
        <f t="shared" si="12"/>
        <v>0.11847138068242097</v>
      </c>
      <c r="AJ36" s="209">
        <f t="shared" si="13"/>
        <v>0.11630174008858718</v>
      </c>
      <c r="AK36" s="195">
        <f t="shared" si="14"/>
        <v>4.8416187800185966E-2</v>
      </c>
      <c r="AL36" s="209">
        <f t="shared" si="15"/>
        <v>2.3056869409386997E-2</v>
      </c>
      <c r="AM36" s="209">
        <f t="shared" si="26"/>
        <v>4.7784462000002186E-2</v>
      </c>
      <c r="AN36" s="197"/>
      <c r="AO36" s="201">
        <v>1122.7093</v>
      </c>
      <c r="AP36" s="189">
        <v>1453.1265000000001</v>
      </c>
      <c r="AQ36" s="4">
        <v>330.41719999999998</v>
      </c>
      <c r="AR36" s="189">
        <v>330.4776</v>
      </c>
      <c r="AS36" s="201">
        <v>1122.7763</v>
      </c>
      <c r="AT36" s="189">
        <v>1453.2538999999999</v>
      </c>
      <c r="AU36" s="61" t="s">
        <v>486</v>
      </c>
    </row>
    <row r="37" spans="1:47" s="10" customFormat="1" x14ac:dyDescent="0.2">
      <c r="A37" s="224" t="s">
        <v>2</v>
      </c>
      <c r="B37" s="13" t="s">
        <v>37</v>
      </c>
      <c r="C37" s="61" t="s">
        <v>270</v>
      </c>
      <c r="D37" s="12" t="s">
        <v>312</v>
      </c>
      <c r="E37" s="61" t="s">
        <v>670</v>
      </c>
      <c r="F37" s="4">
        <v>1285.7234000000001</v>
      </c>
      <c r="G37" s="189">
        <v>1388.6102000000001</v>
      </c>
      <c r="H37" s="4">
        <v>102.88679999999999</v>
      </c>
      <c r="I37" s="189">
        <v>102.91070000000001</v>
      </c>
      <c r="J37" s="4">
        <v>2.2599999999999998</v>
      </c>
      <c r="K37" s="189">
        <v>8.9999999999999998E-4</v>
      </c>
      <c r="L37" s="4">
        <v>37</v>
      </c>
      <c r="M37" s="189">
        <v>36.979999999999997</v>
      </c>
      <c r="N37" s="4">
        <v>8.0000000000000002E-3</v>
      </c>
      <c r="O37" s="222"/>
      <c r="P37" s="4">
        <v>4.3139999999999998E-2</v>
      </c>
      <c r="Q37" s="31">
        <f t="shared" si="22"/>
        <v>4.6213920140004916E-2</v>
      </c>
      <c r="R37" s="31">
        <f t="shared" si="18"/>
        <v>4.33611929400044E-2</v>
      </c>
      <c r="S37" s="31">
        <f t="shared" si="19"/>
        <v>4.1381966647421144E-2</v>
      </c>
      <c r="T37" s="217">
        <f t="shared" si="0"/>
        <v>9.8045481216104236E-2</v>
      </c>
      <c r="U37" s="9">
        <f t="shared" si="1"/>
        <v>9.2650602409638058E-2</v>
      </c>
      <c r="V37" s="217">
        <f t="shared" si="2"/>
        <v>0.17852965401834808</v>
      </c>
      <c r="W37" s="9">
        <f t="shared" si="3"/>
        <v>0.16566931843421789</v>
      </c>
      <c r="X37" s="217">
        <f t="shared" si="4"/>
        <v>0.1607919689533901</v>
      </c>
      <c r="Y37" s="217">
        <f t="shared" si="5"/>
        <v>9.5531557128337941E-2</v>
      </c>
      <c r="Z37" s="217">
        <f t="shared" si="6"/>
        <v>6.934604484558804E-2</v>
      </c>
      <c r="AA37" s="217">
        <f t="shared" si="23"/>
        <v>9.3401288400002613E-2</v>
      </c>
      <c r="AB37" s="11"/>
      <c r="AC37" s="209">
        <f t="shared" si="24"/>
        <v>5.4905481216104238E-2</v>
      </c>
      <c r="AD37" s="40">
        <f t="shared" si="25"/>
        <v>3.0739201400049182E-3</v>
      </c>
      <c r="AE37" s="31">
        <f t="shared" si="20"/>
        <v>2.211929400044027E-4</v>
      </c>
      <c r="AF37" s="31">
        <f t="shared" si="21"/>
        <v>-1.7580333525788541E-3</v>
      </c>
      <c r="AG37" s="209">
        <f t="shared" si="10"/>
        <v>4.951060240963806E-2</v>
      </c>
      <c r="AH37" s="209">
        <f t="shared" si="11"/>
        <v>0.13538965401834807</v>
      </c>
      <c r="AI37" s="195">
        <f t="shared" si="12"/>
        <v>0.1225293184342179</v>
      </c>
      <c r="AJ37" s="209">
        <f t="shared" si="13"/>
        <v>0.1176519689533901</v>
      </c>
      <c r="AK37" s="195">
        <f t="shared" si="14"/>
        <v>5.2391557128337943E-2</v>
      </c>
      <c r="AL37" s="209">
        <f t="shared" si="15"/>
        <v>2.6206044845588042E-2</v>
      </c>
      <c r="AM37" s="209">
        <f t="shared" si="26"/>
        <v>5.0261288400002616E-2</v>
      </c>
      <c r="AN37" s="197"/>
      <c r="AO37" s="201">
        <v>1122.7229</v>
      </c>
      <c r="AP37" s="189">
        <v>1453.1239</v>
      </c>
      <c r="AQ37" s="4">
        <v>330.40100000000001</v>
      </c>
      <c r="AR37" s="189">
        <v>330.4776</v>
      </c>
      <c r="AS37" s="201">
        <v>1122.7763</v>
      </c>
      <c r="AT37" s="189">
        <v>1453.2538999999999</v>
      </c>
      <c r="AU37" s="61" t="s">
        <v>487</v>
      </c>
    </row>
    <row r="38" spans="1:47" s="10" customFormat="1" x14ac:dyDescent="0.2">
      <c r="A38" s="224" t="s">
        <v>5</v>
      </c>
      <c r="B38" s="13" t="s">
        <v>38</v>
      </c>
      <c r="C38" s="61" t="s">
        <v>271</v>
      </c>
      <c r="D38" s="12" t="s">
        <v>313</v>
      </c>
      <c r="E38" s="61" t="s">
        <v>670</v>
      </c>
      <c r="F38" s="4">
        <v>1285.3279</v>
      </c>
      <c r="G38" s="189">
        <v>1388.2484999999999</v>
      </c>
      <c r="H38" s="4">
        <v>102.92059999999999</v>
      </c>
      <c r="I38" s="189">
        <v>102.91289999999999</v>
      </c>
      <c r="J38" s="4">
        <v>2.4500000000000002</v>
      </c>
      <c r="K38" s="189">
        <v>1E-3</v>
      </c>
      <c r="L38" s="4">
        <v>37</v>
      </c>
      <c r="M38" s="189">
        <v>37.032499999999999</v>
      </c>
      <c r="N38" s="4">
        <v>0.01</v>
      </c>
      <c r="O38" s="222"/>
      <c r="P38" s="4">
        <v>4.7260000000000003E-2</v>
      </c>
      <c r="Q38" s="31">
        <f t="shared" si="22"/>
        <v>4.7074868579997542E-2</v>
      </c>
      <c r="R38" s="31">
        <f t="shared" si="18"/>
        <v>4.4180130180002664E-2</v>
      </c>
      <c r="S38" s="31">
        <f t="shared" si="19"/>
        <v>4.2128865550214396E-2</v>
      </c>
      <c r="T38" s="217">
        <f t="shared" si="0"/>
        <v>9.8907824147318024E-2</v>
      </c>
      <c r="U38" s="9">
        <f t="shared" si="1"/>
        <v>9.3534136546179328E-2</v>
      </c>
      <c r="V38" s="217">
        <f t="shared" si="2"/>
        <v>0.17936191167973448</v>
      </c>
      <c r="W38" s="9">
        <f t="shared" si="3"/>
        <v>0.16660827650857907</v>
      </c>
      <c r="X38" s="217">
        <f t="shared" si="4"/>
        <v>0.16146778356619507</v>
      </c>
      <c r="Y38" s="217">
        <f t="shared" si="5"/>
        <v>9.646215304812733E-2</v>
      </c>
      <c r="Z38" s="217">
        <f t="shared" si="6"/>
        <v>7.0199065798078664E-2</v>
      </c>
      <c r="AA38" s="217">
        <f t="shared" si="23"/>
        <v>9.4181874800000287E-2</v>
      </c>
      <c r="AB38" s="11"/>
      <c r="AC38" s="209">
        <f t="shared" si="24"/>
        <v>5.1647824147318021E-2</v>
      </c>
      <c r="AD38" s="40">
        <f t="shared" si="25"/>
        <v>-1.8513142000246147E-4</v>
      </c>
      <c r="AE38" s="31">
        <f t="shared" si="20"/>
        <v>-3.0798698199973398E-3</v>
      </c>
      <c r="AF38" s="31">
        <f t="shared" si="21"/>
        <v>-5.1311344497856071E-3</v>
      </c>
      <c r="AG38" s="209">
        <f t="shared" si="10"/>
        <v>4.6274136546179324E-2</v>
      </c>
      <c r="AH38" s="209">
        <f t="shared" si="11"/>
        <v>0.13210191167973448</v>
      </c>
      <c r="AI38" s="195">
        <f t="shared" si="12"/>
        <v>0.11934827650857907</v>
      </c>
      <c r="AJ38" s="209">
        <f t="shared" si="13"/>
        <v>0.11420778356619507</v>
      </c>
      <c r="AK38" s="195">
        <f t="shared" si="14"/>
        <v>4.9202153048127327E-2</v>
      </c>
      <c r="AL38" s="209">
        <f t="shared" si="15"/>
        <v>2.293906579807866E-2</v>
      </c>
      <c r="AM38" s="209">
        <f t="shared" si="26"/>
        <v>4.6921874800000284E-2</v>
      </c>
      <c r="AN38" s="197"/>
      <c r="AO38" s="201">
        <v>1122.2835</v>
      </c>
      <c r="AP38" s="189">
        <v>1452.7859000000001</v>
      </c>
      <c r="AQ38" s="4">
        <v>330.50240000000002</v>
      </c>
      <c r="AR38" s="189">
        <v>330.4776</v>
      </c>
      <c r="AS38" s="201">
        <v>1122.7763</v>
      </c>
      <c r="AT38" s="189">
        <v>1453.2538999999999</v>
      </c>
      <c r="AU38" s="61" t="s">
        <v>488</v>
      </c>
    </row>
    <row r="39" spans="1:47" s="10" customFormat="1" x14ac:dyDescent="0.2">
      <c r="A39" s="224" t="s">
        <v>4</v>
      </c>
      <c r="B39" s="13" t="s">
        <v>39</v>
      </c>
      <c r="C39" s="61" t="s">
        <v>269</v>
      </c>
      <c r="D39" s="12" t="s">
        <v>314</v>
      </c>
      <c r="E39" s="61" t="s">
        <v>670</v>
      </c>
      <c r="F39" s="4">
        <v>1286.3798999999999</v>
      </c>
      <c r="G39" s="189">
        <v>1389.2394999999999</v>
      </c>
      <c r="H39" s="4">
        <v>102.8596</v>
      </c>
      <c r="I39" s="189">
        <v>102.9183</v>
      </c>
      <c r="J39" s="4">
        <v>2.5049999999999999</v>
      </c>
      <c r="K39" s="189">
        <v>2.9999999999999997E-4</v>
      </c>
      <c r="L39" s="4">
        <v>37</v>
      </c>
      <c r="M39" s="189">
        <v>37.020000000000003</v>
      </c>
      <c r="N39" s="4">
        <v>8.9999999999999993E-3</v>
      </c>
      <c r="O39" s="222"/>
      <c r="P39" s="4">
        <v>4.8480000000000002E-2</v>
      </c>
      <c r="Q39" s="31">
        <f t="shared" si="22"/>
        <v>4.9188105660000758E-2</v>
      </c>
      <c r="R39" s="31">
        <f t="shared" si="18"/>
        <v>4.6190248860000338E-2</v>
      </c>
      <c r="S39" s="31">
        <f t="shared" si="19"/>
        <v>4.3967436803349677E-2</v>
      </c>
      <c r="T39" s="217">
        <f t="shared" si="0"/>
        <v>0.10102749897487229</v>
      </c>
      <c r="U39" s="9">
        <f t="shared" si="1"/>
        <v>9.5702811244978023E-2</v>
      </c>
      <c r="V39" s="217">
        <f t="shared" si="2"/>
        <v>0.1814082170749316</v>
      </c>
      <c r="W39" s="9">
        <f t="shared" si="3"/>
        <v>0.16891425654359499</v>
      </c>
      <c r="X39" s="217">
        <f t="shared" si="4"/>
        <v>0.16313223895213014</v>
      </c>
      <c r="Y39" s="217">
        <f t="shared" si="5"/>
        <v>9.8747476592353056E-2</v>
      </c>
      <c r="Z39" s="217">
        <f t="shared" si="6"/>
        <v>7.2297230835829396E-2</v>
      </c>
      <c r="AA39" s="217">
        <f t="shared" si="23"/>
        <v>9.609785960000039E-2</v>
      </c>
      <c r="AB39" s="11"/>
      <c r="AC39" s="209">
        <f t="shared" si="24"/>
        <v>5.2547498974872285E-2</v>
      </c>
      <c r="AD39" s="40">
        <f t="shared" si="25"/>
        <v>7.0810566000075598E-4</v>
      </c>
      <c r="AE39" s="31">
        <f t="shared" si="20"/>
        <v>-2.2897511399996642E-3</v>
      </c>
      <c r="AF39" s="31">
        <f t="shared" si="21"/>
        <v>-4.5125631966503252E-3</v>
      </c>
      <c r="AG39" s="209">
        <f t="shared" si="10"/>
        <v>4.722281124497802E-2</v>
      </c>
      <c r="AH39" s="209">
        <f t="shared" si="11"/>
        <v>0.1329282170749316</v>
      </c>
      <c r="AI39" s="195">
        <f t="shared" si="12"/>
        <v>0.12043425654359499</v>
      </c>
      <c r="AJ39" s="209">
        <f t="shared" si="13"/>
        <v>0.11465223895213014</v>
      </c>
      <c r="AK39" s="195">
        <f t="shared" si="14"/>
        <v>5.0267476592353054E-2</v>
      </c>
      <c r="AL39" s="209">
        <f t="shared" si="15"/>
        <v>2.3817230835829394E-2</v>
      </c>
      <c r="AM39" s="209">
        <f t="shared" si="26"/>
        <v>4.7617859600000388E-2</v>
      </c>
      <c r="AN39" s="197"/>
      <c r="AO39" s="201">
        <v>1123.4468999999999</v>
      </c>
      <c r="AP39" s="189">
        <v>1453.7361000000001</v>
      </c>
      <c r="AQ39" s="4">
        <v>330.28919999999999</v>
      </c>
      <c r="AR39" s="189">
        <v>330.47763400000002</v>
      </c>
      <c r="AS39" s="201">
        <v>1122.7762889999999</v>
      </c>
      <c r="AT39" s="189">
        <v>1453.253923</v>
      </c>
      <c r="AU39" s="61" t="s">
        <v>489</v>
      </c>
    </row>
    <row r="40" spans="1:47" s="10" customFormat="1" x14ac:dyDescent="0.2">
      <c r="A40" s="224" t="s">
        <v>2</v>
      </c>
      <c r="B40" s="13" t="s">
        <v>40</v>
      </c>
      <c r="C40" s="61" t="s">
        <v>270</v>
      </c>
      <c r="D40" s="12" t="s">
        <v>315</v>
      </c>
      <c r="E40" s="61" t="s">
        <v>670</v>
      </c>
      <c r="F40" s="4">
        <v>1285.6883</v>
      </c>
      <c r="G40" s="189">
        <v>1388.5900999999999</v>
      </c>
      <c r="H40" s="4">
        <v>102.90179999999999</v>
      </c>
      <c r="I40" s="189">
        <v>102.9243</v>
      </c>
      <c r="J40" s="4">
        <v>2.5350000000000001</v>
      </c>
      <c r="K40" s="189">
        <v>6.9999999999999999E-4</v>
      </c>
      <c r="L40" s="4">
        <v>37</v>
      </c>
      <c r="M40" s="189">
        <v>37.015000000000001</v>
      </c>
      <c r="N40" s="4">
        <v>5.0000000000000001E-3</v>
      </c>
      <c r="O40" s="222"/>
      <c r="P40" s="4">
        <v>4.9149999999999999E-2</v>
      </c>
      <c r="Q40" s="31">
        <f t="shared" si="22"/>
        <v>5.1536146860001963E-2</v>
      </c>
      <c r="R40" s="31">
        <f t="shared" si="18"/>
        <v>4.8423714060000123E-2</v>
      </c>
      <c r="S40" s="31">
        <f t="shared" si="19"/>
        <v>4.6019044781316701E-2</v>
      </c>
      <c r="T40" s="217">
        <f t="shared" si="0"/>
        <v>0.10338768985093338</v>
      </c>
      <c r="U40" s="9">
        <f t="shared" si="1"/>
        <v>9.8112449799194978E-2</v>
      </c>
      <c r="V40" s="217">
        <f t="shared" si="2"/>
        <v>0.18368767808715347</v>
      </c>
      <c r="W40" s="9">
        <f t="shared" si="3"/>
        <v>0.17147854668574397</v>
      </c>
      <c r="X40" s="217">
        <f t="shared" si="4"/>
        <v>0.16499130218949176</v>
      </c>
      <c r="Y40" s="217">
        <f t="shared" si="5"/>
        <v>0.10128860116196092</v>
      </c>
      <c r="Z40" s="217">
        <f t="shared" si="6"/>
        <v>7.4635796212533023E-2</v>
      </c>
      <c r="AA40" s="217">
        <f t="shared" si="23"/>
        <v>9.8226731600000505E-2</v>
      </c>
      <c r="AB40" s="11"/>
      <c r="AC40" s="209">
        <f t="shared" si="24"/>
        <v>5.4237689850933385E-2</v>
      </c>
      <c r="AD40" s="40">
        <f t="shared" si="25"/>
        <v>2.3861468600019642E-3</v>
      </c>
      <c r="AE40" s="31">
        <f t="shared" si="20"/>
        <v>-7.2628593999987667E-4</v>
      </c>
      <c r="AF40" s="31">
        <f t="shared" si="21"/>
        <v>-3.1309552186832984E-3</v>
      </c>
      <c r="AG40" s="209">
        <f t="shared" si="10"/>
        <v>4.8962449799194979E-2</v>
      </c>
      <c r="AH40" s="209">
        <f t="shared" si="11"/>
        <v>0.13453767808715347</v>
      </c>
      <c r="AI40" s="195">
        <f t="shared" si="12"/>
        <v>0.12232854668574397</v>
      </c>
      <c r="AJ40" s="209">
        <f t="shared" si="13"/>
        <v>0.11584130218949176</v>
      </c>
      <c r="AK40" s="195">
        <f t="shared" si="14"/>
        <v>5.2138601161960924E-2</v>
      </c>
      <c r="AL40" s="209">
        <f t="shared" si="15"/>
        <v>2.5485796212533024E-2</v>
      </c>
      <c r="AM40" s="209">
        <f t="shared" si="26"/>
        <v>4.9076731600000506E-2</v>
      </c>
      <c r="AN40" s="197"/>
      <c r="AO40" s="201">
        <v>1122.7138</v>
      </c>
      <c r="AP40" s="189">
        <v>1453.1190999999999</v>
      </c>
      <c r="AQ40" s="4">
        <v>330.40530000000001</v>
      </c>
      <c r="AR40" s="189">
        <v>330.4776</v>
      </c>
      <c r="AS40" s="201">
        <v>1122.7763</v>
      </c>
      <c r="AT40" s="189">
        <v>1453.2538999999999</v>
      </c>
      <c r="AU40" s="61" t="s">
        <v>490</v>
      </c>
    </row>
    <row r="41" spans="1:47" s="10" customFormat="1" x14ac:dyDescent="0.2">
      <c r="A41" s="224" t="s">
        <v>6</v>
      </c>
      <c r="B41" s="13" t="s">
        <v>41</v>
      </c>
      <c r="C41" s="61" t="s">
        <v>271</v>
      </c>
      <c r="D41" s="12" t="s">
        <v>316</v>
      </c>
      <c r="E41" s="61" t="s">
        <v>670</v>
      </c>
      <c r="F41" s="4">
        <v>1285.2544</v>
      </c>
      <c r="G41" s="189">
        <v>1388.2003999999999</v>
      </c>
      <c r="H41" s="4">
        <v>102.946</v>
      </c>
      <c r="I41" s="189">
        <v>102.9383</v>
      </c>
      <c r="J41" s="4">
        <v>2.8</v>
      </c>
      <c r="K41" s="189">
        <v>5.9999999999999995E-4</v>
      </c>
      <c r="L41" s="4">
        <v>37</v>
      </c>
      <c r="M41" s="189">
        <v>36.932499999999997</v>
      </c>
      <c r="N41" s="4">
        <v>0.01</v>
      </c>
      <c r="O41" s="222"/>
      <c r="P41" s="4">
        <v>5.5169999999999997E-2</v>
      </c>
      <c r="Q41" s="31">
        <f t="shared" si="22"/>
        <v>5.701490965999767E-2</v>
      </c>
      <c r="R41" s="31">
        <f t="shared" si="18"/>
        <v>5.3635132860001988E-2</v>
      </c>
      <c r="S41" s="31">
        <f t="shared" si="19"/>
        <v>5.0841655739354411E-2</v>
      </c>
      <c r="T41" s="217">
        <f t="shared" si="0"/>
        <v>0.10891504049504874</v>
      </c>
      <c r="U41" s="9">
        <f t="shared" si="1"/>
        <v>0.10373493975903265</v>
      </c>
      <c r="V41" s="217">
        <f t="shared" si="2"/>
        <v>0.18902988506306428</v>
      </c>
      <c r="W41" s="9">
        <f t="shared" si="3"/>
        <v>0.17747030999191532</v>
      </c>
      <c r="X41" s="217">
        <f t="shared" si="4"/>
        <v>0.16937066623040664</v>
      </c>
      <c r="Y41" s="217">
        <f t="shared" si="5"/>
        <v>0.10722547181788711</v>
      </c>
      <c r="Z41" s="217">
        <f t="shared" si="6"/>
        <v>8.0121909799345303E-2</v>
      </c>
      <c r="AA41" s="217">
        <f t="shared" si="23"/>
        <v>0.10319409960000314</v>
      </c>
      <c r="AB41" s="11"/>
      <c r="AC41" s="209">
        <f t="shared" si="24"/>
        <v>5.3745040495048746E-2</v>
      </c>
      <c r="AD41" s="40">
        <f t="shared" si="25"/>
        <v>1.8449096599976733E-3</v>
      </c>
      <c r="AE41" s="31">
        <f t="shared" si="20"/>
        <v>-1.5348671399980085E-3</v>
      </c>
      <c r="AF41" s="31">
        <f t="shared" si="21"/>
        <v>-4.3283442606455863E-3</v>
      </c>
      <c r="AG41" s="209">
        <f t="shared" si="10"/>
        <v>4.8564939759032658E-2</v>
      </c>
      <c r="AH41" s="209">
        <f t="shared" si="11"/>
        <v>0.13385988506306429</v>
      </c>
      <c r="AI41" s="195">
        <f t="shared" si="12"/>
        <v>0.12230030999191532</v>
      </c>
      <c r="AJ41" s="209">
        <f t="shared" si="13"/>
        <v>0.11420066623040664</v>
      </c>
      <c r="AK41" s="195">
        <f t="shared" si="14"/>
        <v>5.2055471817887111E-2</v>
      </c>
      <c r="AL41" s="209">
        <f t="shared" si="15"/>
        <v>2.4951909799345307E-2</v>
      </c>
      <c r="AM41" s="209">
        <f t="shared" si="26"/>
        <v>4.8024099600003145E-2</v>
      </c>
      <c r="AN41" s="197"/>
      <c r="AO41" s="201">
        <v>1122.2950000000001</v>
      </c>
      <c r="AP41" s="189">
        <v>1452.7973</v>
      </c>
      <c r="AQ41" s="4">
        <v>330.50229999999999</v>
      </c>
      <c r="AR41" s="189">
        <v>330.4776</v>
      </c>
      <c r="AS41" s="201">
        <v>1122.7763</v>
      </c>
      <c r="AT41" s="189">
        <v>1453.2538999999999</v>
      </c>
      <c r="AU41" s="61" t="s">
        <v>470</v>
      </c>
    </row>
    <row r="42" spans="1:47" s="10" customFormat="1" x14ac:dyDescent="0.2">
      <c r="A42" s="224" t="s">
        <v>4</v>
      </c>
      <c r="B42" s="13" t="s">
        <v>42</v>
      </c>
      <c r="C42" s="61" t="s">
        <v>269</v>
      </c>
      <c r="D42" s="12" t="s">
        <v>317</v>
      </c>
      <c r="E42" s="61" t="s">
        <v>670</v>
      </c>
      <c r="F42" s="4">
        <v>1286.3076000000001</v>
      </c>
      <c r="G42" s="189">
        <v>1389.1937</v>
      </c>
      <c r="H42" s="4">
        <v>102.8861</v>
      </c>
      <c r="I42" s="189">
        <v>102.94759999999999</v>
      </c>
      <c r="J42" s="4">
        <v>3.004</v>
      </c>
      <c r="K42" s="189">
        <v>2.9999999999999997E-4</v>
      </c>
      <c r="L42" s="4">
        <v>37</v>
      </c>
      <c r="M42" s="189">
        <v>37</v>
      </c>
      <c r="N42" s="4">
        <v>4.0000000000000001E-3</v>
      </c>
      <c r="O42" s="222"/>
      <c r="P42" s="4">
        <v>5.9929999999999997E-2</v>
      </c>
      <c r="Q42" s="31">
        <f t="shared" si="22"/>
        <v>6.0654373520002025E-2</v>
      </c>
      <c r="R42" s="31">
        <f t="shared" si="18"/>
        <v>5.7097003919999167E-2</v>
      </c>
      <c r="S42" s="31">
        <f t="shared" si="19"/>
        <v>5.4072475007187135E-2</v>
      </c>
      <c r="T42" s="217">
        <f t="shared" si="0"/>
        <v>0.1126022505122819</v>
      </c>
      <c r="U42" s="9">
        <f t="shared" si="1"/>
        <v>0.10746987951806722</v>
      </c>
      <c r="V42" s="217">
        <f t="shared" si="2"/>
        <v>0.19259659032104537</v>
      </c>
      <c r="W42" s="9">
        <f t="shared" si="3"/>
        <v>0.18145694694908349</v>
      </c>
      <c r="X42" s="217">
        <f t="shared" si="4"/>
        <v>0.17231361073913831</v>
      </c>
      <c r="Y42" s="217">
        <f t="shared" si="5"/>
        <v>0.11117502676890556</v>
      </c>
      <c r="Z42" s="217">
        <f t="shared" si="6"/>
        <v>8.3788785901560914E-2</v>
      </c>
      <c r="AA42" s="217">
        <f t="shared" si="23"/>
        <v>0.10649385119999977</v>
      </c>
      <c r="AB42" s="11"/>
      <c r="AC42" s="209">
        <f t="shared" si="24"/>
        <v>5.2672250512281901E-2</v>
      </c>
      <c r="AD42" s="40">
        <f t="shared" si="25"/>
        <v>7.2437352000202793E-4</v>
      </c>
      <c r="AE42" s="31">
        <f t="shared" si="20"/>
        <v>-2.8329960800008297E-3</v>
      </c>
      <c r="AF42" s="31">
        <f t="shared" si="21"/>
        <v>-5.8575249928128625E-3</v>
      </c>
      <c r="AG42" s="209">
        <f t="shared" si="10"/>
        <v>4.7539879518067221E-2</v>
      </c>
      <c r="AH42" s="209">
        <f t="shared" si="11"/>
        <v>0.13266659032104539</v>
      </c>
      <c r="AI42" s="195">
        <f t="shared" si="12"/>
        <v>0.12152694694908349</v>
      </c>
      <c r="AJ42" s="209">
        <f t="shared" si="13"/>
        <v>0.11238361073913831</v>
      </c>
      <c r="AK42" s="195">
        <f t="shared" si="14"/>
        <v>5.1245026768905563E-2</v>
      </c>
      <c r="AL42" s="209">
        <f t="shared" si="15"/>
        <v>2.3858785901560917E-2</v>
      </c>
      <c r="AM42" s="209">
        <f t="shared" si="26"/>
        <v>4.656385119999977E-2</v>
      </c>
      <c r="AN42" s="197"/>
      <c r="AO42" s="201">
        <v>1123.4548</v>
      </c>
      <c r="AP42" s="189">
        <v>1453.7348999999999</v>
      </c>
      <c r="AQ42" s="4">
        <v>330.2801</v>
      </c>
      <c r="AR42" s="189">
        <v>330.47763400000002</v>
      </c>
      <c r="AS42" s="201">
        <v>1122.7762889999999</v>
      </c>
      <c r="AT42" s="189">
        <v>1453.253923</v>
      </c>
      <c r="AU42" s="61" t="s">
        <v>491</v>
      </c>
    </row>
    <row r="43" spans="1:47" s="10" customFormat="1" x14ac:dyDescent="0.2">
      <c r="A43" s="224" t="s">
        <v>2</v>
      </c>
      <c r="B43" s="13" t="s">
        <v>43</v>
      </c>
      <c r="C43" s="61" t="s">
        <v>270</v>
      </c>
      <c r="D43" s="12" t="s">
        <v>318</v>
      </c>
      <c r="E43" s="61" t="s">
        <v>670</v>
      </c>
      <c r="F43" s="4">
        <v>1285.6066000000001</v>
      </c>
      <c r="G43" s="189">
        <v>1388.5409</v>
      </c>
      <c r="H43" s="4">
        <v>102.93429999999999</v>
      </c>
      <c r="I43" s="189">
        <v>102.956</v>
      </c>
      <c r="J43" s="4">
        <v>3.0419999999999998</v>
      </c>
      <c r="K43" s="189">
        <v>1.5E-3</v>
      </c>
      <c r="L43" s="4">
        <v>37</v>
      </c>
      <c r="M43" s="189">
        <v>37</v>
      </c>
      <c r="N43" s="4">
        <v>5.0000000000000001E-3</v>
      </c>
      <c r="O43" s="222"/>
      <c r="P43" s="4">
        <v>6.0839999999999998E-2</v>
      </c>
      <c r="Q43" s="31">
        <f t="shared" si="22"/>
        <v>6.3941631200002291E-2</v>
      </c>
      <c r="R43" s="31">
        <f t="shared" si="18"/>
        <v>6.0223855200007392E-2</v>
      </c>
      <c r="S43" s="31">
        <f t="shared" si="19"/>
        <v>5.7009119410993583E-2</v>
      </c>
      <c r="T43" s="217">
        <f t="shared" si="0"/>
        <v>0.11594310550572118</v>
      </c>
      <c r="U43" s="9">
        <f t="shared" si="1"/>
        <v>0.11084337349397438</v>
      </c>
      <c r="V43" s="217">
        <f t="shared" si="2"/>
        <v>0.19583029653585982</v>
      </c>
      <c r="W43" s="9">
        <f t="shared" si="3"/>
        <v>0.18506207729728147</v>
      </c>
      <c r="X43" s="217">
        <f t="shared" si="4"/>
        <v>0.17499606664023304</v>
      </c>
      <c r="Y43" s="217">
        <f t="shared" si="5"/>
        <v>0.11474626383297792</v>
      </c>
      <c r="Z43" s="217">
        <f t="shared" si="6"/>
        <v>8.7116060582047794E-2</v>
      </c>
      <c r="AA43" s="217">
        <f t="shared" si="23"/>
        <v>0.10947427200000703</v>
      </c>
      <c r="AB43" s="11"/>
      <c r="AC43" s="209">
        <f t="shared" si="24"/>
        <v>5.510310550572118E-2</v>
      </c>
      <c r="AD43" s="40">
        <f t="shared" si="25"/>
        <v>3.101631200002293E-3</v>
      </c>
      <c r="AE43" s="31">
        <f t="shared" si="20"/>
        <v>-6.1614479999260591E-4</v>
      </c>
      <c r="AF43" s="31">
        <f t="shared" si="21"/>
        <v>-3.8308805890064149E-3</v>
      </c>
      <c r="AG43" s="209">
        <f t="shared" si="10"/>
        <v>5.0003373493974386E-2</v>
      </c>
      <c r="AH43" s="209">
        <f t="shared" si="11"/>
        <v>0.13499029653585981</v>
      </c>
      <c r="AI43" s="195">
        <f t="shared" si="12"/>
        <v>0.12422207729728146</v>
      </c>
      <c r="AJ43" s="209">
        <f t="shared" si="13"/>
        <v>0.11415606664023303</v>
      </c>
      <c r="AK43" s="195">
        <f t="shared" si="14"/>
        <v>5.3906263832977926E-2</v>
      </c>
      <c r="AL43" s="209">
        <f t="shared" si="15"/>
        <v>2.6276060582047796E-2</v>
      </c>
      <c r="AM43" s="209">
        <f t="shared" si="26"/>
        <v>4.8634272000007035E-2</v>
      </c>
      <c r="AN43" s="197"/>
      <c r="AO43" s="201">
        <v>1122.7155</v>
      </c>
      <c r="AP43" s="189">
        <v>1453.1233</v>
      </c>
      <c r="AQ43" s="4">
        <v>330.40780000000001</v>
      </c>
      <c r="AR43" s="189">
        <v>330.4776</v>
      </c>
      <c r="AS43" s="201">
        <v>1122.7763</v>
      </c>
      <c r="AT43" s="189">
        <v>1453.2538999999999</v>
      </c>
      <c r="AU43" s="61" t="s">
        <v>492</v>
      </c>
    </row>
    <row r="44" spans="1:47" s="10" customFormat="1" x14ac:dyDescent="0.2">
      <c r="A44" s="224" t="s">
        <v>2</v>
      </c>
      <c r="B44" s="13" t="s">
        <v>44</v>
      </c>
      <c r="C44" s="61" t="s">
        <v>270</v>
      </c>
      <c r="D44" s="12" t="s">
        <v>319</v>
      </c>
      <c r="E44" s="61" t="s">
        <v>670</v>
      </c>
      <c r="F44" s="4">
        <v>1285.5444</v>
      </c>
      <c r="G44" s="189">
        <v>1388.5063</v>
      </c>
      <c r="H44" s="4">
        <v>102.9619</v>
      </c>
      <c r="I44" s="189">
        <v>102.98220000000001</v>
      </c>
      <c r="J44" s="4">
        <v>3.5019999999999998</v>
      </c>
      <c r="K44" s="189">
        <v>1.9E-3</v>
      </c>
      <c r="L44" s="4">
        <v>37</v>
      </c>
      <c r="M44" s="189">
        <v>37</v>
      </c>
      <c r="N44" s="4">
        <v>3.0000000000000001E-3</v>
      </c>
      <c r="O44" s="222"/>
      <c r="P44" s="4">
        <v>7.2190000000000004E-2</v>
      </c>
      <c r="Q44" s="31">
        <f t="shared" si="22"/>
        <v>7.4194744440006843E-2</v>
      </c>
      <c r="R44" s="31">
        <f t="shared" si="18"/>
        <v>6.9976653240004794E-2</v>
      </c>
      <c r="S44" s="31">
        <f t="shared" si="19"/>
        <v>6.6279695504510169E-2</v>
      </c>
      <c r="T44" s="217">
        <f t="shared" si="0"/>
        <v>0.12642603222775506</v>
      </c>
      <c r="U44" s="9">
        <f t="shared" si="1"/>
        <v>0.12136546184738919</v>
      </c>
      <c r="V44" s="217">
        <f t="shared" si="2"/>
        <v>0.20598926884122193</v>
      </c>
      <c r="W44" s="9">
        <f t="shared" si="3"/>
        <v>0.19633208676484831</v>
      </c>
      <c r="X44" s="217">
        <f t="shared" si="4"/>
        <v>0.183519336141444</v>
      </c>
      <c r="Y44" s="217">
        <f t="shared" si="5"/>
        <v>0.12590832239165195</v>
      </c>
      <c r="Z44" s="217">
        <f t="shared" si="6"/>
        <v>9.7585320909274742E-2</v>
      </c>
      <c r="AA44" s="217">
        <f t="shared" si="23"/>
        <v>0.11877034640000517</v>
      </c>
      <c r="AB44" s="11"/>
      <c r="AC44" s="209">
        <f t="shared" si="24"/>
        <v>5.4236032227755054E-2</v>
      </c>
      <c r="AD44" s="40">
        <f t="shared" si="25"/>
        <v>2.0047444400068393E-3</v>
      </c>
      <c r="AE44" s="31">
        <f t="shared" si="20"/>
        <v>-2.2133467599952106E-3</v>
      </c>
      <c r="AF44" s="31">
        <f t="shared" si="21"/>
        <v>-5.9103044954898348E-3</v>
      </c>
      <c r="AG44" s="209">
        <f t="shared" si="10"/>
        <v>4.917546184738919E-2</v>
      </c>
      <c r="AH44" s="209">
        <f t="shared" si="11"/>
        <v>0.13379926884122192</v>
      </c>
      <c r="AI44" s="195">
        <f t="shared" si="12"/>
        <v>0.12414208676484831</v>
      </c>
      <c r="AJ44" s="209">
        <f t="shared" si="13"/>
        <v>0.111329336141444</v>
      </c>
      <c r="AK44" s="195">
        <f t="shared" si="14"/>
        <v>5.3718322391651946E-2</v>
      </c>
      <c r="AL44" s="209">
        <f t="shared" si="15"/>
        <v>2.5395320909274738E-2</v>
      </c>
      <c r="AM44" s="209">
        <f t="shared" si="26"/>
        <v>4.6580346400005163E-2</v>
      </c>
      <c r="AN44" s="197"/>
      <c r="AO44" s="201">
        <v>1122.7148999999999</v>
      </c>
      <c r="AP44" s="189">
        <v>1453.1271999999999</v>
      </c>
      <c r="AQ44" s="4">
        <v>330.41230000000002</v>
      </c>
      <c r="AR44" s="189">
        <v>330.4776</v>
      </c>
      <c r="AS44" s="201">
        <v>1122.7763</v>
      </c>
      <c r="AT44" s="189">
        <v>1453.2538999999999</v>
      </c>
      <c r="AU44" s="61" t="s">
        <v>493</v>
      </c>
    </row>
    <row r="45" spans="1:47" s="10" customFormat="1" x14ac:dyDescent="0.2">
      <c r="A45" s="224" t="s">
        <v>4</v>
      </c>
      <c r="B45" s="13" t="s">
        <v>45</v>
      </c>
      <c r="C45" s="61" t="s">
        <v>269</v>
      </c>
      <c r="D45" s="12" t="s">
        <v>320</v>
      </c>
      <c r="E45" s="61" t="s">
        <v>670</v>
      </c>
      <c r="F45" s="4">
        <v>1286.2253000000001</v>
      </c>
      <c r="G45" s="189">
        <v>1389.1459</v>
      </c>
      <c r="H45" s="4">
        <v>102.92059999999999</v>
      </c>
      <c r="I45" s="189">
        <v>102.9821</v>
      </c>
      <c r="J45" s="4">
        <v>3.5059999999999998</v>
      </c>
      <c r="K45" s="189">
        <v>2.9999999999999997E-4</v>
      </c>
      <c r="L45" s="4">
        <v>37</v>
      </c>
      <c r="M45" s="189">
        <v>37</v>
      </c>
      <c r="N45" s="4">
        <v>0</v>
      </c>
      <c r="O45" s="222"/>
      <c r="P45" s="4">
        <v>7.2279999999999997E-2</v>
      </c>
      <c r="Q45" s="31">
        <f t="shared" si="22"/>
        <v>7.4155610420000073E-2</v>
      </c>
      <c r="R45" s="31">
        <f t="shared" si="18"/>
        <v>6.993942882000681E-2</v>
      </c>
      <c r="S45" s="31">
        <f t="shared" si="19"/>
        <v>6.6243995683078621E-2</v>
      </c>
      <c r="T45" s="217">
        <f t="shared" si="0"/>
        <v>0.12638584343221737</v>
      </c>
      <c r="U45" s="9">
        <f t="shared" si="1"/>
        <v>0.12132530120481759</v>
      </c>
      <c r="V45" s="217">
        <f t="shared" si="2"/>
        <v>0.20595028718526009</v>
      </c>
      <c r="W45" s="9">
        <f t="shared" si="3"/>
        <v>0.1962889999531498</v>
      </c>
      <c r="X45" s="217">
        <f t="shared" si="4"/>
        <v>0.18348633689106464</v>
      </c>
      <c r="Y45" s="217">
        <f t="shared" si="5"/>
        <v>0.12586565358709834</v>
      </c>
      <c r="Z45" s="217">
        <f t="shared" si="6"/>
        <v>9.7545102755248081E-2</v>
      </c>
      <c r="AA45" s="217">
        <f t="shared" si="23"/>
        <v>0.11873486520000398</v>
      </c>
      <c r="AB45" s="11"/>
      <c r="AC45" s="209">
        <f t="shared" si="24"/>
        <v>5.4105843432217374E-2</v>
      </c>
      <c r="AD45" s="40">
        <f t="shared" si="25"/>
        <v>1.8756104200000762E-3</v>
      </c>
      <c r="AE45" s="31">
        <f t="shared" si="20"/>
        <v>-2.3405711799931866E-3</v>
      </c>
      <c r="AF45" s="31">
        <f t="shared" si="21"/>
        <v>-6.0360043169213756E-3</v>
      </c>
      <c r="AG45" s="209">
        <f t="shared" si="10"/>
        <v>4.9045301204817593E-2</v>
      </c>
      <c r="AH45" s="209">
        <f t="shared" si="11"/>
        <v>0.13367028718526008</v>
      </c>
      <c r="AI45" s="195">
        <f t="shared" si="12"/>
        <v>0.1240089999531498</v>
      </c>
      <c r="AJ45" s="209">
        <f t="shared" si="13"/>
        <v>0.11120633689106464</v>
      </c>
      <c r="AK45" s="195">
        <f t="shared" si="14"/>
        <v>5.3585653587098339E-2</v>
      </c>
      <c r="AL45" s="209">
        <f t="shared" si="15"/>
        <v>2.5265102755248084E-2</v>
      </c>
      <c r="AM45" s="209">
        <f t="shared" si="26"/>
        <v>4.6454865200003984E-2</v>
      </c>
      <c r="AN45" s="197"/>
      <c r="AO45" s="201">
        <v>1123.4573</v>
      </c>
      <c r="AP45" s="189">
        <v>1453.7376999999999</v>
      </c>
      <c r="AQ45" s="4">
        <v>330.28039999999999</v>
      </c>
      <c r="AR45" s="189">
        <v>330.47763400000002</v>
      </c>
      <c r="AS45" s="201">
        <v>1122.7762889999999</v>
      </c>
      <c r="AT45" s="189">
        <v>1453.253923</v>
      </c>
      <c r="AU45" s="61" t="s">
        <v>494</v>
      </c>
    </row>
    <row r="46" spans="1:47" s="10" customFormat="1" x14ac:dyDescent="0.2">
      <c r="A46" s="224" t="s">
        <v>4</v>
      </c>
      <c r="B46" s="13" t="s">
        <v>46</v>
      </c>
      <c r="C46" s="61" t="s">
        <v>269</v>
      </c>
      <c r="D46" s="12" t="s">
        <v>321</v>
      </c>
      <c r="E46" s="61" t="s">
        <v>670</v>
      </c>
      <c r="F46" s="4">
        <v>1286.1369999999999</v>
      </c>
      <c r="G46" s="189">
        <v>1389.0886</v>
      </c>
      <c r="H46" s="4">
        <v>102.9516</v>
      </c>
      <c r="I46" s="189">
        <v>103.01300000000001</v>
      </c>
      <c r="J46" s="4">
        <v>4.0289999999999999</v>
      </c>
      <c r="K46" s="189">
        <v>2.9999999999999997E-4</v>
      </c>
      <c r="L46" s="4">
        <v>37</v>
      </c>
      <c r="M46" s="189">
        <v>37.020000000000003</v>
      </c>
      <c r="N46" s="4">
        <v>4.0000000000000001E-3</v>
      </c>
      <c r="O46" s="222"/>
      <c r="P46" s="4">
        <v>8.6209999999999995E-2</v>
      </c>
      <c r="Q46" s="31">
        <f t="shared" si="22"/>
        <v>8.6248022600003083E-2</v>
      </c>
      <c r="R46" s="31">
        <f t="shared" si="18"/>
        <v>8.1441774600001793E-2</v>
      </c>
      <c r="S46" s="31">
        <f t="shared" si="19"/>
        <v>7.7388179842580285E-2</v>
      </c>
      <c r="T46" s="217">
        <f t="shared" si="0"/>
        <v>0.13886730497324606</v>
      </c>
      <c r="U46" s="9">
        <f t="shared" si="1"/>
        <v>0.1337349397590355</v>
      </c>
      <c r="V46" s="217">
        <f t="shared" si="2"/>
        <v>0.21806931772152893</v>
      </c>
      <c r="W46" s="9">
        <f t="shared" si="3"/>
        <v>0.20962785991351213</v>
      </c>
      <c r="X46" s="217">
        <f t="shared" si="4"/>
        <v>0.1938622071302234</v>
      </c>
      <c r="Y46" s="217">
        <f t="shared" si="5"/>
        <v>0.13907344307393155</v>
      </c>
      <c r="Z46" s="217">
        <f t="shared" si="6"/>
        <v>0.11006468288542237</v>
      </c>
      <c r="AA46" s="217">
        <f t="shared" si="23"/>
        <v>0.12969855600000813</v>
      </c>
      <c r="AB46" s="11"/>
      <c r="AC46" s="209">
        <f t="shared" si="24"/>
        <v>5.2657304973246069E-2</v>
      </c>
      <c r="AD46" s="40">
        <f t="shared" si="25"/>
        <v>3.8022600003087548E-5</v>
      </c>
      <c r="AE46" s="31">
        <f t="shared" si="20"/>
        <v>-4.7682253999982022E-3</v>
      </c>
      <c r="AF46" s="31">
        <f t="shared" si="21"/>
        <v>-8.8218201574197103E-3</v>
      </c>
      <c r="AG46" s="209">
        <f t="shared" si="10"/>
        <v>4.7524939759035503E-2</v>
      </c>
      <c r="AH46" s="209">
        <f t="shared" si="11"/>
        <v>0.13185931772152892</v>
      </c>
      <c r="AI46" s="195">
        <f t="shared" si="12"/>
        <v>0.12341785991351213</v>
      </c>
      <c r="AJ46" s="209">
        <f t="shared" si="13"/>
        <v>0.1076522071302234</v>
      </c>
      <c r="AK46" s="195">
        <f t="shared" si="14"/>
        <v>5.2863443073931551E-2</v>
      </c>
      <c r="AL46" s="209">
        <f t="shared" si="15"/>
        <v>2.3854682885422376E-2</v>
      </c>
      <c r="AM46" s="209">
        <f t="shared" si="26"/>
        <v>4.348855600000813E-2</v>
      </c>
      <c r="AN46" s="197"/>
      <c r="AO46" s="201">
        <v>1123.4581000000001</v>
      </c>
      <c r="AP46" s="189">
        <v>1453.7388000000001</v>
      </c>
      <c r="AQ46" s="4">
        <v>330.28070000000002</v>
      </c>
      <c r="AR46" s="189">
        <v>330.47763400000002</v>
      </c>
      <c r="AS46" s="201">
        <v>1122.7762889999999</v>
      </c>
      <c r="AT46" s="189">
        <v>1453.253923</v>
      </c>
      <c r="AU46" s="61" t="s">
        <v>495</v>
      </c>
    </row>
    <row r="47" spans="1:47" s="10" customFormat="1" x14ac:dyDescent="0.2">
      <c r="A47" s="224" t="s">
        <v>2</v>
      </c>
      <c r="B47" s="13" t="s">
        <v>47</v>
      </c>
      <c r="C47" s="61" t="s">
        <v>270</v>
      </c>
      <c r="D47" s="12" t="s">
        <v>322</v>
      </c>
      <c r="E47" s="61" t="s">
        <v>670</v>
      </c>
      <c r="F47" s="4">
        <v>1285.4449</v>
      </c>
      <c r="G47" s="189">
        <v>1388.4455</v>
      </c>
      <c r="H47" s="4">
        <v>103.00060000000001</v>
      </c>
      <c r="I47" s="189">
        <v>103.02509999999999</v>
      </c>
      <c r="J47" s="4">
        <v>4.1379999999999999</v>
      </c>
      <c r="K47" s="189">
        <v>4.0000000000000002E-4</v>
      </c>
      <c r="L47" s="4">
        <v>37</v>
      </c>
      <c r="M47" s="189">
        <v>36.994999999999997</v>
      </c>
      <c r="N47" s="4">
        <v>8.0000000000000002E-3</v>
      </c>
      <c r="O47" s="222"/>
      <c r="P47" s="4">
        <v>8.9300000000000004E-2</v>
      </c>
      <c r="Q47" s="31">
        <f t="shared" si="22"/>
        <v>9.0983239019998052E-2</v>
      </c>
      <c r="R47" s="31">
        <f t="shared" si="18"/>
        <v>8.5945929419999345E-2</v>
      </c>
      <c r="S47" s="31">
        <f t="shared" si="19"/>
        <v>8.1812894050857912E-2</v>
      </c>
      <c r="T47" s="217">
        <f t="shared" si="0"/>
        <v>0.14378870071232086</v>
      </c>
      <c r="U47" s="9">
        <f t="shared" si="1"/>
        <v>0.13859437751003531</v>
      </c>
      <c r="V47" s="217">
        <f t="shared" si="2"/>
        <v>0.22285452738287859</v>
      </c>
      <c r="W47" s="9">
        <f t="shared" si="3"/>
        <v>0.21486442621867613</v>
      </c>
      <c r="X47" s="217">
        <f t="shared" si="4"/>
        <v>0.19802601627702643</v>
      </c>
      <c r="Y47" s="217">
        <f t="shared" si="5"/>
        <v>0.14425775523238382</v>
      </c>
      <c r="Z47" s="217">
        <f t="shared" si="6"/>
        <v>0.11501661442889599</v>
      </c>
      <c r="AA47" s="217">
        <f t="shared" si="23"/>
        <v>0.13399178120000244</v>
      </c>
      <c r="AB47" s="11"/>
      <c r="AC47" s="209">
        <f t="shared" si="24"/>
        <v>5.4488700712320856E-2</v>
      </c>
      <c r="AD47" s="40">
        <f t="shared" si="25"/>
        <v>1.6832390199980479E-3</v>
      </c>
      <c r="AE47" s="31">
        <f t="shared" si="20"/>
        <v>-3.3540705800006593E-3</v>
      </c>
      <c r="AF47" s="31">
        <f t="shared" si="21"/>
        <v>-7.4871059491420922E-3</v>
      </c>
      <c r="AG47" s="209">
        <f t="shared" si="10"/>
        <v>4.9294377510035306E-2</v>
      </c>
      <c r="AH47" s="209">
        <f t="shared" si="11"/>
        <v>0.1335545273828786</v>
      </c>
      <c r="AI47" s="195">
        <f t="shared" si="12"/>
        <v>0.12556442621867614</v>
      </c>
      <c r="AJ47" s="209">
        <f t="shared" si="13"/>
        <v>0.10872601627702642</v>
      </c>
      <c r="AK47" s="195">
        <f t="shared" si="14"/>
        <v>5.4957755232383818E-2</v>
      </c>
      <c r="AL47" s="209">
        <f t="shared" si="15"/>
        <v>2.5716614428895987E-2</v>
      </c>
      <c r="AM47" s="209">
        <f t="shared" si="26"/>
        <v>4.4691781200002431E-2</v>
      </c>
      <c r="AN47" s="197"/>
      <c r="AO47" s="201">
        <v>1122.7321999999999</v>
      </c>
      <c r="AP47" s="189">
        <v>1453.1312</v>
      </c>
      <c r="AQ47" s="4">
        <v>330.399</v>
      </c>
      <c r="AR47" s="189">
        <v>330.4776</v>
      </c>
      <c r="AS47" s="201">
        <v>1122.7763</v>
      </c>
      <c r="AT47" s="189">
        <v>1453.2538999999999</v>
      </c>
      <c r="AU47" s="61" t="s">
        <v>496</v>
      </c>
    </row>
    <row r="48" spans="1:47" s="10" customFormat="1" x14ac:dyDescent="0.2">
      <c r="A48" s="224" t="s">
        <v>5</v>
      </c>
      <c r="B48" s="13" t="s">
        <v>48</v>
      </c>
      <c r="C48" s="61" t="s">
        <v>271</v>
      </c>
      <c r="D48" s="12" t="s">
        <v>323</v>
      </c>
      <c r="E48" s="61" t="s">
        <v>670</v>
      </c>
      <c r="F48" s="4">
        <v>1284.9937</v>
      </c>
      <c r="G48" s="189">
        <v>1388.0418999999999</v>
      </c>
      <c r="H48" s="4">
        <v>103.04819999999999</v>
      </c>
      <c r="I48" s="189">
        <v>103.0337</v>
      </c>
      <c r="J48" s="4">
        <v>4.5049999999999999</v>
      </c>
      <c r="K48" s="189">
        <v>5.0000000000000001E-4</v>
      </c>
      <c r="L48" s="4">
        <v>37</v>
      </c>
      <c r="M48" s="189">
        <v>36.99</v>
      </c>
      <c r="N48" s="4">
        <v>1.2E-2</v>
      </c>
      <c r="O48" s="222"/>
      <c r="P48" s="4">
        <v>0.10009999999999999</v>
      </c>
      <c r="Q48" s="31">
        <f t="shared" si="22"/>
        <v>9.4348764739997648E-2</v>
      </c>
      <c r="R48" s="31">
        <f t="shared" si="18"/>
        <v>8.9147229540003536E-2</v>
      </c>
      <c r="S48" s="31">
        <f t="shared" si="19"/>
        <v>8.4978154512260651E-2</v>
      </c>
      <c r="T48" s="217">
        <f t="shared" si="0"/>
        <v>0.14729784972587368</v>
      </c>
      <c r="U48" s="9">
        <f t="shared" si="1"/>
        <v>0.14204819277108</v>
      </c>
      <c r="V48" s="217">
        <f t="shared" si="2"/>
        <v>0.22626882678014226</v>
      </c>
      <c r="W48" s="9">
        <f t="shared" si="3"/>
        <v>0.21859064361162334</v>
      </c>
      <c r="X48" s="217">
        <f t="shared" si="4"/>
        <v>0.20102087438044691</v>
      </c>
      <c r="Y48" s="217">
        <f t="shared" si="5"/>
        <v>0.14794656211151214</v>
      </c>
      <c r="Z48" s="217">
        <f t="shared" si="6"/>
        <v>0.11855269439547556</v>
      </c>
      <c r="AA48" s="217">
        <f t="shared" si="23"/>
        <v>0.13704316440000497</v>
      </c>
      <c r="AB48" s="11"/>
      <c r="AC48" s="209">
        <f t="shared" si="24"/>
        <v>4.7197849725873681E-2</v>
      </c>
      <c r="AD48" s="40">
        <f t="shared" si="25"/>
        <v>-5.7512352600023464E-3</v>
      </c>
      <c r="AE48" s="31">
        <f t="shared" si="20"/>
        <v>-1.0952770459996458E-2</v>
      </c>
      <c r="AF48" s="31">
        <f t="shared" si="21"/>
        <v>-1.5121845487739344E-2</v>
      </c>
      <c r="AG48" s="209">
        <f t="shared" si="10"/>
        <v>4.1948192771080001E-2</v>
      </c>
      <c r="AH48" s="209">
        <f t="shared" si="11"/>
        <v>0.12616882678014227</v>
      </c>
      <c r="AI48" s="195">
        <f t="shared" si="12"/>
        <v>0.11849064361162334</v>
      </c>
      <c r="AJ48" s="209">
        <f t="shared" si="13"/>
        <v>0.10092087438044692</v>
      </c>
      <c r="AK48" s="195">
        <f t="shared" si="14"/>
        <v>4.7846562111512142E-2</v>
      </c>
      <c r="AL48" s="209">
        <f t="shared" si="15"/>
        <v>1.8452694395475561E-2</v>
      </c>
      <c r="AM48" s="209">
        <f t="shared" si="26"/>
        <v>3.6943164400004974E-2</v>
      </c>
      <c r="AN48" s="197"/>
      <c r="AO48" s="201">
        <v>1122.2672</v>
      </c>
      <c r="AP48" s="189">
        <v>1452.7914000000001</v>
      </c>
      <c r="AQ48" s="4">
        <v>330.52420000000001</v>
      </c>
      <c r="AR48" s="189">
        <v>330.4776</v>
      </c>
      <c r="AS48" s="201">
        <v>1122.7763</v>
      </c>
      <c r="AT48" s="189">
        <v>1453.2538999999999</v>
      </c>
      <c r="AU48" s="61" t="s">
        <v>497</v>
      </c>
    </row>
    <row r="49" spans="1:47" s="10" customFormat="1" x14ac:dyDescent="0.2">
      <c r="A49" s="224" t="s">
        <v>4</v>
      </c>
      <c r="B49" s="13" t="s">
        <v>49</v>
      </c>
      <c r="C49" s="61" t="s">
        <v>269</v>
      </c>
      <c r="D49" s="12" t="s">
        <v>324</v>
      </c>
      <c r="E49" s="61" t="s">
        <v>670</v>
      </c>
      <c r="F49" s="4">
        <v>1286.0561</v>
      </c>
      <c r="G49" s="189">
        <v>1389.0341000000001</v>
      </c>
      <c r="H49" s="4">
        <v>102.97799999999999</v>
      </c>
      <c r="I49" s="189">
        <v>103.0393</v>
      </c>
      <c r="J49" s="4">
        <v>4.5110000000000001</v>
      </c>
      <c r="K49" s="189">
        <v>2.9999999999999997E-4</v>
      </c>
      <c r="L49" s="4">
        <v>37</v>
      </c>
      <c r="M49" s="189">
        <v>37.020000000000003</v>
      </c>
      <c r="N49" s="4">
        <v>8.9999999999999993E-3</v>
      </c>
      <c r="O49" s="222"/>
      <c r="P49" s="4">
        <v>0.10026</v>
      </c>
      <c r="Q49" s="31">
        <f t="shared" si="22"/>
        <v>9.6540269860000194E-2</v>
      </c>
      <c r="R49" s="31">
        <f t="shared" si="18"/>
        <v>9.1231797060004283E-2</v>
      </c>
      <c r="S49" s="31">
        <f t="shared" si="19"/>
        <v>8.7048289385480801E-2</v>
      </c>
      <c r="T49" s="217">
        <f t="shared" si="0"/>
        <v>0.14958786007628078</v>
      </c>
      <c r="U49" s="9">
        <f t="shared" si="1"/>
        <v>0.14429718875501621</v>
      </c>
      <c r="V49" s="217">
        <f t="shared" si="2"/>
        <v>0.22849793852947187</v>
      </c>
      <c r="W49" s="9">
        <f t="shared" si="3"/>
        <v>0.22101892536687801</v>
      </c>
      <c r="X49" s="217">
        <f t="shared" si="4"/>
        <v>0.20298702869445151</v>
      </c>
      <c r="Y49" s="217">
        <f t="shared" si="5"/>
        <v>0.15035037299485143</v>
      </c>
      <c r="Z49" s="217">
        <f t="shared" si="6"/>
        <v>0.12086255080794217</v>
      </c>
      <c r="AA49" s="217">
        <f t="shared" si="23"/>
        <v>0.13903011160000034</v>
      </c>
      <c r="AB49" s="11"/>
      <c r="AC49" s="209">
        <f t="shared" si="24"/>
        <v>4.9327860076280775E-2</v>
      </c>
      <c r="AD49" s="40">
        <f t="shared" si="25"/>
        <v>-3.7197301399998078E-3</v>
      </c>
      <c r="AE49" s="31">
        <f t="shared" si="20"/>
        <v>-9.0282029399957192E-3</v>
      </c>
      <c r="AF49" s="31">
        <f t="shared" si="21"/>
        <v>-1.3211710614519201E-2</v>
      </c>
      <c r="AG49" s="209">
        <f t="shared" si="10"/>
        <v>4.4037188755016207E-2</v>
      </c>
      <c r="AH49" s="209">
        <f t="shared" si="11"/>
        <v>0.12823793852947185</v>
      </c>
      <c r="AI49" s="195">
        <f t="shared" si="12"/>
        <v>0.120758925366878</v>
      </c>
      <c r="AJ49" s="209">
        <f t="shared" si="13"/>
        <v>0.10272702869445151</v>
      </c>
      <c r="AK49" s="195">
        <f t="shared" si="14"/>
        <v>5.0090372994851431E-2</v>
      </c>
      <c r="AL49" s="209">
        <f t="shared" si="15"/>
        <v>2.0602550807942169E-2</v>
      </c>
      <c r="AM49" s="209">
        <f t="shared" si="26"/>
        <v>3.8770111600000337E-2</v>
      </c>
      <c r="AN49" s="197"/>
      <c r="AO49" s="201">
        <v>1123.4584</v>
      </c>
      <c r="AP49" s="189">
        <v>1453.7394999999999</v>
      </c>
      <c r="AQ49" s="4">
        <v>330.28109999999998</v>
      </c>
      <c r="AR49" s="189">
        <v>330.47763400000002</v>
      </c>
      <c r="AS49" s="201">
        <v>1122.7762889999999</v>
      </c>
      <c r="AT49" s="189">
        <v>1453.253923</v>
      </c>
      <c r="AU49" s="61" t="s">
        <v>498</v>
      </c>
    </row>
    <row r="50" spans="1:47" s="10" customFormat="1" x14ac:dyDescent="0.2">
      <c r="A50" s="224" t="s">
        <v>5</v>
      </c>
      <c r="B50" s="13" t="s">
        <v>50</v>
      </c>
      <c r="C50" s="61" t="s">
        <v>271</v>
      </c>
      <c r="D50" s="12" t="s">
        <v>325</v>
      </c>
      <c r="E50" s="61" t="s">
        <v>670</v>
      </c>
      <c r="F50" s="4">
        <v>1284.8851</v>
      </c>
      <c r="G50" s="189">
        <v>1387.9751000000001</v>
      </c>
      <c r="H50" s="4">
        <v>103.09</v>
      </c>
      <c r="I50" s="189">
        <v>103.07680000000001</v>
      </c>
      <c r="J50" s="4">
        <v>4.9790000000000001</v>
      </c>
      <c r="K50" s="189">
        <v>4.0000000000000002E-4</v>
      </c>
      <c r="L50" s="4">
        <v>37</v>
      </c>
      <c r="M50" s="189">
        <v>36.817500000000003</v>
      </c>
      <c r="N50" s="4">
        <v>6.0000000000000001E-3</v>
      </c>
      <c r="O50" s="222"/>
      <c r="P50" s="4">
        <v>0.11545999999999999</v>
      </c>
      <c r="Q50" s="31">
        <f t="shared" si="22"/>
        <v>0.1112155273600024</v>
      </c>
      <c r="R50" s="31">
        <f t="shared" si="18"/>
        <v>0.10519095456000827</v>
      </c>
      <c r="S50" s="31">
        <f t="shared" si="19"/>
        <v>0.10109094503674888</v>
      </c>
      <c r="T50" s="217">
        <f t="shared" si="0"/>
        <v>0.1650214995679562</v>
      </c>
      <c r="U50" s="9">
        <f t="shared" si="1"/>
        <v>0.15935742971887507</v>
      </c>
      <c r="V50" s="217">
        <f t="shared" si="2"/>
        <v>0.24354116138420068</v>
      </c>
      <c r="W50" s="9">
        <f t="shared" si="3"/>
        <v>0.23731691174957276</v>
      </c>
      <c r="X50" s="217">
        <f t="shared" si="4"/>
        <v>0.21648381733280075</v>
      </c>
      <c r="Y50" s="217">
        <f t="shared" si="5"/>
        <v>0.16648266895902131</v>
      </c>
      <c r="Z50" s="217">
        <f t="shared" si="6"/>
        <v>0.13647500456136186</v>
      </c>
      <c r="AA50" s="217">
        <f t="shared" si="23"/>
        <v>0.15233556160000461</v>
      </c>
      <c r="AB50" s="11"/>
      <c r="AC50" s="209">
        <f t="shared" si="24"/>
        <v>4.9561499567956205E-2</v>
      </c>
      <c r="AD50" s="40">
        <f t="shared" si="25"/>
        <v>-4.2444726399975957E-3</v>
      </c>
      <c r="AE50" s="31">
        <f t="shared" si="20"/>
        <v>-1.0269045439991728E-2</v>
      </c>
      <c r="AF50" s="31">
        <f t="shared" si="21"/>
        <v>-1.436905496325111E-2</v>
      </c>
      <c r="AG50" s="209">
        <f t="shared" si="10"/>
        <v>4.3897429718875072E-2</v>
      </c>
      <c r="AH50" s="209">
        <f t="shared" si="11"/>
        <v>0.12808116138420067</v>
      </c>
      <c r="AI50" s="195">
        <f t="shared" si="12"/>
        <v>0.12185691174957276</v>
      </c>
      <c r="AJ50" s="209">
        <f t="shared" si="13"/>
        <v>0.10102381733280076</v>
      </c>
      <c r="AK50" s="195">
        <f t="shared" si="14"/>
        <v>5.1022668959021314E-2</v>
      </c>
      <c r="AL50" s="209">
        <f t="shared" si="15"/>
        <v>2.1015004561361864E-2</v>
      </c>
      <c r="AM50" s="209">
        <f t="shared" si="26"/>
        <v>3.6875561600004617E-2</v>
      </c>
      <c r="AN50" s="197"/>
      <c r="AO50" s="201">
        <v>1122.2689</v>
      </c>
      <c r="AP50" s="189">
        <v>1452.7887000000001</v>
      </c>
      <c r="AQ50" s="4">
        <v>330.51979999999998</v>
      </c>
      <c r="AR50" s="189">
        <v>330.4776</v>
      </c>
      <c r="AS50" s="201">
        <v>1122.7763</v>
      </c>
      <c r="AT50" s="189">
        <v>1453.2538999999999</v>
      </c>
      <c r="AU50" s="61" t="s">
        <v>499</v>
      </c>
    </row>
    <row r="51" spans="1:47" s="10" customFormat="1" x14ac:dyDescent="0.2">
      <c r="A51" s="224" t="s">
        <v>4</v>
      </c>
      <c r="B51" s="13" t="s">
        <v>51</v>
      </c>
      <c r="C51" s="61" t="s">
        <v>269</v>
      </c>
      <c r="D51" s="12" t="s">
        <v>326</v>
      </c>
      <c r="E51" s="61" t="s">
        <v>670</v>
      </c>
      <c r="F51" s="4">
        <v>1285.9566</v>
      </c>
      <c r="G51" s="189">
        <v>1388.9752000000001</v>
      </c>
      <c r="H51" s="4">
        <v>103.01860000000001</v>
      </c>
      <c r="I51" s="189">
        <v>103.08159999999999</v>
      </c>
      <c r="J51" s="4">
        <v>5.0039999999999996</v>
      </c>
      <c r="K51" s="189">
        <v>2.9999999999999997E-4</v>
      </c>
      <c r="L51" s="4">
        <v>37</v>
      </c>
      <c r="M51" s="189">
        <v>36.96</v>
      </c>
      <c r="N51" s="4">
        <v>4.0000000000000001E-3</v>
      </c>
      <c r="O51" s="222"/>
      <c r="P51" s="4">
        <v>0.11617</v>
      </c>
      <c r="Q51" s="31">
        <f t="shared" si="22"/>
        <v>0.11309396032000052</v>
      </c>
      <c r="R51" s="31">
        <f t="shared" si="18"/>
        <v>0.10697772672000383</v>
      </c>
      <c r="S51" s="31">
        <f t="shared" si="19"/>
        <v>0.10291062906882557</v>
      </c>
      <c r="T51" s="217">
        <f t="shared" si="0"/>
        <v>0.16700911580846878</v>
      </c>
      <c r="U51" s="9">
        <f t="shared" si="1"/>
        <v>0.16128514056224405</v>
      </c>
      <c r="V51" s="217">
        <f t="shared" si="2"/>
        <v>0.24548096828220878</v>
      </c>
      <c r="W51" s="9">
        <f t="shared" si="3"/>
        <v>0.2394075371482291</v>
      </c>
      <c r="X51" s="217">
        <f t="shared" si="4"/>
        <v>0.21825333721494644</v>
      </c>
      <c r="Y51" s="217">
        <f t="shared" si="5"/>
        <v>0.16855190629054118</v>
      </c>
      <c r="Z51" s="217">
        <f t="shared" si="6"/>
        <v>0.13849115787161281</v>
      </c>
      <c r="AA51" s="217">
        <f t="shared" si="23"/>
        <v>0.1540386591999976</v>
      </c>
      <c r="AB51" s="11"/>
      <c r="AC51" s="209">
        <f t="shared" si="24"/>
        <v>5.0839115808468782E-2</v>
      </c>
      <c r="AD51" s="40">
        <f t="shared" si="25"/>
        <v>-3.076039679999476E-3</v>
      </c>
      <c r="AE51" s="31">
        <f t="shared" si="20"/>
        <v>-9.1922732799961659E-3</v>
      </c>
      <c r="AF51" s="31">
        <f t="shared" si="21"/>
        <v>-1.3259370931174422E-2</v>
      </c>
      <c r="AG51" s="209">
        <f t="shared" si="10"/>
        <v>4.5115140562244055E-2</v>
      </c>
      <c r="AH51" s="209">
        <f t="shared" si="11"/>
        <v>0.12931096828220878</v>
      </c>
      <c r="AI51" s="195">
        <f t="shared" si="12"/>
        <v>0.1232375371482291</v>
      </c>
      <c r="AJ51" s="209">
        <f t="shared" si="13"/>
        <v>0.10208333721494645</v>
      </c>
      <c r="AK51" s="195">
        <f t="shared" si="14"/>
        <v>5.238190629054118E-2</v>
      </c>
      <c r="AL51" s="209">
        <f t="shared" si="15"/>
        <v>2.2321157871612818E-2</v>
      </c>
      <c r="AM51" s="209">
        <f t="shared" si="26"/>
        <v>3.7868659199997601E-2</v>
      </c>
      <c r="AN51" s="197"/>
      <c r="AO51" s="201">
        <v>1123.4657</v>
      </c>
      <c r="AP51" s="189">
        <v>1453.7412999999999</v>
      </c>
      <c r="AQ51" s="4">
        <v>330.2756</v>
      </c>
      <c r="AR51" s="189">
        <v>330.47763400000002</v>
      </c>
      <c r="AS51" s="201">
        <v>1122.7762889999999</v>
      </c>
      <c r="AT51" s="189">
        <v>1453.253923</v>
      </c>
      <c r="AU51" s="61" t="s">
        <v>500</v>
      </c>
    </row>
    <row r="52" spans="1:47" s="10" customFormat="1" x14ac:dyDescent="0.2">
      <c r="A52" s="224" t="s">
        <v>5</v>
      </c>
      <c r="B52" s="13" t="s">
        <v>52</v>
      </c>
      <c r="C52" s="61" t="s">
        <v>271</v>
      </c>
      <c r="D52" s="12" t="s">
        <v>327</v>
      </c>
      <c r="E52" s="61" t="s">
        <v>670</v>
      </c>
      <c r="F52" s="4">
        <v>1284.7815000000001</v>
      </c>
      <c r="G52" s="189">
        <v>1387.9177999999999</v>
      </c>
      <c r="H52" s="4">
        <v>103.13630000000001</v>
      </c>
      <c r="I52" s="189">
        <v>103.1283</v>
      </c>
      <c r="J52" s="4">
        <v>5.4630000000000001</v>
      </c>
      <c r="K52" s="189">
        <v>2.9999999999999997E-4</v>
      </c>
      <c r="L52" s="4">
        <v>37</v>
      </c>
      <c r="M52" s="189">
        <v>36.924999999999997</v>
      </c>
      <c r="N52" s="4">
        <v>0.02</v>
      </c>
      <c r="O52" s="222"/>
      <c r="P52" s="4">
        <v>0.13266</v>
      </c>
      <c r="Q52" s="31">
        <f t="shared" si="22"/>
        <v>0.13136954766000031</v>
      </c>
      <c r="R52" s="31">
        <f t="shared" si="18"/>
        <v>0.1243615308599999</v>
      </c>
      <c r="S52" s="31">
        <f t="shared" si="19"/>
        <v>0.12086894094279202</v>
      </c>
      <c r="T52" s="217">
        <f t="shared" si="0"/>
        <v>0.18648392678733217</v>
      </c>
      <c r="U52" s="9">
        <f t="shared" si="1"/>
        <v>0.18004016064256587</v>
      </c>
      <c r="V52" s="217">
        <f t="shared" si="2"/>
        <v>0.2645158238010481</v>
      </c>
      <c r="W52" s="9">
        <f t="shared" si="3"/>
        <v>0.2597965804842734</v>
      </c>
      <c r="X52" s="217">
        <f t="shared" si="4"/>
        <v>0.23596841651033174</v>
      </c>
      <c r="Y52" s="217">
        <f t="shared" si="5"/>
        <v>0.18873181880420065</v>
      </c>
      <c r="Z52" s="217">
        <f t="shared" si="6"/>
        <v>0.15830789558822289</v>
      </c>
      <c r="AA52" s="217">
        <f t="shared" si="23"/>
        <v>0.17060837960000441</v>
      </c>
      <c r="AB52" s="11"/>
      <c r="AC52" s="209">
        <f t="shared" si="24"/>
        <v>5.3823926787332166E-2</v>
      </c>
      <c r="AD52" s="40">
        <f t="shared" si="25"/>
        <v>-1.2904523399996926E-3</v>
      </c>
      <c r="AE52" s="31">
        <f t="shared" si="20"/>
        <v>-8.2984691400000976E-3</v>
      </c>
      <c r="AF52" s="31">
        <f t="shared" si="21"/>
        <v>-1.1791059057207981E-2</v>
      </c>
      <c r="AG52" s="209">
        <f t="shared" si="10"/>
        <v>4.7380160642565866E-2</v>
      </c>
      <c r="AH52" s="209">
        <f t="shared" si="11"/>
        <v>0.1318558238010481</v>
      </c>
      <c r="AI52" s="195">
        <f t="shared" si="12"/>
        <v>0.1271365804842734</v>
      </c>
      <c r="AJ52" s="209">
        <f t="shared" si="13"/>
        <v>0.10330841651033174</v>
      </c>
      <c r="AK52" s="195">
        <f t="shared" si="14"/>
        <v>5.6071818804200646E-2</v>
      </c>
      <c r="AL52" s="209">
        <f t="shared" si="15"/>
        <v>2.5647895588222891E-2</v>
      </c>
      <c r="AM52" s="209">
        <f t="shared" si="26"/>
        <v>3.7948379600004412E-2</v>
      </c>
      <c r="AN52" s="197"/>
      <c r="AO52" s="201">
        <v>1122.2852</v>
      </c>
      <c r="AP52" s="189">
        <v>1452.7882999999999</v>
      </c>
      <c r="AQ52" s="4">
        <v>330.50310000000002</v>
      </c>
      <c r="AR52" s="189">
        <v>330.4776</v>
      </c>
      <c r="AS52" s="201">
        <v>1122.7763</v>
      </c>
      <c r="AT52" s="189">
        <v>1453.2538999999999</v>
      </c>
      <c r="AU52" s="61" t="s">
        <v>501</v>
      </c>
    </row>
    <row r="53" spans="1:47" s="10" customFormat="1" x14ac:dyDescent="0.2">
      <c r="A53" s="224" t="s">
        <v>4</v>
      </c>
      <c r="B53" s="13" t="s">
        <v>53</v>
      </c>
      <c r="C53" s="61" t="s">
        <v>269</v>
      </c>
      <c r="D53" s="12" t="s">
        <v>328</v>
      </c>
      <c r="E53" s="61" t="s">
        <v>670</v>
      </c>
      <c r="F53" s="4">
        <v>1285.7036000000001</v>
      </c>
      <c r="G53" s="189">
        <v>1388.8290999999999</v>
      </c>
      <c r="H53" s="4">
        <v>103.1255</v>
      </c>
      <c r="I53" s="189">
        <v>103.18470000000001</v>
      </c>
      <c r="J53" s="4">
        <v>6.01</v>
      </c>
      <c r="K53" s="189">
        <v>8.0000000000000004E-4</v>
      </c>
      <c r="L53" s="4">
        <v>37</v>
      </c>
      <c r="M53" s="189">
        <v>37.020000000000003</v>
      </c>
      <c r="N53" s="4">
        <v>8.9999999999999993E-3</v>
      </c>
      <c r="O53" s="222"/>
      <c r="P53" s="4">
        <v>0.15509999999999999</v>
      </c>
      <c r="Q53" s="31">
        <f t="shared" ref="Q53:Q84" si="27">-46.17504+0.448773*I53+0.0773642*(I53-103.848)^2+0.0343283*(I53-103.848)^3</f>
        <v>0.15548703047316054</v>
      </c>
      <c r="R53" s="31">
        <f t="shared" si="18"/>
        <v>0.1453561037400064</v>
      </c>
      <c r="S53" s="31">
        <f t="shared" si="19"/>
        <v>0.1431459715270493</v>
      </c>
      <c r="T53" s="217">
        <f t="shared" si="0"/>
        <v>0.21031594672967913</v>
      </c>
      <c r="U53" s="9">
        <f t="shared" si="1"/>
        <v>0.20269076305220871</v>
      </c>
      <c r="V53" s="217">
        <f t="shared" si="2"/>
        <v>0.2878761075262446</v>
      </c>
      <c r="W53" s="9">
        <f t="shared" si="3"/>
        <v>0.28452705078395396</v>
      </c>
      <c r="X53" s="217">
        <f t="shared" si="4"/>
        <v>0.25855167654799516</v>
      </c>
      <c r="Y53" s="217">
        <f t="shared" si="5"/>
        <v>0.21321038049303453</v>
      </c>
      <c r="Z53" s="217">
        <f t="shared" si="6"/>
        <v>0.18270058731286554</v>
      </c>
      <c r="AA53" s="217">
        <f t="shared" si="23"/>
        <v>0.19061977640000549</v>
      </c>
      <c r="AB53" s="11"/>
      <c r="AC53" s="209">
        <f t="shared" si="24"/>
        <v>5.5215946729679138E-2</v>
      </c>
      <c r="AD53" s="40">
        <f t="shared" si="25"/>
        <v>3.8703047316054895E-4</v>
      </c>
      <c r="AE53" s="31">
        <f t="shared" si="20"/>
        <v>-9.7438962599935841E-3</v>
      </c>
      <c r="AF53" s="31">
        <f t="shared" si="21"/>
        <v>-1.1954028472950684E-2</v>
      </c>
      <c r="AG53" s="209">
        <f t="shared" si="10"/>
        <v>4.7590763052208718E-2</v>
      </c>
      <c r="AH53" s="209">
        <f t="shared" si="11"/>
        <v>0.13277610752624461</v>
      </c>
      <c r="AI53" s="195">
        <f t="shared" si="12"/>
        <v>0.12942705078395397</v>
      </c>
      <c r="AJ53" s="209">
        <f t="shared" si="13"/>
        <v>0.10345167654799517</v>
      </c>
      <c r="AK53" s="195">
        <f t="shared" si="14"/>
        <v>5.8110380493034547E-2</v>
      </c>
      <c r="AL53" s="209">
        <f t="shared" si="15"/>
        <v>2.7600587312865549E-2</v>
      </c>
      <c r="AM53" s="209">
        <f t="shared" si="26"/>
        <v>3.5519776400005504E-2</v>
      </c>
      <c r="AN53" s="197"/>
      <c r="AO53" s="201">
        <v>1123.4485999999999</v>
      </c>
      <c r="AP53" s="189">
        <v>1453.7366</v>
      </c>
      <c r="AQ53" s="4">
        <v>330.28800000000001</v>
      </c>
      <c r="AR53" s="189">
        <v>330.47763400000002</v>
      </c>
      <c r="AS53" s="201">
        <v>1122.7762889999999</v>
      </c>
      <c r="AT53" s="189">
        <v>1453.253923</v>
      </c>
      <c r="AU53" s="61" t="s">
        <v>502</v>
      </c>
    </row>
    <row r="54" spans="1:47" s="10" customFormat="1" x14ac:dyDescent="0.2">
      <c r="A54" s="224" t="s">
        <v>5</v>
      </c>
      <c r="B54" s="13" t="s">
        <v>54</v>
      </c>
      <c r="C54" s="61" t="s">
        <v>271</v>
      </c>
      <c r="D54" s="12" t="s">
        <v>329</v>
      </c>
      <c r="E54" s="61" t="s">
        <v>670</v>
      </c>
      <c r="F54" s="4">
        <v>1284.5547999999999</v>
      </c>
      <c r="G54" s="189">
        <v>1387.7886000000001</v>
      </c>
      <c r="H54" s="4">
        <v>103.2338</v>
      </c>
      <c r="I54" s="189">
        <v>103.22320000000001</v>
      </c>
      <c r="J54" s="4">
        <v>6.28</v>
      </c>
      <c r="K54" s="189">
        <v>5.0000000000000001E-4</v>
      </c>
      <c r="L54" s="4">
        <v>37</v>
      </c>
      <c r="M54" s="189">
        <v>37.04</v>
      </c>
      <c r="N54" s="4">
        <v>0</v>
      </c>
      <c r="O54" s="222"/>
      <c r="P54" s="4">
        <v>0.16775000000000001</v>
      </c>
      <c r="Q54" s="31">
        <f t="shared" si="27"/>
        <v>0.17057329677333971</v>
      </c>
      <c r="R54" s="31">
        <f t="shared" si="18"/>
        <v>0.15968750544000443</v>
      </c>
      <c r="S54" s="31">
        <f t="shared" si="19"/>
        <v>0.15870103485206363</v>
      </c>
      <c r="T54" s="217">
        <f t="shared" si="0"/>
        <v>0.22676468964345986</v>
      </c>
      <c r="U54" s="9">
        <f t="shared" si="1"/>
        <v>0.21815261044176656</v>
      </c>
      <c r="V54" s="217">
        <f t="shared" si="2"/>
        <v>0.30403920945536811</v>
      </c>
      <c r="W54" s="9">
        <f t="shared" si="3"/>
        <v>0.3014656303733117</v>
      </c>
      <c r="X54" s="217">
        <f t="shared" si="4"/>
        <v>0.27468173705915433</v>
      </c>
      <c r="Y54" s="217">
        <f t="shared" si="5"/>
        <v>0.22998003997764194</v>
      </c>
      <c r="Z54" s="217">
        <f t="shared" si="6"/>
        <v>0.19961852764390642</v>
      </c>
      <c r="AA54" s="217"/>
      <c r="AB54" s="11"/>
      <c r="AC54" s="209">
        <f t="shared" si="24"/>
        <v>5.901468964345985E-2</v>
      </c>
      <c r="AD54" s="40">
        <f t="shared" si="25"/>
        <v>2.8232967733397007E-3</v>
      </c>
      <c r="AE54" s="31">
        <f t="shared" si="20"/>
        <v>-8.0624945599955811E-3</v>
      </c>
      <c r="AF54" s="31">
        <f t="shared" si="21"/>
        <v>-9.0489651479363775E-3</v>
      </c>
      <c r="AG54" s="209">
        <f t="shared" si="10"/>
        <v>5.0402610441766554E-2</v>
      </c>
      <c r="AH54" s="209">
        <f t="shared" si="11"/>
        <v>0.1362892094553681</v>
      </c>
      <c r="AI54" s="195">
        <f t="shared" si="12"/>
        <v>0.13371563037331169</v>
      </c>
      <c r="AJ54" s="209">
        <f t="shared" si="13"/>
        <v>0.10693173705915432</v>
      </c>
      <c r="AK54" s="195">
        <f t="shared" si="14"/>
        <v>6.2230039977641927E-2</v>
      </c>
      <c r="AL54" s="209">
        <f t="shared" si="15"/>
        <v>3.1868527643906408E-2</v>
      </c>
      <c r="AM54" s="31"/>
      <c r="AN54" s="197"/>
      <c r="AO54" s="201">
        <v>1122.2729999999999</v>
      </c>
      <c r="AP54" s="189">
        <v>1452.7845</v>
      </c>
      <c r="AQ54" s="4">
        <v>330.51150000000001</v>
      </c>
      <c r="AR54" s="189">
        <v>330.4776</v>
      </c>
      <c r="AS54" s="201">
        <v>1122.7763</v>
      </c>
      <c r="AT54" s="189">
        <v>1453.2538999999999</v>
      </c>
      <c r="AU54" s="61" t="s">
        <v>503</v>
      </c>
    </row>
    <row r="55" spans="1:47" s="10" customFormat="1" x14ac:dyDescent="0.2">
      <c r="A55" s="224" t="s">
        <v>4</v>
      </c>
      <c r="B55" s="13" t="s">
        <v>55</v>
      </c>
      <c r="C55" s="61" t="s">
        <v>269</v>
      </c>
      <c r="D55" s="12" t="s">
        <v>330</v>
      </c>
      <c r="E55" s="61" t="s">
        <v>670</v>
      </c>
      <c r="F55" s="4">
        <v>1285.5544</v>
      </c>
      <c r="G55" s="189">
        <v>1388.7447</v>
      </c>
      <c r="H55" s="4">
        <v>103.19029999999999</v>
      </c>
      <c r="I55" s="189">
        <v>103.2534</v>
      </c>
      <c r="J55" s="4">
        <v>6.4889999999999999</v>
      </c>
      <c r="K55" s="189">
        <v>1.1000000000000001E-3</v>
      </c>
      <c r="L55" s="4">
        <v>37</v>
      </c>
      <c r="M55" s="189">
        <v>36.99</v>
      </c>
      <c r="N55" s="4">
        <v>0</v>
      </c>
      <c r="O55" s="222"/>
      <c r="P55" s="4">
        <v>0.17867</v>
      </c>
      <c r="Q55" s="31">
        <f t="shared" si="27"/>
        <v>0.18243361955132867</v>
      </c>
      <c r="R55" s="31">
        <f t="shared" si="18"/>
        <v>0.17092928027999932</v>
      </c>
      <c r="S55" s="31">
        <f t="shared" si="19"/>
        <v>0.17108956178610685</v>
      </c>
      <c r="T55" s="217">
        <f t="shared" si="0"/>
        <v>0.23976193047565175</v>
      </c>
      <c r="U55" s="9">
        <f t="shared" si="1"/>
        <v>0.23028112449798888</v>
      </c>
      <c r="V55" s="217">
        <f t="shared" si="2"/>
        <v>0.31683250832429621</v>
      </c>
      <c r="W55" s="9">
        <f t="shared" si="3"/>
        <v>0.31477988797484185</v>
      </c>
      <c r="X55" s="217">
        <f t="shared" si="4"/>
        <v>0.28771490934582289</v>
      </c>
      <c r="Y55" s="217">
        <f t="shared" si="5"/>
        <v>0.24316483588311799</v>
      </c>
      <c r="Z55" s="217">
        <f t="shared" si="6"/>
        <v>0.21302973044657847</v>
      </c>
      <c r="AA55" s="217"/>
      <c r="AB55" s="11"/>
      <c r="AC55" s="209">
        <f t="shared" si="24"/>
        <v>6.1091930475651757E-2</v>
      </c>
      <c r="AD55" s="40">
        <f t="shared" si="25"/>
        <v>3.763619551328673E-3</v>
      </c>
      <c r="AE55" s="31">
        <f>R55-P55</f>
        <v>-7.7407197200006772E-3</v>
      </c>
      <c r="AF55" s="31">
        <f t="shared" si="21"/>
        <v>-7.5804382138931481E-3</v>
      </c>
      <c r="AG55" s="209">
        <f t="shared" si="10"/>
        <v>5.1611124497988881E-2</v>
      </c>
      <c r="AH55" s="209">
        <f t="shared" si="11"/>
        <v>0.13816250832429622</v>
      </c>
      <c r="AI55" s="195">
        <f t="shared" si="12"/>
        <v>0.13610988797484186</v>
      </c>
      <c r="AJ55" s="209">
        <f t="shared" si="13"/>
        <v>0.10904490934582289</v>
      </c>
      <c r="AK55" s="195">
        <f t="shared" si="14"/>
        <v>6.4494835883117996E-2</v>
      </c>
      <c r="AL55" s="209">
        <f t="shared" si="15"/>
        <v>3.4359730446578474E-2</v>
      </c>
      <c r="AM55" s="31"/>
      <c r="AN55" s="197"/>
      <c r="AO55" s="201">
        <v>1123.4621999999999</v>
      </c>
      <c r="AP55" s="189">
        <v>1453.7380000000001</v>
      </c>
      <c r="AQ55" s="4">
        <v>330.2758</v>
      </c>
      <c r="AR55" s="189">
        <v>330.47763400000002</v>
      </c>
      <c r="AS55" s="201">
        <v>1122.7762889999999</v>
      </c>
      <c r="AT55" s="189">
        <v>1453.253923</v>
      </c>
      <c r="AU55" s="61" t="s">
        <v>504</v>
      </c>
    </row>
    <row r="56" spans="1:47" s="10" customFormat="1" x14ac:dyDescent="0.2">
      <c r="A56" s="224" t="s">
        <v>5</v>
      </c>
      <c r="B56" s="13" t="s">
        <v>56</v>
      </c>
      <c r="C56" s="61" t="s">
        <v>271</v>
      </c>
      <c r="D56" s="12" t="s">
        <v>331</v>
      </c>
      <c r="E56" s="61" t="s">
        <v>670</v>
      </c>
      <c r="F56" s="4">
        <v>1284.3961999999999</v>
      </c>
      <c r="G56" s="189">
        <v>1387.6991</v>
      </c>
      <c r="H56" s="4">
        <v>103.30289999999999</v>
      </c>
      <c r="I56" s="189">
        <v>103.29179999999999</v>
      </c>
      <c r="J56" s="4">
        <v>6.7629999999999999</v>
      </c>
      <c r="K56" s="189">
        <v>1.1999999999999999E-3</v>
      </c>
      <c r="L56" s="4">
        <v>37</v>
      </c>
      <c r="M56" s="189">
        <v>37.022500000000001</v>
      </c>
      <c r="N56" s="4">
        <v>1.7000000000000001E-2</v>
      </c>
      <c r="O56" s="222"/>
      <c r="P56" s="4">
        <v>0.19434000000000001</v>
      </c>
      <c r="Q56" s="31">
        <f t="shared" si="27"/>
        <v>0.19755752504323781</v>
      </c>
      <c r="R56" s="31">
        <f t="shared" si="18"/>
        <v>0.18522345755999936</v>
      </c>
      <c r="S56" s="31">
        <f t="shared" si="19"/>
        <v>0.18706736179846484</v>
      </c>
      <c r="T56" s="217">
        <f t="shared" si="0"/>
        <v>0.25639976991078584</v>
      </c>
      <c r="U56" s="9">
        <f t="shared" si="1"/>
        <v>0.24570281124497514</v>
      </c>
      <c r="V56" s="217">
        <f t="shared" si="2"/>
        <v>0.33323599101277068</v>
      </c>
      <c r="W56" s="9">
        <f t="shared" si="3"/>
        <v>0.33173861995680204</v>
      </c>
      <c r="X56" s="217">
        <f t="shared" si="4"/>
        <v>0.30473576445365325</v>
      </c>
      <c r="Y56" s="217">
        <f t="shared" si="5"/>
        <v>0.25996424729359857</v>
      </c>
      <c r="Z56" s="217">
        <f t="shared" si="6"/>
        <v>0.23024876770796254</v>
      </c>
      <c r="AA56" s="217"/>
      <c r="AB56" s="11"/>
      <c r="AC56" s="209">
        <f t="shared" si="24"/>
        <v>6.2059769910785822E-2</v>
      </c>
      <c r="AD56" s="40">
        <f t="shared" si="25"/>
        <v>3.2175250432378011E-3</v>
      </c>
      <c r="AE56" s="31">
        <f t="shared" si="20"/>
        <v>-9.1165424400006523E-3</v>
      </c>
      <c r="AF56" s="31">
        <f t="shared" si="21"/>
        <v>-7.2726382015351754E-3</v>
      </c>
      <c r="AG56" s="209">
        <f t="shared" si="10"/>
        <v>5.1362811244975132E-2</v>
      </c>
      <c r="AH56" s="209">
        <f t="shared" si="11"/>
        <v>0.13889599101277067</v>
      </c>
      <c r="AI56" s="195">
        <f t="shared" si="12"/>
        <v>0.13739861995680203</v>
      </c>
      <c r="AJ56" s="209">
        <f t="shared" si="13"/>
        <v>0.11039576445365323</v>
      </c>
      <c r="AK56" s="195">
        <f t="shared" si="14"/>
        <v>6.5624247293598559E-2</v>
      </c>
      <c r="AL56" s="209">
        <f t="shared" si="15"/>
        <v>3.590876770796253E-2</v>
      </c>
      <c r="AM56" s="31"/>
      <c r="AN56" s="197"/>
      <c r="AO56" s="201">
        <v>1122.2762</v>
      </c>
      <c r="AP56" s="189">
        <v>1452.7891999999999</v>
      </c>
      <c r="AQ56" s="4">
        <v>330.51299999999998</v>
      </c>
      <c r="AR56" s="189">
        <v>330.4776</v>
      </c>
      <c r="AS56" s="201">
        <v>1122.7763</v>
      </c>
      <c r="AT56" s="189">
        <v>1453.2538999999999</v>
      </c>
      <c r="AU56" s="61" t="s">
        <v>505</v>
      </c>
    </row>
    <row r="57" spans="1:47" s="10" customFormat="1" x14ac:dyDescent="0.2">
      <c r="A57" s="224" t="s">
        <v>5</v>
      </c>
      <c r="B57" s="13" t="s">
        <v>57</v>
      </c>
      <c r="C57" s="61" t="s">
        <v>271</v>
      </c>
      <c r="D57" s="12" t="s">
        <v>332</v>
      </c>
      <c r="E57" s="61" t="s">
        <v>670</v>
      </c>
      <c r="F57" s="4">
        <v>1284.3217999999999</v>
      </c>
      <c r="G57" s="189">
        <v>1387.6406999999999</v>
      </c>
      <c r="H57" s="4">
        <v>103.3189</v>
      </c>
      <c r="I57" s="189">
        <v>103.3061</v>
      </c>
      <c r="J57" s="4">
        <v>6.9850000000000003</v>
      </c>
      <c r="K57" s="189">
        <v>2.7000000000000001E-3</v>
      </c>
      <c r="L57" s="4">
        <v>37</v>
      </c>
      <c r="M57" s="189">
        <v>36.997500000000002</v>
      </c>
      <c r="N57" s="4">
        <v>6.0000000000000001E-3</v>
      </c>
      <c r="O57" s="222"/>
      <c r="P57" s="4">
        <v>0.20888999999999999</v>
      </c>
      <c r="Q57" s="31">
        <f t="shared" si="27"/>
        <v>0.20320411646374087</v>
      </c>
      <c r="R57" s="31">
        <f t="shared" si="18"/>
        <v>0.19054654962000228</v>
      </c>
      <c r="S57" s="31">
        <f t="shared" si="19"/>
        <v>0.19307932862217614</v>
      </c>
      <c r="T57" s="217">
        <f t="shared" si="0"/>
        <v>0.26262564960779855</v>
      </c>
      <c r="U57" s="9">
        <f t="shared" si="1"/>
        <v>0.25144578313252763</v>
      </c>
      <c r="V57" s="217">
        <f t="shared" si="2"/>
        <v>0.33938160844263621</v>
      </c>
      <c r="W57" s="9">
        <f t="shared" si="3"/>
        <v>0.33806117849734446</v>
      </c>
      <c r="X57" s="217">
        <f t="shared" si="4"/>
        <v>0.31119418783782749</v>
      </c>
      <c r="Y57" s="217">
        <f t="shared" si="5"/>
        <v>0.26622930657180044</v>
      </c>
      <c r="Z57" s="217">
        <f t="shared" si="6"/>
        <v>0.23670600373588968</v>
      </c>
      <c r="AA57" s="217"/>
      <c r="AB57" s="11"/>
      <c r="AC57" s="209">
        <f t="shared" si="24"/>
        <v>5.3735649607798558E-2</v>
      </c>
      <c r="AD57" s="40">
        <f t="shared" si="25"/>
        <v>-5.6858835362591231E-3</v>
      </c>
      <c r="AE57" s="31">
        <f t="shared" si="20"/>
        <v>-1.8343450379997711E-2</v>
      </c>
      <c r="AF57" s="31">
        <f t="shared" si="21"/>
        <v>-1.5810671377823854E-2</v>
      </c>
      <c r="AG57" s="209">
        <f t="shared" si="10"/>
        <v>4.2555783132527641E-2</v>
      </c>
      <c r="AH57" s="209">
        <f t="shared" si="11"/>
        <v>0.13049160844263621</v>
      </c>
      <c r="AI57" s="195">
        <f t="shared" si="12"/>
        <v>0.12917117849734447</v>
      </c>
      <c r="AJ57" s="209">
        <f t="shared" si="13"/>
        <v>0.10230418783782749</v>
      </c>
      <c r="AK57" s="195">
        <f t="shared" si="14"/>
        <v>5.7339306571800447E-2</v>
      </c>
      <c r="AL57" s="209">
        <f t="shared" si="15"/>
        <v>2.7816003735889688E-2</v>
      </c>
      <c r="AM57" s="31"/>
      <c r="AN57" s="197"/>
      <c r="AO57" s="201">
        <v>1122.2704000000001</v>
      </c>
      <c r="AP57" s="189">
        <v>1452.7889</v>
      </c>
      <c r="AQ57" s="4">
        <v>330.51850000000002</v>
      </c>
      <c r="AR57" s="189">
        <v>330.4776</v>
      </c>
      <c r="AS57" s="201">
        <v>1122.7763</v>
      </c>
      <c r="AT57" s="189">
        <v>1453.2538999999999</v>
      </c>
      <c r="AU57" s="61" t="s">
        <v>506</v>
      </c>
    </row>
    <row r="58" spans="1:47" s="10" customFormat="1" x14ac:dyDescent="0.2">
      <c r="A58" s="224" t="s">
        <v>4</v>
      </c>
      <c r="B58" s="13" t="s">
        <v>58</v>
      </c>
      <c r="C58" s="61" t="s">
        <v>269</v>
      </c>
      <c r="D58" s="12" t="s">
        <v>333</v>
      </c>
      <c r="E58" s="61" t="s">
        <v>670</v>
      </c>
      <c r="F58" s="4">
        <v>1285.3683000000001</v>
      </c>
      <c r="G58" s="189">
        <v>1388.6389999999999</v>
      </c>
      <c r="H58" s="4">
        <v>103.27070000000001</v>
      </c>
      <c r="I58" s="189">
        <v>103.3352</v>
      </c>
      <c r="J58" s="4">
        <v>6.9989999999999997</v>
      </c>
      <c r="K58" s="189">
        <v>3.3999999999999998E-3</v>
      </c>
      <c r="L58" s="4">
        <v>37</v>
      </c>
      <c r="M58" s="189">
        <v>36.979999999999997</v>
      </c>
      <c r="N58" s="4">
        <v>1.6E-2</v>
      </c>
      <c r="O58" s="222"/>
      <c r="P58" s="4">
        <v>0.20996999999999999</v>
      </c>
      <c r="Q58" s="31">
        <f t="shared" si="27"/>
        <v>0.21472259901585339</v>
      </c>
      <c r="R58" s="31">
        <f t="shared" si="18"/>
        <v>0.20137885584000514</v>
      </c>
      <c r="S58" s="31">
        <f t="shared" si="19"/>
        <v>0.20541288947128233</v>
      </c>
      <c r="T58" s="217">
        <f t="shared" si="0"/>
        <v>0.27534227047726745</v>
      </c>
      <c r="U58" s="9">
        <f t="shared" si="1"/>
        <v>0.26313253012047932</v>
      </c>
      <c r="V58" s="217">
        <f t="shared" si="2"/>
        <v>0.35194643399154302</v>
      </c>
      <c r="W58" s="9">
        <f t="shared" si="3"/>
        <v>0.3509374454433129</v>
      </c>
      <c r="X58" s="217">
        <f t="shared" si="4"/>
        <v>0.32452270836324715</v>
      </c>
      <c r="Y58" s="217">
        <f t="shared" si="5"/>
        <v>0.27899215705131386</v>
      </c>
      <c r="Z58" s="217">
        <f t="shared" si="6"/>
        <v>0.2499171633971855</v>
      </c>
      <c r="AA58" s="217"/>
      <c r="AB58" s="11"/>
      <c r="AC58" s="209">
        <f t="shared" si="24"/>
        <v>6.5372270477267458E-2</v>
      </c>
      <c r="AD58" s="40">
        <f t="shared" si="25"/>
        <v>4.7525990158533982E-3</v>
      </c>
      <c r="AE58" s="31">
        <f t="shared" si="20"/>
        <v>-8.5911441599948457E-3</v>
      </c>
      <c r="AF58" s="31">
        <f t="shared" si="21"/>
        <v>-4.5571105287176561E-3</v>
      </c>
      <c r="AG58" s="209">
        <f t="shared" si="10"/>
        <v>5.3162530120479334E-2</v>
      </c>
      <c r="AH58" s="209">
        <f t="shared" si="11"/>
        <v>0.14197643399154303</v>
      </c>
      <c r="AI58" s="195">
        <f t="shared" si="12"/>
        <v>0.14096744544331291</v>
      </c>
      <c r="AJ58" s="209">
        <f t="shared" si="13"/>
        <v>0.11455270836324716</v>
      </c>
      <c r="AK58" s="195">
        <f t="shared" si="14"/>
        <v>6.902215705131387E-2</v>
      </c>
      <c r="AL58" s="209">
        <f t="shared" si="15"/>
        <v>3.9947163397185514E-2</v>
      </c>
      <c r="AM58" s="31"/>
      <c r="AN58" s="197"/>
      <c r="AO58" s="201">
        <v>1123.4640999999999</v>
      </c>
      <c r="AP58" s="189">
        <v>1453.7353000000001</v>
      </c>
      <c r="AQ58" s="4">
        <v>330.27120000000002</v>
      </c>
      <c r="AR58" s="189">
        <v>330.47763400000002</v>
      </c>
      <c r="AS58" s="201">
        <v>1122.7762889999999</v>
      </c>
      <c r="AT58" s="189">
        <v>1453.253923</v>
      </c>
      <c r="AU58" s="61" t="s">
        <v>507</v>
      </c>
    </row>
    <row r="59" spans="1:47" s="10" customFormat="1" x14ac:dyDescent="0.2">
      <c r="A59" s="224" t="s">
        <v>5</v>
      </c>
      <c r="B59" s="13" t="s">
        <v>59</v>
      </c>
      <c r="C59" s="61" t="s">
        <v>271</v>
      </c>
      <c r="D59" s="12" t="s">
        <v>334</v>
      </c>
      <c r="E59" s="61" t="s">
        <v>670</v>
      </c>
      <c r="F59" s="4">
        <v>1284.2111</v>
      </c>
      <c r="G59" s="189">
        <v>1387.5858000000001</v>
      </c>
      <c r="H59" s="4">
        <v>103.3747</v>
      </c>
      <c r="I59" s="189">
        <v>103.36409999999999</v>
      </c>
      <c r="J59" s="4">
        <v>7.2050000000000001</v>
      </c>
      <c r="K59" s="189">
        <v>1.6999999999999999E-3</v>
      </c>
      <c r="L59" s="4">
        <v>37</v>
      </c>
      <c r="M59" s="189">
        <v>37.01</v>
      </c>
      <c r="N59" s="4">
        <v>1.2E-2</v>
      </c>
      <c r="O59" s="222"/>
      <c r="P59" s="4">
        <v>0.22522</v>
      </c>
      <c r="Q59" s="31">
        <f t="shared" si="27"/>
        <v>0.22620306188045133</v>
      </c>
      <c r="R59" s="31">
        <f t="shared" si="18"/>
        <v>0.21213671321999783</v>
      </c>
      <c r="S59" s="31">
        <f t="shared" si="19"/>
        <v>0.21778856871805416</v>
      </c>
      <c r="T59" s="217">
        <f t="shared" si="0"/>
        <v>0.28803042756771902</v>
      </c>
      <c r="U59" s="9">
        <f t="shared" si="1"/>
        <v>0.27473895582328778</v>
      </c>
      <c r="V59" s="217">
        <f t="shared" si="2"/>
        <v>0.36449889822688419</v>
      </c>
      <c r="W59" s="9">
        <f t="shared" si="3"/>
        <v>0.36373627273236547</v>
      </c>
      <c r="X59" s="217">
        <f t="shared" si="4"/>
        <v>0.33798757137356006</v>
      </c>
      <c r="Y59" s="217">
        <f t="shared" si="5"/>
        <v>0.29168373001257164</v>
      </c>
      <c r="Z59" s="217">
        <f t="shared" si="6"/>
        <v>0.26312647683516843</v>
      </c>
      <c r="AA59" s="217"/>
      <c r="AB59" s="11"/>
      <c r="AC59" s="209">
        <f t="shared" si="24"/>
        <v>6.2810427567719013E-2</v>
      </c>
      <c r="AD59" s="40">
        <f t="shared" si="25"/>
        <v>9.8306188045133025E-4</v>
      </c>
      <c r="AE59" s="31">
        <f t="shared" si="20"/>
        <v>-1.3083286780002173E-2</v>
      </c>
      <c r="AF59" s="31">
        <f t="shared" si="21"/>
        <v>-7.4314312819458439E-3</v>
      </c>
      <c r="AG59" s="209">
        <f t="shared" si="10"/>
        <v>4.9518955823287775E-2</v>
      </c>
      <c r="AH59" s="209">
        <f t="shared" si="11"/>
        <v>0.13927889822688419</v>
      </c>
      <c r="AI59" s="195">
        <f t="shared" si="12"/>
        <v>0.13851627273236547</v>
      </c>
      <c r="AJ59" s="209">
        <f t="shared" si="13"/>
        <v>0.11276757137356005</v>
      </c>
      <c r="AK59" s="195">
        <f t="shared" si="14"/>
        <v>6.6463730012571637E-2</v>
      </c>
      <c r="AL59" s="209">
        <f t="shared" si="15"/>
        <v>3.7906476835168429E-2</v>
      </c>
      <c r="AM59" s="31"/>
      <c r="AN59" s="197"/>
      <c r="AO59" s="201">
        <v>1122.2751000000001</v>
      </c>
      <c r="AP59" s="189">
        <v>1452.7867000000001</v>
      </c>
      <c r="AQ59" s="4">
        <v>330.51159999999999</v>
      </c>
      <c r="AR59" s="189">
        <v>330.4776</v>
      </c>
      <c r="AS59" s="201">
        <v>1122.7763</v>
      </c>
      <c r="AT59" s="189">
        <v>1453.2538999999999</v>
      </c>
      <c r="AU59" s="61" t="s">
        <v>508</v>
      </c>
    </row>
    <row r="60" spans="1:47" s="10" customFormat="1" x14ac:dyDescent="0.2">
      <c r="A60" s="224" t="s">
        <v>5</v>
      </c>
      <c r="B60" s="13" t="s">
        <v>60</v>
      </c>
      <c r="C60" s="61" t="s">
        <v>271</v>
      </c>
      <c r="D60" s="12" t="s">
        <v>335</v>
      </c>
      <c r="E60" s="61" t="s">
        <v>670</v>
      </c>
      <c r="F60" s="4">
        <v>1284.1306</v>
      </c>
      <c r="G60" s="189">
        <v>1387.5264999999999</v>
      </c>
      <c r="H60" s="4">
        <v>103.3959</v>
      </c>
      <c r="I60" s="189">
        <v>103.3843</v>
      </c>
      <c r="J60" s="4">
        <v>7.3680000000000003</v>
      </c>
      <c r="K60" s="189">
        <v>8.0000000000000004E-4</v>
      </c>
      <c r="L60" s="4">
        <v>37</v>
      </c>
      <c r="M60" s="189">
        <v>37.04</v>
      </c>
      <c r="N60" s="4">
        <v>1.2E-2</v>
      </c>
      <c r="O60" s="222"/>
      <c r="P60" s="4">
        <v>0.23895</v>
      </c>
      <c r="Q60" s="31">
        <f t="shared" si="27"/>
        <v>0.23425447685004055</v>
      </c>
      <c r="R60" s="31"/>
      <c r="S60" s="31">
        <f t="shared" si="19"/>
        <v>0.22651053462575835</v>
      </c>
      <c r="T60" s="217">
        <f t="shared" si="0"/>
        <v>0.29693148789374391</v>
      </c>
      <c r="U60" s="9">
        <f t="shared" si="1"/>
        <v>0.28285140562248562</v>
      </c>
      <c r="V60" s="217">
        <f t="shared" si="2"/>
        <v>0.37331386432924774</v>
      </c>
      <c r="W60" s="9">
        <f t="shared" si="3"/>
        <v>0.37268722154618678</v>
      </c>
      <c r="X60" s="217">
        <f t="shared" si="4"/>
        <v>0.3475215029818628</v>
      </c>
      <c r="Y60" s="217">
        <f t="shared" si="5"/>
        <v>0.30056329043681762</v>
      </c>
      <c r="Z60" s="217">
        <f t="shared" si="6"/>
        <v>0.27240861458267318</v>
      </c>
      <c r="AA60" s="217"/>
      <c r="AB60" s="11"/>
      <c r="AC60" s="209">
        <f t="shared" si="24"/>
        <v>5.798148789374391E-2</v>
      </c>
      <c r="AD60" s="40">
        <f t="shared" si="25"/>
        <v>-4.6955231499594408E-3</v>
      </c>
      <c r="AE60" s="31"/>
      <c r="AF60" s="31">
        <f t="shared" si="21"/>
        <v>-1.2439465374241648E-2</v>
      </c>
      <c r="AG60" s="209">
        <f t="shared" si="10"/>
        <v>4.3901405622485623E-2</v>
      </c>
      <c r="AH60" s="209">
        <f t="shared" si="11"/>
        <v>0.13436386432924774</v>
      </c>
      <c r="AI60" s="195">
        <f t="shared" si="12"/>
        <v>0.13373722154618678</v>
      </c>
      <c r="AJ60" s="209">
        <f t="shared" si="13"/>
        <v>0.1085715029818628</v>
      </c>
      <c r="AK60" s="195">
        <f t="shared" si="14"/>
        <v>6.1613290436817625E-2</v>
      </c>
      <c r="AL60" s="209">
        <f t="shared" si="15"/>
        <v>3.3458614582673185E-2</v>
      </c>
      <c r="AM60" s="31"/>
      <c r="AN60" s="197"/>
      <c r="AO60" s="201">
        <v>1122.2702999999999</v>
      </c>
      <c r="AP60" s="189">
        <v>1452.7849000000001</v>
      </c>
      <c r="AQ60" s="4">
        <v>330.51459999999997</v>
      </c>
      <c r="AR60" s="189">
        <v>330.4776</v>
      </c>
      <c r="AS60" s="201">
        <v>1122.7763</v>
      </c>
      <c r="AT60" s="189">
        <v>1453.2538999999999</v>
      </c>
      <c r="AU60" s="61" t="s">
        <v>509</v>
      </c>
    </row>
    <row r="61" spans="1:47" s="10" customFormat="1" x14ac:dyDescent="0.2">
      <c r="A61" s="224" t="s">
        <v>5</v>
      </c>
      <c r="B61" s="13" t="s">
        <v>61</v>
      </c>
      <c r="C61" s="61" t="s">
        <v>271</v>
      </c>
      <c r="D61" s="12" t="s">
        <v>336</v>
      </c>
      <c r="E61" s="61" t="s">
        <v>670</v>
      </c>
      <c r="F61" s="4">
        <v>1284.0685000000001</v>
      </c>
      <c r="G61" s="189">
        <v>1387.5008</v>
      </c>
      <c r="H61" s="4">
        <v>103.4323</v>
      </c>
      <c r="I61" s="189">
        <v>103.4218</v>
      </c>
      <c r="J61" s="4">
        <v>7.4569999999999999</v>
      </c>
      <c r="K61" s="189">
        <v>1.6000000000000001E-3</v>
      </c>
      <c r="L61" s="4">
        <v>37</v>
      </c>
      <c r="M61" s="189">
        <v>37.002499999999998</v>
      </c>
      <c r="N61" s="4">
        <v>0.01</v>
      </c>
      <c r="O61" s="222"/>
      <c r="P61" s="4">
        <v>0.24768000000000001</v>
      </c>
      <c r="Q61" s="31">
        <f t="shared" si="27"/>
        <v>0.24926676444560378</v>
      </c>
      <c r="R61" s="31"/>
      <c r="S61" s="31">
        <f t="shared" si="19"/>
        <v>0.2428511908574576</v>
      </c>
      <c r="T61" s="217">
        <f t="shared" si="0"/>
        <v>0.31352100190269994</v>
      </c>
      <c r="U61" s="9">
        <f t="shared" si="1"/>
        <v>0.29791164658634445</v>
      </c>
      <c r="V61" s="217">
        <f t="shared" si="2"/>
        <v>0.38976225031365175</v>
      </c>
      <c r="W61" s="9">
        <f t="shared" si="3"/>
        <v>0.3893115193521946</v>
      </c>
      <c r="X61" s="217">
        <f t="shared" si="4"/>
        <v>0.36545717826197688</v>
      </c>
      <c r="Y61" s="217">
        <f t="shared" si="5"/>
        <v>0.31706381698706165</v>
      </c>
      <c r="Z61" s="217">
        <f t="shared" si="6"/>
        <v>0.28973994466650765</v>
      </c>
      <c r="AA61" s="217"/>
      <c r="AB61" s="11"/>
      <c r="AC61" s="209">
        <f t="shared" si="24"/>
        <v>6.5841001902699925E-2</v>
      </c>
      <c r="AD61" s="40">
        <f t="shared" si="25"/>
        <v>1.5867644456037666E-3</v>
      </c>
      <c r="AE61" s="31"/>
      <c r="AF61" s="31">
        <f t="shared" si="21"/>
        <v>-4.8288091425424118E-3</v>
      </c>
      <c r="AG61" s="209">
        <f t="shared" si="10"/>
        <v>5.0231646586344436E-2</v>
      </c>
      <c r="AH61" s="209">
        <f t="shared" si="11"/>
        <v>0.14208225031365174</v>
      </c>
      <c r="AI61" s="195">
        <f t="shared" si="12"/>
        <v>0.14163151935219459</v>
      </c>
      <c r="AJ61" s="209">
        <f t="shared" si="13"/>
        <v>0.11777717826197687</v>
      </c>
      <c r="AK61" s="195">
        <f t="shared" si="14"/>
        <v>6.9383816987061642E-2</v>
      </c>
      <c r="AL61" s="209">
        <f t="shared" si="15"/>
        <v>4.2059944666507643E-2</v>
      </c>
      <c r="AM61" s="31"/>
      <c r="AN61" s="197"/>
      <c r="AO61" s="201">
        <v>1122.2755</v>
      </c>
      <c r="AP61" s="189">
        <v>1452.7864999999999</v>
      </c>
      <c r="AQ61" s="4">
        <v>330.51100000000002</v>
      </c>
      <c r="AR61" s="189">
        <v>330.4776</v>
      </c>
      <c r="AS61" s="201">
        <v>1122.7763</v>
      </c>
      <c r="AT61" s="189">
        <v>1453.2538999999999</v>
      </c>
      <c r="AU61" s="61" t="s">
        <v>510</v>
      </c>
    </row>
    <row r="62" spans="1:47" s="10" customFormat="1" x14ac:dyDescent="0.2">
      <c r="A62" s="224" t="s">
        <v>4</v>
      </c>
      <c r="B62" s="13" t="s">
        <v>62</v>
      </c>
      <c r="C62" s="61" t="s">
        <v>269</v>
      </c>
      <c r="D62" s="12" t="s">
        <v>337</v>
      </c>
      <c r="E62" s="61" t="s">
        <v>670</v>
      </c>
      <c r="F62" s="4">
        <v>1285.1221</v>
      </c>
      <c r="G62" s="189">
        <v>1388.4870000000001</v>
      </c>
      <c r="H62" s="4">
        <v>103.36490000000001</v>
      </c>
      <c r="I62" s="189">
        <v>103.42610000000001</v>
      </c>
      <c r="J62" s="4">
        <v>7.5</v>
      </c>
      <c r="K62" s="189">
        <v>1E-3</v>
      </c>
      <c r="L62" s="4">
        <v>37</v>
      </c>
      <c r="M62" s="189">
        <v>37</v>
      </c>
      <c r="N62" s="4">
        <v>8.9999999999999993E-3</v>
      </c>
      <c r="O62" s="222"/>
      <c r="P62" s="4">
        <v>0.25203999999999999</v>
      </c>
      <c r="Q62" s="31">
        <f t="shared" si="27"/>
        <v>0.25099398483730945</v>
      </c>
      <c r="R62" s="31"/>
      <c r="S62" s="31">
        <f t="shared" si="19"/>
        <v>0.24473682159407928</v>
      </c>
      <c r="T62" s="217">
        <f t="shared" si="0"/>
        <v>0.31542835009895498</v>
      </c>
      <c r="U62" s="9">
        <f t="shared" si="1"/>
        <v>0.2996385542168668</v>
      </c>
      <c r="V62" s="217">
        <f t="shared" si="2"/>
        <v>0.39165494615735952</v>
      </c>
      <c r="W62" s="9">
        <f t="shared" si="3"/>
        <v>0.39121817635329487</v>
      </c>
      <c r="X62" s="217">
        <f t="shared" si="4"/>
        <v>0.36753160170883348</v>
      </c>
      <c r="Y62" s="217">
        <f t="shared" si="5"/>
        <v>0.31895706547399483</v>
      </c>
      <c r="Z62" s="217">
        <f t="shared" si="6"/>
        <v>0.2917350727802841</v>
      </c>
      <c r="AA62" s="217"/>
      <c r="AB62" s="11"/>
      <c r="AC62" s="209">
        <f t="shared" si="24"/>
        <v>6.3388350098954993E-2</v>
      </c>
      <c r="AD62" s="40">
        <f t="shared" si="25"/>
        <v>-1.046015162690539E-3</v>
      </c>
      <c r="AE62" s="31"/>
      <c r="AF62" s="31">
        <f t="shared" si="21"/>
        <v>-7.3031784059207072E-3</v>
      </c>
      <c r="AG62" s="209">
        <f t="shared" si="10"/>
        <v>4.7598554216866817E-2</v>
      </c>
      <c r="AH62" s="209">
        <f t="shared" si="11"/>
        <v>0.13961494615735953</v>
      </c>
      <c r="AI62" s="195">
        <f t="shared" si="12"/>
        <v>0.13917817635329488</v>
      </c>
      <c r="AJ62" s="209">
        <f t="shared" si="13"/>
        <v>0.11549160170883349</v>
      </c>
      <c r="AK62" s="195">
        <f t="shared" si="14"/>
        <v>6.6917065473994841E-2</v>
      </c>
      <c r="AL62" s="209">
        <f t="shared" si="15"/>
        <v>3.9695072780284113E-2</v>
      </c>
      <c r="AM62" s="31"/>
      <c r="AN62" s="197"/>
      <c r="AO62" s="201">
        <v>1123.4554000000001</v>
      </c>
      <c r="AP62" s="189">
        <v>1453.7375</v>
      </c>
      <c r="AQ62" s="4">
        <v>330.28210000000001</v>
      </c>
      <c r="AR62" s="189">
        <v>330.47763400000002</v>
      </c>
      <c r="AS62" s="201">
        <v>1122.7762889999999</v>
      </c>
      <c r="AT62" s="189">
        <v>1453.253923</v>
      </c>
      <c r="AU62" s="61" t="s">
        <v>511</v>
      </c>
    </row>
    <row r="63" spans="1:47" s="10" customFormat="1" x14ac:dyDescent="0.2">
      <c r="A63" s="224" t="s">
        <v>5</v>
      </c>
      <c r="B63" s="13" t="s">
        <v>63</v>
      </c>
      <c r="C63" s="61" t="s">
        <v>271</v>
      </c>
      <c r="D63" s="12" t="s">
        <v>338</v>
      </c>
      <c r="E63" s="61" t="s">
        <v>670</v>
      </c>
      <c r="F63" s="4">
        <v>1284.0039999999999</v>
      </c>
      <c r="G63" s="189">
        <v>1387.4546</v>
      </c>
      <c r="H63" s="4">
        <v>103.45059999999999</v>
      </c>
      <c r="I63" s="189">
        <v>103.44580000000001</v>
      </c>
      <c r="J63" s="4">
        <v>7.55</v>
      </c>
      <c r="K63" s="189">
        <v>1.5E-3</v>
      </c>
      <c r="L63" s="4">
        <v>37</v>
      </c>
      <c r="M63" s="189">
        <v>36.97</v>
      </c>
      <c r="N63" s="4">
        <v>0</v>
      </c>
      <c r="O63" s="222"/>
      <c r="P63" s="4">
        <v>0.25763999999999998</v>
      </c>
      <c r="Q63" s="31">
        <f t="shared" si="27"/>
        <v>0.25892334920563409</v>
      </c>
      <c r="R63" s="31"/>
      <c r="S63" s="31">
        <f t="shared" si="19"/>
        <v>0.25340573438472275</v>
      </c>
      <c r="T63" s="217">
        <f t="shared" si="0"/>
        <v>0.32417915797122987</v>
      </c>
      <c r="U63" s="9">
        <f t="shared" si="1"/>
        <v>0.30755020080321233</v>
      </c>
      <c r="V63" s="217">
        <f t="shared" si="2"/>
        <v>0.40034259101958014</v>
      </c>
      <c r="W63" s="9">
        <f t="shared" si="3"/>
        <v>0.39995383165768944</v>
      </c>
      <c r="X63" s="217">
        <f t="shared" si="4"/>
        <v>0.37707732226203916</v>
      </c>
      <c r="Y63" s="217">
        <f t="shared" si="5"/>
        <v>0.32763350061988294</v>
      </c>
      <c r="Z63" s="217">
        <f t="shared" si="6"/>
        <v>0.30089482857874827</v>
      </c>
      <c r="AA63" s="217"/>
      <c r="AB63" s="11"/>
      <c r="AC63" s="209">
        <f t="shared" si="24"/>
        <v>6.653915797122989E-2</v>
      </c>
      <c r="AD63" s="40">
        <f t="shared" si="25"/>
        <v>1.28334920563411E-3</v>
      </c>
      <c r="AE63" s="31"/>
      <c r="AF63" s="31">
        <f t="shared" si="21"/>
        <v>-4.2342656152772329E-3</v>
      </c>
      <c r="AG63" s="209">
        <f t="shared" si="10"/>
        <v>4.9910200803212346E-2</v>
      </c>
      <c r="AH63" s="209">
        <f t="shared" si="11"/>
        <v>0.14270259101958016</v>
      </c>
      <c r="AI63" s="195">
        <f t="shared" si="12"/>
        <v>0.14231383165768946</v>
      </c>
      <c r="AJ63" s="209">
        <f t="shared" si="13"/>
        <v>0.11943732226203918</v>
      </c>
      <c r="AK63" s="195">
        <f t="shared" si="14"/>
        <v>6.9993500619882965E-2</v>
      </c>
      <c r="AL63" s="209">
        <f t="shared" si="15"/>
        <v>4.3254828578748294E-2</v>
      </c>
      <c r="AM63" s="31"/>
      <c r="AN63" s="197"/>
      <c r="AO63" s="201">
        <v>1122.2886000000001</v>
      </c>
      <c r="AP63" s="189">
        <v>1452.7814000000001</v>
      </c>
      <c r="AQ63" s="4">
        <v>330.49279999999999</v>
      </c>
      <c r="AR63" s="189">
        <v>330.4776</v>
      </c>
      <c r="AS63" s="201">
        <v>1122.7763</v>
      </c>
      <c r="AT63" s="189">
        <v>1453.2538999999999</v>
      </c>
      <c r="AU63" s="61" t="s">
        <v>512</v>
      </c>
    </row>
    <row r="64" spans="1:47" s="10" customFormat="1" x14ac:dyDescent="0.2">
      <c r="A64" s="224" t="s">
        <v>4</v>
      </c>
      <c r="B64" s="13" t="s">
        <v>64</v>
      </c>
      <c r="C64" s="61" t="s">
        <v>269</v>
      </c>
      <c r="D64" s="12" t="s">
        <v>339</v>
      </c>
      <c r="E64" s="61" t="s">
        <v>670</v>
      </c>
      <c r="F64" s="4">
        <v>1285.06</v>
      </c>
      <c r="G64" s="189">
        <v>1388.4529</v>
      </c>
      <c r="H64" s="4">
        <v>103.3929</v>
      </c>
      <c r="I64" s="189">
        <v>103.4576</v>
      </c>
      <c r="J64" s="4">
        <v>7.601</v>
      </c>
      <c r="K64" s="189">
        <v>2E-3</v>
      </c>
      <c r="L64" s="4">
        <v>37</v>
      </c>
      <c r="M64" s="189">
        <v>37</v>
      </c>
      <c r="N64" s="4">
        <v>7.0000000000000001E-3</v>
      </c>
      <c r="O64" s="222"/>
      <c r="P64" s="4">
        <v>0.26299</v>
      </c>
      <c r="Q64" s="31">
        <f t="shared" si="27"/>
        <v>0.26368617717119547</v>
      </c>
      <c r="R64" s="31"/>
      <c r="S64" s="31">
        <f t="shared" si="19"/>
        <v>0.25862138302124066</v>
      </c>
      <c r="T64" s="217">
        <f t="shared" si="0"/>
        <v>0.32943017577781575</v>
      </c>
      <c r="U64" s="9">
        <f t="shared" si="1"/>
        <v>0.31228915662650297</v>
      </c>
      <c r="V64" s="217">
        <f t="shared" si="2"/>
        <v>0.40555886484798975</v>
      </c>
      <c r="W64" s="9">
        <f t="shared" si="3"/>
        <v>0.40518649869610995</v>
      </c>
      <c r="X64" s="217">
        <f t="shared" si="4"/>
        <v>0.3828258334228849</v>
      </c>
      <c r="Y64" s="217">
        <f t="shared" si="5"/>
        <v>0.33283250023592581</v>
      </c>
      <c r="Z64" s="217">
        <f t="shared" si="6"/>
        <v>0.30639597751724068</v>
      </c>
      <c r="AA64" s="217"/>
      <c r="AB64" s="11"/>
      <c r="AC64" s="209">
        <f t="shared" si="24"/>
        <v>6.6440175777815746E-2</v>
      </c>
      <c r="AD64" s="40">
        <f t="shared" si="25"/>
        <v>6.9617717119546674E-4</v>
      </c>
      <c r="AE64" s="31"/>
      <c r="AF64" s="31">
        <f t="shared" si="21"/>
        <v>-4.3686169787593432E-3</v>
      </c>
      <c r="AG64" s="209">
        <f t="shared" si="10"/>
        <v>4.9299156626502971E-2</v>
      </c>
      <c r="AH64" s="209">
        <f t="shared" si="11"/>
        <v>0.14256886484798975</v>
      </c>
      <c r="AI64" s="195">
        <f t="shared" si="12"/>
        <v>0.14219649869610995</v>
      </c>
      <c r="AJ64" s="209">
        <f t="shared" si="13"/>
        <v>0.1198358334228849</v>
      </c>
      <c r="AK64" s="195">
        <f t="shared" si="14"/>
        <v>6.9842500235925808E-2</v>
      </c>
      <c r="AL64" s="209">
        <f t="shared" si="15"/>
        <v>4.3405977517240679E-2</v>
      </c>
      <c r="AM64" s="31"/>
      <c r="AN64" s="197"/>
      <c r="AO64" s="201">
        <v>1123.4655</v>
      </c>
      <c r="AP64" s="189">
        <v>1453.7366</v>
      </c>
      <c r="AQ64" s="4">
        <v>330.27109999999999</v>
      </c>
      <c r="AR64" s="189">
        <v>330.47763400000002</v>
      </c>
      <c r="AS64" s="201">
        <v>1122.7762889999999</v>
      </c>
      <c r="AT64" s="189">
        <v>1453.253923</v>
      </c>
      <c r="AU64" s="61" t="s">
        <v>513</v>
      </c>
    </row>
    <row r="65" spans="1:47" s="10" customFormat="1" x14ac:dyDescent="0.2">
      <c r="A65" s="224" t="s">
        <v>5</v>
      </c>
      <c r="B65" s="13" t="s">
        <v>65</v>
      </c>
      <c r="C65" s="61" t="s">
        <v>271</v>
      </c>
      <c r="D65" s="12" t="s">
        <v>340</v>
      </c>
      <c r="E65" s="61" t="s">
        <v>670</v>
      </c>
      <c r="F65" s="4">
        <v>1283.9345000000001</v>
      </c>
      <c r="G65" s="189">
        <v>1387.422</v>
      </c>
      <c r="H65" s="4">
        <v>103.4875</v>
      </c>
      <c r="I65" s="189">
        <v>103.479</v>
      </c>
      <c r="J65" s="4">
        <v>7.6589999999999998</v>
      </c>
      <c r="K65" s="189">
        <v>1E-3</v>
      </c>
      <c r="L65" s="4">
        <v>37</v>
      </c>
      <c r="M65" s="189">
        <v>36.967500000000001</v>
      </c>
      <c r="N65" s="4">
        <v>0.01</v>
      </c>
      <c r="O65" s="222"/>
      <c r="P65" s="4">
        <v>0.27027000000000001</v>
      </c>
      <c r="Q65" s="31">
        <f t="shared" si="27"/>
        <v>0.27235048301901899</v>
      </c>
      <c r="R65" s="31"/>
      <c r="S65" s="31">
        <f t="shared" si="19"/>
        <v>0.26812285808010872</v>
      </c>
      <c r="T65" s="217">
        <f t="shared" si="0"/>
        <v>0.33897006898041582</v>
      </c>
      <c r="U65" s="9">
        <f t="shared" si="1"/>
        <v>0.32088353413654308</v>
      </c>
      <c r="V65" s="217">
        <f t="shared" si="2"/>
        <v>0.41504157574672718</v>
      </c>
      <c r="W65" s="9">
        <f t="shared" si="3"/>
        <v>0.41467580274836952</v>
      </c>
      <c r="X65" s="217">
        <f t="shared" si="4"/>
        <v>0.39330365184923721</v>
      </c>
      <c r="Y65" s="217">
        <f t="shared" si="5"/>
        <v>0.34226438633360479</v>
      </c>
      <c r="Z65" s="217">
        <f t="shared" si="6"/>
        <v>0.31639893352257786</v>
      </c>
      <c r="AA65" s="217"/>
      <c r="AB65" s="11"/>
      <c r="AC65" s="209">
        <f t="shared" si="24"/>
        <v>6.8700068980415807E-2</v>
      </c>
      <c r="AD65" s="40">
        <f t="shared" si="25"/>
        <v>2.0804830190189749E-3</v>
      </c>
      <c r="AE65" s="31"/>
      <c r="AF65" s="31">
        <f t="shared" si="21"/>
        <v>-2.1471419198912933E-3</v>
      </c>
      <c r="AG65" s="209">
        <f t="shared" si="10"/>
        <v>5.061353413654307E-2</v>
      </c>
      <c r="AH65" s="209">
        <f t="shared" si="11"/>
        <v>0.14477157574672717</v>
      </c>
      <c r="AI65" s="195">
        <f t="shared" si="12"/>
        <v>0.14440580274836951</v>
      </c>
      <c r="AJ65" s="209">
        <f t="shared" si="13"/>
        <v>0.1230336518492372</v>
      </c>
      <c r="AK65" s="195">
        <f t="shared" si="14"/>
        <v>7.1994386333604776E-2</v>
      </c>
      <c r="AL65" s="209">
        <f t="shared" si="15"/>
        <v>4.6128933522577853E-2</v>
      </c>
      <c r="AM65" s="31"/>
      <c r="AN65" s="197"/>
      <c r="AO65" s="201">
        <v>1122.2766999999999</v>
      </c>
      <c r="AP65" s="189">
        <v>1452.7814000000001</v>
      </c>
      <c r="AQ65" s="4">
        <v>330.50470000000001</v>
      </c>
      <c r="AR65" s="189">
        <v>330.4776</v>
      </c>
      <c r="AS65" s="201">
        <v>1122.7763</v>
      </c>
      <c r="AT65" s="189">
        <v>1453.2538999999999</v>
      </c>
      <c r="AU65" s="61" t="s">
        <v>514</v>
      </c>
    </row>
    <row r="66" spans="1:47" s="10" customFormat="1" x14ac:dyDescent="0.2">
      <c r="A66" s="224" t="s">
        <v>4</v>
      </c>
      <c r="B66" s="13" t="s">
        <v>66</v>
      </c>
      <c r="C66" s="61" t="s">
        <v>269</v>
      </c>
      <c r="D66" s="12" t="s">
        <v>341</v>
      </c>
      <c r="E66" s="61" t="s">
        <v>670</v>
      </c>
      <c r="F66" s="4">
        <v>1284.9806000000001</v>
      </c>
      <c r="G66" s="189">
        <v>1388.4059999999999</v>
      </c>
      <c r="H66" s="4">
        <v>103.4254</v>
      </c>
      <c r="I66" s="189">
        <v>103.4893</v>
      </c>
      <c r="J66" s="4">
        <v>7.7080000000000002</v>
      </c>
      <c r="K66" s="189">
        <v>2.3E-3</v>
      </c>
      <c r="L66" s="4">
        <v>37</v>
      </c>
      <c r="M66" s="189">
        <v>36.979999999999997</v>
      </c>
      <c r="N66" s="4">
        <v>4.0000000000000001E-3</v>
      </c>
      <c r="O66" s="222"/>
      <c r="P66" s="4">
        <v>0.27639000000000002</v>
      </c>
      <c r="Q66" s="31">
        <f t="shared" si="27"/>
        <v>0.27653341422485428</v>
      </c>
      <c r="R66" s="31"/>
      <c r="S66" s="31">
        <f t="shared" si="19"/>
        <v>0.27271497563019148</v>
      </c>
      <c r="T66" s="217">
        <f t="shared" ref="T66:T129" si="28">(-0.030314551*I66^3)+9.432834797*I66^2-977.9384933*I66+33780.38242</f>
        <v>0.3435690178812365</v>
      </c>
      <c r="U66" s="9">
        <f t="shared" ref="U66:U129" si="29">(I66-102.68)/2.49</f>
        <v>0.32502008032128238</v>
      </c>
      <c r="V66" s="217">
        <f t="shared" ref="V66:V129" si="30">-0.03238697*(I66^3)+10.08428*(I66^2)-1046.189*I66+36163.67</f>
        <v>0.41961565121891908</v>
      </c>
      <c r="W66" s="9">
        <f t="shared" ref="W66:W129" si="31">-0.01917*(I66-100)^3+0.1984*(I66-100)^2-0.241*(I66-100)-0.341</f>
        <v>0.41924260643042416</v>
      </c>
      <c r="X66" s="217">
        <f t="shared" ref="X66:X129" si="32">-0.00111808*(I66-100)^8 + 0.04498451*(I66-100)^7-0.7727143*(I66-100)^6+7.4128146*(I66-100)^5
- 43.468301*(I66-100)^4 + 159.54433*(I66-100)^3-357.7651*(I66-100)^2 + 448.2404 *(I66-100)-240.461</f>
        <v>0.39836851076347557</v>
      </c>
      <c r="Y66" s="217">
        <f t="shared" ref="Y66:Y129" si="33">0.74203*(-0.019*I66^3 + 5.90332*I66^2-610.79472*I66 + 21050.30165) - 3.54278</f>
        <v>0.34680529905366253</v>
      </c>
      <c r="Z66" s="217">
        <f t="shared" ref="Z66:Z129" si="34">47513.64243-1374.824414*I66+13.25586152*I66^2-0.04258891551*I66^3</f>
        <v>0.32122492016787874</v>
      </c>
      <c r="AA66" s="217"/>
      <c r="AB66" s="11"/>
      <c r="AC66" s="209">
        <f t="shared" ref="AC66:AC97" si="35">T66-P66</f>
        <v>6.717901788123648E-2</v>
      </c>
      <c r="AD66" s="40">
        <f t="shared" ref="AD66:AD97" si="36">Q66-P66</f>
        <v>1.434142248542547E-4</v>
      </c>
      <c r="AE66" s="31"/>
      <c r="AF66" s="31">
        <f t="shared" si="21"/>
        <v>-3.6750243698085439E-3</v>
      </c>
      <c r="AG66" s="209">
        <f t="shared" ref="AG66:AG129" si="37">U66-P66</f>
        <v>4.8630080321282354E-2</v>
      </c>
      <c r="AH66" s="209">
        <f t="shared" ref="AH66:AH129" si="38">V66-P66</f>
        <v>0.14322565121891906</v>
      </c>
      <c r="AI66" s="195">
        <f t="shared" ref="AI66:AI129" si="39">W66-P66</f>
        <v>0.14285260643042413</v>
      </c>
      <c r="AJ66" s="209">
        <f t="shared" ref="AJ66:AJ129" si="40">X66-P66</f>
        <v>0.12197851076347554</v>
      </c>
      <c r="AK66" s="195">
        <f t="shared" ref="AK66:AK129" si="41">Y66-P66</f>
        <v>7.0415299053662506E-2</v>
      </c>
      <c r="AL66" s="209">
        <f t="shared" ref="AL66:AL129" si="42">Z66-P66</f>
        <v>4.4834920167878711E-2</v>
      </c>
      <c r="AM66" s="31"/>
      <c r="AN66" s="197"/>
      <c r="AO66" s="201">
        <v>1123.4630999999999</v>
      </c>
      <c r="AP66" s="189">
        <v>1453.7366</v>
      </c>
      <c r="AQ66" s="4">
        <v>330.27350000000001</v>
      </c>
      <c r="AR66" s="189">
        <v>330.47763400000002</v>
      </c>
      <c r="AS66" s="201">
        <v>1122.7762889999999</v>
      </c>
      <c r="AT66" s="189">
        <v>1453.253923</v>
      </c>
      <c r="AU66" s="61" t="s">
        <v>515</v>
      </c>
    </row>
    <row r="67" spans="1:47" s="10" customFormat="1" x14ac:dyDescent="0.2">
      <c r="A67" s="224" t="s">
        <v>5</v>
      </c>
      <c r="B67" s="13" t="s">
        <v>67</v>
      </c>
      <c r="C67" s="61" t="s">
        <v>271</v>
      </c>
      <c r="D67" s="12" t="s">
        <v>342</v>
      </c>
      <c r="E67" s="61" t="s">
        <v>670</v>
      </c>
      <c r="F67" s="4">
        <v>1283.8516999999999</v>
      </c>
      <c r="G67" s="189">
        <v>1387.3680999999999</v>
      </c>
      <c r="H67" s="4">
        <v>103.5164</v>
      </c>
      <c r="I67" s="189">
        <v>103.50620000000001</v>
      </c>
      <c r="J67" s="4">
        <v>7.7679999999999998</v>
      </c>
      <c r="K67" s="189">
        <v>5.0000000000000001E-4</v>
      </c>
      <c r="L67" s="4">
        <v>37</v>
      </c>
      <c r="M67" s="189">
        <v>36.9375</v>
      </c>
      <c r="N67" s="4">
        <v>0.01</v>
      </c>
      <c r="O67" s="222"/>
      <c r="P67" s="4">
        <v>0.28505999999999998</v>
      </c>
      <c r="Q67" s="31">
        <f t="shared" si="27"/>
        <v>0.28341535631124198</v>
      </c>
      <c r="R67" s="31"/>
      <c r="S67" s="31">
        <f t="shared" ref="S67:S130" si="43" xml:space="preserve"> -48.55045 + 0.4717336*I67 + 0.0018611*(I67-103.924)^2 - 0.0417961*(I67-103.924)^3</f>
        <v>0.28027539926455153</v>
      </c>
      <c r="T67" s="217">
        <f t="shared" si="28"/>
        <v>0.35112449163716519</v>
      </c>
      <c r="U67" s="9">
        <f t="shared" si="29"/>
        <v>0.33180722891566267</v>
      </c>
      <c r="V67" s="217">
        <f t="shared" si="30"/>
        <v>0.4271339961560443</v>
      </c>
      <c r="W67" s="9">
        <f t="shared" si="31"/>
        <v>0.42673461003185525</v>
      </c>
      <c r="X67" s="217">
        <f t="shared" si="32"/>
        <v>0.40670582423445012</v>
      </c>
      <c r="Y67" s="217">
        <f t="shared" si="33"/>
        <v>0.354257391093177</v>
      </c>
      <c r="Z67" s="217">
        <f t="shared" si="34"/>
        <v>0.32915849711571354</v>
      </c>
      <c r="AA67" s="217"/>
      <c r="AB67" s="11"/>
      <c r="AC67" s="209">
        <f t="shared" si="35"/>
        <v>6.6064491637165212E-2</v>
      </c>
      <c r="AD67" s="40">
        <f t="shared" si="36"/>
        <v>-1.6446436887579963E-3</v>
      </c>
      <c r="AE67" s="31"/>
      <c r="AF67" s="31">
        <f t="shared" si="21"/>
        <v>-4.7846007354484521E-3</v>
      </c>
      <c r="AG67" s="209">
        <f t="shared" si="37"/>
        <v>4.6747228915662686E-2</v>
      </c>
      <c r="AH67" s="209">
        <f t="shared" si="38"/>
        <v>0.14207399615604432</v>
      </c>
      <c r="AI67" s="195">
        <f t="shared" si="39"/>
        <v>0.14167461003185527</v>
      </c>
      <c r="AJ67" s="209">
        <f t="shared" si="40"/>
        <v>0.12164582423445014</v>
      </c>
      <c r="AK67" s="195">
        <f t="shared" si="41"/>
        <v>6.9197391093177019E-2</v>
      </c>
      <c r="AL67" s="209">
        <f t="shared" si="42"/>
        <v>4.4098497115713564E-2</v>
      </c>
      <c r="AM67" s="31"/>
      <c r="AN67" s="197"/>
      <c r="AO67" s="201">
        <v>1122.2753</v>
      </c>
      <c r="AP67" s="189">
        <v>1452.7855</v>
      </c>
      <c r="AQ67" s="4">
        <v>330.5102</v>
      </c>
      <c r="AR67" s="189">
        <v>330.4776</v>
      </c>
      <c r="AS67" s="201">
        <v>1122.7763</v>
      </c>
      <c r="AT67" s="189">
        <v>1453.2538999999999</v>
      </c>
      <c r="AU67" s="61" t="s">
        <v>516</v>
      </c>
    </row>
    <row r="68" spans="1:47" s="10" customFormat="1" x14ac:dyDescent="0.2">
      <c r="A68" s="224" t="s">
        <v>4</v>
      </c>
      <c r="B68" s="13" t="s">
        <v>68</v>
      </c>
      <c r="C68" s="61" t="s">
        <v>269</v>
      </c>
      <c r="D68" s="12" t="s">
        <v>343</v>
      </c>
      <c r="E68" s="61" t="s">
        <v>670</v>
      </c>
      <c r="F68" s="4">
        <v>1284.9069999999999</v>
      </c>
      <c r="G68" s="189">
        <v>1388.3613</v>
      </c>
      <c r="H68" s="4">
        <v>103.4543</v>
      </c>
      <c r="I68" s="189">
        <v>103.5214</v>
      </c>
      <c r="J68" s="4">
        <v>7.8120000000000003</v>
      </c>
      <c r="K68" s="189">
        <v>3.0000000000000001E-3</v>
      </c>
      <c r="L68" s="4">
        <v>37</v>
      </c>
      <c r="M68" s="189">
        <v>36.99</v>
      </c>
      <c r="N68" s="4">
        <v>7.0000000000000001E-3</v>
      </c>
      <c r="O68" s="222"/>
      <c r="P68" s="4">
        <v>0.29087000000000002</v>
      </c>
      <c r="Q68" s="31">
        <f t="shared" si="27"/>
        <v>0.28962557619976637</v>
      </c>
      <c r="R68" s="31"/>
      <c r="S68" s="31">
        <f t="shared" si="43"/>
        <v>0.28710181042641048</v>
      </c>
      <c r="T68" s="217">
        <f t="shared" si="28"/>
        <v>0.35792953715281328</v>
      </c>
      <c r="U68" s="9">
        <f t="shared" si="29"/>
        <v>0.33791164658634254</v>
      </c>
      <c r="V68" s="217">
        <f t="shared" si="30"/>
        <v>0.4339095139876008</v>
      </c>
      <c r="W68" s="9">
        <f t="shared" si="31"/>
        <v>0.43347141441280562</v>
      </c>
      <c r="X68" s="217">
        <f t="shared" si="32"/>
        <v>0.41422977423530938</v>
      </c>
      <c r="Y68" s="217">
        <f t="shared" si="33"/>
        <v>0.36096113119018236</v>
      </c>
      <c r="Z68" s="217">
        <f t="shared" si="34"/>
        <v>0.33630928575439611</v>
      </c>
      <c r="AA68" s="217"/>
      <c r="AB68" s="11"/>
      <c r="AC68" s="209">
        <f t="shared" si="35"/>
        <v>6.7059537152813264E-2</v>
      </c>
      <c r="AD68" s="40">
        <f t="shared" si="36"/>
        <v>-1.2444238002336516E-3</v>
      </c>
      <c r="AE68" s="31"/>
      <c r="AF68" s="31">
        <f t="shared" ref="AF68:AF131" si="44">S68-P68</f>
        <v>-3.7681895735895421E-3</v>
      </c>
      <c r="AG68" s="209">
        <f t="shared" si="37"/>
        <v>4.7041646586342523E-2</v>
      </c>
      <c r="AH68" s="209">
        <f t="shared" si="38"/>
        <v>0.14303951398760079</v>
      </c>
      <c r="AI68" s="195">
        <f t="shared" si="39"/>
        <v>0.1426014144128056</v>
      </c>
      <c r="AJ68" s="209">
        <f t="shared" si="40"/>
        <v>0.12335977423530936</v>
      </c>
      <c r="AK68" s="195">
        <f t="shared" si="41"/>
        <v>7.0091131190182343E-2</v>
      </c>
      <c r="AL68" s="209">
        <f t="shared" si="42"/>
        <v>4.5439285754396097E-2</v>
      </c>
      <c r="AM68" s="31"/>
      <c r="AN68" s="197"/>
      <c r="AO68" s="201">
        <v>1123.4716000000001</v>
      </c>
      <c r="AP68" s="189">
        <v>1453.7348999999999</v>
      </c>
      <c r="AQ68" s="4">
        <v>330.26330000000002</v>
      </c>
      <c r="AR68" s="189">
        <v>330.47763400000002</v>
      </c>
      <c r="AS68" s="201">
        <v>1122.7762889999999</v>
      </c>
      <c r="AT68" s="189">
        <v>1453.253923</v>
      </c>
      <c r="AU68" s="61" t="s">
        <v>517</v>
      </c>
    </row>
    <row r="69" spans="1:47" s="10" customFormat="1" x14ac:dyDescent="0.2">
      <c r="A69" s="224" t="s">
        <v>5</v>
      </c>
      <c r="B69" s="13" t="s">
        <v>69</v>
      </c>
      <c r="C69" s="61" t="s">
        <v>271</v>
      </c>
      <c r="D69" s="12" t="s">
        <v>344</v>
      </c>
      <c r="E69" s="61" t="s">
        <v>670</v>
      </c>
      <c r="F69" s="4">
        <v>1283.7723000000001</v>
      </c>
      <c r="G69" s="189">
        <v>1387.3105</v>
      </c>
      <c r="H69" s="4">
        <v>103.5382</v>
      </c>
      <c r="I69" s="189">
        <v>103.52889999999999</v>
      </c>
      <c r="J69" s="4">
        <v>7.867</v>
      </c>
      <c r="K69" s="189">
        <v>8.0000000000000004E-4</v>
      </c>
      <c r="L69" s="4">
        <v>37</v>
      </c>
      <c r="M69" s="189">
        <v>37</v>
      </c>
      <c r="N69" s="4">
        <v>0</v>
      </c>
      <c r="O69" s="222"/>
      <c r="P69" s="4">
        <v>0.29926999999999998</v>
      </c>
      <c r="Q69" s="31">
        <f t="shared" si="27"/>
        <v>0.29269722935111842</v>
      </c>
      <c r="R69" s="31"/>
      <c r="S69" s="31">
        <f t="shared" si="43"/>
        <v>0.29047907149776997</v>
      </c>
      <c r="T69" s="217">
        <f t="shared" si="28"/>
        <v>0.36129043163236929</v>
      </c>
      <c r="U69" s="9">
        <f t="shared" si="29"/>
        <v>0.34092369477911089</v>
      </c>
      <c r="V69" s="217">
        <f t="shared" si="30"/>
        <v>0.43725717400957365</v>
      </c>
      <c r="W69" s="9">
        <f t="shared" si="31"/>
        <v>0.43679481995194896</v>
      </c>
      <c r="X69" s="217">
        <f t="shared" si="32"/>
        <v>0.41794999057697169</v>
      </c>
      <c r="Y69" s="217">
        <f t="shared" si="33"/>
        <v>0.36426924465327648</v>
      </c>
      <c r="Z69" s="217">
        <f t="shared" si="34"/>
        <v>0.33984267432242632</v>
      </c>
      <c r="AA69" s="217"/>
      <c r="AB69" s="11"/>
      <c r="AC69" s="209">
        <f t="shared" si="35"/>
        <v>6.2020431632369311E-2</v>
      </c>
      <c r="AD69" s="40">
        <f t="shared" si="36"/>
        <v>-6.5727706488815651E-3</v>
      </c>
      <c r="AE69" s="31"/>
      <c r="AF69" s="31">
        <f t="shared" si="44"/>
        <v>-8.790928502230011E-3</v>
      </c>
      <c r="AG69" s="209">
        <f t="shared" si="37"/>
        <v>4.1653694779110906E-2</v>
      </c>
      <c r="AH69" s="209">
        <f t="shared" si="38"/>
        <v>0.13798717400957367</v>
      </c>
      <c r="AI69" s="195">
        <f t="shared" si="39"/>
        <v>0.13752481995194898</v>
      </c>
      <c r="AJ69" s="209">
        <f t="shared" si="40"/>
        <v>0.11867999057697171</v>
      </c>
      <c r="AK69" s="195">
        <f t="shared" si="41"/>
        <v>6.49992446532765E-2</v>
      </c>
      <c r="AL69" s="209">
        <f t="shared" si="42"/>
        <v>4.0572674322426339E-2</v>
      </c>
      <c r="AM69" s="31"/>
      <c r="AN69" s="197"/>
      <c r="AO69" s="201">
        <v>1122.2802999999999</v>
      </c>
      <c r="AP69" s="189">
        <v>1452.7877000000001</v>
      </c>
      <c r="AQ69" s="4">
        <v>330.50740000000002</v>
      </c>
      <c r="AR69" s="189">
        <v>330.4776</v>
      </c>
      <c r="AS69" s="201">
        <v>1122.7763</v>
      </c>
      <c r="AT69" s="189">
        <v>1453.2538999999999</v>
      </c>
      <c r="AU69" s="61" t="s">
        <v>518</v>
      </c>
    </row>
    <row r="70" spans="1:47" s="10" customFormat="1" x14ac:dyDescent="0.2">
      <c r="A70" s="224" t="s">
        <v>4</v>
      </c>
      <c r="B70" s="13" t="s">
        <v>70</v>
      </c>
      <c r="C70" s="61" t="s">
        <v>269</v>
      </c>
      <c r="D70" s="12" t="s">
        <v>345</v>
      </c>
      <c r="E70" s="61" t="s">
        <v>670</v>
      </c>
      <c r="F70" s="4">
        <v>1284.8145999999999</v>
      </c>
      <c r="G70" s="189">
        <v>1388.3175000000001</v>
      </c>
      <c r="H70" s="4">
        <v>103.5029</v>
      </c>
      <c r="I70" s="189">
        <v>103.5672</v>
      </c>
      <c r="J70" s="4">
        <v>7.907</v>
      </c>
      <c r="K70" s="189">
        <v>2.3999999999999998E-3</v>
      </c>
      <c r="L70" s="4">
        <v>37</v>
      </c>
      <c r="M70" s="189">
        <v>36.979999999999997</v>
      </c>
      <c r="N70" s="4">
        <v>4.0000000000000001E-3</v>
      </c>
      <c r="O70" s="222"/>
      <c r="P70" s="4">
        <v>0.30662</v>
      </c>
      <c r="Q70" s="31">
        <f t="shared" si="27"/>
        <v>0.30846305502768584</v>
      </c>
      <c r="R70" s="31"/>
      <c r="S70" s="31">
        <f t="shared" si="43"/>
        <v>0.30781352623094393</v>
      </c>
      <c r="T70" s="217">
        <f t="shared" si="28"/>
        <v>0.37848252653930103</v>
      </c>
      <c r="U70" s="9">
        <f t="shared" si="29"/>
        <v>0.35630522088353123</v>
      </c>
      <c r="V70" s="217">
        <f t="shared" si="30"/>
        <v>0.45439521911612246</v>
      </c>
      <c r="W70" s="9">
        <f t="shared" si="31"/>
        <v>0.45375733238813148</v>
      </c>
      <c r="X70" s="217">
        <f t="shared" si="32"/>
        <v>0.43701070999532021</v>
      </c>
      <c r="Y70" s="217">
        <f t="shared" si="33"/>
        <v>0.38116474373078058</v>
      </c>
      <c r="Z70" s="217">
        <f t="shared" si="34"/>
        <v>0.35793387195735704</v>
      </c>
      <c r="AA70" s="217"/>
      <c r="AB70" s="11"/>
      <c r="AC70" s="209">
        <f t="shared" si="35"/>
        <v>7.186252653930103E-2</v>
      </c>
      <c r="AD70" s="40">
        <f t="shared" si="36"/>
        <v>1.843055027685836E-3</v>
      </c>
      <c r="AE70" s="31"/>
      <c r="AF70" s="31">
        <f t="shared" si="44"/>
        <v>1.193526230943931E-3</v>
      </c>
      <c r="AG70" s="209">
        <f t="shared" si="37"/>
        <v>4.9685220883531223E-2</v>
      </c>
      <c r="AH70" s="209">
        <f t="shared" si="38"/>
        <v>0.14777521911612246</v>
      </c>
      <c r="AI70" s="195">
        <f t="shared" si="39"/>
        <v>0.14713733238813148</v>
      </c>
      <c r="AJ70" s="209">
        <f t="shared" si="40"/>
        <v>0.13039070999532021</v>
      </c>
      <c r="AK70" s="195">
        <f t="shared" si="41"/>
        <v>7.4544743730780572E-2</v>
      </c>
      <c r="AL70" s="209">
        <f t="shared" si="42"/>
        <v>5.1313871957357038E-2</v>
      </c>
      <c r="AM70" s="31"/>
      <c r="AN70" s="197"/>
      <c r="AO70" s="201">
        <v>1123.4657</v>
      </c>
      <c r="AP70" s="189">
        <v>1453.7382</v>
      </c>
      <c r="AQ70" s="4">
        <v>330.27249999999998</v>
      </c>
      <c r="AR70" s="189">
        <v>330.47763400000002</v>
      </c>
      <c r="AS70" s="201">
        <v>1122.7762889999999</v>
      </c>
      <c r="AT70" s="189">
        <v>1453.253923</v>
      </c>
      <c r="AU70" s="61" t="s">
        <v>519</v>
      </c>
    </row>
    <row r="71" spans="1:47" s="10" customFormat="1" x14ac:dyDescent="0.2">
      <c r="A71" s="224" t="s">
        <v>5</v>
      </c>
      <c r="B71" s="13" t="s">
        <v>71</v>
      </c>
      <c r="C71" s="61" t="s">
        <v>271</v>
      </c>
      <c r="D71" s="12" t="s">
        <v>346</v>
      </c>
      <c r="E71" s="61" t="s">
        <v>670</v>
      </c>
      <c r="F71" s="4">
        <v>1283.6605</v>
      </c>
      <c r="G71" s="189">
        <v>1387.2593999999999</v>
      </c>
      <c r="H71" s="4">
        <v>103.5989</v>
      </c>
      <c r="I71" s="189">
        <v>103.5861</v>
      </c>
      <c r="J71" s="4">
        <v>7.9660000000000002</v>
      </c>
      <c r="K71" s="189">
        <v>2.9999999999999997E-4</v>
      </c>
      <c r="L71" s="4">
        <v>37</v>
      </c>
      <c r="M71" s="189">
        <v>36.972499999999997</v>
      </c>
      <c r="N71" s="4">
        <v>6.0000000000000001E-3</v>
      </c>
      <c r="O71" s="222"/>
      <c r="P71" s="4">
        <v>0.31770999999999999</v>
      </c>
      <c r="Q71" s="31">
        <f t="shared" si="27"/>
        <v>0.31629471185591801</v>
      </c>
      <c r="R71" s="31"/>
      <c r="S71" s="31">
        <f t="shared" si="43"/>
        <v>0.31641885894748889</v>
      </c>
      <c r="T71" s="217">
        <f t="shared" si="28"/>
        <v>0.38698218475474278</v>
      </c>
      <c r="U71" s="9">
        <f t="shared" si="29"/>
        <v>0.36389558232931524</v>
      </c>
      <c r="V71" s="217">
        <f t="shared" si="30"/>
        <v>0.46287640143418685</v>
      </c>
      <c r="W71" s="9">
        <f t="shared" si="31"/>
        <v>0.46212097236175714</v>
      </c>
      <c r="X71" s="217">
        <f t="shared" si="32"/>
        <v>0.44644453424007224</v>
      </c>
      <c r="Y71" s="217">
        <f t="shared" si="33"/>
        <v>0.38950249668036463</v>
      </c>
      <c r="Z71" s="217">
        <f t="shared" si="34"/>
        <v>0.36688759124808712</v>
      </c>
      <c r="AA71" s="217"/>
      <c r="AB71" s="11"/>
      <c r="AC71" s="209">
        <f t="shared" si="35"/>
        <v>6.9272184754742783E-2</v>
      </c>
      <c r="AD71" s="40">
        <f t="shared" si="36"/>
        <v>-1.4152881440819831E-3</v>
      </c>
      <c r="AE71" s="31"/>
      <c r="AF71" s="31">
        <f t="shared" si="44"/>
        <v>-1.2911410525111022E-3</v>
      </c>
      <c r="AG71" s="209">
        <f t="shared" si="37"/>
        <v>4.6185582329315245E-2</v>
      </c>
      <c r="AH71" s="209">
        <f t="shared" si="38"/>
        <v>0.14516640143418685</v>
      </c>
      <c r="AI71" s="195">
        <f t="shared" si="39"/>
        <v>0.14441097236175715</v>
      </c>
      <c r="AJ71" s="209">
        <f t="shared" si="40"/>
        <v>0.12873453424007225</v>
      </c>
      <c r="AK71" s="195">
        <f t="shared" si="41"/>
        <v>7.1792496680364637E-2</v>
      </c>
      <c r="AL71" s="209">
        <f t="shared" si="42"/>
        <v>4.9177591248087127E-2</v>
      </c>
      <c r="AM71" s="31"/>
      <c r="AN71" s="197"/>
      <c r="AO71" s="201">
        <v>1122.2692</v>
      </c>
      <c r="AP71" s="189">
        <v>1452.7876000000001</v>
      </c>
      <c r="AQ71" s="4">
        <v>330.51839999999999</v>
      </c>
      <c r="AR71" s="189">
        <v>330.4776</v>
      </c>
      <c r="AS71" s="201">
        <v>1122.7763</v>
      </c>
      <c r="AT71" s="189">
        <v>1453.2538999999999</v>
      </c>
      <c r="AU71" s="61" t="s">
        <v>520</v>
      </c>
    </row>
    <row r="72" spans="1:47" s="10" customFormat="1" x14ac:dyDescent="0.2">
      <c r="A72" s="224" t="s">
        <v>4</v>
      </c>
      <c r="B72" s="13" t="s">
        <v>72</v>
      </c>
      <c r="C72" s="61" t="s">
        <v>269</v>
      </c>
      <c r="D72" s="12" t="s">
        <v>347</v>
      </c>
      <c r="E72" s="61" t="s">
        <v>670</v>
      </c>
      <c r="F72" s="4">
        <v>1284.691</v>
      </c>
      <c r="G72" s="189">
        <v>1388.2366</v>
      </c>
      <c r="H72" s="4">
        <v>103.54559999999999</v>
      </c>
      <c r="I72" s="189">
        <v>103.6057</v>
      </c>
      <c r="J72" s="4">
        <v>8.0250000000000004</v>
      </c>
      <c r="K72" s="189">
        <v>2.0999999999999999E-3</v>
      </c>
      <c r="L72" s="4">
        <v>37</v>
      </c>
      <c r="M72" s="189">
        <v>37</v>
      </c>
      <c r="N72" s="4">
        <v>1.2999999999999999E-2</v>
      </c>
      <c r="O72" s="222"/>
      <c r="P72" s="4">
        <v>0.32933000000000001</v>
      </c>
      <c r="Q72" s="31">
        <f t="shared" si="27"/>
        <v>0.32445447432736135</v>
      </c>
      <c r="R72" s="31"/>
      <c r="S72" s="31">
        <f t="shared" si="43"/>
        <v>0.32537626142506881</v>
      </c>
      <c r="T72" s="217">
        <f t="shared" si="28"/>
        <v>0.39580593819118803</v>
      </c>
      <c r="U72" s="9">
        <f t="shared" si="29"/>
        <v>0.37176706827308914</v>
      </c>
      <c r="V72" s="217">
        <f t="shared" si="30"/>
        <v>0.47168659562885296</v>
      </c>
      <c r="W72" s="9">
        <f t="shared" si="31"/>
        <v>0.47078845314620948</v>
      </c>
      <c r="X72" s="217">
        <f t="shared" si="32"/>
        <v>0.4562384887940425</v>
      </c>
      <c r="Y72" s="217">
        <f t="shared" si="33"/>
        <v>0.39814843880415252</v>
      </c>
      <c r="Z72" s="217">
        <f t="shared" si="34"/>
        <v>0.37618875581392786</v>
      </c>
      <c r="AA72" s="217"/>
      <c r="AB72" s="11"/>
      <c r="AC72" s="209">
        <f t="shared" si="35"/>
        <v>6.6475938191188022E-2</v>
      </c>
      <c r="AD72" s="40">
        <f t="shared" si="36"/>
        <v>-4.8755256726386587E-3</v>
      </c>
      <c r="AE72" s="31"/>
      <c r="AF72" s="31">
        <f t="shared" si="44"/>
        <v>-3.9537385749311982E-3</v>
      </c>
      <c r="AG72" s="209">
        <f t="shared" si="37"/>
        <v>4.2437068273089129E-2</v>
      </c>
      <c r="AH72" s="209">
        <f t="shared" si="38"/>
        <v>0.14235659562885294</v>
      </c>
      <c r="AI72" s="195">
        <f t="shared" si="39"/>
        <v>0.14145845314620947</v>
      </c>
      <c r="AJ72" s="209">
        <f t="shared" si="40"/>
        <v>0.12690848879404248</v>
      </c>
      <c r="AK72" s="195">
        <f t="shared" si="41"/>
        <v>6.8818438804152504E-2</v>
      </c>
      <c r="AL72" s="209">
        <f t="shared" si="42"/>
        <v>4.6858755813927844E-2</v>
      </c>
      <c r="AM72" s="31"/>
      <c r="AN72" s="197"/>
      <c r="AO72" s="201">
        <v>1123.4509</v>
      </c>
      <c r="AP72" s="189">
        <v>1453.7366999999999</v>
      </c>
      <c r="AQ72" s="4">
        <v>330.28579999999999</v>
      </c>
      <c r="AR72" s="189">
        <v>330.47763400000002</v>
      </c>
      <c r="AS72" s="201">
        <v>1122.7762889999999</v>
      </c>
      <c r="AT72" s="189">
        <v>1453.253923</v>
      </c>
      <c r="AU72" s="61" t="s">
        <v>521</v>
      </c>
    </row>
    <row r="73" spans="1:47" s="10" customFormat="1" x14ac:dyDescent="0.2">
      <c r="A73" s="224" t="s">
        <v>5</v>
      </c>
      <c r="B73" s="13" t="s">
        <v>73</v>
      </c>
      <c r="C73" s="61" t="s">
        <v>271</v>
      </c>
      <c r="D73" s="12" t="s">
        <v>348</v>
      </c>
      <c r="E73" s="61" t="s">
        <v>670</v>
      </c>
      <c r="F73" s="4">
        <v>1283.5847000000001</v>
      </c>
      <c r="G73" s="189">
        <v>1387.2266</v>
      </c>
      <c r="H73" s="4">
        <v>103.64190000000001</v>
      </c>
      <c r="I73" s="189">
        <v>103.6268</v>
      </c>
      <c r="J73" s="4">
        <v>8.0269999999999992</v>
      </c>
      <c r="K73" s="189">
        <v>5.0000000000000001E-4</v>
      </c>
      <c r="L73" s="4">
        <v>37</v>
      </c>
      <c r="M73" s="189">
        <v>36.97</v>
      </c>
      <c r="N73" s="4">
        <v>0</v>
      </c>
      <c r="O73" s="222"/>
      <c r="P73" s="4">
        <v>0.33058999999999999</v>
      </c>
      <c r="Q73" s="31">
        <f t="shared" si="27"/>
        <v>0.33328376159571305</v>
      </c>
      <c r="R73" s="31"/>
      <c r="S73" s="31">
        <f t="shared" si="43"/>
        <v>0.33505499826719692</v>
      </c>
      <c r="T73" s="217">
        <f t="shared" si="28"/>
        <v>0.40531400325562572</v>
      </c>
      <c r="U73" s="9">
        <f t="shared" si="29"/>
        <v>0.38024096385542011</v>
      </c>
      <c r="V73" s="217">
        <f t="shared" si="30"/>
        <v>0.48118633175909054</v>
      </c>
      <c r="W73" s="9">
        <f t="shared" si="31"/>
        <v>0.4801115389992518</v>
      </c>
      <c r="X73" s="217">
        <f t="shared" si="32"/>
        <v>0.46678675438420214</v>
      </c>
      <c r="Y73" s="217">
        <f t="shared" si="33"/>
        <v>0.40745463696624995</v>
      </c>
      <c r="Z73" s="217">
        <f t="shared" si="34"/>
        <v>0.38621757506189169</v>
      </c>
      <c r="AA73" s="217"/>
      <c r="AB73" s="11"/>
      <c r="AC73" s="209">
        <f t="shared" si="35"/>
        <v>7.4724003255625726E-2</v>
      </c>
      <c r="AD73" s="40">
        <f t="shared" si="36"/>
        <v>2.6937615957130512E-3</v>
      </c>
      <c r="AE73" s="31"/>
      <c r="AF73" s="31">
        <f t="shared" si="44"/>
        <v>4.464998267196929E-3</v>
      </c>
      <c r="AG73" s="209">
        <f t="shared" si="37"/>
        <v>4.9650963855420116E-2</v>
      </c>
      <c r="AH73" s="209">
        <f t="shared" si="38"/>
        <v>0.15059633175909054</v>
      </c>
      <c r="AI73" s="195">
        <f t="shared" si="39"/>
        <v>0.1495215389992518</v>
      </c>
      <c r="AJ73" s="209">
        <f t="shared" si="40"/>
        <v>0.13619675438420215</v>
      </c>
      <c r="AK73" s="195">
        <f t="shared" si="41"/>
        <v>7.6864636966249955E-2</v>
      </c>
      <c r="AL73" s="209">
        <f t="shared" si="42"/>
        <v>5.5627575061891699E-2</v>
      </c>
      <c r="AM73" s="31"/>
      <c r="AN73" s="197"/>
      <c r="AO73" s="201">
        <v>1122.2614000000001</v>
      </c>
      <c r="AP73" s="189">
        <v>1452.7873</v>
      </c>
      <c r="AQ73" s="4">
        <v>330.52589999999998</v>
      </c>
      <c r="AR73" s="189">
        <v>330.4776</v>
      </c>
      <c r="AS73" s="201">
        <v>1122.7763</v>
      </c>
      <c r="AT73" s="189">
        <v>1453.2538999999999</v>
      </c>
      <c r="AU73" s="61" t="s">
        <v>522</v>
      </c>
    </row>
    <row r="74" spans="1:47" s="10" customFormat="1" x14ac:dyDescent="0.2">
      <c r="A74" s="224" t="s">
        <v>4</v>
      </c>
      <c r="B74" s="13" t="s">
        <v>74</v>
      </c>
      <c r="C74" s="61" t="s">
        <v>269</v>
      </c>
      <c r="D74" s="12" t="s">
        <v>350</v>
      </c>
      <c r="E74" s="61" t="s">
        <v>670</v>
      </c>
      <c r="F74" s="4">
        <v>1284.5698</v>
      </c>
      <c r="G74" s="189">
        <v>1388.1692</v>
      </c>
      <c r="H74" s="4">
        <v>103.5994</v>
      </c>
      <c r="I74" s="189">
        <v>103.6627</v>
      </c>
      <c r="J74" s="4">
        <v>8.1199999999999992</v>
      </c>
      <c r="K74" s="189">
        <v>1.8E-3</v>
      </c>
      <c r="L74" s="4">
        <v>37</v>
      </c>
      <c r="M74" s="189">
        <v>37</v>
      </c>
      <c r="N74" s="4">
        <v>7.0000000000000001E-3</v>
      </c>
      <c r="O74" s="222"/>
      <c r="P74" s="4">
        <v>0.35282999999999998</v>
      </c>
      <c r="Q74" s="31">
        <f t="shared" si="27"/>
        <v>0.34841883819840047</v>
      </c>
      <c r="R74" s="31"/>
      <c r="S74" s="31">
        <f t="shared" si="43"/>
        <v>0.35160141089370928</v>
      </c>
      <c r="T74" s="217">
        <f t="shared" si="28"/>
        <v>0.42150798429065617</v>
      </c>
      <c r="U74" s="9">
        <f t="shared" si="29"/>
        <v>0.3946586345381502</v>
      </c>
      <c r="V74" s="217">
        <f t="shared" si="30"/>
        <v>0.49738075248023961</v>
      </c>
      <c r="W74" s="9">
        <f t="shared" si="31"/>
        <v>0.49595263421016306</v>
      </c>
      <c r="X74" s="217">
        <f t="shared" si="32"/>
        <v>0.48472331516518352</v>
      </c>
      <c r="Y74" s="217">
        <f t="shared" si="33"/>
        <v>0.42328280427960241</v>
      </c>
      <c r="Z74" s="217">
        <f t="shared" si="34"/>
        <v>0.40331187356059672</v>
      </c>
      <c r="AA74" s="217"/>
      <c r="AB74" s="11"/>
      <c r="AC74" s="209">
        <f t="shared" si="35"/>
        <v>6.8677984290656191E-2</v>
      </c>
      <c r="AD74" s="40">
        <f t="shared" si="36"/>
        <v>-4.4111618015995058E-3</v>
      </c>
      <c r="AE74" s="31"/>
      <c r="AF74" s="31">
        <f t="shared" si="44"/>
        <v>-1.2285891062907006E-3</v>
      </c>
      <c r="AG74" s="209">
        <f t="shared" si="37"/>
        <v>4.1828634538150222E-2</v>
      </c>
      <c r="AH74" s="209">
        <f t="shared" si="38"/>
        <v>0.14455075248023963</v>
      </c>
      <c r="AI74" s="195">
        <f t="shared" si="39"/>
        <v>0.14312263421016308</v>
      </c>
      <c r="AJ74" s="209">
        <f t="shared" si="40"/>
        <v>0.13189331516518354</v>
      </c>
      <c r="AK74" s="195">
        <f t="shared" si="41"/>
        <v>7.0452804279602432E-2</v>
      </c>
      <c r="AL74" s="209">
        <f t="shared" si="42"/>
        <v>5.0481873560596746E-2</v>
      </c>
      <c r="AM74" s="31"/>
      <c r="AN74" s="197"/>
      <c r="AO74" s="201">
        <v>1123.4601</v>
      </c>
      <c r="AP74" s="189">
        <v>1453.7357999999999</v>
      </c>
      <c r="AQ74" s="4">
        <v>330.27569999999997</v>
      </c>
      <c r="AR74" s="189">
        <v>330.47763400000002</v>
      </c>
      <c r="AS74" s="201">
        <v>1122.7762889999999</v>
      </c>
      <c r="AT74" s="189">
        <v>1453.253923</v>
      </c>
      <c r="AU74" s="61" t="s">
        <v>524</v>
      </c>
    </row>
    <row r="75" spans="1:47" s="10" customFormat="1" x14ac:dyDescent="0.2">
      <c r="A75" s="224" t="s">
        <v>5</v>
      </c>
      <c r="B75" s="13" t="s">
        <v>75</v>
      </c>
      <c r="C75" s="61" t="s">
        <v>271</v>
      </c>
      <c r="D75" s="12" t="s">
        <v>351</v>
      </c>
      <c r="E75" s="61" t="s">
        <v>670</v>
      </c>
      <c r="F75" s="4">
        <v>1283.4285</v>
      </c>
      <c r="G75" s="189">
        <v>1387.1251</v>
      </c>
      <c r="H75" s="4">
        <v>103.6966</v>
      </c>
      <c r="I75" s="189">
        <v>103.6872</v>
      </c>
      <c r="J75" s="4">
        <v>8.1449999999999996</v>
      </c>
      <c r="K75" s="189">
        <v>8.0000000000000004E-4</v>
      </c>
      <c r="L75" s="4">
        <v>37</v>
      </c>
      <c r="M75" s="189">
        <v>36.997500000000002</v>
      </c>
      <c r="N75" s="4">
        <v>6.0000000000000001E-3</v>
      </c>
      <c r="O75" s="222"/>
      <c r="P75" s="4">
        <v>0.35991000000000001</v>
      </c>
      <c r="Q75" s="31">
        <f t="shared" si="27"/>
        <v>0.35883345545750012</v>
      </c>
      <c r="R75" s="31"/>
      <c r="S75" s="31">
        <f t="shared" si="43"/>
        <v>0.36294547418772055</v>
      </c>
      <c r="T75" s="217">
        <f t="shared" si="28"/>
        <v>0.43256804513657698</v>
      </c>
      <c r="U75" s="9">
        <f t="shared" si="29"/>
        <v>0.4044979919678704</v>
      </c>
      <c r="V75" s="217">
        <f t="shared" si="30"/>
        <v>0.50845142937032506</v>
      </c>
      <c r="W75" s="9">
        <f t="shared" si="31"/>
        <v>0.5067456173563254</v>
      </c>
      <c r="X75" s="217">
        <f t="shared" si="32"/>
        <v>0.49694053566463481</v>
      </c>
      <c r="Y75" s="217">
        <f t="shared" si="33"/>
        <v>0.43407900606441574</v>
      </c>
      <c r="Z75" s="217">
        <f t="shared" si="34"/>
        <v>0.41499521431251196</v>
      </c>
      <c r="AA75" s="217"/>
      <c r="AB75" s="11"/>
      <c r="AC75" s="209">
        <f t="shared" si="35"/>
        <v>7.2658045136576976E-2</v>
      </c>
      <c r="AD75" s="40">
        <f t="shared" si="36"/>
        <v>-1.076544542499891E-3</v>
      </c>
      <c r="AE75" s="31"/>
      <c r="AF75" s="31">
        <f t="shared" si="44"/>
        <v>3.0354741877205438E-3</v>
      </c>
      <c r="AG75" s="209">
        <f t="shared" si="37"/>
        <v>4.4587991967870388E-2</v>
      </c>
      <c r="AH75" s="209">
        <f t="shared" si="38"/>
        <v>0.14854142937032505</v>
      </c>
      <c r="AI75" s="195">
        <f t="shared" si="39"/>
        <v>0.14683561735632539</v>
      </c>
      <c r="AJ75" s="209">
        <f t="shared" si="40"/>
        <v>0.1370305356646348</v>
      </c>
      <c r="AK75" s="195">
        <f t="shared" si="41"/>
        <v>7.4169006064415732E-2</v>
      </c>
      <c r="AL75" s="209">
        <f t="shared" si="42"/>
        <v>5.5085214312511954E-2</v>
      </c>
      <c r="AM75" s="31"/>
      <c r="AN75" s="197"/>
      <c r="AO75" s="201">
        <v>1122.2755</v>
      </c>
      <c r="AP75" s="189">
        <v>1452.7832000000001</v>
      </c>
      <c r="AQ75" s="4">
        <v>330.5077</v>
      </c>
      <c r="AR75" s="189">
        <v>330.4776</v>
      </c>
      <c r="AS75" s="201">
        <v>1122.7763</v>
      </c>
      <c r="AT75" s="189">
        <v>1453.2538999999999</v>
      </c>
      <c r="AU75" s="61" t="s">
        <v>525</v>
      </c>
    </row>
    <row r="76" spans="1:47" s="10" customFormat="1" x14ac:dyDescent="0.2">
      <c r="A76" s="224" t="s">
        <v>4</v>
      </c>
      <c r="B76" s="13" t="s">
        <v>76</v>
      </c>
      <c r="C76" s="61" t="s">
        <v>269</v>
      </c>
      <c r="D76" s="12" t="s">
        <v>352</v>
      </c>
      <c r="E76" s="61" t="s">
        <v>670</v>
      </c>
      <c r="F76" s="4">
        <v>1284.4201</v>
      </c>
      <c r="G76" s="189">
        <v>1388.088</v>
      </c>
      <c r="H76" s="4">
        <v>103.6679</v>
      </c>
      <c r="I76" s="189">
        <v>103.7299</v>
      </c>
      <c r="J76" s="4">
        <v>8.2050000000000001</v>
      </c>
      <c r="K76" s="189">
        <v>1.1000000000000001E-3</v>
      </c>
      <c r="L76" s="4">
        <v>37</v>
      </c>
      <c r="M76" s="189">
        <v>36.979999999999997</v>
      </c>
      <c r="N76" s="4">
        <v>0</v>
      </c>
      <c r="O76" s="222"/>
      <c r="P76" s="4">
        <v>0.38016</v>
      </c>
      <c r="Q76" s="31">
        <f t="shared" si="27"/>
        <v>0.37716091237641935</v>
      </c>
      <c r="R76" s="31"/>
      <c r="S76" s="31">
        <f t="shared" si="43"/>
        <v>0.38280491275939488</v>
      </c>
      <c r="T76" s="217">
        <f t="shared" si="28"/>
        <v>0.45185158399544889</v>
      </c>
      <c r="U76" s="9">
        <f t="shared" si="29"/>
        <v>0.42164658634537899</v>
      </c>
      <c r="V76" s="217">
        <f t="shared" si="30"/>
        <v>0.52777286073251162</v>
      </c>
      <c r="W76" s="9">
        <f t="shared" si="31"/>
        <v>0.52551607363679653</v>
      </c>
      <c r="X76" s="217">
        <f t="shared" si="32"/>
        <v>0.51815089567708128</v>
      </c>
      <c r="Y76" s="217">
        <f t="shared" si="33"/>
        <v>0.45287992122105525</v>
      </c>
      <c r="Z76" s="217">
        <f t="shared" si="34"/>
        <v>0.43537858437048271</v>
      </c>
      <c r="AA76" s="217"/>
      <c r="AB76" s="11"/>
      <c r="AC76" s="209">
        <f t="shared" si="35"/>
        <v>7.1691583995448893E-2</v>
      </c>
      <c r="AD76" s="40">
        <f t="shared" si="36"/>
        <v>-2.999087623580643E-3</v>
      </c>
      <c r="AE76" s="31"/>
      <c r="AF76" s="31">
        <f t="shared" si="44"/>
        <v>2.6449127593948796E-3</v>
      </c>
      <c r="AG76" s="209">
        <f t="shared" si="37"/>
        <v>4.1486586345378995E-2</v>
      </c>
      <c r="AH76" s="209">
        <f t="shared" si="38"/>
        <v>0.14761286073251162</v>
      </c>
      <c r="AI76" s="195">
        <f t="shared" si="39"/>
        <v>0.14535607363679653</v>
      </c>
      <c r="AJ76" s="209">
        <f t="shared" si="40"/>
        <v>0.13799089567708128</v>
      </c>
      <c r="AK76" s="195">
        <f t="shared" si="41"/>
        <v>7.271992122105525E-2</v>
      </c>
      <c r="AL76" s="209">
        <f t="shared" si="42"/>
        <v>5.5218584370482715E-2</v>
      </c>
      <c r="AM76" s="31"/>
      <c r="AN76" s="197"/>
      <c r="AO76" s="201">
        <v>1123.454</v>
      </c>
      <c r="AP76" s="189">
        <v>1453.7339999999999</v>
      </c>
      <c r="AQ76" s="4">
        <v>330.28</v>
      </c>
      <c r="AR76" s="189">
        <v>330.47763400000002</v>
      </c>
      <c r="AS76" s="201">
        <v>1122.7762889999999</v>
      </c>
      <c r="AT76" s="189">
        <v>1453.253923</v>
      </c>
      <c r="AU76" s="61" t="s">
        <v>526</v>
      </c>
    </row>
    <row r="77" spans="1:47" s="10" customFormat="1" x14ac:dyDescent="0.2">
      <c r="A77" s="224" t="s">
        <v>5</v>
      </c>
      <c r="B77" s="13" t="s">
        <v>77</v>
      </c>
      <c r="C77" s="61" t="s">
        <v>271</v>
      </c>
      <c r="D77" s="12" t="s">
        <v>353</v>
      </c>
      <c r="E77" s="61" t="s">
        <v>670</v>
      </c>
      <c r="F77" s="4">
        <v>1283.2963999999999</v>
      </c>
      <c r="G77" s="189">
        <v>1387.0549000000001</v>
      </c>
      <c r="H77" s="4">
        <v>103.7585</v>
      </c>
      <c r="I77" s="189">
        <v>103.7496</v>
      </c>
      <c r="J77" s="4">
        <v>8.2140000000000004</v>
      </c>
      <c r="K77" s="189">
        <v>4.0000000000000002E-4</v>
      </c>
      <c r="L77" s="4">
        <v>37</v>
      </c>
      <c r="M77" s="189">
        <v>37</v>
      </c>
      <c r="N77" s="4">
        <v>0</v>
      </c>
      <c r="O77" s="222"/>
      <c r="P77" s="4">
        <v>0.38230999999999998</v>
      </c>
      <c r="Q77" s="31">
        <f t="shared" si="27"/>
        <v>0.38569561754321907</v>
      </c>
      <c r="R77" s="31"/>
      <c r="S77" s="31">
        <f t="shared" si="43"/>
        <v>0.39200061744035436</v>
      </c>
      <c r="T77" s="217">
        <f t="shared" si="28"/>
        <v>0.46074815087922616</v>
      </c>
      <c r="U77" s="9">
        <f t="shared" si="29"/>
        <v>0.42955823293172452</v>
      </c>
      <c r="V77" s="217">
        <f t="shared" si="30"/>
        <v>0.53669499512761831</v>
      </c>
      <c r="W77" s="9">
        <f t="shared" si="31"/>
        <v>0.53415672223922739</v>
      </c>
      <c r="X77" s="217">
        <f t="shared" si="32"/>
        <v>0.52788882548816218</v>
      </c>
      <c r="Y77" s="217">
        <f t="shared" si="33"/>
        <v>0.46154580955898394</v>
      </c>
      <c r="Z77" s="217">
        <f t="shared" si="34"/>
        <v>0.44478705830988474</v>
      </c>
      <c r="AA77" s="217"/>
      <c r="AB77" s="11"/>
      <c r="AC77" s="209">
        <f t="shared" si="35"/>
        <v>7.8438150879226176E-2</v>
      </c>
      <c r="AD77" s="40">
        <f t="shared" si="36"/>
        <v>3.3856175432190883E-3</v>
      </c>
      <c r="AE77" s="31"/>
      <c r="AF77" s="31">
        <f t="shared" si="44"/>
        <v>9.6906174403543766E-3</v>
      </c>
      <c r="AG77" s="209">
        <f t="shared" si="37"/>
        <v>4.7248232931724532E-2</v>
      </c>
      <c r="AH77" s="209">
        <f t="shared" si="38"/>
        <v>0.15438499512761833</v>
      </c>
      <c r="AI77" s="195">
        <f t="shared" si="39"/>
        <v>0.15184672223922741</v>
      </c>
      <c r="AJ77" s="209">
        <f t="shared" si="40"/>
        <v>0.1455788254881622</v>
      </c>
      <c r="AK77" s="195">
        <f t="shared" si="41"/>
        <v>7.9235809558983961E-2</v>
      </c>
      <c r="AL77" s="209">
        <f t="shared" si="42"/>
        <v>6.2477058309884759E-2</v>
      </c>
      <c r="AM77" s="31"/>
      <c r="AN77" s="197"/>
      <c r="AO77" s="201">
        <v>1122.2828999999999</v>
      </c>
      <c r="AP77" s="189">
        <v>1452.7888</v>
      </c>
      <c r="AQ77" s="4">
        <v>330.5059</v>
      </c>
      <c r="AR77" s="189">
        <v>330.4776</v>
      </c>
      <c r="AS77" s="201">
        <v>1122.7763</v>
      </c>
      <c r="AT77" s="189">
        <v>1453.2538999999999</v>
      </c>
      <c r="AU77" s="61" t="s">
        <v>527</v>
      </c>
    </row>
    <row r="78" spans="1:47" s="10" customFormat="1" x14ac:dyDescent="0.2">
      <c r="A78" s="224" t="s">
        <v>5</v>
      </c>
      <c r="B78" s="13" t="s">
        <v>78</v>
      </c>
      <c r="C78" s="61" t="s">
        <v>271</v>
      </c>
      <c r="D78" s="12" t="s">
        <v>354</v>
      </c>
      <c r="E78" s="61" t="s">
        <v>670</v>
      </c>
      <c r="F78" s="4">
        <v>1283.2224000000001</v>
      </c>
      <c r="G78" s="189">
        <v>1387.0092999999999</v>
      </c>
      <c r="H78" s="4">
        <v>103.7869</v>
      </c>
      <c r="I78" s="189">
        <v>103.77330000000001</v>
      </c>
      <c r="J78" s="4">
        <v>8.2579999999999991</v>
      </c>
      <c r="K78" s="189">
        <v>6.9999999999999999E-4</v>
      </c>
      <c r="L78" s="4">
        <v>37</v>
      </c>
      <c r="M78" s="189">
        <v>36.997500000000002</v>
      </c>
      <c r="N78" s="4">
        <v>6.0000000000000001E-3</v>
      </c>
      <c r="O78" s="222"/>
      <c r="P78" s="4">
        <v>0.39867999999999998</v>
      </c>
      <c r="Q78" s="31">
        <f t="shared" si="27"/>
        <v>0.39603255094001322</v>
      </c>
      <c r="R78" s="31"/>
      <c r="S78" s="31">
        <f t="shared" si="43"/>
        <v>0.40308770530654159</v>
      </c>
      <c r="T78" s="217">
        <f t="shared" si="28"/>
        <v>0.47144839735847199</v>
      </c>
      <c r="U78" s="9">
        <f t="shared" si="29"/>
        <v>0.4390763052208832</v>
      </c>
      <c r="V78" s="217">
        <f t="shared" si="30"/>
        <v>0.547432582359761</v>
      </c>
      <c r="W78" s="9">
        <f t="shared" si="31"/>
        <v>0.54453400618608727</v>
      </c>
      <c r="X78" s="217">
        <f t="shared" si="32"/>
        <v>0.5395546845240915</v>
      </c>
      <c r="Y78" s="217">
        <f t="shared" si="33"/>
        <v>0.47196326796332988</v>
      </c>
      <c r="Z78" s="217">
        <f t="shared" si="34"/>
        <v>0.45610582303925185</v>
      </c>
      <c r="AA78" s="217"/>
      <c r="AB78" s="11"/>
      <c r="AC78" s="209">
        <f t="shared" si="35"/>
        <v>7.2768397358472015E-2</v>
      </c>
      <c r="AD78" s="40">
        <f t="shared" si="36"/>
        <v>-2.6474490599867617E-3</v>
      </c>
      <c r="AE78" s="31"/>
      <c r="AF78" s="31">
        <f t="shared" si="44"/>
        <v>4.4077053065416094E-3</v>
      </c>
      <c r="AG78" s="209">
        <f t="shared" si="37"/>
        <v>4.0396305220883222E-2</v>
      </c>
      <c r="AH78" s="209">
        <f t="shared" si="38"/>
        <v>0.14875258235976102</v>
      </c>
      <c r="AI78" s="195">
        <f t="shared" si="39"/>
        <v>0.14585400618608729</v>
      </c>
      <c r="AJ78" s="209">
        <f t="shared" si="40"/>
        <v>0.14087468452409152</v>
      </c>
      <c r="AK78" s="195">
        <f t="shared" si="41"/>
        <v>7.3283267963329901E-2</v>
      </c>
      <c r="AL78" s="209">
        <f t="shared" si="42"/>
        <v>5.7425823039251866E-2</v>
      </c>
      <c r="AM78" s="31"/>
      <c r="AN78" s="197"/>
      <c r="AO78" s="201">
        <v>1122.2644</v>
      </c>
      <c r="AP78" s="189">
        <v>1452.7854</v>
      </c>
      <c r="AQ78" s="4">
        <v>330.52100000000002</v>
      </c>
      <c r="AR78" s="189">
        <v>330.4776</v>
      </c>
      <c r="AS78" s="201">
        <v>1122.7763</v>
      </c>
      <c r="AT78" s="189">
        <v>1453.2538999999999</v>
      </c>
      <c r="AU78" s="61" t="s">
        <v>528</v>
      </c>
    </row>
    <row r="79" spans="1:47" s="10" customFormat="1" x14ac:dyDescent="0.2">
      <c r="A79" s="224" t="s">
        <v>4</v>
      </c>
      <c r="B79" s="13" t="s">
        <v>79</v>
      </c>
      <c r="C79" s="61" t="s">
        <v>269</v>
      </c>
      <c r="D79" s="12" t="s">
        <v>356</v>
      </c>
      <c r="E79" s="61" t="s">
        <v>670</v>
      </c>
      <c r="F79" s="4">
        <v>1284.2036000000001</v>
      </c>
      <c r="G79" s="189">
        <v>1387.9680000000001</v>
      </c>
      <c r="H79" s="4">
        <v>103.76439999999999</v>
      </c>
      <c r="I79" s="189">
        <v>103.82989999999999</v>
      </c>
      <c r="J79" s="4">
        <v>8.31</v>
      </c>
      <c r="K79" s="189">
        <v>1E-3</v>
      </c>
      <c r="L79" s="4">
        <v>37</v>
      </c>
      <c r="M79" s="189">
        <v>37</v>
      </c>
      <c r="N79" s="4">
        <v>4.0000000000000001E-3</v>
      </c>
      <c r="O79" s="222"/>
      <c r="P79" s="4">
        <v>0.42049999999999998</v>
      </c>
      <c r="Q79" s="31">
        <f t="shared" si="27"/>
        <v>0.42104085442762434</v>
      </c>
      <c r="R79" s="31"/>
      <c r="S79" s="31">
        <f t="shared" si="43"/>
        <v>0.42965382040981764</v>
      </c>
      <c r="T79" s="217">
        <f t="shared" si="28"/>
        <v>0.4969767317888909</v>
      </c>
      <c r="U79" s="9">
        <f t="shared" si="29"/>
        <v>0.46180722891565784</v>
      </c>
      <c r="V79" s="217">
        <f t="shared" si="30"/>
        <v>0.57307823482551612</v>
      </c>
      <c r="W79" s="9">
        <f t="shared" si="31"/>
        <v>0.56922947243528421</v>
      </c>
      <c r="X79" s="217">
        <f t="shared" si="32"/>
        <v>0.56715359951544997</v>
      </c>
      <c r="Y79" s="217">
        <f t="shared" si="33"/>
        <v>0.49680033019859371</v>
      </c>
      <c r="Z79" s="217">
        <f t="shared" si="34"/>
        <v>0.48311751574510708</v>
      </c>
      <c r="AA79" s="217"/>
      <c r="AB79" s="11"/>
      <c r="AC79" s="209">
        <f t="shared" si="35"/>
        <v>7.6476731788890917E-2</v>
      </c>
      <c r="AD79" s="40">
        <f t="shared" si="36"/>
        <v>5.4085442762435987E-4</v>
      </c>
      <c r="AE79" s="31"/>
      <c r="AF79" s="31">
        <f t="shared" si="44"/>
        <v>9.153820409817659E-3</v>
      </c>
      <c r="AG79" s="209">
        <f t="shared" si="37"/>
        <v>4.1307228915657856E-2</v>
      </c>
      <c r="AH79" s="209">
        <f t="shared" si="38"/>
        <v>0.15257823482551613</v>
      </c>
      <c r="AI79" s="195">
        <f t="shared" si="39"/>
        <v>0.14872947243528423</v>
      </c>
      <c r="AJ79" s="209">
        <f t="shared" si="40"/>
        <v>0.14665359951544998</v>
      </c>
      <c r="AK79" s="195">
        <f t="shared" si="41"/>
        <v>7.6300330198593724E-2</v>
      </c>
      <c r="AL79" s="209">
        <f t="shared" si="42"/>
        <v>6.26175157451071E-2</v>
      </c>
      <c r="AM79" s="31"/>
      <c r="AN79" s="197"/>
      <c r="AO79" s="201">
        <v>1123.4653000000001</v>
      </c>
      <c r="AP79" s="189">
        <v>1453.7345</v>
      </c>
      <c r="AQ79" s="4">
        <v>330.26920000000001</v>
      </c>
      <c r="AR79" s="189">
        <v>330.47763400000002</v>
      </c>
      <c r="AS79" s="201">
        <v>1122.7762889999999</v>
      </c>
      <c r="AT79" s="189">
        <v>1453.253923</v>
      </c>
      <c r="AU79" s="61" t="s">
        <v>530</v>
      </c>
    </row>
    <row r="80" spans="1:47" s="10" customFormat="1" x14ac:dyDescent="0.2">
      <c r="A80" s="224" t="s">
        <v>5</v>
      </c>
      <c r="B80" s="13" t="s">
        <v>80</v>
      </c>
      <c r="C80" s="61" t="s">
        <v>271</v>
      </c>
      <c r="D80" s="12" t="s">
        <v>357</v>
      </c>
      <c r="E80" s="61" t="s">
        <v>670</v>
      </c>
      <c r="F80" s="4">
        <v>1282.9831999999999</v>
      </c>
      <c r="G80" s="189">
        <v>1386.8887999999999</v>
      </c>
      <c r="H80" s="4">
        <v>103.90560000000001</v>
      </c>
      <c r="I80" s="189">
        <v>103.8984</v>
      </c>
      <c r="J80" s="4">
        <v>8.3550000000000004</v>
      </c>
      <c r="K80" s="189">
        <v>5.9999999999999995E-4</v>
      </c>
      <c r="L80" s="4">
        <v>37</v>
      </c>
      <c r="M80" s="189">
        <v>37</v>
      </c>
      <c r="N80" s="4">
        <v>0</v>
      </c>
      <c r="O80" s="222"/>
      <c r="P80" s="4">
        <v>0.44124000000000002</v>
      </c>
      <c r="Q80" s="31">
        <f t="shared" si="27"/>
        <v>0.45195757549474225</v>
      </c>
      <c r="R80" s="31"/>
      <c r="S80" s="31">
        <f t="shared" si="43"/>
        <v>0.46191818715268945</v>
      </c>
      <c r="T80" s="217">
        <f t="shared" si="28"/>
        <v>0.52778495488018962</v>
      </c>
      <c r="U80" s="9">
        <f t="shared" si="29"/>
        <v>0.48931726907630052</v>
      </c>
      <c r="V80" s="217">
        <f t="shared" si="30"/>
        <v>0.60407885837776121</v>
      </c>
      <c r="W80" s="9">
        <f t="shared" si="31"/>
        <v>0.59892783516267811</v>
      </c>
      <c r="X80" s="217">
        <f t="shared" si="32"/>
        <v>0.59995762111657314</v>
      </c>
      <c r="Y80" s="217">
        <f t="shared" si="33"/>
        <v>0.52676260035138034</v>
      </c>
      <c r="Z80" s="217">
        <f t="shared" si="34"/>
        <v>0.51571704912203131</v>
      </c>
      <c r="AA80" s="217"/>
      <c r="AB80" s="11"/>
      <c r="AC80" s="209">
        <f t="shared" si="35"/>
        <v>8.6544954880189595E-2</v>
      </c>
      <c r="AD80" s="40">
        <f t="shared" si="36"/>
        <v>1.0717575494742226E-2</v>
      </c>
      <c r="AE80" s="31"/>
      <c r="AF80" s="31">
        <f t="shared" si="44"/>
        <v>2.0678187152689431E-2</v>
      </c>
      <c r="AG80" s="209">
        <f t="shared" si="37"/>
        <v>4.80772690763005E-2</v>
      </c>
      <c r="AH80" s="209">
        <f t="shared" si="38"/>
        <v>0.16283885837776119</v>
      </c>
      <c r="AI80" s="195">
        <f t="shared" si="39"/>
        <v>0.15768783516267809</v>
      </c>
      <c r="AJ80" s="209">
        <f t="shared" si="40"/>
        <v>0.15871762111657312</v>
      </c>
      <c r="AK80" s="195">
        <f t="shared" si="41"/>
        <v>8.5522600351380318E-2</v>
      </c>
      <c r="AL80" s="209">
        <f t="shared" si="42"/>
        <v>7.4477049122031291E-2</v>
      </c>
      <c r="AM80" s="31"/>
      <c r="AN80" s="197"/>
      <c r="AO80" s="201">
        <v>1122.2897</v>
      </c>
      <c r="AP80" s="189">
        <v>1452.7902999999999</v>
      </c>
      <c r="AQ80" s="4">
        <v>330.50060000000002</v>
      </c>
      <c r="AR80" s="189">
        <v>330.4776</v>
      </c>
      <c r="AS80" s="201">
        <v>1122.7763</v>
      </c>
      <c r="AT80" s="189">
        <v>1453.2538999999999</v>
      </c>
      <c r="AU80" s="61" t="s">
        <v>531</v>
      </c>
    </row>
    <row r="81" spans="1:47" s="10" customFormat="1" x14ac:dyDescent="0.2">
      <c r="A81" s="224" t="s">
        <v>4</v>
      </c>
      <c r="B81" s="13" t="s">
        <v>81</v>
      </c>
      <c r="C81" s="61" t="s">
        <v>269</v>
      </c>
      <c r="D81" s="12" t="s">
        <v>359</v>
      </c>
      <c r="E81" s="61" t="s">
        <v>670</v>
      </c>
      <c r="F81" s="4">
        <v>1283.9566</v>
      </c>
      <c r="G81" s="189">
        <v>1387.828</v>
      </c>
      <c r="H81" s="4">
        <v>103.87139999999999</v>
      </c>
      <c r="I81" s="189">
        <v>103.93389999999999</v>
      </c>
      <c r="J81" s="4">
        <v>8.4130000000000003</v>
      </c>
      <c r="K81" s="189">
        <v>1.6999999999999999E-3</v>
      </c>
      <c r="L81" s="4">
        <v>37</v>
      </c>
      <c r="M81" s="189">
        <v>37</v>
      </c>
      <c r="N81" s="4">
        <v>0.01</v>
      </c>
      <c r="O81" s="222"/>
      <c r="P81" s="4">
        <v>0.46800999999999998</v>
      </c>
      <c r="Q81" s="31">
        <f t="shared" si="27"/>
        <v>0.46828071907468261</v>
      </c>
      <c r="R81" s="31"/>
      <c r="S81" s="31">
        <f t="shared" si="43"/>
        <v>0.47866295089169275</v>
      </c>
      <c r="T81" s="217">
        <f t="shared" si="28"/>
        <v>0.54369564083026489</v>
      </c>
      <c r="U81" s="9">
        <f t="shared" si="29"/>
        <v>0.50357429718874991</v>
      </c>
      <c r="V81" s="217">
        <f t="shared" si="30"/>
        <v>0.62010974809527397</v>
      </c>
      <c r="W81" s="9">
        <f t="shared" si="31"/>
        <v>0.61422605058324908</v>
      </c>
      <c r="X81" s="217">
        <f t="shared" si="32"/>
        <v>0.61666069531770518</v>
      </c>
      <c r="Y81" s="217">
        <f t="shared" si="33"/>
        <v>0.54224046262239201</v>
      </c>
      <c r="Z81" s="217">
        <f t="shared" si="34"/>
        <v>0.53254711152112577</v>
      </c>
      <c r="AA81" s="217"/>
      <c r="AB81" s="11"/>
      <c r="AC81" s="209">
        <f t="shared" si="35"/>
        <v>7.5685640830264911E-2</v>
      </c>
      <c r="AD81" s="40">
        <f t="shared" si="36"/>
        <v>2.7071907468262379E-4</v>
      </c>
      <c r="AE81" s="31"/>
      <c r="AF81" s="31">
        <f t="shared" si="44"/>
        <v>1.065295089169277E-2</v>
      </c>
      <c r="AG81" s="209">
        <f t="shared" si="37"/>
        <v>3.5564297188749927E-2</v>
      </c>
      <c r="AH81" s="209">
        <f t="shared" si="38"/>
        <v>0.15209974809527399</v>
      </c>
      <c r="AI81" s="195">
        <f t="shared" si="39"/>
        <v>0.1462160505832491</v>
      </c>
      <c r="AJ81" s="209">
        <f t="shared" si="40"/>
        <v>0.14865069531770519</v>
      </c>
      <c r="AK81" s="195">
        <f t="shared" si="41"/>
        <v>7.4230462622392024E-2</v>
      </c>
      <c r="AL81" s="209">
        <f t="shared" si="42"/>
        <v>6.453711152112579E-2</v>
      </c>
      <c r="AM81" s="31"/>
      <c r="AN81" s="197"/>
      <c r="AO81" s="201">
        <v>1123.4576</v>
      </c>
      <c r="AP81" s="189">
        <v>1453.7365</v>
      </c>
      <c r="AQ81" s="4">
        <v>330.27890000000002</v>
      </c>
      <c r="AR81" s="189">
        <v>330.47763400000002</v>
      </c>
      <c r="AS81" s="201">
        <v>1122.7762889999999</v>
      </c>
      <c r="AT81" s="189">
        <v>1453.253923</v>
      </c>
      <c r="AU81" s="61" t="s">
        <v>533</v>
      </c>
    </row>
    <row r="82" spans="1:47" s="10" customFormat="1" x14ac:dyDescent="0.2">
      <c r="A82" s="224" t="s">
        <v>5</v>
      </c>
      <c r="B82" s="13" t="s">
        <v>82</v>
      </c>
      <c r="C82" s="61" t="s">
        <v>271</v>
      </c>
      <c r="D82" s="12" t="s">
        <v>360</v>
      </c>
      <c r="E82" s="61" t="s">
        <v>670</v>
      </c>
      <c r="F82" s="4">
        <v>1282.8382999999999</v>
      </c>
      <c r="G82" s="189">
        <v>1386.8031000000001</v>
      </c>
      <c r="H82" s="4">
        <v>103.9648</v>
      </c>
      <c r="I82" s="189">
        <v>103.956</v>
      </c>
      <c r="J82" s="4">
        <v>8.4209999999999994</v>
      </c>
      <c r="K82" s="189">
        <v>5.9999999999999995E-4</v>
      </c>
      <c r="L82" s="4">
        <v>37</v>
      </c>
      <c r="M82" s="189">
        <v>37.020000000000003</v>
      </c>
      <c r="N82" s="4">
        <v>0</v>
      </c>
      <c r="O82" s="222"/>
      <c r="P82" s="4">
        <v>0.46961999999999998</v>
      </c>
      <c r="Q82" s="31">
        <f t="shared" si="27"/>
        <v>0.47855160780024308</v>
      </c>
      <c r="R82" s="31"/>
      <c r="S82" s="31">
        <f t="shared" si="43"/>
        <v>0.4890886577917935</v>
      </c>
      <c r="T82" s="217">
        <f t="shared" si="28"/>
        <v>0.55357655998523114</v>
      </c>
      <c r="U82" s="9">
        <f t="shared" si="29"/>
        <v>0.51244979919678557</v>
      </c>
      <c r="V82" s="217">
        <f t="shared" si="30"/>
        <v>0.63007223130261991</v>
      </c>
      <c r="W82" s="9">
        <f t="shared" si="31"/>
        <v>0.62371461793728122</v>
      </c>
      <c r="X82" s="217">
        <f t="shared" si="32"/>
        <v>0.62694774814895027</v>
      </c>
      <c r="Y82" s="217">
        <f t="shared" si="33"/>
        <v>0.55185646413458533</v>
      </c>
      <c r="Z82" s="217">
        <f t="shared" si="34"/>
        <v>0.54299531292053871</v>
      </c>
      <c r="AA82" s="217"/>
      <c r="AB82" s="11"/>
      <c r="AC82" s="209">
        <f t="shared" si="35"/>
        <v>8.3956559985231161E-2</v>
      </c>
      <c r="AD82" s="40">
        <f t="shared" si="36"/>
        <v>8.9316078002431021E-3</v>
      </c>
      <c r="AE82" s="31"/>
      <c r="AF82" s="31">
        <f t="shared" si="44"/>
        <v>1.946865779179352E-2</v>
      </c>
      <c r="AG82" s="209">
        <f t="shared" si="37"/>
        <v>4.282979919678559E-2</v>
      </c>
      <c r="AH82" s="209">
        <f t="shared" si="38"/>
        <v>0.16045223130261993</v>
      </c>
      <c r="AI82" s="195">
        <f t="shared" si="39"/>
        <v>0.15409461793728124</v>
      </c>
      <c r="AJ82" s="209">
        <f t="shared" si="40"/>
        <v>0.15732774814895029</v>
      </c>
      <c r="AK82" s="195">
        <f t="shared" si="41"/>
        <v>8.2236464134585352E-2</v>
      </c>
      <c r="AL82" s="209">
        <f t="shared" si="42"/>
        <v>7.3375312920538727E-2</v>
      </c>
      <c r="AM82" s="31"/>
      <c r="AN82" s="197"/>
      <c r="AO82" s="201">
        <v>1122.2849000000001</v>
      </c>
      <c r="AP82" s="189">
        <v>1452.7906</v>
      </c>
      <c r="AQ82" s="4">
        <v>330.50569999999999</v>
      </c>
      <c r="AR82" s="189">
        <v>330.4776</v>
      </c>
      <c r="AS82" s="201">
        <v>1122.7763</v>
      </c>
      <c r="AT82" s="189">
        <v>1453.2538999999999</v>
      </c>
      <c r="AU82" s="61" t="s">
        <v>534</v>
      </c>
    </row>
    <row r="83" spans="1:47" s="10" customFormat="1" x14ac:dyDescent="0.2">
      <c r="A83" s="224" t="s">
        <v>4</v>
      </c>
      <c r="B83" s="13" t="s">
        <v>83</v>
      </c>
      <c r="C83" s="61" t="s">
        <v>269</v>
      </c>
      <c r="D83" s="12" t="s">
        <v>362</v>
      </c>
      <c r="E83" s="61" t="s">
        <v>670</v>
      </c>
      <c r="F83" s="4">
        <v>1283.771</v>
      </c>
      <c r="G83" s="189">
        <v>1387.731</v>
      </c>
      <c r="H83" s="4">
        <v>103.96</v>
      </c>
      <c r="I83" s="189">
        <v>104.024</v>
      </c>
      <c r="J83" s="4">
        <v>8.5109999999999992</v>
      </c>
      <c r="K83" s="189">
        <v>8.9999999999999998E-4</v>
      </c>
      <c r="L83" s="4">
        <v>37</v>
      </c>
      <c r="M83" s="189">
        <v>36.99</v>
      </c>
      <c r="N83" s="4">
        <v>3.0000000000000001E-3</v>
      </c>
      <c r="O83" s="222"/>
      <c r="P83" s="4">
        <v>0.50883</v>
      </c>
      <c r="Q83" s="31">
        <f t="shared" si="27"/>
        <v>0.510706135661257</v>
      </c>
      <c r="R83" s="31"/>
      <c r="S83" s="31">
        <f t="shared" si="43"/>
        <v>0.52114282130000145</v>
      </c>
      <c r="T83" s="217">
        <f t="shared" si="28"/>
        <v>0.5838403402667609</v>
      </c>
      <c r="U83" s="9">
        <f t="shared" si="29"/>
        <v>0.53975903614457588</v>
      </c>
      <c r="V83" s="217">
        <f t="shared" si="30"/>
        <v>0.6606177889771061</v>
      </c>
      <c r="W83" s="9">
        <f t="shared" si="31"/>
        <v>0.65272647035392017</v>
      </c>
      <c r="X83" s="217">
        <f t="shared" si="32"/>
        <v>0.65803470405012376</v>
      </c>
      <c r="Y83" s="217">
        <f t="shared" si="33"/>
        <v>0.58133939642610732</v>
      </c>
      <c r="Z83" s="217">
        <f t="shared" si="34"/>
        <v>0.57497076826257398</v>
      </c>
      <c r="AA83" s="217"/>
      <c r="AB83" s="11"/>
      <c r="AC83" s="209">
        <f t="shared" si="35"/>
        <v>7.50103402667609E-2</v>
      </c>
      <c r="AD83" s="40">
        <f t="shared" si="36"/>
        <v>1.8761356612569946E-3</v>
      </c>
      <c r="AE83" s="31"/>
      <c r="AF83" s="31">
        <f t="shared" si="44"/>
        <v>1.2312821300001442E-2</v>
      </c>
      <c r="AG83" s="209">
        <f t="shared" si="37"/>
        <v>3.0929036144575872E-2</v>
      </c>
      <c r="AH83" s="209">
        <f t="shared" si="38"/>
        <v>0.1517877889771061</v>
      </c>
      <c r="AI83" s="195">
        <f t="shared" si="39"/>
        <v>0.14389647035392017</v>
      </c>
      <c r="AJ83" s="209">
        <f t="shared" si="40"/>
        <v>0.14920470405012376</v>
      </c>
      <c r="AK83" s="195">
        <f t="shared" si="41"/>
        <v>7.250939642610732E-2</v>
      </c>
      <c r="AL83" s="209">
        <f t="shared" si="42"/>
        <v>6.6140768262573979E-2</v>
      </c>
      <c r="AM83" s="31"/>
      <c r="AN83" s="197"/>
      <c r="AO83" s="201">
        <v>1123.4611</v>
      </c>
      <c r="AP83" s="189">
        <v>1453.7353000000001</v>
      </c>
      <c r="AQ83" s="4">
        <v>330.27420000000001</v>
      </c>
      <c r="AR83" s="189">
        <v>330.47763400000002</v>
      </c>
      <c r="AS83" s="201">
        <v>1122.7762889999999</v>
      </c>
      <c r="AT83" s="189">
        <v>1453.253923</v>
      </c>
      <c r="AU83" s="61" t="s">
        <v>536</v>
      </c>
    </row>
    <row r="84" spans="1:47" s="10" customFormat="1" x14ac:dyDescent="0.2">
      <c r="A84" s="224" t="s">
        <v>4</v>
      </c>
      <c r="B84" s="13" t="s">
        <v>84</v>
      </c>
      <c r="C84" s="61" t="s">
        <v>269</v>
      </c>
      <c r="D84" s="12" t="s">
        <v>364</v>
      </c>
      <c r="E84" s="61" t="s">
        <v>670</v>
      </c>
      <c r="F84" s="4">
        <v>1283.6206</v>
      </c>
      <c r="G84" s="189">
        <v>1387.6459</v>
      </c>
      <c r="H84" s="4">
        <v>104.0253</v>
      </c>
      <c r="I84" s="189">
        <v>104.0894</v>
      </c>
      <c r="J84" s="4">
        <v>8.6150000000000002</v>
      </c>
      <c r="K84" s="189">
        <v>1.4E-3</v>
      </c>
      <c r="L84" s="4">
        <v>37</v>
      </c>
      <c r="M84" s="189">
        <v>37</v>
      </c>
      <c r="N84" s="4">
        <v>7.0000000000000001E-3</v>
      </c>
      <c r="O84" s="222"/>
      <c r="P84" s="4">
        <v>0.54174999999999995</v>
      </c>
      <c r="Q84" s="31">
        <f t="shared" si="27"/>
        <v>0.54246353215605625</v>
      </c>
      <c r="R84" s="31"/>
      <c r="S84" s="31">
        <f t="shared" si="43"/>
        <v>0.551879176153246</v>
      </c>
      <c r="T84" s="217">
        <f t="shared" si="28"/>
        <v>0.61270785050146515</v>
      </c>
      <c r="U84" s="9">
        <f t="shared" si="29"/>
        <v>0.56602409638553841</v>
      </c>
      <c r="V84" s="217">
        <f t="shared" si="30"/>
        <v>0.6897973652521614</v>
      </c>
      <c r="W84" s="9">
        <f t="shared" si="31"/>
        <v>0.68034140043901581</v>
      </c>
      <c r="X84" s="217">
        <f t="shared" si="32"/>
        <v>0.68709196276267903</v>
      </c>
      <c r="Y84" s="217">
        <f t="shared" si="33"/>
        <v>0.60952673203207164</v>
      </c>
      <c r="Z84" s="217">
        <f t="shared" si="34"/>
        <v>0.60541971269412898</v>
      </c>
      <c r="AA84" s="217"/>
      <c r="AB84" s="11"/>
      <c r="AC84" s="209">
        <f t="shared" si="35"/>
        <v>7.0957850501465192E-2</v>
      </c>
      <c r="AD84" s="40">
        <f t="shared" si="36"/>
        <v>7.1353215605629572E-4</v>
      </c>
      <c r="AE84" s="31"/>
      <c r="AF84" s="31">
        <f t="shared" si="44"/>
        <v>1.0129176153246044E-2</v>
      </c>
      <c r="AG84" s="209">
        <f t="shared" si="37"/>
        <v>2.4274096385538457E-2</v>
      </c>
      <c r="AH84" s="209">
        <f t="shared" si="38"/>
        <v>0.14804736525216144</v>
      </c>
      <c r="AI84" s="195">
        <f t="shared" si="39"/>
        <v>0.13859140043901585</v>
      </c>
      <c r="AJ84" s="209">
        <f t="shared" si="40"/>
        <v>0.14534196276267908</v>
      </c>
      <c r="AK84" s="195">
        <f t="shared" si="41"/>
        <v>6.7776732032071685E-2</v>
      </c>
      <c r="AL84" s="209">
        <f t="shared" si="42"/>
        <v>6.3669712694129021E-2</v>
      </c>
      <c r="AM84" s="31"/>
      <c r="AN84" s="197"/>
      <c r="AO84" s="201">
        <v>1123.4652000000001</v>
      </c>
      <c r="AP84" s="189">
        <v>1453.7393</v>
      </c>
      <c r="AQ84" s="4">
        <v>330.27409999999998</v>
      </c>
      <c r="AR84" s="189">
        <v>330.47763400000002</v>
      </c>
      <c r="AS84" s="201">
        <v>1122.7762889999999</v>
      </c>
      <c r="AT84" s="189">
        <v>1453.253923</v>
      </c>
      <c r="AU84" s="61" t="s">
        <v>538</v>
      </c>
    </row>
    <row r="85" spans="1:47" s="10" customFormat="1" x14ac:dyDescent="0.2">
      <c r="A85" s="224" t="s">
        <v>4</v>
      </c>
      <c r="B85" s="13" t="s">
        <v>85</v>
      </c>
      <c r="C85" s="61" t="s">
        <v>269</v>
      </c>
      <c r="D85" s="12" t="s">
        <v>365</v>
      </c>
      <c r="E85" s="61" t="s">
        <v>670</v>
      </c>
      <c r="F85" s="4">
        <v>1283.5295000000001</v>
      </c>
      <c r="G85" s="189">
        <v>1387.597</v>
      </c>
      <c r="H85" s="4">
        <v>104.0675</v>
      </c>
      <c r="I85" s="189">
        <v>104.1305</v>
      </c>
      <c r="J85" s="4">
        <v>8.7059999999999995</v>
      </c>
      <c r="K85" s="189">
        <v>1.1000000000000001E-3</v>
      </c>
      <c r="L85" s="4">
        <v>37</v>
      </c>
      <c r="M85" s="189">
        <v>36.979999999999997</v>
      </c>
      <c r="N85" s="4">
        <v>0</v>
      </c>
      <c r="O85" s="222"/>
      <c r="P85" s="4">
        <v>0.56472</v>
      </c>
      <c r="Q85" s="31">
        <f t="shared" ref="Q85:Q109" si="45">-46.17504+0.448773*I85+0.0773642*(I85-103.848)^2+0.0343283*(I85-103.848)^3</f>
        <v>0.56286496382819706</v>
      </c>
      <c r="R85" s="31"/>
      <c r="S85" s="31">
        <f t="shared" si="43"/>
        <v>0.57111695552408748</v>
      </c>
      <c r="T85" s="217">
        <f t="shared" si="28"/>
        <v>0.63070623152452754</v>
      </c>
      <c r="U85" s="9">
        <f t="shared" si="29"/>
        <v>0.5825301204819241</v>
      </c>
      <c r="V85" s="217">
        <f t="shared" si="30"/>
        <v>0.70801087992731482</v>
      </c>
      <c r="W85" s="9">
        <f t="shared" si="31"/>
        <v>0.69753677856902763</v>
      </c>
      <c r="X85" s="217">
        <f t="shared" si="32"/>
        <v>0.7049199223154119</v>
      </c>
      <c r="Y85" s="217">
        <f t="shared" si="33"/>
        <v>0.62714558005719168</v>
      </c>
      <c r="Z85" s="217">
        <f t="shared" si="34"/>
        <v>0.62437004708044697</v>
      </c>
      <c r="AA85" s="217"/>
      <c r="AB85" s="11"/>
      <c r="AC85" s="209">
        <f t="shared" si="35"/>
        <v>6.5986231524527539E-2</v>
      </c>
      <c r="AD85" s="40">
        <f t="shared" si="36"/>
        <v>-1.8550361718029373E-3</v>
      </c>
      <c r="AE85" s="31"/>
      <c r="AF85" s="31">
        <f t="shared" si="44"/>
        <v>6.3969555240874776E-3</v>
      </c>
      <c r="AG85" s="209">
        <f t="shared" si="37"/>
        <v>1.7810120481924097E-2</v>
      </c>
      <c r="AH85" s="209">
        <f t="shared" si="38"/>
        <v>0.14329087992731482</v>
      </c>
      <c r="AI85" s="195">
        <f t="shared" si="39"/>
        <v>0.13281677856902763</v>
      </c>
      <c r="AJ85" s="209">
        <f t="shared" si="40"/>
        <v>0.1401999223154119</v>
      </c>
      <c r="AK85" s="195">
        <f t="shared" si="41"/>
        <v>6.2425580057191676E-2</v>
      </c>
      <c r="AL85" s="209">
        <f t="shared" si="42"/>
        <v>5.9650047080446966E-2</v>
      </c>
      <c r="AM85" s="31"/>
      <c r="AN85" s="197"/>
      <c r="AO85" s="201">
        <v>1123.4608000000001</v>
      </c>
      <c r="AP85" s="189">
        <v>1453.7384</v>
      </c>
      <c r="AQ85" s="4">
        <v>330.27760000000001</v>
      </c>
      <c r="AR85" s="189">
        <v>330.47763400000002</v>
      </c>
      <c r="AS85" s="201">
        <v>1122.7762889999999</v>
      </c>
      <c r="AT85" s="189">
        <v>1453.253923</v>
      </c>
      <c r="AU85" s="61" t="s">
        <v>539</v>
      </c>
    </row>
    <row r="86" spans="1:47" s="10" customFormat="1" x14ac:dyDescent="0.2">
      <c r="A86" s="224" t="s">
        <v>5</v>
      </c>
      <c r="B86" s="13" t="s">
        <v>86</v>
      </c>
      <c r="C86" s="61" t="s">
        <v>271</v>
      </c>
      <c r="D86" s="12" t="s">
        <v>366</v>
      </c>
      <c r="E86" s="61" t="s">
        <v>670</v>
      </c>
      <c r="F86" s="4">
        <v>1282.4192</v>
      </c>
      <c r="G86" s="189">
        <v>1386.578</v>
      </c>
      <c r="H86" s="4">
        <v>104.1588</v>
      </c>
      <c r="I86" s="189">
        <v>104.1465</v>
      </c>
      <c r="J86" s="4">
        <v>8.7080000000000002</v>
      </c>
      <c r="K86" s="189">
        <v>5.0000000000000001E-4</v>
      </c>
      <c r="L86" s="4">
        <v>37</v>
      </c>
      <c r="M86" s="189">
        <v>36.96</v>
      </c>
      <c r="N86" s="4">
        <v>0</v>
      </c>
      <c r="O86" s="222"/>
      <c r="P86" s="4">
        <v>0.56591999999999998</v>
      </c>
      <c r="Q86" s="31">
        <f t="shared" si="45"/>
        <v>0.57090359932689949</v>
      </c>
      <c r="R86" s="31"/>
      <c r="S86" s="31">
        <f t="shared" si="43"/>
        <v>0.57858511856279937</v>
      </c>
      <c r="T86" s="217">
        <f t="shared" si="28"/>
        <v>0.63767963418649742</v>
      </c>
      <c r="U86" s="9">
        <f t="shared" si="29"/>
        <v>0.5889558232931712</v>
      </c>
      <c r="V86" s="217">
        <f t="shared" si="30"/>
        <v>0.71507177059538662</v>
      </c>
      <c r="W86" s="9">
        <f t="shared" si="31"/>
        <v>0.70419551971979</v>
      </c>
      <c r="X86" s="217">
        <f t="shared" si="32"/>
        <v>0.71176952956534478</v>
      </c>
      <c r="Y86" s="217">
        <f t="shared" si="33"/>
        <v>0.6339830485621909</v>
      </c>
      <c r="Z86" s="217">
        <f t="shared" si="34"/>
        <v>0.63170392417669063</v>
      </c>
      <c r="AA86" s="217"/>
      <c r="AB86" s="11"/>
      <c r="AC86" s="209">
        <f t="shared" si="35"/>
        <v>7.1759634186497445E-2</v>
      </c>
      <c r="AD86" s="40">
        <f t="shared" si="36"/>
        <v>4.9835993268995127E-3</v>
      </c>
      <c r="AE86" s="31"/>
      <c r="AF86" s="31">
        <f t="shared" si="44"/>
        <v>1.2665118562799393E-2</v>
      </c>
      <c r="AG86" s="209">
        <f t="shared" si="37"/>
        <v>2.303582329317122E-2</v>
      </c>
      <c r="AH86" s="209">
        <f t="shared" si="38"/>
        <v>0.14915177059538665</v>
      </c>
      <c r="AI86" s="195">
        <f t="shared" si="39"/>
        <v>0.13827551971979002</v>
      </c>
      <c r="AJ86" s="209">
        <f t="shared" si="40"/>
        <v>0.1458495295653448</v>
      </c>
      <c r="AK86" s="195">
        <f t="shared" si="41"/>
        <v>6.806304856219092E-2</v>
      </c>
      <c r="AL86" s="209">
        <f t="shared" si="42"/>
        <v>6.5783924176690656E-2</v>
      </c>
      <c r="AM86" s="31"/>
      <c r="AN86" s="197"/>
      <c r="AO86" s="201">
        <v>1122.2773</v>
      </c>
      <c r="AP86" s="189">
        <v>1452.7938999999999</v>
      </c>
      <c r="AQ86" s="4">
        <v>330.51659999999998</v>
      </c>
      <c r="AR86" s="189">
        <v>330.4776</v>
      </c>
      <c r="AS86" s="201">
        <v>1122.7763</v>
      </c>
      <c r="AT86" s="189">
        <v>1453.2538999999999</v>
      </c>
      <c r="AU86" s="61" t="s">
        <v>540</v>
      </c>
    </row>
    <row r="87" spans="1:47" s="10" customFormat="1" x14ac:dyDescent="0.2">
      <c r="A87" s="224" t="s">
        <v>5</v>
      </c>
      <c r="B87" s="13" t="s">
        <v>87</v>
      </c>
      <c r="C87" s="61" t="s">
        <v>271</v>
      </c>
      <c r="D87" s="12" t="s">
        <v>367</v>
      </c>
      <c r="E87" s="61" t="s">
        <v>670</v>
      </c>
      <c r="F87" s="4">
        <v>1282.3699999999999</v>
      </c>
      <c r="G87" s="189">
        <v>1386.5509999999999</v>
      </c>
      <c r="H87" s="4">
        <v>104.181</v>
      </c>
      <c r="I87" s="189">
        <v>104.1699</v>
      </c>
      <c r="J87" s="4">
        <v>8.8079999999999998</v>
      </c>
      <c r="K87" s="189">
        <v>6.9999999999999999E-4</v>
      </c>
      <c r="L87" s="4">
        <v>37</v>
      </c>
      <c r="M87" s="189">
        <v>36.954999999999998</v>
      </c>
      <c r="N87" s="4">
        <v>6.0000000000000001E-3</v>
      </c>
      <c r="O87" s="222"/>
      <c r="P87" s="4">
        <v>0.58467000000000002</v>
      </c>
      <c r="Q87" s="31">
        <f t="shared" si="45"/>
        <v>0.58276000661211691</v>
      </c>
      <c r="R87" s="31"/>
      <c r="S87" s="31">
        <f t="shared" si="43"/>
        <v>0.58948301604576148</v>
      </c>
      <c r="T87" s="217">
        <f t="shared" si="28"/>
        <v>0.64784241497545736</v>
      </c>
      <c r="U87" s="9">
        <f t="shared" si="29"/>
        <v>0.59835341365461503</v>
      </c>
      <c r="V87" s="217">
        <f t="shared" si="30"/>
        <v>0.72536612064868677</v>
      </c>
      <c r="W87" s="9">
        <f t="shared" si="31"/>
        <v>0.71389685933975122</v>
      </c>
      <c r="X87" s="217">
        <f t="shared" si="32"/>
        <v>0.72169581616276446</v>
      </c>
      <c r="Y87" s="217">
        <f t="shared" si="33"/>
        <v>0.64396015318236044</v>
      </c>
      <c r="Z87" s="217">
        <f t="shared" si="34"/>
        <v>0.64238277959520929</v>
      </c>
      <c r="AA87" s="217"/>
      <c r="AB87" s="11"/>
      <c r="AC87" s="209">
        <f t="shared" si="35"/>
        <v>6.3172414975457336E-2</v>
      </c>
      <c r="AD87" s="40">
        <f t="shared" si="36"/>
        <v>-1.9099933878831132E-3</v>
      </c>
      <c r="AE87" s="31"/>
      <c r="AF87" s="31">
        <f t="shared" si="44"/>
        <v>4.8130160457614535E-3</v>
      </c>
      <c r="AG87" s="209">
        <f t="shared" si="37"/>
        <v>1.3683413654615006E-2</v>
      </c>
      <c r="AH87" s="209">
        <f t="shared" si="38"/>
        <v>0.14069612064868675</v>
      </c>
      <c r="AI87" s="195">
        <f t="shared" si="39"/>
        <v>0.1292268593397512</v>
      </c>
      <c r="AJ87" s="209">
        <f t="shared" si="40"/>
        <v>0.13702581616276444</v>
      </c>
      <c r="AK87" s="195">
        <f t="shared" si="41"/>
        <v>5.9290153182360417E-2</v>
      </c>
      <c r="AL87" s="209">
        <f t="shared" si="42"/>
        <v>5.7712779595209263E-2</v>
      </c>
      <c r="AM87" s="31"/>
      <c r="AN87" s="197"/>
      <c r="AO87" s="201">
        <v>1122.2829999999999</v>
      </c>
      <c r="AP87" s="189">
        <v>1452.7956999999999</v>
      </c>
      <c r="AQ87" s="4">
        <v>330.5127</v>
      </c>
      <c r="AR87" s="189">
        <v>330.4776</v>
      </c>
      <c r="AS87" s="201">
        <v>1122.7763</v>
      </c>
      <c r="AT87" s="189">
        <v>1453.2538999999999</v>
      </c>
      <c r="AU87" s="61" t="s">
        <v>541</v>
      </c>
    </row>
    <row r="88" spans="1:47" s="10" customFormat="1" x14ac:dyDescent="0.2">
      <c r="A88" s="224" t="s">
        <v>4</v>
      </c>
      <c r="B88" s="13" t="s">
        <v>88</v>
      </c>
      <c r="C88" s="61" t="s">
        <v>269</v>
      </c>
      <c r="D88" s="12" t="s">
        <v>368</v>
      </c>
      <c r="E88" s="61" t="s">
        <v>670</v>
      </c>
      <c r="F88" s="4">
        <v>1283.4434000000001</v>
      </c>
      <c r="G88" s="189">
        <v>1387.5509</v>
      </c>
      <c r="H88" s="4">
        <v>104.1075</v>
      </c>
      <c r="I88" s="189">
        <v>104.1691</v>
      </c>
      <c r="J88" s="4">
        <v>8.8119999999999994</v>
      </c>
      <c r="K88" s="189">
        <v>1.1000000000000001E-3</v>
      </c>
      <c r="L88" s="4">
        <v>37</v>
      </c>
      <c r="M88" s="189">
        <v>36.979999999999997</v>
      </c>
      <c r="N88" s="4">
        <v>5.0000000000000001E-3</v>
      </c>
      <c r="O88" s="222"/>
      <c r="P88" s="4">
        <v>0.58452000000000004</v>
      </c>
      <c r="Q88" s="31">
        <f t="shared" si="45"/>
        <v>0.58235267626245435</v>
      </c>
      <c r="R88" s="31"/>
      <c r="S88" s="31">
        <f t="shared" si="43"/>
        <v>0.58911094387838503</v>
      </c>
      <c r="T88" s="217">
        <f t="shared" si="28"/>
        <v>0.64749569308332866</v>
      </c>
      <c r="U88" s="9">
        <f t="shared" si="29"/>
        <v>0.59803212851405352</v>
      </c>
      <c r="V88" s="217">
        <f t="shared" si="30"/>
        <v>0.72501483115775045</v>
      </c>
      <c r="W88" s="9">
        <f t="shared" si="31"/>
        <v>0.71356592993154822</v>
      </c>
      <c r="X88" s="217">
        <f t="shared" si="32"/>
        <v>0.72135824048018549</v>
      </c>
      <c r="Y88" s="217">
        <f t="shared" si="33"/>
        <v>0.64361951044407695</v>
      </c>
      <c r="Z88" s="217">
        <f t="shared" si="34"/>
        <v>0.64201864077767823</v>
      </c>
      <c r="AA88" s="217"/>
      <c r="AB88" s="11"/>
      <c r="AC88" s="209">
        <f t="shared" si="35"/>
        <v>6.2975693083328621E-2</v>
      </c>
      <c r="AD88" s="40">
        <f t="shared" si="36"/>
        <v>-2.16732373754569E-3</v>
      </c>
      <c r="AE88" s="31"/>
      <c r="AF88" s="31">
        <f t="shared" si="44"/>
        <v>4.5909438783849899E-3</v>
      </c>
      <c r="AG88" s="209">
        <f t="shared" si="37"/>
        <v>1.3512128514053479E-2</v>
      </c>
      <c r="AH88" s="209">
        <f t="shared" si="38"/>
        <v>0.14049483115775041</v>
      </c>
      <c r="AI88" s="195">
        <f t="shared" si="39"/>
        <v>0.12904592993154818</v>
      </c>
      <c r="AJ88" s="209">
        <f t="shared" si="40"/>
        <v>0.13683824048018545</v>
      </c>
      <c r="AK88" s="195">
        <f t="shared" si="41"/>
        <v>5.9099510444076908E-2</v>
      </c>
      <c r="AL88" s="209">
        <f t="shared" si="42"/>
        <v>5.7498640777678189E-2</v>
      </c>
      <c r="AM88" s="31"/>
      <c r="AN88" s="197"/>
      <c r="AO88" s="201">
        <v>1123.4572000000001</v>
      </c>
      <c r="AP88" s="189">
        <v>1453.7394999999999</v>
      </c>
      <c r="AQ88" s="4">
        <v>330.28230000000002</v>
      </c>
      <c r="AR88" s="189">
        <v>330.47763400000002</v>
      </c>
      <c r="AS88" s="201">
        <v>1122.7762889999999</v>
      </c>
      <c r="AT88" s="189">
        <v>1453.253923</v>
      </c>
      <c r="AU88" s="61" t="s">
        <v>542</v>
      </c>
    </row>
    <row r="89" spans="1:47" s="10" customFormat="1" x14ac:dyDescent="0.2">
      <c r="A89" s="224" t="s">
        <v>4</v>
      </c>
      <c r="B89" s="13" t="s">
        <v>89</v>
      </c>
      <c r="C89" s="61" t="s">
        <v>269</v>
      </c>
      <c r="D89" s="12" t="s">
        <v>369</v>
      </c>
      <c r="E89" s="61" t="s">
        <v>670</v>
      </c>
      <c r="F89" s="4">
        <v>1283.3853999999999</v>
      </c>
      <c r="G89" s="189">
        <v>1387.5184999999999</v>
      </c>
      <c r="H89" s="4">
        <v>104.1331</v>
      </c>
      <c r="I89" s="189">
        <v>104.1982</v>
      </c>
      <c r="J89" s="4">
        <v>8.907</v>
      </c>
      <c r="K89" s="189">
        <v>5.9999999999999995E-4</v>
      </c>
      <c r="L89" s="4">
        <v>37</v>
      </c>
      <c r="M89" s="189">
        <v>36.99</v>
      </c>
      <c r="N89" s="4">
        <v>5.0000000000000001E-3</v>
      </c>
      <c r="O89" s="222"/>
      <c r="P89" s="4">
        <v>0.59863</v>
      </c>
      <c r="Q89" s="31">
        <f t="shared" si="45"/>
        <v>0.59726110761717288</v>
      </c>
      <c r="R89" s="31"/>
      <c r="S89" s="31">
        <f t="shared" si="43"/>
        <v>0.60262026319262307</v>
      </c>
      <c r="T89" s="217">
        <f t="shared" si="28"/>
        <v>0.66007345093385084</v>
      </c>
      <c r="U89" s="9">
        <f t="shared" si="29"/>
        <v>0.60971887550200521</v>
      </c>
      <c r="V89" s="217">
        <f t="shared" si="30"/>
        <v>0.73776181309949607</v>
      </c>
      <c r="W89" s="9">
        <f t="shared" si="31"/>
        <v>0.72556894985171949</v>
      </c>
      <c r="X89" s="217">
        <f t="shared" si="32"/>
        <v>0.7335567063526014</v>
      </c>
      <c r="Y89" s="217">
        <f t="shared" si="33"/>
        <v>0.65598907113385385</v>
      </c>
      <c r="Z89" s="217">
        <f t="shared" si="34"/>
        <v>0.65521909558447078</v>
      </c>
      <c r="AA89" s="217"/>
      <c r="AB89" s="11"/>
      <c r="AC89" s="209">
        <f t="shared" si="35"/>
        <v>6.1443450933850841E-2</v>
      </c>
      <c r="AD89" s="40">
        <f t="shared" si="36"/>
        <v>-1.3688923828271138E-3</v>
      </c>
      <c r="AE89" s="31"/>
      <c r="AF89" s="31">
        <f t="shared" si="44"/>
        <v>3.990263192623078E-3</v>
      </c>
      <c r="AG89" s="209">
        <f t="shared" si="37"/>
        <v>1.1088875502005213E-2</v>
      </c>
      <c r="AH89" s="209">
        <f t="shared" si="38"/>
        <v>0.13913181309949607</v>
      </c>
      <c r="AI89" s="195">
        <f t="shared" si="39"/>
        <v>0.1269389498517195</v>
      </c>
      <c r="AJ89" s="209">
        <f t="shared" si="40"/>
        <v>0.1349267063526014</v>
      </c>
      <c r="AK89" s="195">
        <f t="shared" si="41"/>
        <v>5.7359071133853856E-2</v>
      </c>
      <c r="AL89" s="209">
        <f t="shared" si="42"/>
        <v>5.6589095584470783E-2</v>
      </c>
      <c r="AM89" s="31"/>
      <c r="AN89" s="197"/>
      <c r="AO89" s="201">
        <v>1123.4701</v>
      </c>
      <c r="AP89" s="189">
        <v>1453.7411999999999</v>
      </c>
      <c r="AQ89" s="4">
        <v>330.27109999999999</v>
      </c>
      <c r="AR89" s="189">
        <v>330.47763400000002</v>
      </c>
      <c r="AS89" s="201">
        <v>1122.7762889999999</v>
      </c>
      <c r="AT89" s="189">
        <v>1453.253923</v>
      </c>
      <c r="AU89" s="61" t="s">
        <v>543</v>
      </c>
    </row>
    <row r="90" spans="1:47" s="10" customFormat="1" x14ac:dyDescent="0.2">
      <c r="A90" s="224" t="s">
        <v>5</v>
      </c>
      <c r="B90" s="13" t="s">
        <v>90</v>
      </c>
      <c r="C90" s="61" t="s">
        <v>271</v>
      </c>
      <c r="D90" s="12" t="s">
        <v>370</v>
      </c>
      <c r="E90" s="61" t="s">
        <v>670</v>
      </c>
      <c r="F90" s="4">
        <v>1282.3034</v>
      </c>
      <c r="G90" s="189">
        <v>1386.511</v>
      </c>
      <c r="H90" s="4">
        <v>104.2076</v>
      </c>
      <c r="I90" s="189">
        <v>104.1979</v>
      </c>
      <c r="J90" s="4">
        <v>8.9079999999999995</v>
      </c>
      <c r="K90" s="189">
        <v>2.9999999999999997E-4</v>
      </c>
      <c r="L90" s="4">
        <v>37</v>
      </c>
      <c r="M90" s="189">
        <v>36.96</v>
      </c>
      <c r="N90" s="4">
        <v>0</v>
      </c>
      <c r="O90" s="222"/>
      <c r="P90" s="4">
        <v>0.59977000000000003</v>
      </c>
      <c r="Q90" s="31">
        <f t="shared" si="45"/>
        <v>0.59710644113752531</v>
      </c>
      <c r="R90" s="31"/>
      <c r="S90" s="31">
        <f t="shared" si="43"/>
        <v>0.60248126221862164</v>
      </c>
      <c r="T90" s="217">
        <f t="shared" si="28"/>
        <v>0.6599441500075045</v>
      </c>
      <c r="U90" s="9">
        <f t="shared" si="29"/>
        <v>0.60959839357429613</v>
      </c>
      <c r="V90" s="217">
        <f t="shared" si="30"/>
        <v>0.73763073582085781</v>
      </c>
      <c r="W90" s="9">
        <f t="shared" si="31"/>
        <v>0.72544557436131485</v>
      </c>
      <c r="X90" s="217">
        <f t="shared" si="32"/>
        <v>0.73343179423682159</v>
      </c>
      <c r="Y90" s="217">
        <f t="shared" si="33"/>
        <v>0.65586177697507564</v>
      </c>
      <c r="Z90" s="217">
        <f t="shared" si="34"/>
        <v>0.65508349187439308</v>
      </c>
      <c r="AA90" s="217"/>
      <c r="AB90" s="11"/>
      <c r="AC90" s="209">
        <f t="shared" si="35"/>
        <v>6.0174150007504479E-2</v>
      </c>
      <c r="AD90" s="40">
        <f t="shared" si="36"/>
        <v>-2.6635588624747131E-3</v>
      </c>
      <c r="AE90" s="31"/>
      <c r="AF90" s="31">
        <f t="shared" si="44"/>
        <v>2.7112622186216129E-3</v>
      </c>
      <c r="AG90" s="209">
        <f t="shared" si="37"/>
        <v>9.8283935742961015E-3</v>
      </c>
      <c r="AH90" s="209">
        <f t="shared" si="38"/>
        <v>0.13786073582085778</v>
      </c>
      <c r="AI90" s="195">
        <f t="shared" si="39"/>
        <v>0.12567557436131482</v>
      </c>
      <c r="AJ90" s="209">
        <f t="shared" si="40"/>
        <v>0.13366179423682156</v>
      </c>
      <c r="AK90" s="195">
        <f t="shared" si="41"/>
        <v>5.6091776975075613E-2</v>
      </c>
      <c r="AL90" s="209">
        <f t="shared" si="42"/>
        <v>5.531349187439305E-2</v>
      </c>
      <c r="AM90" s="31"/>
      <c r="AN90" s="197"/>
      <c r="AO90" s="201">
        <v>1122.2853</v>
      </c>
      <c r="AP90" s="189">
        <v>1452.7936</v>
      </c>
      <c r="AQ90" s="4">
        <v>330.50830000000002</v>
      </c>
      <c r="AR90" s="189">
        <v>330.4776</v>
      </c>
      <c r="AS90" s="201">
        <v>1122.7763</v>
      </c>
      <c r="AT90" s="189">
        <v>1453.2538999999999</v>
      </c>
      <c r="AU90" s="61" t="s">
        <v>544</v>
      </c>
    </row>
    <row r="91" spans="1:47" s="10" customFormat="1" x14ac:dyDescent="0.2">
      <c r="A91" s="224" t="s">
        <v>5</v>
      </c>
      <c r="B91" s="13" t="s">
        <v>91</v>
      </c>
      <c r="C91" s="61" t="s">
        <v>271</v>
      </c>
      <c r="D91" s="12" t="s">
        <v>371</v>
      </c>
      <c r="E91" s="61" t="s">
        <v>670</v>
      </c>
      <c r="F91" s="4">
        <v>1282.2577000000001</v>
      </c>
      <c r="G91" s="189">
        <v>1386.4858999999999</v>
      </c>
      <c r="H91" s="4">
        <v>104.2282</v>
      </c>
      <c r="I91" s="189">
        <v>104.2176</v>
      </c>
      <c r="J91" s="4">
        <v>9.0069999999999997</v>
      </c>
      <c r="K91" s="189">
        <v>4.0000000000000002E-4</v>
      </c>
      <c r="L91" s="4">
        <v>37</v>
      </c>
      <c r="M91" s="189">
        <v>36.997500000000002</v>
      </c>
      <c r="N91" s="4">
        <v>6.0000000000000001E-3</v>
      </c>
      <c r="O91" s="222"/>
      <c r="P91" s="4">
        <v>0.61109999999999998</v>
      </c>
      <c r="Q91" s="31">
        <f t="shared" si="45"/>
        <v>0.60730647437635121</v>
      </c>
      <c r="R91" s="31"/>
      <c r="S91" s="31">
        <f t="shared" si="43"/>
        <v>0.61159625911262561</v>
      </c>
      <c r="T91" s="217">
        <f t="shared" si="28"/>
        <v>0.66841813018982066</v>
      </c>
      <c r="U91" s="9">
        <f t="shared" si="29"/>
        <v>0.61751004016064159</v>
      </c>
      <c r="V91" s="217">
        <f t="shared" si="30"/>
        <v>0.74622273171553388</v>
      </c>
      <c r="W91" s="9">
        <f t="shared" si="31"/>
        <v>0.73353064318353622</v>
      </c>
      <c r="X91" s="217">
        <f t="shared" si="32"/>
        <v>0.74159722663421235</v>
      </c>
      <c r="Y91" s="217">
        <f t="shared" si="33"/>
        <v>0.66421045505526299</v>
      </c>
      <c r="Z91" s="217">
        <f t="shared" si="34"/>
        <v>0.66396596476988634</v>
      </c>
      <c r="AA91" s="217"/>
      <c r="AB91" s="11"/>
      <c r="AC91" s="209">
        <f t="shared" si="35"/>
        <v>5.7318130189820682E-2</v>
      </c>
      <c r="AD91" s="40">
        <f t="shared" si="36"/>
        <v>-3.7935256236487636E-3</v>
      </c>
      <c r="AE91" s="31"/>
      <c r="AF91" s="31">
        <f t="shared" si="44"/>
        <v>4.9625911262562994E-4</v>
      </c>
      <c r="AG91" s="209">
        <f t="shared" si="37"/>
        <v>6.4100401606416169E-3</v>
      </c>
      <c r="AH91" s="209">
        <f t="shared" si="38"/>
        <v>0.13512273171553391</v>
      </c>
      <c r="AI91" s="195">
        <f t="shared" si="39"/>
        <v>0.12243064318353625</v>
      </c>
      <c r="AJ91" s="209">
        <f t="shared" si="40"/>
        <v>0.13049722663421237</v>
      </c>
      <c r="AK91" s="195">
        <f t="shared" si="41"/>
        <v>5.3110455055263017E-2</v>
      </c>
      <c r="AL91" s="209">
        <f t="shared" si="42"/>
        <v>5.2865964769886364E-2</v>
      </c>
      <c r="AM91" s="31"/>
      <c r="AN91" s="197"/>
      <c r="AO91" s="201">
        <v>1122.289</v>
      </c>
      <c r="AP91" s="189">
        <v>1452.8001999999999</v>
      </c>
      <c r="AQ91" s="4">
        <v>330.51119999999997</v>
      </c>
      <c r="AR91" s="189">
        <v>330.4776</v>
      </c>
      <c r="AS91" s="201">
        <v>1122.7763</v>
      </c>
      <c r="AT91" s="189">
        <v>1453.2538999999999</v>
      </c>
      <c r="AU91" s="61" t="s">
        <v>545</v>
      </c>
    </row>
    <row r="92" spans="1:47" s="10" customFormat="1" x14ac:dyDescent="0.2">
      <c r="A92" s="224" t="s">
        <v>4</v>
      </c>
      <c r="B92" s="13" t="s">
        <v>92</v>
      </c>
      <c r="C92" s="61" t="s">
        <v>269</v>
      </c>
      <c r="D92" s="12" t="s">
        <v>372</v>
      </c>
      <c r="E92" s="61" t="s">
        <v>670</v>
      </c>
      <c r="F92" s="4">
        <v>1283.3218999999999</v>
      </c>
      <c r="G92" s="189">
        <v>1387.4854</v>
      </c>
      <c r="H92" s="4">
        <v>104.1635</v>
      </c>
      <c r="I92" s="189">
        <v>104.22490000000001</v>
      </c>
      <c r="J92" s="4">
        <v>9.0250000000000004</v>
      </c>
      <c r="K92" s="189">
        <v>1.4E-3</v>
      </c>
      <c r="L92" s="4">
        <v>37</v>
      </c>
      <c r="M92" s="189">
        <v>37</v>
      </c>
      <c r="N92" s="4">
        <v>1.2E-2</v>
      </c>
      <c r="O92" s="222"/>
      <c r="P92" s="4">
        <v>0.61323000000000005</v>
      </c>
      <c r="Q92" s="31">
        <f t="shared" si="45"/>
        <v>0.6111088489693085</v>
      </c>
      <c r="R92" s="31"/>
      <c r="S92" s="31">
        <f t="shared" si="43"/>
        <v>0.61496711048936947</v>
      </c>
      <c r="T92" s="217">
        <f t="shared" si="28"/>
        <v>0.67154942050547106</v>
      </c>
      <c r="U92" s="9">
        <f t="shared" si="29"/>
        <v>0.62044176706827237</v>
      </c>
      <c r="V92" s="217">
        <f t="shared" si="30"/>
        <v>0.74939844818436541</v>
      </c>
      <c r="W92" s="9">
        <f t="shared" si="31"/>
        <v>0.73651797721734891</v>
      </c>
      <c r="X92" s="217">
        <f t="shared" si="32"/>
        <v>0.74460393106414813</v>
      </c>
      <c r="Y92" s="217">
        <f t="shared" si="33"/>
        <v>0.66729873852955501</v>
      </c>
      <c r="Z92" s="217">
        <f t="shared" si="34"/>
        <v>0.66724578021239722</v>
      </c>
      <c r="AA92" s="217"/>
      <c r="AB92" s="11"/>
      <c r="AC92" s="209">
        <f t="shared" si="35"/>
        <v>5.8319420505471009E-2</v>
      </c>
      <c r="AD92" s="40">
        <f t="shared" si="36"/>
        <v>-2.1211510306915482E-3</v>
      </c>
      <c r="AE92" s="31"/>
      <c r="AF92" s="31">
        <f t="shared" si="44"/>
        <v>1.73711048936942E-3</v>
      </c>
      <c r="AG92" s="209">
        <f t="shared" si="37"/>
        <v>7.2117670682723123E-3</v>
      </c>
      <c r="AH92" s="209">
        <f t="shared" si="38"/>
        <v>0.13616844818436535</v>
      </c>
      <c r="AI92" s="195">
        <f t="shared" si="39"/>
        <v>0.12328797721734885</v>
      </c>
      <c r="AJ92" s="209">
        <f t="shared" si="40"/>
        <v>0.13137393106414808</v>
      </c>
      <c r="AK92" s="195">
        <f t="shared" si="41"/>
        <v>5.4068738529554961E-2</v>
      </c>
      <c r="AL92" s="209">
        <f t="shared" si="42"/>
        <v>5.4015780212397169E-2</v>
      </c>
      <c r="AM92" s="31"/>
      <c r="AN92" s="197"/>
      <c r="AO92" s="201">
        <v>1123.4553000000001</v>
      </c>
      <c r="AP92" s="189">
        <v>1453.7383</v>
      </c>
      <c r="AQ92" s="4">
        <v>330.28300000000002</v>
      </c>
      <c r="AR92" s="189">
        <v>330.47763400000002</v>
      </c>
      <c r="AS92" s="201">
        <v>1122.7762889999999</v>
      </c>
      <c r="AT92" s="189">
        <v>1453.253923</v>
      </c>
      <c r="AU92" s="61" t="s">
        <v>546</v>
      </c>
    </row>
    <row r="93" spans="1:47" s="10" customFormat="1" x14ac:dyDescent="0.2">
      <c r="A93" s="224" t="s">
        <v>5</v>
      </c>
      <c r="B93" s="13" t="s">
        <v>93</v>
      </c>
      <c r="C93" s="61" t="s">
        <v>271</v>
      </c>
      <c r="D93" s="12" t="s">
        <v>373</v>
      </c>
      <c r="E93" s="61" t="s">
        <v>670</v>
      </c>
      <c r="F93" s="4">
        <v>1282.204</v>
      </c>
      <c r="G93" s="189">
        <v>1386.4640999999999</v>
      </c>
      <c r="H93" s="4">
        <v>104.26009999999999</v>
      </c>
      <c r="I93" s="189">
        <v>104.2512</v>
      </c>
      <c r="J93" s="4">
        <v>9.109</v>
      </c>
      <c r="K93" s="189">
        <v>6.9999999999999999E-4</v>
      </c>
      <c r="L93" s="4">
        <v>37</v>
      </c>
      <c r="M93" s="189">
        <v>37</v>
      </c>
      <c r="N93" s="4">
        <v>0</v>
      </c>
      <c r="O93" s="222"/>
      <c r="P93" s="4">
        <v>0.62243000000000004</v>
      </c>
      <c r="Q93" s="31">
        <f t="shared" si="45"/>
        <v>0.62491105658122437</v>
      </c>
      <c r="R93" s="31"/>
      <c r="S93" s="31">
        <f t="shared" si="43"/>
        <v>0.62707901285585399</v>
      </c>
      <c r="T93" s="217">
        <f t="shared" si="28"/>
        <v>0.68278969973471249</v>
      </c>
      <c r="U93" s="9">
        <f t="shared" si="29"/>
        <v>0.63100401606425316</v>
      </c>
      <c r="V93" s="217">
        <f t="shared" si="30"/>
        <v>0.76080179918790236</v>
      </c>
      <c r="W93" s="9">
        <f t="shared" si="31"/>
        <v>0.74724085320167299</v>
      </c>
      <c r="X93" s="217">
        <f t="shared" si="32"/>
        <v>0.75535165951669114</v>
      </c>
      <c r="Y93" s="217">
        <f t="shared" si="33"/>
        <v>0.67840019444711031</v>
      </c>
      <c r="Z93" s="217">
        <f t="shared" si="34"/>
        <v>0.67900782249489566</v>
      </c>
      <c r="AA93" s="217"/>
      <c r="AB93" s="11"/>
      <c r="AC93" s="209">
        <f t="shared" si="35"/>
        <v>6.0359699734712446E-2</v>
      </c>
      <c r="AD93" s="40">
        <f t="shared" si="36"/>
        <v>2.4810565812243279E-3</v>
      </c>
      <c r="AE93" s="31"/>
      <c r="AF93" s="31">
        <f t="shared" si="44"/>
        <v>4.6490128558539512E-3</v>
      </c>
      <c r="AG93" s="209">
        <f t="shared" si="37"/>
        <v>8.5740160642531205E-3</v>
      </c>
      <c r="AH93" s="209">
        <f t="shared" si="38"/>
        <v>0.13837179918790232</v>
      </c>
      <c r="AI93" s="195">
        <f t="shared" si="39"/>
        <v>0.12481085320167296</v>
      </c>
      <c r="AJ93" s="209">
        <f t="shared" si="40"/>
        <v>0.1329216595166911</v>
      </c>
      <c r="AK93" s="195">
        <f t="shared" si="41"/>
        <v>5.5970194447110266E-2</v>
      </c>
      <c r="AL93" s="209">
        <f t="shared" si="42"/>
        <v>5.6577822494895624E-2</v>
      </c>
      <c r="AM93" s="31"/>
      <c r="AN93" s="197"/>
      <c r="AO93" s="201">
        <v>1122.2938999999999</v>
      </c>
      <c r="AP93" s="189">
        <v>1452.7996000000001</v>
      </c>
      <c r="AQ93" s="4">
        <v>330.50569999999999</v>
      </c>
      <c r="AR93" s="189">
        <v>330.4776</v>
      </c>
      <c r="AS93" s="201">
        <v>1122.7763</v>
      </c>
      <c r="AT93" s="189">
        <v>1453.2538999999999</v>
      </c>
      <c r="AU93" s="61" t="s">
        <v>547</v>
      </c>
    </row>
    <row r="94" spans="1:47" s="10" customFormat="1" x14ac:dyDescent="0.2">
      <c r="A94" s="224" t="s">
        <v>5</v>
      </c>
      <c r="B94" s="13" t="s">
        <v>94</v>
      </c>
      <c r="C94" s="61" t="s">
        <v>271</v>
      </c>
      <c r="D94" s="12" t="s">
        <v>374</v>
      </c>
      <c r="E94" s="61" t="s">
        <v>670</v>
      </c>
      <c r="F94" s="4">
        <v>1282.1751999999999</v>
      </c>
      <c r="G94" s="189">
        <v>1386.4342999999999</v>
      </c>
      <c r="H94" s="4">
        <v>104.2591</v>
      </c>
      <c r="I94" s="189">
        <v>104.2495</v>
      </c>
      <c r="J94" s="4">
        <v>9.2140000000000004</v>
      </c>
      <c r="K94" s="189">
        <v>8.0000000000000004E-4</v>
      </c>
      <c r="L94" s="4">
        <v>37</v>
      </c>
      <c r="M94" s="189">
        <v>37.005000000000003</v>
      </c>
      <c r="N94" s="4">
        <v>6.0000000000000001E-3</v>
      </c>
      <c r="O94" s="222"/>
      <c r="P94" s="4">
        <v>0.63226000000000004</v>
      </c>
      <c r="Q94" s="31">
        <f t="shared" si="45"/>
        <v>0.62401396698771328</v>
      </c>
      <c r="R94" s="31"/>
      <c r="S94" s="31">
        <f t="shared" si="43"/>
        <v>0.6262977032023449</v>
      </c>
      <c r="T94" s="217">
        <f t="shared" si="28"/>
        <v>0.68206511991593288</v>
      </c>
      <c r="U94" s="9">
        <f t="shared" si="29"/>
        <v>0.63032128514055852</v>
      </c>
      <c r="V94" s="217">
        <f t="shared" si="30"/>
        <v>0.7600665386125911</v>
      </c>
      <c r="W94" s="9">
        <f t="shared" si="31"/>
        <v>0.74654964443551974</v>
      </c>
      <c r="X94" s="217">
        <f t="shared" si="32"/>
        <v>0.75466091961925486</v>
      </c>
      <c r="Y94" s="217">
        <f t="shared" si="33"/>
        <v>0.67768380351984403</v>
      </c>
      <c r="Z94" s="217">
        <f t="shared" si="34"/>
        <v>0.67825016397546278</v>
      </c>
      <c r="AA94" s="217"/>
      <c r="AB94" s="11"/>
      <c r="AC94" s="209">
        <f t="shared" si="35"/>
        <v>4.9805119915932838E-2</v>
      </c>
      <c r="AD94" s="40">
        <f t="shared" si="36"/>
        <v>-8.2460330122867687E-3</v>
      </c>
      <c r="AE94" s="31"/>
      <c r="AF94" s="31">
        <f t="shared" si="44"/>
        <v>-5.9622967976551422E-3</v>
      </c>
      <c r="AG94" s="209">
        <f t="shared" si="37"/>
        <v>-1.938714859441526E-3</v>
      </c>
      <c r="AH94" s="209">
        <f t="shared" si="38"/>
        <v>0.12780653861259106</v>
      </c>
      <c r="AI94" s="195">
        <f t="shared" si="39"/>
        <v>0.1142896444355197</v>
      </c>
      <c r="AJ94" s="209">
        <f t="shared" si="40"/>
        <v>0.12240091961925481</v>
      </c>
      <c r="AK94" s="195">
        <f t="shared" si="41"/>
        <v>4.5423803519843986E-2</v>
      </c>
      <c r="AL94" s="209">
        <f t="shared" si="42"/>
        <v>4.5990163975462739E-2</v>
      </c>
      <c r="AM94" s="31"/>
      <c r="AN94" s="197"/>
      <c r="AO94" s="201">
        <v>1122.2923000000001</v>
      </c>
      <c r="AP94" s="189">
        <v>1452.8003000000001</v>
      </c>
      <c r="AQ94" s="4">
        <v>330.50799999999998</v>
      </c>
      <c r="AR94" s="189">
        <v>330.4776</v>
      </c>
      <c r="AS94" s="201">
        <v>1122.7763</v>
      </c>
      <c r="AT94" s="189">
        <v>1453.2538999999999</v>
      </c>
      <c r="AU94" s="61" t="s">
        <v>548</v>
      </c>
    </row>
    <row r="95" spans="1:47" s="10" customFormat="1" x14ac:dyDescent="0.2">
      <c r="A95" s="224" t="s">
        <v>5</v>
      </c>
      <c r="B95" s="13" t="s">
        <v>95</v>
      </c>
      <c r="C95" s="61" t="s">
        <v>271</v>
      </c>
      <c r="D95" s="12" t="s">
        <v>375</v>
      </c>
      <c r="E95" s="61" t="s">
        <v>670</v>
      </c>
      <c r="F95" s="4">
        <v>1282.1442999999999</v>
      </c>
      <c r="G95" s="189">
        <v>1386.4217000000001</v>
      </c>
      <c r="H95" s="4">
        <v>104.2774</v>
      </c>
      <c r="I95" s="189">
        <v>104.2714</v>
      </c>
      <c r="J95" s="4">
        <v>9.3049999999999997</v>
      </c>
      <c r="K95" s="189">
        <v>6.9999999999999999E-4</v>
      </c>
      <c r="L95" s="4">
        <v>37</v>
      </c>
      <c r="M95" s="189">
        <v>36.997500000000002</v>
      </c>
      <c r="N95" s="4">
        <v>6.0000000000000001E-3</v>
      </c>
      <c r="O95" s="222"/>
      <c r="P95" s="4">
        <v>0.64036000000000004</v>
      </c>
      <c r="Q95" s="31">
        <f t="shared" si="45"/>
        <v>0.63562346624089805</v>
      </c>
      <c r="R95" s="31"/>
      <c r="S95" s="31">
        <f t="shared" si="43"/>
        <v>0.63634514162097433</v>
      </c>
      <c r="T95" s="217">
        <f t="shared" si="28"/>
        <v>0.69137786427018</v>
      </c>
      <c r="U95" s="9">
        <f t="shared" si="29"/>
        <v>0.63911646586345094</v>
      </c>
      <c r="V95" s="217">
        <f t="shared" si="30"/>
        <v>0.76951831366750412</v>
      </c>
      <c r="W95" s="9">
        <f t="shared" si="31"/>
        <v>0.7554334950781052</v>
      </c>
      <c r="X95" s="217">
        <f t="shared" si="32"/>
        <v>0.76351759720182599</v>
      </c>
      <c r="Y95" s="217">
        <f t="shared" si="33"/>
        <v>0.68689968729415041</v>
      </c>
      <c r="Z95" s="217">
        <f t="shared" si="34"/>
        <v>0.68798193868860835</v>
      </c>
      <c r="AA95" s="217"/>
      <c r="AB95" s="11"/>
      <c r="AC95" s="209">
        <f t="shared" si="35"/>
        <v>5.1017864270179958E-2</v>
      </c>
      <c r="AD95" s="40">
        <f t="shared" si="36"/>
        <v>-4.7365337591019907E-3</v>
      </c>
      <c r="AE95" s="31"/>
      <c r="AF95" s="31">
        <f t="shared" si="44"/>
        <v>-4.0148583790257097E-3</v>
      </c>
      <c r="AG95" s="209">
        <f t="shared" si="37"/>
        <v>-1.2435341365490959E-3</v>
      </c>
      <c r="AH95" s="209">
        <f t="shared" si="38"/>
        <v>0.12915831366750408</v>
      </c>
      <c r="AI95" s="195">
        <f t="shared" si="39"/>
        <v>0.11507349507810516</v>
      </c>
      <c r="AJ95" s="209">
        <f t="shared" si="40"/>
        <v>0.12315759720182595</v>
      </c>
      <c r="AK95" s="195">
        <f t="shared" si="41"/>
        <v>4.6539687294150367E-2</v>
      </c>
      <c r="AL95" s="209">
        <f t="shared" si="42"/>
        <v>4.7621938688608312E-2</v>
      </c>
      <c r="AM95" s="31"/>
      <c r="AN95" s="197"/>
      <c r="AO95" s="201">
        <v>1122.3043</v>
      </c>
      <c r="AP95" s="189">
        <v>1452.8009</v>
      </c>
      <c r="AQ95" s="4">
        <v>330.4966</v>
      </c>
      <c r="AR95" s="189">
        <v>330.4776</v>
      </c>
      <c r="AS95" s="201">
        <v>1122.7763</v>
      </c>
      <c r="AT95" s="189">
        <v>1453.2538999999999</v>
      </c>
      <c r="AU95" s="61" t="s">
        <v>549</v>
      </c>
    </row>
    <row r="96" spans="1:47" s="10" customFormat="1" x14ac:dyDescent="0.2">
      <c r="A96" s="224" t="s">
        <v>5</v>
      </c>
      <c r="B96" s="13" t="s">
        <v>96</v>
      </c>
      <c r="C96" s="61" t="s">
        <v>271</v>
      </c>
      <c r="D96" s="12" t="s">
        <v>376</v>
      </c>
      <c r="E96" s="61" t="s">
        <v>670</v>
      </c>
      <c r="F96" s="4">
        <v>1282.0971999999999</v>
      </c>
      <c r="G96" s="189">
        <v>1386.3987</v>
      </c>
      <c r="H96" s="4">
        <v>104.3015</v>
      </c>
      <c r="I96" s="189">
        <v>104.2911</v>
      </c>
      <c r="J96" s="4">
        <v>9.4109999999999996</v>
      </c>
      <c r="K96" s="189">
        <v>5.9999999999999995E-4</v>
      </c>
      <c r="L96" s="4">
        <v>37</v>
      </c>
      <c r="M96" s="189">
        <v>37</v>
      </c>
      <c r="N96" s="4">
        <v>0</v>
      </c>
      <c r="O96" s="222"/>
      <c r="P96" s="4">
        <v>0.64863000000000004</v>
      </c>
      <c r="Q96" s="31">
        <f t="shared" si="45"/>
        <v>0.64616578823636617</v>
      </c>
      <c r="R96" s="31"/>
      <c r="S96" s="31">
        <f t="shared" si="43"/>
        <v>0.64534915068552878</v>
      </c>
      <c r="T96" s="217">
        <f t="shared" si="28"/>
        <v>0.69971417093620403</v>
      </c>
      <c r="U96" s="9">
        <f t="shared" si="29"/>
        <v>0.64702811244979641</v>
      </c>
      <c r="V96" s="217">
        <f t="shared" si="30"/>
        <v>0.77798228044412099</v>
      </c>
      <c r="W96" s="9">
        <f t="shared" si="31"/>
        <v>0.76338621780972571</v>
      </c>
      <c r="X96" s="217">
        <f t="shared" si="32"/>
        <v>0.77140808543185813</v>
      </c>
      <c r="Y96" s="217">
        <f t="shared" si="33"/>
        <v>0.69516538451666987</v>
      </c>
      <c r="Z96" s="217">
        <f t="shared" si="34"/>
        <v>0.69668162500602193</v>
      </c>
      <c r="AA96" s="217"/>
      <c r="AB96" s="11"/>
      <c r="AC96" s="209">
        <f t="shared" si="35"/>
        <v>5.1084170936203988E-2</v>
      </c>
      <c r="AD96" s="40">
        <f t="shared" si="36"/>
        <v>-2.4642117636338723E-3</v>
      </c>
      <c r="AE96" s="31"/>
      <c r="AF96" s="31">
        <f t="shared" si="44"/>
        <v>-3.2808493144712569E-3</v>
      </c>
      <c r="AG96" s="209">
        <f t="shared" si="37"/>
        <v>-1.6018875502036289E-3</v>
      </c>
      <c r="AH96" s="209">
        <f t="shared" si="38"/>
        <v>0.12935228044412095</v>
      </c>
      <c r="AI96" s="195">
        <f t="shared" si="39"/>
        <v>0.11475621780972567</v>
      </c>
      <c r="AJ96" s="209">
        <f t="shared" si="40"/>
        <v>0.12277808543185809</v>
      </c>
      <c r="AK96" s="195">
        <f t="shared" si="41"/>
        <v>4.6535384516669831E-2</v>
      </c>
      <c r="AL96" s="209">
        <f t="shared" si="42"/>
        <v>4.8051625006021892E-2</v>
      </c>
      <c r="AM96" s="31"/>
      <c r="AN96" s="197"/>
      <c r="AO96" s="201">
        <v>1122.2901999999999</v>
      </c>
      <c r="AP96" s="189">
        <v>1452.8007</v>
      </c>
      <c r="AQ96" s="4">
        <v>330.51049999999998</v>
      </c>
      <c r="AR96" s="189">
        <v>330.4776</v>
      </c>
      <c r="AS96" s="201">
        <v>1122.7763</v>
      </c>
      <c r="AT96" s="189">
        <v>1453.2538999999999</v>
      </c>
      <c r="AU96" s="61" t="s">
        <v>550</v>
      </c>
    </row>
    <row r="97" spans="1:47" s="10" customFormat="1" x14ac:dyDescent="0.2">
      <c r="A97" s="224" t="s">
        <v>5</v>
      </c>
      <c r="B97" s="13" t="s">
        <v>97</v>
      </c>
      <c r="C97" s="61" t="s">
        <v>271</v>
      </c>
      <c r="D97" s="12" t="s">
        <v>377</v>
      </c>
      <c r="E97" s="61" t="s">
        <v>670</v>
      </c>
      <c r="F97" s="4">
        <v>1282.0778</v>
      </c>
      <c r="G97" s="189">
        <v>1386.3942</v>
      </c>
      <c r="H97" s="4">
        <v>104.3164</v>
      </c>
      <c r="I97" s="189">
        <v>104.3095</v>
      </c>
      <c r="J97" s="4">
        <v>9.5069999999999997</v>
      </c>
      <c r="K97" s="189">
        <v>5.0000000000000001E-4</v>
      </c>
      <c r="L97" s="4">
        <v>37</v>
      </c>
      <c r="M97" s="189">
        <v>37.020000000000003</v>
      </c>
      <c r="N97" s="4">
        <v>0</v>
      </c>
      <c r="O97" s="222"/>
      <c r="P97" s="4">
        <v>0.65497000000000005</v>
      </c>
      <c r="Q97" s="31">
        <f t="shared" si="45"/>
        <v>0.656098618406734</v>
      </c>
      <c r="R97" s="31"/>
      <c r="S97" s="31">
        <f t="shared" si="43"/>
        <v>0.65372806045688014</v>
      </c>
      <c r="T97" s="217">
        <f t="shared" si="28"/>
        <v>0.70746409458661219</v>
      </c>
      <c r="U97" s="9">
        <f t="shared" si="29"/>
        <v>0.65441767068272805</v>
      </c>
      <c r="V97" s="217">
        <f t="shared" si="30"/>
        <v>0.78585357341216877</v>
      </c>
      <c r="W97" s="9">
        <f t="shared" si="31"/>
        <v>0.77078024192087113</v>
      </c>
      <c r="X97" s="217">
        <f t="shared" si="32"/>
        <v>0.778713455849811</v>
      </c>
      <c r="Y97" s="217">
        <f t="shared" si="33"/>
        <v>0.70286417272747359</v>
      </c>
      <c r="Z97" s="217">
        <f t="shared" si="34"/>
        <v>0.70475883623294067</v>
      </c>
      <c r="AA97" s="217"/>
      <c r="AB97" s="11"/>
      <c r="AC97" s="209">
        <f t="shared" si="35"/>
        <v>5.2494094586612139E-2</v>
      </c>
      <c r="AD97" s="40">
        <f t="shared" si="36"/>
        <v>1.12861840673395E-3</v>
      </c>
      <c r="AE97" s="31"/>
      <c r="AF97" s="31">
        <f t="shared" si="44"/>
        <v>-1.2419395431199076E-3</v>
      </c>
      <c r="AG97" s="209">
        <f t="shared" si="37"/>
        <v>-5.5232931727200452E-4</v>
      </c>
      <c r="AH97" s="209">
        <f t="shared" si="38"/>
        <v>0.13088357341216872</v>
      </c>
      <c r="AI97" s="195">
        <f t="shared" si="39"/>
        <v>0.11581024192087108</v>
      </c>
      <c r="AJ97" s="209">
        <f t="shared" si="40"/>
        <v>0.12374345584981095</v>
      </c>
      <c r="AK97" s="195">
        <f t="shared" si="41"/>
        <v>4.7894172727473538E-2</v>
      </c>
      <c r="AL97" s="209">
        <f t="shared" si="42"/>
        <v>4.9788836232940614E-2</v>
      </c>
      <c r="AM97" s="31"/>
      <c r="AN97" s="197"/>
      <c r="AO97" s="201">
        <v>1122.2977000000001</v>
      </c>
      <c r="AP97" s="189">
        <v>1452.7973</v>
      </c>
      <c r="AQ97" s="4">
        <v>330.49959999999999</v>
      </c>
      <c r="AR97" s="189">
        <v>330.4776</v>
      </c>
      <c r="AS97" s="201">
        <v>1122.7763</v>
      </c>
      <c r="AT97" s="189">
        <v>1453.2538999999999</v>
      </c>
      <c r="AU97" s="61" t="s">
        <v>551</v>
      </c>
    </row>
    <row r="98" spans="1:47" s="10" customFormat="1" x14ac:dyDescent="0.2">
      <c r="A98" s="224" t="s">
        <v>4</v>
      </c>
      <c r="B98" s="13" t="s">
        <v>98</v>
      </c>
      <c r="C98" s="61" t="s">
        <v>269</v>
      </c>
      <c r="D98" s="12" t="s">
        <v>378</v>
      </c>
      <c r="E98" s="61" t="s">
        <v>670</v>
      </c>
      <c r="F98" s="4">
        <v>1283.1395</v>
      </c>
      <c r="G98" s="189">
        <v>1387.3896999999999</v>
      </c>
      <c r="H98" s="4">
        <v>104.25020000000001</v>
      </c>
      <c r="I98" s="189">
        <v>104.313</v>
      </c>
      <c r="J98" s="4">
        <v>9.5129999999999999</v>
      </c>
      <c r="K98" s="189">
        <v>5.0000000000000001E-4</v>
      </c>
      <c r="L98" s="4">
        <v>37</v>
      </c>
      <c r="M98" s="189">
        <v>36.979999999999997</v>
      </c>
      <c r="N98" s="4">
        <v>0</v>
      </c>
      <c r="O98" s="222"/>
      <c r="P98" s="4">
        <v>0.65620000000000001</v>
      </c>
      <c r="Q98" s="31">
        <f t="shared" si="45"/>
        <v>0.65799754919538289</v>
      </c>
      <c r="R98" s="31"/>
      <c r="S98" s="31">
        <f t="shared" si="43"/>
        <v>0.65531836015798994</v>
      </c>
      <c r="T98" s="217">
        <f t="shared" si="28"/>
        <v>0.7089342023464269</v>
      </c>
      <c r="U98" s="9">
        <f t="shared" si="29"/>
        <v>0.65582329317268895</v>
      </c>
      <c r="V98" s="217">
        <f t="shared" si="30"/>
        <v>0.78734699440246914</v>
      </c>
      <c r="W98" s="9">
        <f t="shared" si="31"/>
        <v>0.77218294626651085</v>
      </c>
      <c r="X98" s="217">
        <f t="shared" si="32"/>
        <v>0.7800960997283255</v>
      </c>
      <c r="Y98" s="217">
        <f t="shared" si="33"/>
        <v>0.70432622513492804</v>
      </c>
      <c r="Z98" s="217">
        <f t="shared" si="34"/>
        <v>0.70628983625647379</v>
      </c>
      <c r="AA98" s="217"/>
      <c r="AB98" s="11"/>
      <c r="AC98" s="209">
        <f t="shared" ref="AC98:AC134" si="46">T98-P98</f>
        <v>5.2734202346426895E-2</v>
      </c>
      <c r="AD98" s="40">
        <f t="shared" ref="AD98:AD161" si="47">Q98-P98</f>
        <v>1.7975491953828859E-3</v>
      </c>
      <c r="AE98" s="31"/>
      <c r="AF98" s="31">
        <f t="shared" si="44"/>
        <v>-8.816398420100624E-4</v>
      </c>
      <c r="AG98" s="209">
        <f t="shared" si="37"/>
        <v>-3.7670682731105742E-4</v>
      </c>
      <c r="AH98" s="209">
        <f t="shared" si="38"/>
        <v>0.13114699440246913</v>
      </c>
      <c r="AI98" s="195">
        <f t="shared" si="39"/>
        <v>0.11598294626651084</v>
      </c>
      <c r="AJ98" s="209">
        <f t="shared" si="40"/>
        <v>0.12389609972832549</v>
      </c>
      <c r="AK98" s="195">
        <f t="shared" si="41"/>
        <v>4.8126225134928036E-2</v>
      </c>
      <c r="AL98" s="209">
        <f t="shared" si="42"/>
        <v>5.0089836256473785E-2</v>
      </c>
      <c r="AM98" s="31"/>
      <c r="AN98" s="197"/>
      <c r="AO98" s="201">
        <v>1123.4590000000001</v>
      </c>
      <c r="AP98" s="189">
        <v>1453.7375999999999</v>
      </c>
      <c r="AQ98" s="4">
        <v>330.27859999999998</v>
      </c>
      <c r="AR98" s="189">
        <v>330.47763400000002</v>
      </c>
      <c r="AS98" s="201">
        <v>1122.7762889999999</v>
      </c>
      <c r="AT98" s="189">
        <v>1453.253923</v>
      </c>
      <c r="AU98" s="61" t="s">
        <v>552</v>
      </c>
    </row>
    <row r="99" spans="1:47" s="10" customFormat="1" x14ac:dyDescent="0.2">
      <c r="A99" s="224" t="s">
        <v>5</v>
      </c>
      <c r="B99" s="13" t="s">
        <v>99</v>
      </c>
      <c r="C99" s="61" t="s">
        <v>271</v>
      </c>
      <c r="D99" s="12" t="s">
        <v>379</v>
      </c>
      <c r="E99" s="61" t="s">
        <v>670</v>
      </c>
      <c r="F99" s="4">
        <v>1282.0440000000001</v>
      </c>
      <c r="G99" s="189">
        <v>1386.3809000000001</v>
      </c>
      <c r="H99" s="4">
        <v>104.3369</v>
      </c>
      <c r="I99" s="189">
        <v>104.3304</v>
      </c>
      <c r="J99" s="4">
        <v>9.6159999999999997</v>
      </c>
      <c r="K99" s="189">
        <v>6.9999999999999999E-4</v>
      </c>
      <c r="L99" s="4">
        <v>37</v>
      </c>
      <c r="M99" s="189">
        <v>37.0075</v>
      </c>
      <c r="N99" s="4">
        <v>6.0000000000000001E-3</v>
      </c>
      <c r="O99" s="222"/>
      <c r="P99" s="4">
        <v>0.66230999999999995</v>
      </c>
      <c r="Q99" s="31">
        <f t="shared" si="45"/>
        <v>0.66748367070569459</v>
      </c>
      <c r="R99" s="31"/>
      <c r="S99" s="31">
        <f t="shared" si="43"/>
        <v>0.66320714916494838</v>
      </c>
      <c r="T99" s="217">
        <f t="shared" si="28"/>
        <v>0.71622303075128002</v>
      </c>
      <c r="U99" s="9">
        <f t="shared" si="29"/>
        <v>0.66281124497991584</v>
      </c>
      <c r="V99" s="217">
        <f t="shared" si="30"/>
        <v>0.7947527685755631</v>
      </c>
      <c r="W99" s="9">
        <f t="shared" si="31"/>
        <v>0.77913824151424427</v>
      </c>
      <c r="X99" s="217">
        <f t="shared" si="32"/>
        <v>0.78693714292103323</v>
      </c>
      <c r="Y99" s="217">
        <f t="shared" si="33"/>
        <v>0.71158316884411166</v>
      </c>
      <c r="Z99" s="217">
        <f t="shared" si="34"/>
        <v>0.71387474169023335</v>
      </c>
      <c r="AA99" s="217"/>
      <c r="AB99" s="11"/>
      <c r="AC99" s="209">
        <f t="shared" si="46"/>
        <v>5.3913030751280067E-2</v>
      </c>
      <c r="AD99" s="40">
        <f t="shared" si="47"/>
        <v>5.1736707056946329E-3</v>
      </c>
      <c r="AE99" s="31"/>
      <c r="AF99" s="31">
        <f t="shared" si="44"/>
        <v>8.9714916494842978E-4</v>
      </c>
      <c r="AG99" s="209">
        <f t="shared" si="37"/>
        <v>5.0124497991588246E-4</v>
      </c>
      <c r="AH99" s="209">
        <f t="shared" si="38"/>
        <v>0.13244276857556314</v>
      </c>
      <c r="AI99" s="195">
        <f t="shared" si="39"/>
        <v>0.11682824151424431</v>
      </c>
      <c r="AJ99" s="209">
        <f t="shared" si="40"/>
        <v>0.12462714292103327</v>
      </c>
      <c r="AK99" s="195">
        <f t="shared" si="41"/>
        <v>4.9273168844111703E-2</v>
      </c>
      <c r="AL99" s="209">
        <f t="shared" si="42"/>
        <v>5.1564741690233395E-2</v>
      </c>
      <c r="AM99" s="31"/>
      <c r="AN99" s="197"/>
      <c r="AO99" s="201">
        <v>1122.3017</v>
      </c>
      <c r="AP99" s="189">
        <v>1452.8</v>
      </c>
      <c r="AQ99" s="4">
        <v>330.49829999999997</v>
      </c>
      <c r="AR99" s="189">
        <v>330.4776</v>
      </c>
      <c r="AS99" s="201">
        <v>1122.7763</v>
      </c>
      <c r="AT99" s="189">
        <v>1453.2538999999999</v>
      </c>
      <c r="AU99" s="61" t="s">
        <v>553</v>
      </c>
    </row>
    <row r="100" spans="1:47" s="10" customFormat="1" x14ac:dyDescent="0.2">
      <c r="A100" s="224" t="s">
        <v>5</v>
      </c>
      <c r="B100" s="13" t="s">
        <v>100</v>
      </c>
      <c r="C100" s="61" t="s">
        <v>271</v>
      </c>
      <c r="D100" s="12" t="s">
        <v>380</v>
      </c>
      <c r="E100" s="61" t="s">
        <v>670</v>
      </c>
      <c r="F100" s="4">
        <v>1282.0260000000001</v>
      </c>
      <c r="G100" s="189">
        <v>1386.3638000000001</v>
      </c>
      <c r="H100" s="4">
        <v>104.3378</v>
      </c>
      <c r="I100" s="189">
        <v>104.3322</v>
      </c>
      <c r="J100" s="4">
        <v>9.7129999999999992</v>
      </c>
      <c r="K100" s="189">
        <v>5.9999999999999995E-4</v>
      </c>
      <c r="L100" s="4">
        <v>37</v>
      </c>
      <c r="M100" s="189">
        <v>36.987499999999997</v>
      </c>
      <c r="N100" s="4">
        <v>6.0000000000000001E-3</v>
      </c>
      <c r="O100" s="222"/>
      <c r="P100" s="4">
        <v>0.66846000000000005</v>
      </c>
      <c r="Q100" s="31">
        <f t="shared" si="45"/>
        <v>0.66846936575757299</v>
      </c>
      <c r="R100" s="31"/>
      <c r="S100" s="31">
        <f t="shared" si="43"/>
        <v>0.66402155653801676</v>
      </c>
      <c r="T100" s="217">
        <f t="shared" si="28"/>
        <v>0.7169751508263289</v>
      </c>
      <c r="U100" s="9">
        <f t="shared" si="29"/>
        <v>0.6635341365461821</v>
      </c>
      <c r="V100" s="217">
        <f t="shared" si="30"/>
        <v>0.79551708424696699</v>
      </c>
      <c r="W100" s="9">
        <f t="shared" si="31"/>
        <v>0.77985601498750623</v>
      </c>
      <c r="X100" s="217">
        <f t="shared" si="32"/>
        <v>0.78764175294986671</v>
      </c>
      <c r="Y100" s="217">
        <f t="shared" si="33"/>
        <v>0.71233277888366198</v>
      </c>
      <c r="Z100" s="217">
        <f t="shared" si="34"/>
        <v>0.71465684938448248</v>
      </c>
      <c r="AA100" s="217"/>
      <c r="AB100" s="11"/>
      <c r="AC100" s="209">
        <f t="shared" si="46"/>
        <v>4.8515150826328846E-2</v>
      </c>
      <c r="AD100" s="40">
        <f t="shared" si="47"/>
        <v>9.3657575729322318E-6</v>
      </c>
      <c r="AE100" s="31"/>
      <c r="AF100" s="31">
        <f t="shared" si="44"/>
        <v>-4.4384434619832991E-3</v>
      </c>
      <c r="AG100" s="209">
        <f t="shared" si="37"/>
        <v>-4.925863453817958E-3</v>
      </c>
      <c r="AH100" s="209">
        <f t="shared" si="38"/>
        <v>0.12705708424696693</v>
      </c>
      <c r="AI100" s="195">
        <f t="shared" si="39"/>
        <v>0.11139601498750618</v>
      </c>
      <c r="AJ100" s="209">
        <f t="shared" si="40"/>
        <v>0.11918175294986666</v>
      </c>
      <c r="AK100" s="195">
        <f t="shared" si="41"/>
        <v>4.3872778883661923E-2</v>
      </c>
      <c r="AL100" s="209">
        <f t="shared" si="42"/>
        <v>4.619684938448243E-2</v>
      </c>
      <c r="AM100" s="31"/>
      <c r="AN100" s="197"/>
      <c r="AO100" s="201">
        <v>1122.3017</v>
      </c>
      <c r="AP100" s="189">
        <v>1452.7971</v>
      </c>
      <c r="AQ100" s="4">
        <v>330.49540000000002</v>
      </c>
      <c r="AR100" s="189">
        <v>330.4776</v>
      </c>
      <c r="AS100" s="201">
        <v>1122.7763</v>
      </c>
      <c r="AT100" s="189">
        <v>1453.2538999999999</v>
      </c>
      <c r="AU100" s="61" t="s">
        <v>554</v>
      </c>
    </row>
    <row r="101" spans="1:47" s="10" customFormat="1" x14ac:dyDescent="0.2">
      <c r="A101" s="224" t="s">
        <v>5</v>
      </c>
      <c r="B101" s="13" t="s">
        <v>101</v>
      </c>
      <c r="C101" s="61" t="s">
        <v>271</v>
      </c>
      <c r="D101" s="12" t="s">
        <v>381</v>
      </c>
      <c r="E101" s="61" t="s">
        <v>670</v>
      </c>
      <c r="F101" s="4">
        <v>1282.0082</v>
      </c>
      <c r="G101" s="189">
        <v>1386.3488</v>
      </c>
      <c r="H101" s="4">
        <v>104.34059999999999</v>
      </c>
      <c r="I101" s="189">
        <v>104.3351</v>
      </c>
      <c r="J101" s="4">
        <v>9.8119999999999994</v>
      </c>
      <c r="K101" s="189">
        <v>2.9999999999999997E-4</v>
      </c>
      <c r="L101" s="4">
        <v>37</v>
      </c>
      <c r="M101" s="189">
        <v>37</v>
      </c>
      <c r="N101" s="4">
        <v>0</v>
      </c>
      <c r="O101" s="222"/>
      <c r="P101" s="4">
        <v>0.67379999999999995</v>
      </c>
      <c r="Q101" s="31">
        <f t="shared" si="45"/>
        <v>0.67005916466043558</v>
      </c>
      <c r="R101" s="31"/>
      <c r="S101" s="31">
        <f t="shared" si="43"/>
        <v>0.66533298441470801</v>
      </c>
      <c r="T101" s="217">
        <f t="shared" si="28"/>
        <v>0.71818614267249359</v>
      </c>
      <c r="U101" s="9">
        <f t="shared" si="29"/>
        <v>0.66469879518071895</v>
      </c>
      <c r="V101" s="217">
        <f t="shared" si="30"/>
        <v>0.7967477624915773</v>
      </c>
      <c r="W101" s="9">
        <f t="shared" si="31"/>
        <v>0.78101173586619588</v>
      </c>
      <c r="X101" s="217">
        <f t="shared" si="32"/>
        <v>0.78877574978969278</v>
      </c>
      <c r="Y101" s="217">
        <f t="shared" si="33"/>
        <v>0.71354004263365267</v>
      </c>
      <c r="Z101" s="217">
        <f t="shared" si="34"/>
        <v>0.71591589799209032</v>
      </c>
      <c r="AA101" s="217"/>
      <c r="AB101" s="11"/>
      <c r="AC101" s="209">
        <f t="shared" si="46"/>
        <v>4.4386142672493634E-2</v>
      </c>
      <c r="AD101" s="40">
        <f t="shared" si="47"/>
        <v>-3.7408353395643745E-3</v>
      </c>
      <c r="AE101" s="31"/>
      <c r="AF101" s="31">
        <f t="shared" si="44"/>
        <v>-8.4670155852919482E-3</v>
      </c>
      <c r="AG101" s="209">
        <f t="shared" si="37"/>
        <v>-9.1012048192810058E-3</v>
      </c>
      <c r="AH101" s="209">
        <f t="shared" si="38"/>
        <v>0.12294776249157735</v>
      </c>
      <c r="AI101" s="195">
        <f t="shared" si="39"/>
        <v>0.10721173586619592</v>
      </c>
      <c r="AJ101" s="209">
        <f t="shared" si="40"/>
        <v>0.11497574978969283</v>
      </c>
      <c r="AK101" s="195">
        <f t="shared" si="41"/>
        <v>3.9740042633652717E-2</v>
      </c>
      <c r="AL101" s="209">
        <f t="shared" si="42"/>
        <v>4.2115897992090368E-2</v>
      </c>
      <c r="AM101" s="31"/>
      <c r="AN101" s="197"/>
      <c r="AO101" s="201">
        <v>1122.3068000000001</v>
      </c>
      <c r="AP101" s="189">
        <v>1452.8017</v>
      </c>
      <c r="AQ101" s="4">
        <v>330.49489999999997</v>
      </c>
      <c r="AR101" s="189">
        <v>330.4776</v>
      </c>
      <c r="AS101" s="201">
        <v>1122.7763</v>
      </c>
      <c r="AT101" s="189">
        <v>1453.2538999999999</v>
      </c>
      <c r="AU101" s="61" t="s">
        <v>555</v>
      </c>
    </row>
    <row r="102" spans="1:47" s="10" customFormat="1" x14ac:dyDescent="0.2">
      <c r="A102" s="224" t="s">
        <v>5</v>
      </c>
      <c r="B102" s="13" t="s">
        <v>102</v>
      </c>
      <c r="C102" s="61" t="s">
        <v>271</v>
      </c>
      <c r="D102" s="12" t="s">
        <v>382</v>
      </c>
      <c r="E102" s="61" t="s">
        <v>670</v>
      </c>
      <c r="F102" s="4">
        <v>1281.9799</v>
      </c>
      <c r="G102" s="189">
        <v>1386.3397</v>
      </c>
      <c r="H102" s="4">
        <v>104.35980000000001</v>
      </c>
      <c r="I102" s="189">
        <v>104.3498</v>
      </c>
      <c r="J102" s="4">
        <v>9.9139999999999997</v>
      </c>
      <c r="K102" s="189">
        <v>4.0000000000000002E-4</v>
      </c>
      <c r="L102" s="4">
        <v>37</v>
      </c>
      <c r="M102" s="189">
        <v>37.020000000000003</v>
      </c>
      <c r="N102" s="4">
        <v>0</v>
      </c>
      <c r="O102" s="222"/>
      <c r="P102" s="4">
        <v>0.67881999999999998</v>
      </c>
      <c r="Q102" s="31">
        <f t="shared" si="45"/>
        <v>0.6781508993607438</v>
      </c>
      <c r="R102" s="31"/>
      <c r="S102" s="31">
        <f t="shared" si="43"/>
        <v>0.67196758473117602</v>
      </c>
      <c r="T102" s="217">
        <f t="shared" si="28"/>
        <v>0.72431009467254626</v>
      </c>
      <c r="U102" s="9">
        <f t="shared" si="29"/>
        <v>0.67060240963855222</v>
      </c>
      <c r="V102" s="217">
        <f t="shared" si="30"/>
        <v>0.8029722136707278</v>
      </c>
      <c r="W102" s="9">
        <f t="shared" si="31"/>
        <v>0.78685681477441416</v>
      </c>
      <c r="X102" s="217">
        <f t="shared" si="32"/>
        <v>0.79450114436508557</v>
      </c>
      <c r="Y102" s="217">
        <f t="shared" si="33"/>
        <v>0.71965117296002434</v>
      </c>
      <c r="Z102" s="217">
        <f t="shared" si="34"/>
        <v>0.72227851718344027</v>
      </c>
      <c r="AA102" s="217"/>
      <c r="AB102" s="11"/>
      <c r="AC102" s="209">
        <f t="shared" si="46"/>
        <v>4.5490094672546277E-2</v>
      </c>
      <c r="AD102" s="40">
        <f t="shared" si="47"/>
        <v>-6.6910063925618157E-4</v>
      </c>
      <c r="AE102" s="31"/>
      <c r="AF102" s="31">
        <f t="shared" si="44"/>
        <v>-6.8524152688239637E-3</v>
      </c>
      <c r="AG102" s="209">
        <f t="shared" si="37"/>
        <v>-8.2175903614477575E-3</v>
      </c>
      <c r="AH102" s="209">
        <f t="shared" si="38"/>
        <v>0.12415221367072782</v>
      </c>
      <c r="AI102" s="195">
        <f t="shared" si="39"/>
        <v>0.10803681477441418</v>
      </c>
      <c r="AJ102" s="209">
        <f t="shared" si="40"/>
        <v>0.11568114436508559</v>
      </c>
      <c r="AK102" s="195">
        <f t="shared" si="41"/>
        <v>4.0831172960024364E-2</v>
      </c>
      <c r="AL102" s="209">
        <f t="shared" si="42"/>
        <v>4.3458517183440293E-2</v>
      </c>
      <c r="AM102" s="31"/>
      <c r="AN102" s="197"/>
      <c r="AO102" s="201">
        <v>1122.2901999999999</v>
      </c>
      <c r="AP102" s="189">
        <v>1452.7994000000001</v>
      </c>
      <c r="AQ102" s="4">
        <v>330.50920000000002</v>
      </c>
      <c r="AR102" s="189">
        <v>330.4776</v>
      </c>
      <c r="AS102" s="201">
        <v>1122.7763</v>
      </c>
      <c r="AT102" s="189">
        <v>1453.2538999999999</v>
      </c>
      <c r="AU102" s="61" t="s">
        <v>556</v>
      </c>
    </row>
    <row r="103" spans="1:47" s="10" customFormat="1" x14ac:dyDescent="0.2">
      <c r="A103" s="224" t="s">
        <v>5</v>
      </c>
      <c r="B103" s="13" t="s">
        <v>103</v>
      </c>
      <c r="C103" s="61" t="s">
        <v>271</v>
      </c>
      <c r="D103" s="12" t="s">
        <v>383</v>
      </c>
      <c r="E103" s="61" t="s">
        <v>670</v>
      </c>
      <c r="F103" s="4">
        <v>1281.9567</v>
      </c>
      <c r="G103" s="189">
        <v>1386.3318999999999</v>
      </c>
      <c r="H103" s="4">
        <v>104.37520000000001</v>
      </c>
      <c r="I103" s="189">
        <v>104.363</v>
      </c>
      <c r="J103" s="4">
        <v>10.021000000000001</v>
      </c>
      <c r="K103" s="189">
        <v>5.9999999999999995E-4</v>
      </c>
      <c r="L103" s="4">
        <v>37</v>
      </c>
      <c r="M103" s="189">
        <v>37.002499999999998</v>
      </c>
      <c r="N103" s="4">
        <v>6.0000000000000001E-3</v>
      </c>
      <c r="O103" s="222"/>
      <c r="P103" s="4">
        <v>0.68440999999999996</v>
      </c>
      <c r="Q103" s="31">
        <f t="shared" si="45"/>
        <v>0.68546445147925561</v>
      </c>
      <c r="R103" s="31"/>
      <c r="S103" s="31">
        <f t="shared" si="43"/>
        <v>0.67790623091652602</v>
      </c>
      <c r="T103" s="217">
        <f t="shared" si="28"/>
        <v>0.72978813522058772</v>
      </c>
      <c r="U103" s="9">
        <f t="shared" si="29"/>
        <v>0.67590361445782832</v>
      </c>
      <c r="V103" s="217">
        <f t="shared" si="30"/>
        <v>0.808541484962916</v>
      </c>
      <c r="W103" s="9">
        <f t="shared" si="31"/>
        <v>0.79208640658200968</v>
      </c>
      <c r="X103" s="217">
        <f t="shared" si="32"/>
        <v>0.79961017993082351</v>
      </c>
      <c r="Y103" s="217">
        <f t="shared" si="33"/>
        <v>0.72512653320977138</v>
      </c>
      <c r="Z103" s="217">
        <f t="shared" si="34"/>
        <v>0.72796371274307603</v>
      </c>
      <c r="AA103" s="217"/>
      <c r="AB103" s="11"/>
      <c r="AC103" s="209">
        <f t="shared" si="46"/>
        <v>4.5378135220587756E-2</v>
      </c>
      <c r="AD103" s="40">
        <f t="shared" si="47"/>
        <v>1.054451479255647E-3</v>
      </c>
      <c r="AE103" s="31"/>
      <c r="AF103" s="31">
        <f t="shared" si="44"/>
        <v>-6.5037690834739426E-3</v>
      </c>
      <c r="AG103" s="209">
        <f t="shared" si="37"/>
        <v>-8.5063855421716461E-3</v>
      </c>
      <c r="AH103" s="209">
        <f t="shared" si="38"/>
        <v>0.12413148496291604</v>
      </c>
      <c r="AI103" s="195">
        <f t="shared" si="39"/>
        <v>0.10767640658200972</v>
      </c>
      <c r="AJ103" s="209">
        <f t="shared" si="40"/>
        <v>0.11520017993082354</v>
      </c>
      <c r="AK103" s="195">
        <f t="shared" si="41"/>
        <v>4.0716533209771422E-2</v>
      </c>
      <c r="AL103" s="209">
        <f t="shared" si="42"/>
        <v>4.3553712743076067E-2</v>
      </c>
      <c r="AM103" s="31"/>
      <c r="AN103" s="197"/>
      <c r="AO103" s="201">
        <v>1122.2865999999999</v>
      </c>
      <c r="AP103" s="189">
        <v>1452.8028999999999</v>
      </c>
      <c r="AQ103" s="4">
        <v>330.5163</v>
      </c>
      <c r="AR103" s="189">
        <v>330.4776</v>
      </c>
      <c r="AS103" s="201">
        <v>1122.7763</v>
      </c>
      <c r="AT103" s="189">
        <v>1453.2538999999999</v>
      </c>
      <c r="AU103" s="61" t="s">
        <v>557</v>
      </c>
    </row>
    <row r="104" spans="1:47" s="10" customFormat="1" x14ac:dyDescent="0.2">
      <c r="A104" s="224" t="s">
        <v>4</v>
      </c>
      <c r="B104" s="13" t="s">
        <v>104</v>
      </c>
      <c r="C104" s="61" t="s">
        <v>269</v>
      </c>
      <c r="D104" s="12" t="s">
        <v>384</v>
      </c>
      <c r="E104" s="61" t="s">
        <v>670</v>
      </c>
      <c r="F104" s="4">
        <v>1283.0147999999999</v>
      </c>
      <c r="G104" s="189">
        <v>1387.3203000000001</v>
      </c>
      <c r="H104" s="4">
        <v>104.30549999999999</v>
      </c>
      <c r="I104" s="189">
        <v>104.3703</v>
      </c>
      <c r="J104" s="4">
        <v>10.065</v>
      </c>
      <c r="K104" s="189">
        <v>1.4E-3</v>
      </c>
      <c r="L104" s="4">
        <v>37</v>
      </c>
      <c r="M104" s="189">
        <v>36.99</v>
      </c>
      <c r="N104" s="4">
        <v>3.0000000000000001E-3</v>
      </c>
      <c r="O104" s="222"/>
      <c r="P104" s="4">
        <v>0.68664999999999998</v>
      </c>
      <c r="Q104" s="31">
        <f t="shared" si="45"/>
        <v>0.68952855168695959</v>
      </c>
      <c r="R104" s="31"/>
      <c r="S104" s="31">
        <f t="shared" si="43"/>
        <v>0.68118256007920619</v>
      </c>
      <c r="T104" s="217">
        <f t="shared" si="28"/>
        <v>0.73280895716015948</v>
      </c>
      <c r="U104" s="9">
        <f t="shared" si="29"/>
        <v>0.6788353413654592</v>
      </c>
      <c r="V104" s="217">
        <f t="shared" si="30"/>
        <v>0.81161315020290203</v>
      </c>
      <c r="W104" s="9">
        <f t="shared" si="31"/>
        <v>0.79497068721109954</v>
      </c>
      <c r="X104" s="217">
        <f t="shared" si="32"/>
        <v>0.80242272143345872</v>
      </c>
      <c r="Y104" s="217">
        <f t="shared" si="33"/>
        <v>0.72814954757596739</v>
      </c>
      <c r="Z104" s="217">
        <f t="shared" si="34"/>
        <v>0.73109612420375925</v>
      </c>
      <c r="AA104" s="217"/>
      <c r="AB104" s="11"/>
      <c r="AC104" s="209">
        <f t="shared" si="46"/>
        <v>4.6158957160159497E-2</v>
      </c>
      <c r="AD104" s="40">
        <f t="shared" si="47"/>
        <v>2.8785516869596073E-3</v>
      </c>
      <c r="AE104" s="31"/>
      <c r="AF104" s="31">
        <f t="shared" si="44"/>
        <v>-5.4674399207937929E-3</v>
      </c>
      <c r="AG104" s="209">
        <f t="shared" si="37"/>
        <v>-7.8146586345407831E-3</v>
      </c>
      <c r="AH104" s="209">
        <f t="shared" si="38"/>
        <v>0.12496315020290205</v>
      </c>
      <c r="AI104" s="195">
        <f t="shared" si="39"/>
        <v>0.10832068721109955</v>
      </c>
      <c r="AJ104" s="209">
        <f t="shared" si="40"/>
        <v>0.11577272143345874</v>
      </c>
      <c r="AK104" s="195">
        <f t="shared" si="41"/>
        <v>4.149954757596741E-2</v>
      </c>
      <c r="AL104" s="209">
        <f t="shared" si="42"/>
        <v>4.4446124203759263E-2</v>
      </c>
      <c r="AM104" s="31"/>
      <c r="AN104" s="197"/>
      <c r="AO104" s="201">
        <v>1123.4708000000001</v>
      </c>
      <c r="AP104" s="189">
        <v>1453.7434000000001</v>
      </c>
      <c r="AQ104" s="4">
        <v>330.27260000000001</v>
      </c>
      <c r="AR104" s="189">
        <v>330.47763400000002</v>
      </c>
      <c r="AS104" s="201">
        <v>1122.7762889999999</v>
      </c>
      <c r="AT104" s="189">
        <v>1453.253923</v>
      </c>
      <c r="AU104" s="61" t="s">
        <v>558</v>
      </c>
    </row>
    <row r="105" spans="1:47" s="10" customFormat="1" x14ac:dyDescent="0.2">
      <c r="A105" s="224" t="s">
        <v>5</v>
      </c>
      <c r="B105" s="13" t="s">
        <v>105</v>
      </c>
      <c r="C105" s="61" t="s">
        <v>271</v>
      </c>
      <c r="D105" s="12" t="s">
        <v>385</v>
      </c>
      <c r="E105" s="61" t="s">
        <v>670</v>
      </c>
      <c r="F105" s="4">
        <v>1281.9317000000001</v>
      </c>
      <c r="G105" s="189">
        <v>1386.316</v>
      </c>
      <c r="H105" s="4">
        <v>104.3843</v>
      </c>
      <c r="I105" s="189">
        <v>104.37390000000001</v>
      </c>
      <c r="J105" s="4">
        <v>10.167999999999999</v>
      </c>
      <c r="K105" s="189">
        <v>5.9999999999999995E-4</v>
      </c>
      <c r="L105" s="4">
        <v>37</v>
      </c>
      <c r="M105" s="189">
        <v>37.01</v>
      </c>
      <c r="N105" s="4">
        <v>0</v>
      </c>
      <c r="O105" s="222"/>
      <c r="P105" s="4">
        <v>0.69096999999999997</v>
      </c>
      <c r="Q105" s="31">
        <f t="shared" si="45"/>
        <v>0.69153790695604822</v>
      </c>
      <c r="R105" s="31"/>
      <c r="S105" s="31">
        <f t="shared" si="43"/>
        <v>0.68279616724598002</v>
      </c>
      <c r="T105" s="217">
        <f t="shared" si="28"/>
        <v>0.73429636752553051</v>
      </c>
      <c r="U105" s="9">
        <f t="shared" si="29"/>
        <v>0.68028112449799161</v>
      </c>
      <c r="V105" s="217">
        <f t="shared" si="30"/>
        <v>0.8131257342902245</v>
      </c>
      <c r="W105" s="9">
        <f t="shared" si="31"/>
        <v>0.79639099775533051</v>
      </c>
      <c r="X105" s="217">
        <f t="shared" si="32"/>
        <v>0.80380636992958898</v>
      </c>
      <c r="Y105" s="217">
        <f t="shared" si="33"/>
        <v>0.72963901803332787</v>
      </c>
      <c r="Z105" s="217">
        <f t="shared" si="34"/>
        <v>0.73263777374813799</v>
      </c>
      <c r="AA105" s="217"/>
      <c r="AB105" s="11"/>
      <c r="AC105" s="209">
        <f t="shared" si="46"/>
        <v>4.332636752553054E-2</v>
      </c>
      <c r="AD105" s="40">
        <f t="shared" si="47"/>
        <v>5.6790695604824748E-4</v>
      </c>
      <c r="AE105" s="31"/>
      <c r="AF105" s="31">
        <f t="shared" si="44"/>
        <v>-8.1738327540199496E-3</v>
      </c>
      <c r="AG105" s="209">
        <f t="shared" si="37"/>
        <v>-1.0688875502008366E-2</v>
      </c>
      <c r="AH105" s="209">
        <f t="shared" si="38"/>
        <v>0.12215573429022453</v>
      </c>
      <c r="AI105" s="195">
        <f t="shared" si="39"/>
        <v>0.10542099775533054</v>
      </c>
      <c r="AJ105" s="209">
        <f t="shared" si="40"/>
        <v>0.11283636992958901</v>
      </c>
      <c r="AK105" s="195">
        <f t="shared" si="41"/>
        <v>3.8669018033327895E-2</v>
      </c>
      <c r="AL105" s="209">
        <f t="shared" si="42"/>
        <v>4.1667773748138015E-2</v>
      </c>
      <c r="AM105" s="31"/>
      <c r="AN105" s="197"/>
      <c r="AO105" s="201">
        <v>1122.2885000000001</v>
      </c>
      <c r="AP105" s="189">
        <v>1452.799</v>
      </c>
      <c r="AQ105" s="4">
        <v>330.51049999999998</v>
      </c>
      <c r="AR105" s="189">
        <v>330.4776</v>
      </c>
      <c r="AS105" s="201">
        <v>1122.7763</v>
      </c>
      <c r="AT105" s="189">
        <v>1453.2538999999999</v>
      </c>
      <c r="AU105" s="61" t="s">
        <v>559</v>
      </c>
    </row>
    <row r="106" spans="1:47" s="10" customFormat="1" x14ac:dyDescent="0.2">
      <c r="A106" s="224" t="s">
        <v>5</v>
      </c>
      <c r="B106" s="13" t="s">
        <v>106</v>
      </c>
      <c r="C106" s="61" t="s">
        <v>271</v>
      </c>
      <c r="D106" s="12" t="s">
        <v>386</v>
      </c>
      <c r="E106" s="61" t="s">
        <v>670</v>
      </c>
      <c r="F106" s="4">
        <v>1281.8915999999999</v>
      </c>
      <c r="G106" s="189">
        <v>1386.2943</v>
      </c>
      <c r="H106" s="4">
        <v>104.4027</v>
      </c>
      <c r="I106" s="189">
        <v>104.3934</v>
      </c>
      <c r="J106" s="4">
        <v>10.372999999999999</v>
      </c>
      <c r="K106" s="189">
        <v>8.0000000000000004E-4</v>
      </c>
      <c r="L106" s="4">
        <v>37</v>
      </c>
      <c r="M106" s="189">
        <v>36.9925</v>
      </c>
      <c r="N106" s="4">
        <v>0.01</v>
      </c>
      <c r="O106" s="222"/>
      <c r="P106" s="4">
        <v>0.69982</v>
      </c>
      <c r="Q106" s="31">
        <f t="shared" si="45"/>
        <v>0.70248140549550031</v>
      </c>
      <c r="R106" s="31">
        <f>-40.08933+0.3907468*I106-0.1655607*(I106-104.776)^2</f>
        <v>0.67782175890647123</v>
      </c>
      <c r="S106" s="31">
        <f t="shared" si="43"/>
        <v>0.69151166750790594</v>
      </c>
      <c r="T106" s="217">
        <f t="shared" si="28"/>
        <v>0.74232624093565391</v>
      </c>
      <c r="U106" s="9">
        <f t="shared" si="29"/>
        <v>0.68811244979919384</v>
      </c>
      <c r="V106" s="217">
        <f t="shared" si="30"/>
        <v>0.82129308820003644</v>
      </c>
      <c r="W106" s="9">
        <f t="shared" si="31"/>
        <v>0.80406027097865818</v>
      </c>
      <c r="X106" s="217">
        <f t="shared" si="32"/>
        <v>0.81126297459422858</v>
      </c>
      <c r="Y106" s="217">
        <f t="shared" si="33"/>
        <v>0.73769150924717541</v>
      </c>
      <c r="Z106" s="217">
        <f t="shared" si="34"/>
        <v>0.74095219120499678</v>
      </c>
      <c r="AA106" s="217"/>
      <c r="AB106" s="11"/>
      <c r="AC106" s="209">
        <f t="shared" si="46"/>
        <v>4.2506240935653916E-2</v>
      </c>
      <c r="AD106" s="40">
        <f t="shared" si="47"/>
        <v>2.661405495500313E-3</v>
      </c>
      <c r="AE106" s="31">
        <f t="shared" ref="AE106:AE133" si="48">R106-P106</f>
        <v>-2.199824109352877E-2</v>
      </c>
      <c r="AF106" s="31">
        <f t="shared" si="44"/>
        <v>-8.3083324920940615E-3</v>
      </c>
      <c r="AG106" s="209">
        <f t="shared" si="37"/>
        <v>-1.170755020080616E-2</v>
      </c>
      <c r="AH106" s="209">
        <f t="shared" si="38"/>
        <v>0.12147308820003644</v>
      </c>
      <c r="AI106" s="195">
        <f t="shared" si="39"/>
        <v>0.10424027097865818</v>
      </c>
      <c r="AJ106" s="209">
        <f t="shared" si="40"/>
        <v>0.11144297459422858</v>
      </c>
      <c r="AK106" s="195">
        <f t="shared" si="41"/>
        <v>3.7871509247175417E-2</v>
      </c>
      <c r="AL106" s="209">
        <f t="shared" si="42"/>
        <v>4.1132191204996782E-2</v>
      </c>
      <c r="AM106" s="31"/>
      <c r="AN106" s="197"/>
      <c r="AO106" s="201">
        <v>1122.2964999999999</v>
      </c>
      <c r="AP106" s="189">
        <v>1452.8036</v>
      </c>
      <c r="AQ106" s="4">
        <v>330.50709999999998</v>
      </c>
      <c r="AR106" s="189">
        <v>330.4776</v>
      </c>
      <c r="AS106" s="201">
        <v>1122.7763</v>
      </c>
      <c r="AT106" s="189">
        <v>1453.2538999999999</v>
      </c>
      <c r="AU106" s="61" t="s">
        <v>560</v>
      </c>
    </row>
    <row r="107" spans="1:47" s="10" customFormat="1" x14ac:dyDescent="0.2">
      <c r="A107" s="224" t="s">
        <v>5</v>
      </c>
      <c r="B107" s="13" t="s">
        <v>107</v>
      </c>
      <c r="C107" s="61" t="s">
        <v>271</v>
      </c>
      <c r="D107" s="12" t="s">
        <v>387</v>
      </c>
      <c r="E107" s="61" t="s">
        <v>670</v>
      </c>
      <c r="F107" s="4">
        <v>1281.8670999999999</v>
      </c>
      <c r="G107" s="189">
        <v>1386.2764999999999</v>
      </c>
      <c r="H107" s="4">
        <v>104.40940000000001</v>
      </c>
      <c r="I107" s="189">
        <v>104.39960000000001</v>
      </c>
      <c r="J107" s="4">
        <v>10.555</v>
      </c>
      <c r="K107" s="189">
        <v>2.9999999999999997E-4</v>
      </c>
      <c r="L107" s="4">
        <v>37</v>
      </c>
      <c r="M107" s="189">
        <v>36.957500000000003</v>
      </c>
      <c r="N107" s="4">
        <v>6.0000000000000001E-3</v>
      </c>
      <c r="O107" s="222"/>
      <c r="P107" s="4">
        <v>0.70716999999999997</v>
      </c>
      <c r="Q107" s="31">
        <f t="shared" si="45"/>
        <v>0.70598208109179605</v>
      </c>
      <c r="R107" s="31">
        <f t="shared" ref="R107:R134" si="49">-40.08933+0.3907468*I107-0.1655607*(I107-104.776)^2</f>
        <v>0.68102348460853723</v>
      </c>
      <c r="S107" s="31">
        <f t="shared" si="43"/>
        <v>0.69427375644827405</v>
      </c>
      <c r="T107" s="217">
        <f t="shared" si="28"/>
        <v>0.74486966024414869</v>
      </c>
      <c r="U107" s="9">
        <f t="shared" si="29"/>
        <v>0.69060240963855413</v>
      </c>
      <c r="V107" s="217">
        <f t="shared" si="30"/>
        <v>0.82388060681114439</v>
      </c>
      <c r="W107" s="9">
        <f t="shared" si="31"/>
        <v>0.80649010069818972</v>
      </c>
      <c r="X107" s="217">
        <f t="shared" si="32"/>
        <v>0.81362042933187695</v>
      </c>
      <c r="Y107" s="217">
        <f t="shared" si="33"/>
        <v>0.74024624906417413</v>
      </c>
      <c r="Z107" s="217">
        <f t="shared" si="34"/>
        <v>0.74358275107806548</v>
      </c>
      <c r="AA107" s="217"/>
      <c r="AB107" s="11"/>
      <c r="AC107" s="209">
        <f t="shared" si="46"/>
        <v>3.7699660244148725E-2</v>
      </c>
      <c r="AD107" s="40">
        <f t="shared" si="47"/>
        <v>-1.187918908203911E-3</v>
      </c>
      <c r="AE107" s="31">
        <f t="shared" si="48"/>
        <v>-2.6146515391462732E-2</v>
      </c>
      <c r="AF107" s="31">
        <f t="shared" si="44"/>
        <v>-1.2896243551725917E-2</v>
      </c>
      <c r="AG107" s="209">
        <f t="shared" si="37"/>
        <v>-1.6567590361445839E-2</v>
      </c>
      <c r="AH107" s="209">
        <f t="shared" si="38"/>
        <v>0.11671060681114442</v>
      </c>
      <c r="AI107" s="195">
        <f t="shared" si="39"/>
        <v>9.9320100698189751E-2</v>
      </c>
      <c r="AJ107" s="209">
        <f t="shared" si="40"/>
        <v>0.10645042933187698</v>
      </c>
      <c r="AK107" s="195">
        <f t="shared" si="41"/>
        <v>3.3076249064174168E-2</v>
      </c>
      <c r="AL107" s="209">
        <f t="shared" si="42"/>
        <v>3.6412751078065519E-2</v>
      </c>
      <c r="AM107" s="31"/>
      <c r="AN107" s="197"/>
      <c r="AO107" s="201">
        <v>1122.2944</v>
      </c>
      <c r="AP107" s="189">
        <v>1452.8028999999999</v>
      </c>
      <c r="AQ107" s="4">
        <v>330.50850000000003</v>
      </c>
      <c r="AR107" s="189">
        <v>330.4776</v>
      </c>
      <c r="AS107" s="201">
        <v>1122.7763</v>
      </c>
      <c r="AT107" s="189">
        <v>1453.2538999999999</v>
      </c>
      <c r="AU107" s="61" t="s">
        <v>561</v>
      </c>
    </row>
    <row r="108" spans="1:47" s="10" customFormat="1" x14ac:dyDescent="0.2">
      <c r="A108" s="224" t="s">
        <v>5</v>
      </c>
      <c r="B108" s="13" t="s">
        <v>108</v>
      </c>
      <c r="C108" s="61" t="s">
        <v>271</v>
      </c>
      <c r="D108" s="12" t="s">
        <v>388</v>
      </c>
      <c r="E108" s="61" t="s">
        <v>670</v>
      </c>
      <c r="F108" s="4">
        <v>1281.8363999999999</v>
      </c>
      <c r="G108" s="189">
        <v>1386.2506000000001</v>
      </c>
      <c r="H108" s="4">
        <v>104.41419999999999</v>
      </c>
      <c r="I108" s="189">
        <v>104.4084</v>
      </c>
      <c r="J108" s="4">
        <v>10.763</v>
      </c>
      <c r="K108" s="189">
        <v>2.9999999999999997E-4</v>
      </c>
      <c r="L108" s="4">
        <v>37</v>
      </c>
      <c r="M108" s="189">
        <v>36.99</v>
      </c>
      <c r="N108" s="4">
        <v>0</v>
      </c>
      <c r="O108" s="222"/>
      <c r="P108" s="4">
        <v>0.71409</v>
      </c>
      <c r="Q108" s="31">
        <f t="shared" si="45"/>
        <v>0.71096850424816871</v>
      </c>
      <c r="R108" s="31">
        <f t="shared" si="49"/>
        <v>0.68554601546356964</v>
      </c>
      <c r="S108" s="31">
        <f t="shared" si="43"/>
        <v>0.69818650029433327</v>
      </c>
      <c r="T108" s="217">
        <f t="shared" si="28"/>
        <v>0.74847152707661735</v>
      </c>
      <c r="U108" s="9">
        <f t="shared" si="29"/>
        <v>0.6941365461847363</v>
      </c>
      <c r="V108" s="217">
        <f t="shared" si="30"/>
        <v>0.82754537780419923</v>
      </c>
      <c r="W108" s="9">
        <f t="shared" si="31"/>
        <v>0.80993167471722449</v>
      </c>
      <c r="X108" s="217">
        <f t="shared" si="32"/>
        <v>0.81695555577721279</v>
      </c>
      <c r="Y108" s="217">
        <f t="shared" si="33"/>
        <v>0.74386767821003508</v>
      </c>
      <c r="Z108" s="217">
        <f t="shared" si="34"/>
        <v>0.74730548683874076</v>
      </c>
      <c r="AA108" s="217"/>
      <c r="AB108" s="11"/>
      <c r="AC108" s="209">
        <f t="shared" si="46"/>
        <v>3.4381527076617346E-2</v>
      </c>
      <c r="AD108" s="40">
        <f t="shared" si="47"/>
        <v>-3.1214957518312936E-3</v>
      </c>
      <c r="AE108" s="31">
        <f t="shared" si="48"/>
        <v>-2.8543984536430367E-2</v>
      </c>
      <c r="AF108" s="31">
        <f t="shared" si="44"/>
        <v>-1.5903499705666735E-2</v>
      </c>
      <c r="AG108" s="209">
        <f t="shared" si="37"/>
        <v>-1.99534538152637E-2</v>
      </c>
      <c r="AH108" s="209">
        <f t="shared" si="38"/>
        <v>0.11345537780419923</v>
      </c>
      <c r="AI108" s="195">
        <f t="shared" si="39"/>
        <v>9.584167471722449E-2</v>
      </c>
      <c r="AJ108" s="209">
        <f t="shared" si="40"/>
        <v>0.10286555577721279</v>
      </c>
      <c r="AK108" s="195">
        <f t="shared" si="41"/>
        <v>2.9777678210035075E-2</v>
      </c>
      <c r="AL108" s="209">
        <f t="shared" si="42"/>
        <v>3.321548683874076E-2</v>
      </c>
      <c r="AM108" s="31"/>
      <c r="AN108" s="197"/>
      <c r="AO108" s="201">
        <v>1122.3034</v>
      </c>
      <c r="AP108" s="189">
        <v>1452.7994000000001</v>
      </c>
      <c r="AQ108" s="4">
        <v>330.49599999999998</v>
      </c>
      <c r="AR108" s="189">
        <v>330.4776</v>
      </c>
      <c r="AS108" s="201">
        <v>1122.7763</v>
      </c>
      <c r="AT108" s="189">
        <v>1453.2538999999999</v>
      </c>
      <c r="AU108" s="61" t="s">
        <v>562</v>
      </c>
    </row>
    <row r="109" spans="1:47" s="10" customFormat="1" x14ac:dyDescent="0.2">
      <c r="A109" s="224" t="s">
        <v>5</v>
      </c>
      <c r="B109" s="13" t="s">
        <v>109</v>
      </c>
      <c r="C109" s="61" t="s">
        <v>271</v>
      </c>
      <c r="D109" s="12" t="s">
        <v>389</v>
      </c>
      <c r="E109" s="61" t="s">
        <v>670</v>
      </c>
      <c r="F109" s="4">
        <v>1281.8058000000001</v>
      </c>
      <c r="G109" s="189">
        <v>1386.2478000000001</v>
      </c>
      <c r="H109" s="4">
        <v>104.44199999999999</v>
      </c>
      <c r="I109" s="189">
        <v>104.4325</v>
      </c>
      <c r="J109" s="4">
        <v>10.964</v>
      </c>
      <c r="K109" s="189">
        <v>5.0000000000000001E-4</v>
      </c>
      <c r="L109" s="4">
        <v>37</v>
      </c>
      <c r="M109" s="189">
        <v>37.01</v>
      </c>
      <c r="N109" s="4">
        <v>0</v>
      </c>
      <c r="O109" s="222"/>
      <c r="P109" s="4">
        <v>0.72036999999999995</v>
      </c>
      <c r="Q109" s="31">
        <f t="shared" si="45"/>
        <v>0.72473202162608663</v>
      </c>
      <c r="R109" s="31">
        <f t="shared" si="49"/>
        <v>0.69780031149542954</v>
      </c>
      <c r="S109" s="31">
        <f t="shared" si="43"/>
        <v>0.70885489285661107</v>
      </c>
      <c r="T109" s="217">
        <f t="shared" si="28"/>
        <v>0.75828584959526779</v>
      </c>
      <c r="U109" s="9">
        <f t="shared" si="29"/>
        <v>0.70381526104417569</v>
      </c>
      <c r="V109" s="217">
        <f t="shared" si="30"/>
        <v>0.83753377945686225</v>
      </c>
      <c r="W109" s="9">
        <f t="shared" si="31"/>
        <v>0.81931295220484546</v>
      </c>
      <c r="X109" s="217">
        <f t="shared" si="32"/>
        <v>0.82602445034490302</v>
      </c>
      <c r="Y109" s="217">
        <f t="shared" si="33"/>
        <v>0.75375706823968391</v>
      </c>
      <c r="Z109" s="217">
        <f t="shared" si="34"/>
        <v>0.7574335392928333</v>
      </c>
      <c r="AA109" s="217"/>
      <c r="AB109" s="11"/>
      <c r="AC109" s="209">
        <f t="shared" si="46"/>
        <v>3.7915849595267836E-2</v>
      </c>
      <c r="AD109" s="40">
        <f t="shared" si="47"/>
        <v>4.3620216260866762E-3</v>
      </c>
      <c r="AE109" s="31">
        <f t="shared" si="48"/>
        <v>-2.2569688504570418E-2</v>
      </c>
      <c r="AF109" s="31">
        <f t="shared" si="44"/>
        <v>-1.1515107143388881E-2</v>
      </c>
      <c r="AG109" s="209">
        <f t="shared" si="37"/>
        <v>-1.6554738955824266E-2</v>
      </c>
      <c r="AH109" s="209">
        <f t="shared" si="38"/>
        <v>0.11716377945686229</v>
      </c>
      <c r="AI109" s="195">
        <f t="shared" si="39"/>
        <v>9.8942952204845502E-2</v>
      </c>
      <c r="AJ109" s="209">
        <f t="shared" si="40"/>
        <v>0.10565445034490306</v>
      </c>
      <c r="AK109" s="195">
        <f t="shared" si="41"/>
        <v>3.3387068239683959E-2</v>
      </c>
      <c r="AL109" s="209">
        <f t="shared" si="42"/>
        <v>3.7063539292833347E-2</v>
      </c>
      <c r="AM109" s="31"/>
      <c r="AN109" s="197"/>
      <c r="AO109" s="201">
        <v>1122.2976000000001</v>
      </c>
      <c r="AP109" s="189">
        <v>1452.8054</v>
      </c>
      <c r="AQ109" s="4">
        <v>330.50779999999997</v>
      </c>
      <c r="AR109" s="189">
        <v>330.4776</v>
      </c>
      <c r="AS109" s="201">
        <v>1122.7763</v>
      </c>
      <c r="AT109" s="189">
        <v>1453.2538999999999</v>
      </c>
      <c r="AU109" s="61" t="s">
        <v>459</v>
      </c>
    </row>
    <row r="110" spans="1:47" s="10" customFormat="1" x14ac:dyDescent="0.2">
      <c r="A110" s="224" t="s">
        <v>4</v>
      </c>
      <c r="B110" s="13" t="s">
        <v>110</v>
      </c>
      <c r="C110" s="61" t="s">
        <v>269</v>
      </c>
      <c r="D110" s="12" t="s">
        <v>390</v>
      </c>
      <c r="E110" s="61" t="s">
        <v>670</v>
      </c>
      <c r="F110" s="4">
        <v>1282.8516</v>
      </c>
      <c r="G110" s="189">
        <v>1387.2344000000001</v>
      </c>
      <c r="H110" s="4">
        <v>104.3828</v>
      </c>
      <c r="I110" s="189">
        <v>104.4406</v>
      </c>
      <c r="J110" s="4">
        <v>11.058999999999999</v>
      </c>
      <c r="K110" s="189">
        <v>8.9999999999999998E-4</v>
      </c>
      <c r="L110" s="4">
        <v>37</v>
      </c>
      <c r="M110" s="189">
        <v>36.979999999999997</v>
      </c>
      <c r="N110" s="4">
        <v>0</v>
      </c>
      <c r="O110" s="222"/>
      <c r="P110" s="4">
        <v>0.72369000000000006</v>
      </c>
      <c r="Q110" s="31">
        <f t="shared" ref="Q110:Q134" si="50">-43.62113+0.4246088*I110-0.1527029*(I110-104.58)^2</f>
        <v>0.72230045955415678</v>
      </c>
      <c r="R110" s="31">
        <f t="shared" si="49"/>
        <v>0.70187579376519571</v>
      </c>
      <c r="S110" s="31">
        <f t="shared" si="43"/>
        <v>0.71242456513201091</v>
      </c>
      <c r="T110" s="217">
        <f t="shared" si="28"/>
        <v>0.76156770688976394</v>
      </c>
      <c r="U110" s="9">
        <f t="shared" si="29"/>
        <v>0.70706827309236808</v>
      </c>
      <c r="V110" s="217">
        <f t="shared" si="30"/>
        <v>0.84087471706152428</v>
      </c>
      <c r="W110" s="9">
        <f t="shared" si="31"/>
        <v>0.82245133593427644</v>
      </c>
      <c r="X110" s="217">
        <f t="shared" si="32"/>
        <v>0.82905149477801388</v>
      </c>
      <c r="Y110" s="217">
        <f t="shared" si="33"/>
        <v>0.75707139933416512</v>
      </c>
      <c r="Z110" s="217">
        <f t="shared" si="34"/>
        <v>0.76081502361193998</v>
      </c>
      <c r="AA110" s="217"/>
      <c r="AB110" s="11"/>
      <c r="AC110" s="209">
        <f t="shared" si="46"/>
        <v>3.7877706889763885E-2</v>
      </c>
      <c r="AD110" s="40">
        <f t="shared" si="47"/>
        <v>-1.3895404458432736E-3</v>
      </c>
      <c r="AE110" s="31">
        <f t="shared" si="48"/>
        <v>-2.1814206234804345E-2</v>
      </c>
      <c r="AF110" s="31">
        <f t="shared" si="44"/>
        <v>-1.1265434867989144E-2</v>
      </c>
      <c r="AG110" s="209">
        <f t="shared" si="37"/>
        <v>-1.6621726907631973E-2</v>
      </c>
      <c r="AH110" s="209">
        <f t="shared" si="38"/>
        <v>0.11718471706152422</v>
      </c>
      <c r="AI110" s="195">
        <f t="shared" si="39"/>
        <v>9.8761335934276384E-2</v>
      </c>
      <c r="AJ110" s="209">
        <f t="shared" si="40"/>
        <v>0.10536149477801382</v>
      </c>
      <c r="AK110" s="195">
        <f t="shared" si="41"/>
        <v>3.3381399334165063E-2</v>
      </c>
      <c r="AL110" s="209">
        <f t="shared" si="42"/>
        <v>3.7125023611939922E-2</v>
      </c>
      <c r="AM110" s="31"/>
      <c r="AN110" s="197"/>
      <c r="AO110" s="201">
        <v>1123.4471000000001</v>
      </c>
      <c r="AP110" s="189">
        <v>1453.7418</v>
      </c>
      <c r="AQ110" s="4">
        <v>330.29469999999998</v>
      </c>
      <c r="AR110" s="189">
        <v>330.47763400000002</v>
      </c>
      <c r="AS110" s="201">
        <v>1122.7762889999999</v>
      </c>
      <c r="AT110" s="189">
        <v>1453.253923</v>
      </c>
      <c r="AU110" s="61" t="s">
        <v>563</v>
      </c>
    </row>
    <row r="111" spans="1:47" s="10" customFormat="1" x14ac:dyDescent="0.2">
      <c r="A111" s="224" t="s">
        <v>5</v>
      </c>
      <c r="B111" s="13" t="s">
        <v>111</v>
      </c>
      <c r="C111" s="61" t="s">
        <v>271</v>
      </c>
      <c r="D111" s="12" t="s">
        <v>391</v>
      </c>
      <c r="E111" s="61" t="s">
        <v>670</v>
      </c>
      <c r="F111" s="4">
        <v>1281.7469000000001</v>
      </c>
      <c r="G111" s="189">
        <v>1386.2171000000001</v>
      </c>
      <c r="H111" s="4">
        <v>104.47020000000001</v>
      </c>
      <c r="I111" s="189">
        <v>104.45910000000001</v>
      </c>
      <c r="J111" s="4">
        <v>11.516999999999999</v>
      </c>
      <c r="K111" s="189">
        <v>5.9999999999999995E-4</v>
      </c>
      <c r="L111" s="4">
        <v>37</v>
      </c>
      <c r="M111" s="189">
        <v>37.033999999999999</v>
      </c>
      <c r="N111" s="4">
        <v>6.0000000000000001E-3</v>
      </c>
      <c r="O111" s="222"/>
      <c r="P111" s="4">
        <v>0.73609999999999998</v>
      </c>
      <c r="Q111" s="31">
        <f t="shared" si="50"/>
        <v>0.73089107080425153</v>
      </c>
      <c r="R111" s="31">
        <f t="shared" si="49"/>
        <v>0.71110252159047882</v>
      </c>
      <c r="S111" s="31">
        <f t="shared" si="43"/>
        <v>0.72054634619978852</v>
      </c>
      <c r="T111" s="217">
        <f t="shared" si="28"/>
        <v>0.76903098074399168</v>
      </c>
      <c r="U111" s="9">
        <f t="shared" si="29"/>
        <v>0.71449799196787134</v>
      </c>
      <c r="V111" s="217">
        <f t="shared" si="30"/>
        <v>0.84847395577526186</v>
      </c>
      <c r="W111" s="9">
        <f t="shared" si="31"/>
        <v>0.82959111196175139</v>
      </c>
      <c r="X111" s="217">
        <f t="shared" si="32"/>
        <v>0.8359261980131123</v>
      </c>
      <c r="Y111" s="217">
        <f t="shared" si="33"/>
        <v>0.76462291322866927</v>
      </c>
      <c r="Z111" s="217">
        <f t="shared" si="34"/>
        <v>0.7684945583314402</v>
      </c>
      <c r="AA111" s="217"/>
      <c r="AB111" s="11"/>
      <c r="AC111" s="209">
        <f t="shared" si="46"/>
        <v>3.29309807439917E-2</v>
      </c>
      <c r="AD111" s="40">
        <f t="shared" si="47"/>
        <v>-5.2089291957484463E-3</v>
      </c>
      <c r="AE111" s="31">
        <f t="shared" si="48"/>
        <v>-2.4997478409521157E-2</v>
      </c>
      <c r="AF111" s="31">
        <f t="shared" si="44"/>
        <v>-1.5553653800211453E-2</v>
      </c>
      <c r="AG111" s="209">
        <f t="shared" si="37"/>
        <v>-2.1602008032128639E-2</v>
      </c>
      <c r="AH111" s="209">
        <f t="shared" si="38"/>
        <v>0.11237395577526188</v>
      </c>
      <c r="AI111" s="195">
        <f t="shared" si="39"/>
        <v>9.3491111961751416E-2</v>
      </c>
      <c r="AJ111" s="209">
        <f t="shared" si="40"/>
        <v>9.9826198013112322E-2</v>
      </c>
      <c r="AK111" s="195">
        <f t="shared" si="41"/>
        <v>2.8522913228669289E-2</v>
      </c>
      <c r="AL111" s="209">
        <f t="shared" si="42"/>
        <v>3.2394558331440226E-2</v>
      </c>
      <c r="AM111" s="31"/>
      <c r="AN111" s="197"/>
      <c r="AO111" s="201">
        <v>1122.2905000000001</v>
      </c>
      <c r="AP111" s="189">
        <v>1452.8032000000001</v>
      </c>
      <c r="AQ111" s="4">
        <v>330.5127</v>
      </c>
      <c r="AR111" s="189">
        <v>330.4776</v>
      </c>
      <c r="AS111" s="201">
        <v>1122.7763</v>
      </c>
      <c r="AT111" s="189">
        <v>1453.2538999999999</v>
      </c>
      <c r="AU111" s="61" t="s">
        <v>461</v>
      </c>
    </row>
    <row r="112" spans="1:47" s="10" customFormat="1" x14ac:dyDescent="0.2">
      <c r="A112" s="224" t="s">
        <v>5</v>
      </c>
      <c r="B112" s="13" t="s">
        <v>112</v>
      </c>
      <c r="C112" s="61" t="s">
        <v>271</v>
      </c>
      <c r="D112" s="12" t="s">
        <v>392</v>
      </c>
      <c r="E112" s="61" t="s">
        <v>670</v>
      </c>
      <c r="F112" s="4">
        <v>1281.6881000000001</v>
      </c>
      <c r="G112" s="189">
        <v>1386.1873000000001</v>
      </c>
      <c r="H112" s="4">
        <v>104.4992</v>
      </c>
      <c r="I112" s="189">
        <v>104.4888</v>
      </c>
      <c r="J112" s="4">
        <v>11.96</v>
      </c>
      <c r="K112" s="189">
        <v>2.9999999999999997E-4</v>
      </c>
      <c r="L112" s="4">
        <v>37</v>
      </c>
      <c r="M112" s="189">
        <v>36.997999999999998</v>
      </c>
      <c r="N112" s="4">
        <v>5.0000000000000001E-3</v>
      </c>
      <c r="O112" s="222"/>
      <c r="P112" s="4">
        <v>0.74746000000000001</v>
      </c>
      <c r="Q112" s="31">
        <f t="shared" si="50"/>
        <v>0.74446388423142118</v>
      </c>
      <c r="R112" s="31">
        <f t="shared" si="49"/>
        <v>0.72567815355091692</v>
      </c>
      <c r="S112" s="31">
        <f t="shared" si="43"/>
        <v>0.73349104196320192</v>
      </c>
      <c r="T112" s="217">
        <f t="shared" si="28"/>
        <v>0.78091607958049281</v>
      </c>
      <c r="U112" s="9">
        <f t="shared" si="29"/>
        <v>0.72642570281124119</v>
      </c>
      <c r="V112" s="217">
        <f t="shared" si="30"/>
        <v>0.8605801576632075</v>
      </c>
      <c r="W112" s="9">
        <f t="shared" si="31"/>
        <v>0.84096994898366906</v>
      </c>
      <c r="X112" s="217">
        <f t="shared" si="32"/>
        <v>0.84685195760448551</v>
      </c>
      <c r="Y112" s="217">
        <f t="shared" si="33"/>
        <v>0.7766919146027198</v>
      </c>
      <c r="Z112" s="217">
        <f t="shared" si="34"/>
        <v>0.78069303347729146</v>
      </c>
      <c r="AA112" s="217"/>
      <c r="AB112" s="11"/>
      <c r="AC112" s="209">
        <f t="shared" si="46"/>
        <v>3.3456079580492792E-2</v>
      </c>
      <c r="AD112" s="40">
        <f t="shared" si="47"/>
        <v>-2.9961157685788331E-3</v>
      </c>
      <c r="AE112" s="31">
        <f t="shared" si="48"/>
        <v>-2.1781846449083098E-2</v>
      </c>
      <c r="AF112" s="31">
        <f t="shared" si="44"/>
        <v>-1.3968958036798096E-2</v>
      </c>
      <c r="AG112" s="209">
        <f t="shared" si="37"/>
        <v>-2.1034297188758821E-2</v>
      </c>
      <c r="AH112" s="209">
        <f t="shared" si="38"/>
        <v>0.11312015766320749</v>
      </c>
      <c r="AI112" s="195">
        <f t="shared" si="39"/>
        <v>9.3509948983669045E-2</v>
      </c>
      <c r="AJ112" s="209">
        <f t="shared" si="40"/>
        <v>9.9391957604485492E-2</v>
      </c>
      <c r="AK112" s="195">
        <f t="shared" si="41"/>
        <v>2.9231914602719788E-2</v>
      </c>
      <c r="AL112" s="209">
        <f t="shared" si="42"/>
        <v>3.3233033477291452E-2</v>
      </c>
      <c r="AM112" s="31"/>
      <c r="AN112" s="197"/>
      <c r="AO112" s="201">
        <v>1122.2940000000001</v>
      </c>
      <c r="AP112" s="189">
        <v>1452.8045999999999</v>
      </c>
      <c r="AQ112" s="4">
        <v>330.51060000000001</v>
      </c>
      <c r="AR112" s="189">
        <v>330.4776</v>
      </c>
      <c r="AS112" s="201">
        <v>1122.7763</v>
      </c>
      <c r="AT112" s="189">
        <v>1453.2538999999999</v>
      </c>
      <c r="AU112" s="61" t="s">
        <v>463</v>
      </c>
    </row>
    <row r="113" spans="1:47" s="10" customFormat="1" x14ac:dyDescent="0.2">
      <c r="A113" s="224" t="s">
        <v>4</v>
      </c>
      <c r="B113" s="13" t="s">
        <v>113</v>
      </c>
      <c r="C113" s="61" t="s">
        <v>269</v>
      </c>
      <c r="D113" s="12" t="s">
        <v>393</v>
      </c>
      <c r="E113" s="61" t="s">
        <v>670</v>
      </c>
      <c r="F113" s="4">
        <v>1282.7302</v>
      </c>
      <c r="G113" s="189">
        <v>1387.1742999999999</v>
      </c>
      <c r="H113" s="4">
        <v>104.44410000000001</v>
      </c>
      <c r="I113" s="189">
        <v>104.5048</v>
      </c>
      <c r="J113" s="4">
        <v>12.065</v>
      </c>
      <c r="K113" s="189">
        <v>6.9999999999999999E-4</v>
      </c>
      <c r="L113" s="4">
        <v>37</v>
      </c>
      <c r="M113" s="189">
        <v>37</v>
      </c>
      <c r="N113" s="4">
        <v>5.0000000000000001E-3</v>
      </c>
      <c r="O113" s="222"/>
      <c r="P113" s="4">
        <v>0.74990999999999997</v>
      </c>
      <c r="Q113" s="31">
        <f t="shared" si="50"/>
        <v>0.75166418123238765</v>
      </c>
      <c r="R113" s="31">
        <f t="shared" si="49"/>
        <v>0.73340928786899662</v>
      </c>
      <c r="S113" s="31">
        <f t="shared" si="43"/>
        <v>0.74041461188387592</v>
      </c>
      <c r="T113" s="217">
        <f t="shared" si="28"/>
        <v>0.78726812281092862</v>
      </c>
      <c r="U113" s="9">
        <f t="shared" si="29"/>
        <v>0.73285140562248841</v>
      </c>
      <c r="V113" s="217">
        <f t="shared" si="30"/>
        <v>0.86705265892669559</v>
      </c>
      <c r="W113" s="9">
        <f t="shared" si="31"/>
        <v>0.8470564643791525</v>
      </c>
      <c r="X113" s="217">
        <f t="shared" si="32"/>
        <v>0.85268253180220199</v>
      </c>
      <c r="Y113" s="217">
        <f t="shared" si="33"/>
        <v>0.78316536713188656</v>
      </c>
      <c r="Z113" s="217">
        <f t="shared" si="34"/>
        <v>0.787196053272055</v>
      </c>
      <c r="AA113" s="217"/>
      <c r="AB113" s="11"/>
      <c r="AC113" s="209">
        <f t="shared" si="46"/>
        <v>3.7358122810928651E-2</v>
      </c>
      <c r="AD113" s="40">
        <f t="shared" si="47"/>
        <v>1.754181232387686E-3</v>
      </c>
      <c r="AE113" s="31">
        <f t="shared" si="48"/>
        <v>-1.6500712131003348E-2</v>
      </c>
      <c r="AF113" s="31">
        <f t="shared" si="44"/>
        <v>-9.4953881161240483E-3</v>
      </c>
      <c r="AG113" s="209">
        <f t="shared" si="37"/>
        <v>-1.705859437751156E-2</v>
      </c>
      <c r="AH113" s="209">
        <f t="shared" si="38"/>
        <v>0.11714265892669562</v>
      </c>
      <c r="AI113" s="195">
        <f t="shared" si="39"/>
        <v>9.7146464379152531E-2</v>
      </c>
      <c r="AJ113" s="209">
        <f t="shared" si="40"/>
        <v>0.10277253180220203</v>
      </c>
      <c r="AK113" s="195">
        <f t="shared" si="41"/>
        <v>3.3255367131886593E-2</v>
      </c>
      <c r="AL113" s="209">
        <f t="shared" si="42"/>
        <v>3.7286053272055031E-2</v>
      </c>
      <c r="AM113" s="31"/>
      <c r="AN113" s="197"/>
      <c r="AO113" s="201">
        <v>1123.4597000000001</v>
      </c>
      <c r="AP113" s="189">
        <v>1453.7453</v>
      </c>
      <c r="AQ113" s="4">
        <v>330.28559999999999</v>
      </c>
      <c r="AR113" s="189">
        <v>330.47763400000002</v>
      </c>
      <c r="AS113" s="201">
        <v>1122.7762889999999</v>
      </c>
      <c r="AT113" s="189">
        <v>1453.253923</v>
      </c>
      <c r="AU113" s="61" t="s">
        <v>564</v>
      </c>
    </row>
    <row r="114" spans="1:47" s="10" customFormat="1" x14ac:dyDescent="0.2">
      <c r="A114" s="224" t="s">
        <v>5</v>
      </c>
      <c r="B114" s="13" t="s">
        <v>114</v>
      </c>
      <c r="C114" s="61" t="s">
        <v>271</v>
      </c>
      <c r="D114" s="12" t="s">
        <v>394</v>
      </c>
      <c r="E114" s="61" t="s">
        <v>670</v>
      </c>
      <c r="F114" s="4">
        <v>1281.6321</v>
      </c>
      <c r="G114" s="189">
        <v>1386.1601000000001</v>
      </c>
      <c r="H114" s="4">
        <v>104.52800000000001</v>
      </c>
      <c r="I114" s="189">
        <v>104.5171</v>
      </c>
      <c r="J114" s="4">
        <v>12.505000000000001</v>
      </c>
      <c r="K114" s="189">
        <v>4.0000000000000002E-4</v>
      </c>
      <c r="L114" s="4">
        <v>37</v>
      </c>
      <c r="M114" s="189">
        <v>37.020000000000003</v>
      </c>
      <c r="N114" s="4">
        <v>0</v>
      </c>
      <c r="O114" s="222"/>
      <c r="P114" s="4">
        <v>0.75934000000000001</v>
      </c>
      <c r="Q114" s="31">
        <f t="shared" si="50"/>
        <v>0.75714625519941092</v>
      </c>
      <c r="R114" s="31">
        <f t="shared" si="49"/>
        <v>0.73929496735195699</v>
      </c>
      <c r="S114" s="31">
        <f t="shared" si="43"/>
        <v>0.7457124580843868</v>
      </c>
      <c r="T114" s="217">
        <f t="shared" si="28"/>
        <v>0.79212650637055049</v>
      </c>
      <c r="U114" s="9">
        <f t="shared" si="29"/>
        <v>0.73779116465863137</v>
      </c>
      <c r="V114" s="217">
        <f t="shared" si="30"/>
        <v>0.87200424323964398</v>
      </c>
      <c r="W114" s="9">
        <f t="shared" si="31"/>
        <v>0.85171437879400513</v>
      </c>
      <c r="X114" s="217">
        <f t="shared" si="32"/>
        <v>0.85713897605205602</v>
      </c>
      <c r="Y114" s="217">
        <f t="shared" si="33"/>
        <v>0.788128045221963</v>
      </c>
      <c r="Z114" s="217">
        <f t="shared" si="34"/>
        <v>0.79216175682086032</v>
      </c>
      <c r="AA114" s="217"/>
      <c r="AB114" s="11"/>
      <c r="AC114" s="209">
        <f t="shared" si="46"/>
        <v>3.2786506370550472E-2</v>
      </c>
      <c r="AD114" s="40">
        <f t="shared" si="47"/>
        <v>-2.1937448005890925E-3</v>
      </c>
      <c r="AE114" s="31">
        <f t="shared" si="48"/>
        <v>-2.0045032648043026E-2</v>
      </c>
      <c r="AF114" s="31">
        <f t="shared" si="44"/>
        <v>-1.3627541915613217E-2</v>
      </c>
      <c r="AG114" s="209">
        <f t="shared" si="37"/>
        <v>-2.1548835341368644E-2</v>
      </c>
      <c r="AH114" s="209">
        <f t="shared" si="38"/>
        <v>0.11266424323964397</v>
      </c>
      <c r="AI114" s="195">
        <f t="shared" si="39"/>
        <v>9.2374378794005119E-2</v>
      </c>
      <c r="AJ114" s="209">
        <f t="shared" si="40"/>
        <v>9.7798976052056008E-2</v>
      </c>
      <c r="AK114" s="195">
        <f t="shared" si="41"/>
        <v>2.8788045221962988E-2</v>
      </c>
      <c r="AL114" s="209">
        <f t="shared" si="42"/>
        <v>3.2821756820860304E-2</v>
      </c>
      <c r="AM114" s="31"/>
      <c r="AN114" s="197"/>
      <c r="AO114" s="201">
        <v>1122.2958000000001</v>
      </c>
      <c r="AP114" s="189">
        <v>1452.8079</v>
      </c>
      <c r="AQ114" s="4">
        <v>330.51209999999998</v>
      </c>
      <c r="AR114" s="189">
        <v>330.4776</v>
      </c>
      <c r="AS114" s="201">
        <v>1122.7763</v>
      </c>
      <c r="AT114" s="189">
        <v>1453.2538999999999</v>
      </c>
      <c r="AU114" s="61" t="s">
        <v>465</v>
      </c>
    </row>
    <row r="115" spans="1:47" s="10" customFormat="1" x14ac:dyDescent="0.2">
      <c r="A115" s="224" t="s">
        <v>5</v>
      </c>
      <c r="B115" s="13" t="s">
        <v>115</v>
      </c>
      <c r="C115" s="61" t="s">
        <v>271</v>
      </c>
      <c r="D115" s="12" t="s">
        <v>395</v>
      </c>
      <c r="E115" s="61" t="s">
        <v>670</v>
      </c>
      <c r="F115" s="4">
        <v>1281.5871</v>
      </c>
      <c r="G115" s="189">
        <v>1386.1384</v>
      </c>
      <c r="H115" s="4">
        <v>104.5513</v>
      </c>
      <c r="I115" s="189">
        <v>104.5448</v>
      </c>
      <c r="J115" s="4">
        <v>12.964</v>
      </c>
      <c r="K115" s="189">
        <v>4.0000000000000002E-4</v>
      </c>
      <c r="L115" s="4">
        <v>37</v>
      </c>
      <c r="M115" s="189">
        <v>37</v>
      </c>
      <c r="N115" s="4">
        <v>0</v>
      </c>
      <c r="O115" s="222"/>
      <c r="P115" s="4">
        <v>0.76865000000000006</v>
      </c>
      <c r="Q115" s="31">
        <f t="shared" si="50"/>
        <v>0.7693228692387819</v>
      </c>
      <c r="R115" s="31">
        <f t="shared" si="49"/>
        <v>0.75236626769619408</v>
      </c>
      <c r="S115" s="31">
        <f t="shared" si="43"/>
        <v>0.75756232941601098</v>
      </c>
      <c r="T115" s="217">
        <f t="shared" si="28"/>
        <v>0.80298708294139942</v>
      </c>
      <c r="U115" s="9">
        <f t="shared" si="29"/>
        <v>0.74891566265059761</v>
      </c>
      <c r="V115" s="217">
        <f t="shared" si="30"/>
        <v>0.88307648770569358</v>
      </c>
      <c r="W115" s="9">
        <f t="shared" si="31"/>
        <v>0.86213581914113346</v>
      </c>
      <c r="X115" s="217">
        <f t="shared" si="32"/>
        <v>0.86709447596854261</v>
      </c>
      <c r="Y115" s="217">
        <f t="shared" si="33"/>
        <v>0.79925939276936786</v>
      </c>
      <c r="Z115" s="217">
        <f t="shared" si="34"/>
        <v>0.8032354292445234</v>
      </c>
      <c r="AA115" s="217"/>
      <c r="AB115" s="11"/>
      <c r="AC115" s="209">
        <f t="shared" si="46"/>
        <v>3.4337082941399366E-2</v>
      </c>
      <c r="AD115" s="40">
        <f t="shared" si="47"/>
        <v>6.7286923878184801E-4</v>
      </c>
      <c r="AE115" s="31">
        <f t="shared" si="48"/>
        <v>-1.6283732303805976E-2</v>
      </c>
      <c r="AF115" s="31">
        <f t="shared" si="44"/>
        <v>-1.1087670583989073E-2</v>
      </c>
      <c r="AG115" s="209">
        <f t="shared" si="37"/>
        <v>-1.9734337349402442E-2</v>
      </c>
      <c r="AH115" s="209">
        <f t="shared" si="38"/>
        <v>0.11442648770569352</v>
      </c>
      <c r="AI115" s="195">
        <f t="shared" si="39"/>
        <v>9.3485819141133408E-2</v>
      </c>
      <c r="AJ115" s="209">
        <f t="shared" si="40"/>
        <v>9.8444475968542555E-2</v>
      </c>
      <c r="AK115" s="195">
        <f t="shared" si="41"/>
        <v>3.0609392769367805E-2</v>
      </c>
      <c r="AL115" s="209">
        <f t="shared" si="42"/>
        <v>3.4585429244523347E-2</v>
      </c>
      <c r="AM115" s="31"/>
      <c r="AN115" s="197"/>
      <c r="AO115" s="201">
        <v>1122.3069</v>
      </c>
      <c r="AP115" s="189">
        <v>1452.8051</v>
      </c>
      <c r="AQ115" s="4">
        <v>330.4982</v>
      </c>
      <c r="AR115" s="189">
        <v>330.4776</v>
      </c>
      <c r="AS115" s="201">
        <v>1122.7763</v>
      </c>
      <c r="AT115" s="189">
        <v>1453.2538999999999</v>
      </c>
      <c r="AU115" s="61" t="s">
        <v>468</v>
      </c>
    </row>
    <row r="116" spans="1:47" s="10" customFormat="1" x14ac:dyDescent="0.2">
      <c r="A116" s="224" t="s">
        <v>5</v>
      </c>
      <c r="B116" s="13" t="s">
        <v>116</v>
      </c>
      <c r="C116" s="61" t="s">
        <v>271</v>
      </c>
      <c r="D116" s="12" t="s">
        <v>396</v>
      </c>
      <c r="E116" s="61" t="s">
        <v>670</v>
      </c>
      <c r="F116" s="4">
        <v>1281.5433</v>
      </c>
      <c r="G116" s="189">
        <v>1386.1152</v>
      </c>
      <c r="H116" s="4">
        <v>104.5719</v>
      </c>
      <c r="I116" s="189">
        <v>104.5626</v>
      </c>
      <c r="J116" s="4">
        <v>13.53</v>
      </c>
      <c r="K116" s="189">
        <v>8.9999999999999998E-4</v>
      </c>
      <c r="L116" s="4">
        <v>37</v>
      </c>
      <c r="M116" s="189">
        <v>37.020000000000003</v>
      </c>
      <c r="N116" s="4">
        <v>0</v>
      </c>
      <c r="O116" s="222"/>
      <c r="P116" s="4">
        <v>0.77871000000000001</v>
      </c>
      <c r="Q116" s="31">
        <f>-43.62113+0.4246088*I116-0.1527029*(I116-104.58)^2</f>
        <v>0.77702387854999999</v>
      </c>
      <c r="R116" s="31">
        <f t="shared" si="49"/>
        <v>0.76063178824871136</v>
      </c>
      <c r="S116" s="31">
        <f t="shared" si="43"/>
        <v>0.76511584713251735</v>
      </c>
      <c r="T116" s="217">
        <f t="shared" si="28"/>
        <v>0.80990570266294526</v>
      </c>
      <c r="U116" s="9">
        <f t="shared" si="29"/>
        <v>0.75606425702811098</v>
      </c>
      <c r="V116" s="217">
        <f t="shared" si="30"/>
        <v>0.8901323268073611</v>
      </c>
      <c r="W116" s="9">
        <f t="shared" si="31"/>
        <v>0.86878178231321335</v>
      </c>
      <c r="X116" s="217">
        <f t="shared" si="32"/>
        <v>0.87343413759049326</v>
      </c>
      <c r="Y116" s="217">
        <f t="shared" si="33"/>
        <v>0.80637900748077884</v>
      </c>
      <c r="Z116" s="217">
        <f t="shared" si="34"/>
        <v>0.81026950995146763</v>
      </c>
      <c r="AA116" s="217"/>
      <c r="AB116" s="11"/>
      <c r="AC116" s="209">
        <f t="shared" si="46"/>
        <v>3.1195702662945246E-2</v>
      </c>
      <c r="AD116" s="40">
        <f t="shared" si="47"/>
        <v>-1.6861214500000221E-3</v>
      </c>
      <c r="AE116" s="31">
        <f t="shared" si="48"/>
        <v>-1.8078211751288653E-2</v>
      </c>
      <c r="AF116" s="31">
        <f t="shared" si="44"/>
        <v>-1.3594152867482667E-2</v>
      </c>
      <c r="AG116" s="209">
        <f t="shared" si="37"/>
        <v>-2.2645742971889038E-2</v>
      </c>
      <c r="AH116" s="209">
        <f t="shared" si="38"/>
        <v>0.11142232680736108</v>
      </c>
      <c r="AI116" s="195">
        <f t="shared" si="39"/>
        <v>9.0071782313213333E-2</v>
      </c>
      <c r="AJ116" s="209">
        <f t="shared" si="40"/>
        <v>9.4724137590493251E-2</v>
      </c>
      <c r="AK116" s="195">
        <f t="shared" si="41"/>
        <v>2.7669007480778829E-2</v>
      </c>
      <c r="AL116" s="209">
        <f t="shared" si="42"/>
        <v>3.1559509951467613E-2</v>
      </c>
      <c r="AM116" s="31"/>
      <c r="AN116" s="197"/>
      <c r="AO116" s="201">
        <v>1122.2991999999999</v>
      </c>
      <c r="AP116" s="189">
        <v>1452.8063</v>
      </c>
      <c r="AQ116" s="4">
        <v>330.50709999999998</v>
      </c>
      <c r="AR116" s="189">
        <v>330.4776</v>
      </c>
      <c r="AS116" s="201">
        <v>1122.7763</v>
      </c>
      <c r="AT116" s="189">
        <v>1453.2538999999999</v>
      </c>
      <c r="AU116" s="61" t="s">
        <v>485</v>
      </c>
    </row>
    <row r="117" spans="1:47" s="10" customFormat="1" x14ac:dyDescent="0.2">
      <c r="A117" s="224" t="s">
        <v>5</v>
      </c>
      <c r="B117" s="13" t="s">
        <v>117</v>
      </c>
      <c r="C117" s="61" t="s">
        <v>271</v>
      </c>
      <c r="D117" s="12" t="s">
        <v>397</v>
      </c>
      <c r="E117" s="61" t="s">
        <v>670</v>
      </c>
      <c r="F117" s="4">
        <v>1281.5002999999999</v>
      </c>
      <c r="G117" s="189">
        <v>1386.0920000000001</v>
      </c>
      <c r="H117" s="4">
        <v>104.5917</v>
      </c>
      <c r="I117" s="189">
        <v>104.5771</v>
      </c>
      <c r="J117" s="4">
        <v>13.97</v>
      </c>
      <c r="K117" s="189">
        <v>1.4E-3</v>
      </c>
      <c r="L117" s="4">
        <v>37</v>
      </c>
      <c r="M117" s="189">
        <v>37.008000000000003</v>
      </c>
      <c r="N117" s="4">
        <v>5.0000000000000001E-3</v>
      </c>
      <c r="O117" s="222"/>
      <c r="P117" s="4">
        <v>0.78608999999999996</v>
      </c>
      <c r="Q117" s="31">
        <f t="shared" si="50"/>
        <v>0.78322565424860957</v>
      </c>
      <c r="R117" s="31">
        <f t="shared" si="49"/>
        <v>0.76728739665955781</v>
      </c>
      <c r="S117" s="31">
        <f t="shared" si="43"/>
        <v>0.77123242765658095</v>
      </c>
      <c r="T117" s="217">
        <f t="shared" si="28"/>
        <v>0.8155058890915825</v>
      </c>
      <c r="U117" s="9">
        <f t="shared" si="29"/>
        <v>0.76188755020080101</v>
      </c>
      <c r="V117" s="217">
        <f t="shared" si="30"/>
        <v>0.89584492974972818</v>
      </c>
      <c r="W117" s="9">
        <f t="shared" si="31"/>
        <v>0.87416568622845925</v>
      </c>
      <c r="X117" s="217">
        <f t="shared" si="32"/>
        <v>0.87856573346857658</v>
      </c>
      <c r="Y117" s="217">
        <f t="shared" si="33"/>
        <v>0.81215899374067257</v>
      </c>
      <c r="Z117" s="217">
        <f t="shared" si="34"/>
        <v>0.81595098853722448</v>
      </c>
      <c r="AA117" s="217"/>
      <c r="AB117" s="11"/>
      <c r="AC117" s="209">
        <f t="shared" si="46"/>
        <v>2.9415889091582548E-2</v>
      </c>
      <c r="AD117" s="40">
        <f t="shared" si="47"/>
        <v>-2.8643457513903847E-3</v>
      </c>
      <c r="AE117" s="31">
        <f t="shared" si="48"/>
        <v>-1.8802603340442148E-2</v>
      </c>
      <c r="AF117" s="31">
        <f t="shared" si="44"/>
        <v>-1.4857572343419001E-2</v>
      </c>
      <c r="AG117" s="209">
        <f t="shared" si="37"/>
        <v>-2.4202449799198944E-2</v>
      </c>
      <c r="AH117" s="209">
        <f t="shared" si="38"/>
        <v>0.10975492974972823</v>
      </c>
      <c r="AI117" s="195">
        <f t="shared" si="39"/>
        <v>8.8075686228459293E-2</v>
      </c>
      <c r="AJ117" s="209">
        <f t="shared" si="40"/>
        <v>9.2475733468576626E-2</v>
      </c>
      <c r="AK117" s="195">
        <f t="shared" si="41"/>
        <v>2.6068993740672619E-2</v>
      </c>
      <c r="AL117" s="209">
        <f t="shared" si="42"/>
        <v>2.986098853722452E-2</v>
      </c>
      <c r="AM117" s="31"/>
      <c r="AN117" s="197"/>
      <c r="AO117" s="201">
        <v>1122.2771</v>
      </c>
      <c r="AP117" s="189">
        <v>1452.8008</v>
      </c>
      <c r="AQ117" s="4">
        <v>330.52370000000002</v>
      </c>
      <c r="AR117" s="189">
        <v>330.4776</v>
      </c>
      <c r="AS117" s="201">
        <v>1122.7763</v>
      </c>
      <c r="AT117" s="189">
        <v>1453.2538999999999</v>
      </c>
      <c r="AU117" s="61" t="s">
        <v>470</v>
      </c>
    </row>
    <row r="118" spans="1:47" s="10" customFormat="1" x14ac:dyDescent="0.2">
      <c r="A118" s="224" t="s">
        <v>4</v>
      </c>
      <c r="B118" s="13" t="s">
        <v>118</v>
      </c>
      <c r="C118" s="61" t="s">
        <v>269</v>
      </c>
      <c r="D118" s="12" t="s">
        <v>398</v>
      </c>
      <c r="E118" s="61" t="s">
        <v>670</v>
      </c>
      <c r="F118" s="4">
        <v>1282.5582999999999</v>
      </c>
      <c r="G118" s="189">
        <v>1387.0847000000001</v>
      </c>
      <c r="H118" s="4">
        <v>104.5264</v>
      </c>
      <c r="I118" s="189">
        <v>104.5873</v>
      </c>
      <c r="J118" s="4">
        <v>14.058</v>
      </c>
      <c r="K118" s="189">
        <v>1.2999999999999999E-3</v>
      </c>
      <c r="L118" s="4">
        <v>37</v>
      </c>
      <c r="M118" s="189">
        <v>37.020000000000003</v>
      </c>
      <c r="N118" s="4">
        <v>3.0000000000000001E-3</v>
      </c>
      <c r="O118" s="222"/>
      <c r="P118" s="4">
        <v>0.78742000000000001</v>
      </c>
      <c r="Q118" s="31">
        <f t="shared" si="50"/>
        <v>0.78754981070245889</v>
      </c>
      <c r="R118" s="31">
        <f t="shared" si="49"/>
        <v>0.77192756155822306</v>
      </c>
      <c r="S118" s="31">
        <f t="shared" si="43"/>
        <v>0.77551500820200303</v>
      </c>
      <c r="T118" s="217">
        <f t="shared" si="28"/>
        <v>0.81942576530127553</v>
      </c>
      <c r="U118" s="9">
        <f t="shared" si="29"/>
        <v>0.76598393574296875</v>
      </c>
      <c r="V118" s="217">
        <f t="shared" si="30"/>
        <v>0.89984420554537792</v>
      </c>
      <c r="W118" s="9">
        <f t="shared" si="31"/>
        <v>0.87793667189916103</v>
      </c>
      <c r="X118" s="217">
        <f t="shared" si="32"/>
        <v>0.88215816965271188</v>
      </c>
      <c r="Y118" s="217">
        <f t="shared" si="33"/>
        <v>0.81621416694928373</v>
      </c>
      <c r="Z118" s="217">
        <f t="shared" si="34"/>
        <v>0.81992105253448244</v>
      </c>
      <c r="AA118" s="217"/>
      <c r="AB118" s="11"/>
      <c r="AC118" s="209">
        <f t="shared" si="46"/>
        <v>3.2005765301275524E-2</v>
      </c>
      <c r="AD118" s="40">
        <f t="shared" si="47"/>
        <v>1.2981070245887683E-4</v>
      </c>
      <c r="AE118" s="31">
        <f t="shared" si="48"/>
        <v>-1.5492438441776946E-2</v>
      </c>
      <c r="AF118" s="31">
        <f t="shared" si="44"/>
        <v>-1.1904991797996978E-2</v>
      </c>
      <c r="AG118" s="209">
        <f t="shared" si="37"/>
        <v>-2.1436064257031262E-2</v>
      </c>
      <c r="AH118" s="209">
        <f t="shared" si="38"/>
        <v>0.11242420554537791</v>
      </c>
      <c r="AI118" s="195">
        <f t="shared" si="39"/>
        <v>9.0516671899161016E-2</v>
      </c>
      <c r="AJ118" s="209">
        <f t="shared" si="40"/>
        <v>9.4738169652711868E-2</v>
      </c>
      <c r="AK118" s="195">
        <f t="shared" si="41"/>
        <v>2.8794166949283717E-2</v>
      </c>
      <c r="AL118" s="209">
        <f t="shared" si="42"/>
        <v>3.2501052534482433E-2</v>
      </c>
      <c r="AM118" s="31"/>
      <c r="AN118" s="197"/>
      <c r="AO118" s="201">
        <v>1123.4556</v>
      </c>
      <c r="AP118" s="189">
        <v>1453.7407000000001</v>
      </c>
      <c r="AQ118" s="4">
        <v>330.2851</v>
      </c>
      <c r="AR118" s="189">
        <v>330.47763400000002</v>
      </c>
      <c r="AS118" s="201">
        <v>1122.7762889999999</v>
      </c>
      <c r="AT118" s="189">
        <v>1453.253923</v>
      </c>
      <c r="AU118" s="61" t="s">
        <v>565</v>
      </c>
    </row>
    <row r="119" spans="1:47" s="10" customFormat="1" x14ac:dyDescent="0.2">
      <c r="A119" s="224" t="s">
        <v>2</v>
      </c>
      <c r="B119" s="13" t="s">
        <v>119</v>
      </c>
      <c r="C119" s="61" t="s">
        <v>270</v>
      </c>
      <c r="D119" s="12" t="s">
        <v>399</v>
      </c>
      <c r="E119" s="61" t="s">
        <v>670</v>
      </c>
      <c r="F119" s="4">
        <v>1281.8131000000001</v>
      </c>
      <c r="G119" s="189">
        <v>1386.4132999999999</v>
      </c>
      <c r="H119" s="4">
        <v>104.6002</v>
      </c>
      <c r="I119" s="189">
        <v>104.6251</v>
      </c>
      <c r="J119" s="4">
        <v>15.048</v>
      </c>
      <c r="K119" s="189">
        <v>1.6999999999999999E-3</v>
      </c>
      <c r="L119" s="4">
        <v>37</v>
      </c>
      <c r="M119" s="189">
        <v>36.99</v>
      </c>
      <c r="N119" s="4">
        <v>0</v>
      </c>
      <c r="O119" s="222"/>
      <c r="P119" s="4">
        <v>0.80223999999999995</v>
      </c>
      <c r="Q119" s="31">
        <f t="shared" si="50"/>
        <v>0.80329756165437416</v>
      </c>
      <c r="R119" s="31">
        <f t="shared" si="49"/>
        <v>0.78882307343683555</v>
      </c>
      <c r="S119" s="31">
        <f t="shared" si="43"/>
        <v>0.79123612785271424</v>
      </c>
      <c r="T119" s="217">
        <f t="shared" si="28"/>
        <v>0.83380802443571156</v>
      </c>
      <c r="U119" s="9">
        <f t="shared" si="29"/>
        <v>0.78116465863453666</v>
      </c>
      <c r="V119" s="217">
        <f t="shared" si="30"/>
        <v>0.91452278189535718</v>
      </c>
      <c r="W119" s="9">
        <f t="shared" si="31"/>
        <v>0.89179185105851988</v>
      </c>
      <c r="X119" s="217">
        <f t="shared" si="32"/>
        <v>0.8953484415640105</v>
      </c>
      <c r="Y119" s="217">
        <f t="shared" si="33"/>
        <v>0.83116315793646178</v>
      </c>
      <c r="Z119" s="217">
        <f t="shared" si="34"/>
        <v>0.8344375187298283</v>
      </c>
      <c r="AA119" s="217"/>
      <c r="AB119" s="11"/>
      <c r="AC119" s="209">
        <f t="shared" si="46"/>
        <v>3.1568024435711606E-2</v>
      </c>
      <c r="AD119" s="40">
        <f t="shared" si="47"/>
        <v>1.0575616543742061E-3</v>
      </c>
      <c r="AE119" s="31">
        <f t="shared" si="48"/>
        <v>-1.34169265631644E-2</v>
      </c>
      <c r="AF119" s="31">
        <f t="shared" si="44"/>
        <v>-1.1003872147285709E-2</v>
      </c>
      <c r="AG119" s="209">
        <f t="shared" si="37"/>
        <v>-2.1075341365463296E-2</v>
      </c>
      <c r="AH119" s="209">
        <f t="shared" si="38"/>
        <v>0.11228278189535723</v>
      </c>
      <c r="AI119" s="195">
        <f t="shared" si="39"/>
        <v>8.9551851058519927E-2</v>
      </c>
      <c r="AJ119" s="209">
        <f t="shared" si="40"/>
        <v>9.3108441564010547E-2</v>
      </c>
      <c r="AK119" s="195">
        <f t="shared" si="41"/>
        <v>2.892315793646183E-2</v>
      </c>
      <c r="AL119" s="209">
        <f t="shared" si="42"/>
        <v>3.2197518729828345E-2</v>
      </c>
      <c r="AM119" s="31"/>
      <c r="AN119" s="197"/>
      <c r="AO119" s="201">
        <v>1122.7352000000001</v>
      </c>
      <c r="AP119" s="189">
        <v>1453.1342999999999</v>
      </c>
      <c r="AQ119" s="4">
        <v>330.39909999999998</v>
      </c>
      <c r="AR119" s="189">
        <v>330.4776</v>
      </c>
      <c r="AS119" s="201">
        <v>1122.7763</v>
      </c>
      <c r="AT119" s="189">
        <v>1453.2538999999999</v>
      </c>
      <c r="AU119" s="61" t="s">
        <v>566</v>
      </c>
    </row>
    <row r="120" spans="1:47" s="10" customFormat="1" x14ac:dyDescent="0.2">
      <c r="A120" s="224" t="s">
        <v>2</v>
      </c>
      <c r="B120" s="13" t="s">
        <v>120</v>
      </c>
      <c r="C120" s="61" t="s">
        <v>270</v>
      </c>
      <c r="D120" s="12" t="s">
        <v>400</v>
      </c>
      <c r="E120" s="61" t="s">
        <v>670</v>
      </c>
      <c r="F120" s="4">
        <v>1281.7543000000001</v>
      </c>
      <c r="G120" s="189">
        <v>1386.3859</v>
      </c>
      <c r="H120" s="4">
        <v>104.63160000000001</v>
      </c>
      <c r="I120" s="189">
        <v>104.65309999999999</v>
      </c>
      <c r="J120" s="4">
        <v>16.003</v>
      </c>
      <c r="K120" s="189">
        <v>1.4E-3</v>
      </c>
      <c r="L120" s="4">
        <v>37</v>
      </c>
      <c r="M120" s="189">
        <v>36.99</v>
      </c>
      <c r="N120" s="4">
        <v>5.0000000000000001E-3</v>
      </c>
      <c r="O120" s="222"/>
      <c r="P120" s="4">
        <v>0.81466000000000005</v>
      </c>
      <c r="Q120" s="31">
        <f t="shared" si="50"/>
        <v>0.81468122253652753</v>
      </c>
      <c r="R120" s="31">
        <f t="shared" si="49"/>
        <v>0.80103323838731733</v>
      </c>
      <c r="S120" s="31">
        <f t="shared" si="43"/>
        <v>0.80272362030931987</v>
      </c>
      <c r="T120" s="217">
        <f t="shared" si="28"/>
        <v>0.84431073656742228</v>
      </c>
      <c r="U120" s="9">
        <f t="shared" si="29"/>
        <v>0.79240963855421198</v>
      </c>
      <c r="V120" s="217">
        <f t="shared" si="30"/>
        <v>0.92524680185306352</v>
      </c>
      <c r="W120" s="9">
        <f t="shared" si="31"/>
        <v>0.90193076595978994</v>
      </c>
      <c r="X120" s="217">
        <f t="shared" si="32"/>
        <v>0.90499672405690035</v>
      </c>
      <c r="Y120" s="217">
        <f t="shared" si="33"/>
        <v>0.842154287422336</v>
      </c>
      <c r="Z120" s="217">
        <f t="shared" si="34"/>
        <v>0.84498534274462145</v>
      </c>
      <c r="AA120" s="217"/>
      <c r="AB120" s="11"/>
      <c r="AC120" s="209">
        <f t="shared" si="46"/>
        <v>2.9650736567422231E-2</v>
      </c>
      <c r="AD120" s="40">
        <f t="shared" si="47"/>
        <v>2.1222536527476521E-5</v>
      </c>
      <c r="AE120" s="31">
        <f t="shared" si="48"/>
        <v>-1.3626761612682725E-2</v>
      </c>
      <c r="AF120" s="31">
        <f t="shared" si="44"/>
        <v>-1.1936379690680177E-2</v>
      </c>
      <c r="AG120" s="209">
        <f t="shared" si="37"/>
        <v>-2.2250361445788069E-2</v>
      </c>
      <c r="AH120" s="209">
        <f t="shared" si="38"/>
        <v>0.11058680185306347</v>
      </c>
      <c r="AI120" s="195">
        <f t="shared" si="39"/>
        <v>8.7270765959789887E-2</v>
      </c>
      <c r="AJ120" s="209">
        <f t="shared" si="40"/>
        <v>9.0336724056900297E-2</v>
      </c>
      <c r="AK120" s="195">
        <f t="shared" si="41"/>
        <v>2.749428742233595E-2</v>
      </c>
      <c r="AL120" s="209">
        <f t="shared" si="42"/>
        <v>3.0325342744621397E-2</v>
      </c>
      <c r="AM120" s="31"/>
      <c r="AN120" s="197"/>
      <c r="AO120" s="201">
        <v>1122.7248</v>
      </c>
      <c r="AP120" s="189">
        <v>1453.1346000000001</v>
      </c>
      <c r="AQ120" s="4">
        <v>330.40980000000002</v>
      </c>
      <c r="AR120" s="189">
        <v>330.4776</v>
      </c>
      <c r="AS120" s="201">
        <v>1122.7763</v>
      </c>
      <c r="AT120" s="189">
        <v>1453.2538999999999</v>
      </c>
      <c r="AU120" s="61" t="s">
        <v>567</v>
      </c>
    </row>
    <row r="121" spans="1:47" s="10" customFormat="1" x14ac:dyDescent="0.2">
      <c r="A121" s="224" t="s">
        <v>4</v>
      </c>
      <c r="B121" s="13" t="s">
        <v>121</v>
      </c>
      <c r="C121" s="61" t="s">
        <v>269</v>
      </c>
      <c r="D121" s="12" t="s">
        <v>401</v>
      </c>
      <c r="E121" s="61" t="s">
        <v>670</v>
      </c>
      <c r="F121" s="4">
        <v>1282.4241999999999</v>
      </c>
      <c r="G121" s="189">
        <v>1387.0150000000001</v>
      </c>
      <c r="H121" s="4">
        <v>104.5908</v>
      </c>
      <c r="I121" s="189">
        <v>104.6551</v>
      </c>
      <c r="J121" s="4">
        <v>16.056000000000001</v>
      </c>
      <c r="K121" s="189">
        <v>5.0000000000000001E-4</v>
      </c>
      <c r="L121" s="4">
        <v>37</v>
      </c>
      <c r="M121" s="189">
        <v>37.020000000000003</v>
      </c>
      <c r="N121" s="4">
        <v>3.0000000000000001E-3</v>
      </c>
      <c r="O121" s="222"/>
      <c r="P121" s="4">
        <v>0.81511999999999996</v>
      </c>
      <c r="Q121" s="31">
        <f t="shared" si="50"/>
        <v>0.81548517899697337</v>
      </c>
      <c r="R121" s="31">
        <f t="shared" si="49"/>
        <v>0.80189545938463935</v>
      </c>
      <c r="S121" s="31">
        <f t="shared" si="43"/>
        <v>0.80353884711613832</v>
      </c>
      <c r="T121" s="217">
        <f t="shared" si="28"/>
        <v>0.84505589554464677</v>
      </c>
      <c r="U121" s="9">
        <f t="shared" si="29"/>
        <v>0.79321285140562148</v>
      </c>
      <c r="V121" s="217">
        <f t="shared" si="30"/>
        <v>0.92600781918736175</v>
      </c>
      <c r="W121" s="9">
        <f t="shared" si="31"/>
        <v>0.90265085208536733</v>
      </c>
      <c r="X121" s="217">
        <f t="shared" si="32"/>
        <v>0.90568196826120584</v>
      </c>
      <c r="Y121" s="217">
        <f t="shared" si="33"/>
        <v>0.84293663390006346</v>
      </c>
      <c r="Z121" s="217">
        <f t="shared" si="34"/>
        <v>0.84573190571245505</v>
      </c>
      <c r="AA121" s="217"/>
      <c r="AB121" s="11"/>
      <c r="AC121" s="209">
        <f t="shared" si="46"/>
        <v>2.9935895544646818E-2</v>
      </c>
      <c r="AD121" s="40">
        <f t="shared" si="47"/>
        <v>3.6517899697341427E-4</v>
      </c>
      <c r="AE121" s="31">
        <f t="shared" si="48"/>
        <v>-1.3224540615360603E-2</v>
      </c>
      <c r="AF121" s="31">
        <f t="shared" si="44"/>
        <v>-1.1581152883861634E-2</v>
      </c>
      <c r="AG121" s="209">
        <f t="shared" si="37"/>
        <v>-2.1907148594378478E-2</v>
      </c>
      <c r="AH121" s="209">
        <f t="shared" si="38"/>
        <v>0.11088781918736179</v>
      </c>
      <c r="AI121" s="195">
        <f t="shared" si="39"/>
        <v>8.7530852085367372E-2</v>
      </c>
      <c r="AJ121" s="209">
        <f t="shared" si="40"/>
        <v>9.0561968261205883E-2</v>
      </c>
      <c r="AK121" s="195">
        <f t="shared" si="41"/>
        <v>2.7816633900063503E-2</v>
      </c>
      <c r="AL121" s="209">
        <f t="shared" si="42"/>
        <v>3.061190571245509E-2</v>
      </c>
      <c r="AM121" s="31"/>
      <c r="AN121" s="197"/>
      <c r="AO121" s="201">
        <v>1123.4622999999999</v>
      </c>
      <c r="AP121" s="189">
        <v>1453.7369000000001</v>
      </c>
      <c r="AQ121" s="4">
        <v>330.27460000000002</v>
      </c>
      <c r="AR121" s="189">
        <v>330.47763400000002</v>
      </c>
      <c r="AS121" s="201">
        <v>1122.7762889999999</v>
      </c>
      <c r="AT121" s="189">
        <v>1453.253923</v>
      </c>
      <c r="AU121" s="61" t="s">
        <v>568</v>
      </c>
    </row>
    <row r="122" spans="1:47" s="10" customFormat="1" x14ac:dyDescent="0.2">
      <c r="A122" s="224" t="s">
        <v>2</v>
      </c>
      <c r="B122" s="13" t="s">
        <v>122</v>
      </c>
      <c r="C122" s="61" t="s">
        <v>270</v>
      </c>
      <c r="D122" s="12" t="s">
        <v>402</v>
      </c>
      <c r="E122" s="61" t="s">
        <v>670</v>
      </c>
      <c r="F122" s="4">
        <v>1281.7085999999999</v>
      </c>
      <c r="G122" s="189">
        <v>1386.3637000000001</v>
      </c>
      <c r="H122" s="4">
        <v>104.6551</v>
      </c>
      <c r="I122" s="189">
        <v>104.68</v>
      </c>
      <c r="J122" s="4">
        <v>16.867000000000001</v>
      </c>
      <c r="K122" s="189">
        <v>1.6999999999999999E-3</v>
      </c>
      <c r="L122" s="4">
        <v>37</v>
      </c>
      <c r="M122" s="189">
        <v>37.015000000000001</v>
      </c>
      <c r="N122" s="4">
        <v>8.0000000000000002E-3</v>
      </c>
      <c r="O122" s="222"/>
      <c r="P122" s="4">
        <v>0.82465999999999995</v>
      </c>
      <c r="Q122" s="31">
        <f t="shared" si="50"/>
        <v>0.82539215500000451</v>
      </c>
      <c r="R122" s="31">
        <f t="shared" si="49"/>
        <v>0.81251921658880955</v>
      </c>
      <c r="S122" s="31">
        <f t="shared" si="43"/>
        <v>0.8136276239375444</v>
      </c>
      <c r="T122" s="217">
        <f t="shared" si="28"/>
        <v>0.85427580496616429</v>
      </c>
      <c r="U122" s="9">
        <f t="shared" si="29"/>
        <v>0.80321285140562237</v>
      </c>
      <c r="V122" s="217">
        <f t="shared" si="30"/>
        <v>0.93542565389361698</v>
      </c>
      <c r="W122" s="9">
        <f t="shared" si="31"/>
        <v>0.9115692025600024</v>
      </c>
      <c r="X122" s="217">
        <f t="shared" si="32"/>
        <v>0.91416999001080512</v>
      </c>
      <c r="Y122" s="217">
        <f t="shared" si="33"/>
        <v>0.85264580577346516</v>
      </c>
      <c r="Z122" s="217">
        <f t="shared" si="34"/>
        <v>0.85494854464195669</v>
      </c>
      <c r="AA122" s="217"/>
      <c r="AB122" s="11"/>
      <c r="AC122" s="209">
        <f t="shared" si="46"/>
        <v>2.9615804966164339E-2</v>
      </c>
      <c r="AD122" s="40">
        <f t="shared" si="47"/>
        <v>7.3215500000456402E-4</v>
      </c>
      <c r="AE122" s="31">
        <f t="shared" si="48"/>
        <v>-1.2140783411190403E-2</v>
      </c>
      <c r="AF122" s="31">
        <f t="shared" si="44"/>
        <v>-1.1032376062455551E-2</v>
      </c>
      <c r="AG122" s="209">
        <f t="shared" si="37"/>
        <v>-2.1447148594377574E-2</v>
      </c>
      <c r="AH122" s="209">
        <f t="shared" si="38"/>
        <v>0.11076565389361703</v>
      </c>
      <c r="AI122" s="195">
        <f t="shared" si="39"/>
        <v>8.6909202560002452E-2</v>
      </c>
      <c r="AJ122" s="209">
        <f t="shared" si="40"/>
        <v>8.9509990010805174E-2</v>
      </c>
      <c r="AK122" s="195">
        <f t="shared" si="41"/>
        <v>2.7985805773465211E-2</v>
      </c>
      <c r="AL122" s="209">
        <f t="shared" si="42"/>
        <v>3.0288544641956738E-2</v>
      </c>
      <c r="AM122" s="31"/>
      <c r="AN122" s="197"/>
      <c r="AO122" s="201">
        <v>1122.7366</v>
      </c>
      <c r="AP122" s="189">
        <v>1453.1357</v>
      </c>
      <c r="AQ122" s="4">
        <v>330.39909999999998</v>
      </c>
      <c r="AR122" s="189">
        <v>330.4776</v>
      </c>
      <c r="AS122" s="201">
        <v>1122.7763</v>
      </c>
      <c r="AT122" s="189">
        <v>1453.2538999999999</v>
      </c>
      <c r="AU122" s="61" t="s">
        <v>569</v>
      </c>
    </row>
    <row r="123" spans="1:47" s="10" customFormat="1" x14ac:dyDescent="0.2">
      <c r="A123" s="224" t="s">
        <v>2</v>
      </c>
      <c r="B123" s="13" t="s">
        <v>123</v>
      </c>
      <c r="C123" s="61" t="s">
        <v>270</v>
      </c>
      <c r="D123" s="12" t="s">
        <v>403</v>
      </c>
      <c r="E123" s="61" t="s">
        <v>670</v>
      </c>
      <c r="F123" s="4">
        <v>1281.7007000000001</v>
      </c>
      <c r="G123" s="189">
        <v>1386.3585</v>
      </c>
      <c r="H123" s="4">
        <v>104.65779999999999</v>
      </c>
      <c r="I123" s="189">
        <v>104.6875</v>
      </c>
      <c r="J123" s="4">
        <v>17.021000000000001</v>
      </c>
      <c r="K123" s="189">
        <v>1.6999999999999999E-3</v>
      </c>
      <c r="L123" s="4">
        <v>37</v>
      </c>
      <c r="M123" s="189">
        <v>37.005000000000003</v>
      </c>
      <c r="N123" s="4">
        <v>8.0000000000000002E-3</v>
      </c>
      <c r="O123" s="222"/>
      <c r="P123" s="4">
        <v>0.82643999999999995</v>
      </c>
      <c r="Q123" s="31">
        <f t="shared" si="50"/>
        <v>0.82833907711187416</v>
      </c>
      <c r="R123" s="31">
        <f t="shared" si="49"/>
        <v>0.81567891220742994</v>
      </c>
      <c r="S123" s="31">
        <f t="shared" si="43"/>
        <v>0.81664400627251577</v>
      </c>
      <c r="T123" s="217">
        <f t="shared" si="28"/>
        <v>0.85703183762234403</v>
      </c>
      <c r="U123" s="9">
        <f t="shared" si="29"/>
        <v>0.80622489959839072</v>
      </c>
      <c r="V123" s="217">
        <f t="shared" si="30"/>
        <v>0.93824146268889308</v>
      </c>
      <c r="W123" s="9">
        <f t="shared" si="31"/>
        <v>0.91423834228515632</v>
      </c>
      <c r="X123" s="217">
        <f t="shared" si="32"/>
        <v>0.91671101912766062</v>
      </c>
      <c r="Y123" s="217">
        <f t="shared" si="33"/>
        <v>0.85555887566413569</v>
      </c>
      <c r="Z123" s="217">
        <f t="shared" si="34"/>
        <v>0.85769596173486207</v>
      </c>
      <c r="AA123" s="217"/>
      <c r="AB123" s="11"/>
      <c r="AC123" s="209">
        <f t="shared" si="46"/>
        <v>3.0591837622344076E-2</v>
      </c>
      <c r="AD123" s="40">
        <f t="shared" si="47"/>
        <v>1.8990771118742034E-3</v>
      </c>
      <c r="AE123" s="31">
        <f t="shared" si="48"/>
        <v>-1.0761087792570012E-2</v>
      </c>
      <c r="AF123" s="31">
        <f t="shared" si="44"/>
        <v>-9.7959937274841868E-3</v>
      </c>
      <c r="AG123" s="209">
        <f t="shared" si="37"/>
        <v>-2.0215100401609232E-2</v>
      </c>
      <c r="AH123" s="209">
        <f t="shared" si="38"/>
        <v>0.11180146268889313</v>
      </c>
      <c r="AI123" s="195">
        <f t="shared" si="39"/>
        <v>8.7798342285156372E-2</v>
      </c>
      <c r="AJ123" s="209">
        <f t="shared" si="40"/>
        <v>9.0271019127660668E-2</v>
      </c>
      <c r="AK123" s="195">
        <f t="shared" si="41"/>
        <v>2.9118875664135735E-2</v>
      </c>
      <c r="AL123" s="209">
        <f t="shared" si="42"/>
        <v>3.1255961734862114E-2</v>
      </c>
      <c r="AM123" s="31"/>
      <c r="AN123" s="197"/>
      <c r="AO123" s="201">
        <v>1122.7448999999999</v>
      </c>
      <c r="AP123" s="189">
        <v>1453.1288999999999</v>
      </c>
      <c r="AQ123" s="4">
        <v>330.38400000000001</v>
      </c>
      <c r="AR123" s="189">
        <v>330.4776</v>
      </c>
      <c r="AS123" s="201">
        <v>1122.7763</v>
      </c>
      <c r="AT123" s="189">
        <v>1453.2538999999999</v>
      </c>
      <c r="AU123" s="61" t="s">
        <v>570</v>
      </c>
    </row>
    <row r="124" spans="1:47" s="10" customFormat="1" x14ac:dyDescent="0.2">
      <c r="A124" s="224" t="s">
        <v>2</v>
      </c>
      <c r="B124" s="13" t="s">
        <v>124</v>
      </c>
      <c r="C124" s="61" t="s">
        <v>270</v>
      </c>
      <c r="D124" s="12" t="s">
        <v>404</v>
      </c>
      <c r="E124" s="61" t="s">
        <v>670</v>
      </c>
      <c r="F124" s="4">
        <v>1281.6420000000001</v>
      </c>
      <c r="G124" s="189">
        <v>1386.3345999999999</v>
      </c>
      <c r="H124" s="4">
        <v>104.6926</v>
      </c>
      <c r="I124" s="189">
        <v>104.7209</v>
      </c>
      <c r="J124" s="4">
        <v>18.013000000000002</v>
      </c>
      <c r="K124" s="189">
        <v>1.5E-3</v>
      </c>
      <c r="L124" s="4">
        <v>37</v>
      </c>
      <c r="M124" s="189">
        <v>37.04</v>
      </c>
      <c r="N124" s="4">
        <v>4.0000000000000001E-3</v>
      </c>
      <c r="O124" s="222"/>
      <c r="P124" s="4">
        <v>0.83672999999999997</v>
      </c>
      <c r="Q124" s="31">
        <f t="shared" si="50"/>
        <v>0.84125410225984998</v>
      </c>
      <c r="R124" s="31">
        <f t="shared" si="49"/>
        <v>0.82952392417919762</v>
      </c>
      <c r="S124" s="31">
        <f t="shared" si="43"/>
        <v>0.82994724751626492</v>
      </c>
      <c r="T124" s="217">
        <f t="shared" si="28"/>
        <v>0.86918431761296233</v>
      </c>
      <c r="U124" s="9">
        <f t="shared" si="29"/>
        <v>0.81963855421686482</v>
      </c>
      <c r="V124" s="217">
        <f t="shared" si="30"/>
        <v>0.95066085946746171</v>
      </c>
      <c r="W124" s="9">
        <f t="shared" si="31"/>
        <v>0.92602699935219324</v>
      </c>
      <c r="X124" s="217">
        <f t="shared" si="32"/>
        <v>0.92794016475022545</v>
      </c>
      <c r="Y124" s="217">
        <f t="shared" si="33"/>
        <v>0.86846650834531092</v>
      </c>
      <c r="Z124" s="217">
        <f t="shared" si="34"/>
        <v>0.86976607463293476</v>
      </c>
      <c r="AA124" s="217"/>
      <c r="AB124" s="11"/>
      <c r="AC124" s="209">
        <f t="shared" si="46"/>
        <v>3.2454317612962358E-2</v>
      </c>
      <c r="AD124" s="40">
        <f t="shared" si="47"/>
        <v>4.5241022598500047E-3</v>
      </c>
      <c r="AE124" s="31">
        <f t="shared" si="48"/>
        <v>-7.206075820802349E-3</v>
      </c>
      <c r="AF124" s="31">
        <f t="shared" si="44"/>
        <v>-6.782752483735055E-3</v>
      </c>
      <c r="AG124" s="209">
        <f t="shared" si="37"/>
        <v>-1.7091445783135151E-2</v>
      </c>
      <c r="AH124" s="209">
        <f t="shared" si="38"/>
        <v>0.11393085946746173</v>
      </c>
      <c r="AI124" s="195">
        <f t="shared" si="39"/>
        <v>8.9296999352193263E-2</v>
      </c>
      <c r="AJ124" s="209">
        <f t="shared" si="40"/>
        <v>9.1210164750225475E-2</v>
      </c>
      <c r="AK124" s="195">
        <f t="shared" si="41"/>
        <v>3.1736508345310943E-2</v>
      </c>
      <c r="AL124" s="209">
        <f t="shared" si="42"/>
        <v>3.3036074632934787E-2</v>
      </c>
      <c r="AM124" s="31"/>
      <c r="AN124" s="197"/>
      <c r="AO124" s="201">
        <v>1122.7371000000001</v>
      </c>
      <c r="AP124" s="189">
        <v>1453.1253999999999</v>
      </c>
      <c r="AQ124" s="4">
        <v>330.38830000000002</v>
      </c>
      <c r="AR124" s="189">
        <v>330.4776</v>
      </c>
      <c r="AS124" s="201">
        <v>1122.7763</v>
      </c>
      <c r="AT124" s="189">
        <v>1453.2538999999999</v>
      </c>
      <c r="AU124" s="61" t="s">
        <v>571</v>
      </c>
    </row>
    <row r="125" spans="1:47" s="10" customFormat="1" x14ac:dyDescent="0.2">
      <c r="A125" s="224" t="s">
        <v>4</v>
      </c>
      <c r="B125" s="13" t="s">
        <v>125</v>
      </c>
      <c r="C125" s="61" t="s">
        <v>269</v>
      </c>
      <c r="D125" s="12" t="s">
        <v>405</v>
      </c>
      <c r="E125" s="61" t="s">
        <v>670</v>
      </c>
      <c r="F125" s="4">
        <v>1282.3161</v>
      </c>
      <c r="G125" s="189">
        <v>1386.9648999999999</v>
      </c>
      <c r="H125" s="4">
        <v>104.64879999999999</v>
      </c>
      <c r="I125" s="189">
        <v>104.71169999999999</v>
      </c>
      <c r="J125" s="4">
        <v>18.053000000000001</v>
      </c>
      <c r="K125" s="189">
        <v>6.9999999999999999E-4</v>
      </c>
      <c r="L125" s="4">
        <v>37</v>
      </c>
      <c r="M125" s="189">
        <v>37.020000000000003</v>
      </c>
      <c r="N125" s="4">
        <v>0</v>
      </c>
      <c r="O125" s="222"/>
      <c r="P125" s="4">
        <v>0.83723999999999998</v>
      </c>
      <c r="Q125" s="31">
        <f t="shared" si="50"/>
        <v>0.83773066795681994</v>
      </c>
      <c r="R125" s="31">
        <f t="shared" si="49"/>
        <v>0.82574718850146078</v>
      </c>
      <c r="S125" s="31">
        <f t="shared" si="43"/>
        <v>0.82630431751567179</v>
      </c>
      <c r="T125" s="217">
        <f t="shared" si="28"/>
        <v>0.86585687091428554</v>
      </c>
      <c r="U125" s="9">
        <f t="shared" si="29"/>
        <v>0.81594377510039617</v>
      </c>
      <c r="V125" s="217">
        <f t="shared" si="30"/>
        <v>0.94725978905626107</v>
      </c>
      <c r="W125" s="9">
        <f t="shared" si="31"/>
        <v>0.92279591728674615</v>
      </c>
      <c r="X125" s="217">
        <f t="shared" si="32"/>
        <v>0.92486121887873196</v>
      </c>
      <c r="Y125" s="217">
        <f t="shared" si="33"/>
        <v>0.86492184457992183</v>
      </c>
      <c r="Z125" s="217">
        <f t="shared" si="34"/>
        <v>0.86646857346204342</v>
      </c>
      <c r="AA125" s="217"/>
      <c r="AB125" s="11"/>
      <c r="AC125" s="209">
        <f t="shared" si="46"/>
        <v>2.8616870914285553E-2</v>
      </c>
      <c r="AD125" s="40">
        <f t="shared" si="47"/>
        <v>4.9066795681995679E-4</v>
      </c>
      <c r="AE125" s="31">
        <f t="shared" si="48"/>
        <v>-1.1492811498539202E-2</v>
      </c>
      <c r="AF125" s="31">
        <f t="shared" si="44"/>
        <v>-1.0935682484328191E-2</v>
      </c>
      <c r="AG125" s="209">
        <f t="shared" si="37"/>
        <v>-2.1296224899603811E-2</v>
      </c>
      <c r="AH125" s="209">
        <f t="shared" si="38"/>
        <v>0.11001978905626109</v>
      </c>
      <c r="AI125" s="195">
        <f t="shared" si="39"/>
        <v>8.5555917286746164E-2</v>
      </c>
      <c r="AJ125" s="209">
        <f t="shared" si="40"/>
        <v>8.7621218878731977E-2</v>
      </c>
      <c r="AK125" s="195">
        <f t="shared" si="41"/>
        <v>2.7681844579921844E-2</v>
      </c>
      <c r="AL125" s="209">
        <f t="shared" si="42"/>
        <v>2.9228573462043439E-2</v>
      </c>
      <c r="AM125" s="31"/>
      <c r="AN125" s="197"/>
      <c r="AO125" s="201">
        <v>1123.4594999999999</v>
      </c>
      <c r="AP125" s="189">
        <v>1453.7384999999999</v>
      </c>
      <c r="AQ125" s="4">
        <v>330.279</v>
      </c>
      <c r="AR125" s="189">
        <v>330.47763400000002</v>
      </c>
      <c r="AS125" s="201">
        <v>1122.7762889999999</v>
      </c>
      <c r="AT125" s="189">
        <v>1453.253923</v>
      </c>
      <c r="AU125" s="61" t="s">
        <v>572</v>
      </c>
    </row>
    <row r="126" spans="1:47" s="10" customFormat="1" x14ac:dyDescent="0.2">
      <c r="A126" s="224" t="s">
        <v>2</v>
      </c>
      <c r="B126" s="13" t="s">
        <v>126</v>
      </c>
      <c r="C126" s="61" t="s">
        <v>270</v>
      </c>
      <c r="D126" s="12" t="s">
        <v>406</v>
      </c>
      <c r="E126" s="61" t="s">
        <v>670</v>
      </c>
      <c r="F126" s="4">
        <v>1281.5945999999999</v>
      </c>
      <c r="G126" s="189">
        <v>1386.3081</v>
      </c>
      <c r="H126" s="4">
        <v>104.7135</v>
      </c>
      <c r="I126" s="189">
        <v>104.7457</v>
      </c>
      <c r="J126" s="4">
        <v>19.004999999999999</v>
      </c>
      <c r="K126" s="189">
        <v>8.0000000000000004E-4</v>
      </c>
      <c r="L126" s="4">
        <v>37</v>
      </c>
      <c r="M126" s="189">
        <v>36.99</v>
      </c>
      <c r="N126" s="4">
        <v>0</v>
      </c>
      <c r="O126" s="222"/>
      <c r="P126" s="4">
        <v>0.84662999999999999</v>
      </c>
      <c r="Q126" s="31">
        <f t="shared" si="50"/>
        <v>0.85062329651317703</v>
      </c>
      <c r="R126" s="31">
        <f t="shared" si="49"/>
        <v>0.83956508913694106</v>
      </c>
      <c r="S126" s="31">
        <f t="shared" si="43"/>
        <v>0.83968408501207381</v>
      </c>
      <c r="T126" s="217">
        <f t="shared" si="28"/>
        <v>0.87807693932700204</v>
      </c>
      <c r="U126" s="9">
        <f t="shared" si="29"/>
        <v>0.8295983935742941</v>
      </c>
      <c r="V126" s="217">
        <f t="shared" si="30"/>
        <v>0.95975222838751506</v>
      </c>
      <c r="W126" s="9">
        <f t="shared" si="31"/>
        <v>0.93467498354312384</v>
      </c>
      <c r="X126" s="217">
        <f t="shared" si="32"/>
        <v>0.93618673697778831</v>
      </c>
      <c r="Y126" s="217">
        <f t="shared" si="33"/>
        <v>0.87798035169746269</v>
      </c>
      <c r="Z126" s="217">
        <f t="shared" si="34"/>
        <v>0.87854988472099649</v>
      </c>
      <c r="AA126" s="217"/>
      <c r="AB126" s="11"/>
      <c r="AC126" s="209">
        <f t="shared" si="46"/>
        <v>3.1446939327002044E-2</v>
      </c>
      <c r="AD126" s="40">
        <f t="shared" si="47"/>
        <v>3.9932965131770359E-3</v>
      </c>
      <c r="AE126" s="31">
        <f t="shared" si="48"/>
        <v>-7.0649108630589375E-3</v>
      </c>
      <c r="AF126" s="31">
        <f t="shared" si="44"/>
        <v>-6.9459149879261828E-3</v>
      </c>
      <c r="AG126" s="209">
        <f t="shared" si="37"/>
        <v>-1.7031606425705892E-2</v>
      </c>
      <c r="AH126" s="209">
        <f t="shared" si="38"/>
        <v>0.11312222838751507</v>
      </c>
      <c r="AI126" s="195">
        <f t="shared" si="39"/>
        <v>8.8044983543123845E-2</v>
      </c>
      <c r="AJ126" s="209">
        <f t="shared" si="40"/>
        <v>8.955673697778832E-2</v>
      </c>
      <c r="AK126" s="195">
        <f t="shared" si="41"/>
        <v>3.1350351697462697E-2</v>
      </c>
      <c r="AL126" s="209">
        <f t="shared" si="42"/>
        <v>3.1919884720996494E-2</v>
      </c>
      <c r="AM126" s="31"/>
      <c r="AN126" s="197"/>
      <c r="AO126" s="201">
        <v>1122.7460000000001</v>
      </c>
      <c r="AP126" s="189">
        <v>1453.1220000000001</v>
      </c>
      <c r="AQ126" s="4">
        <v>330.37599999999998</v>
      </c>
      <c r="AR126" s="189">
        <v>330.4776</v>
      </c>
      <c r="AS126" s="201">
        <v>1122.7763</v>
      </c>
      <c r="AT126" s="189">
        <v>1453.2538999999999</v>
      </c>
      <c r="AU126" s="61" t="s">
        <v>573</v>
      </c>
    </row>
    <row r="127" spans="1:47" s="10" customFormat="1" x14ac:dyDescent="0.2">
      <c r="A127" s="224" t="s">
        <v>2</v>
      </c>
      <c r="B127" s="13" t="s">
        <v>127</v>
      </c>
      <c r="C127" s="61" t="s">
        <v>270</v>
      </c>
      <c r="D127" s="12" t="s">
        <v>407</v>
      </c>
      <c r="E127" s="61" t="s">
        <v>670</v>
      </c>
      <c r="F127" s="4">
        <v>1281.5482</v>
      </c>
      <c r="G127" s="189">
        <v>1386.288</v>
      </c>
      <c r="H127" s="4">
        <v>104.7398</v>
      </c>
      <c r="I127" s="189">
        <v>104.7612</v>
      </c>
      <c r="J127" s="4">
        <v>20.042000000000002</v>
      </c>
      <c r="K127" s="189">
        <v>4.0000000000000002E-4</v>
      </c>
      <c r="L127" s="4">
        <v>37</v>
      </c>
      <c r="M127" s="189">
        <v>37.005000000000003</v>
      </c>
      <c r="N127" s="4">
        <v>5.0000000000000001E-3</v>
      </c>
      <c r="O127" s="222"/>
      <c r="P127" s="4">
        <v>0.85584000000000005</v>
      </c>
      <c r="Q127" s="31">
        <f t="shared" si="50"/>
        <v>0.85638365705502661</v>
      </c>
      <c r="R127" s="31">
        <f t="shared" si="49"/>
        <v>0.84573739974427842</v>
      </c>
      <c r="S127" s="31">
        <f t="shared" si="43"/>
        <v>0.84570665511908605</v>
      </c>
      <c r="T127" s="217">
        <f t="shared" si="28"/>
        <v>0.88357683544018073</v>
      </c>
      <c r="U127" s="9">
        <f t="shared" si="29"/>
        <v>0.83582329317268889</v>
      </c>
      <c r="V127" s="217">
        <f t="shared" si="30"/>
        <v>0.96537648742378224</v>
      </c>
      <c r="W127" s="9">
        <f t="shared" si="31"/>
        <v>0.94003353285513103</v>
      </c>
      <c r="X127" s="217">
        <f t="shared" si="32"/>
        <v>0.94130152012371582</v>
      </c>
      <c r="Y127" s="217">
        <f t="shared" si="33"/>
        <v>0.88389544488661409</v>
      </c>
      <c r="Z127" s="217">
        <f t="shared" si="34"/>
        <v>0.88396058552461909</v>
      </c>
      <c r="AA127" s="217"/>
      <c r="AB127" s="11"/>
      <c r="AC127" s="209">
        <f t="shared" si="46"/>
        <v>2.7736835440180685E-2</v>
      </c>
      <c r="AD127" s="40">
        <f t="shared" si="47"/>
        <v>5.4365705502656958E-4</v>
      </c>
      <c r="AE127" s="31">
        <f t="shared" si="48"/>
        <v>-1.0102600255721628E-2</v>
      </c>
      <c r="AF127" s="31">
        <f t="shared" si="44"/>
        <v>-1.0133344880913997E-2</v>
      </c>
      <c r="AG127" s="209">
        <f t="shared" si="37"/>
        <v>-2.0016706827311159E-2</v>
      </c>
      <c r="AH127" s="209">
        <f t="shared" si="38"/>
        <v>0.10953648742378219</v>
      </c>
      <c r="AI127" s="195">
        <f t="shared" si="39"/>
        <v>8.4193532855130981E-2</v>
      </c>
      <c r="AJ127" s="209">
        <f t="shared" si="40"/>
        <v>8.5461520123715773E-2</v>
      </c>
      <c r="AK127" s="195">
        <f t="shared" si="41"/>
        <v>2.8055444886614045E-2</v>
      </c>
      <c r="AL127" s="209">
        <f t="shared" si="42"/>
        <v>2.8120585524619046E-2</v>
      </c>
      <c r="AM127" s="31"/>
      <c r="AN127" s="197"/>
      <c r="AO127" s="201">
        <v>1122.7181</v>
      </c>
      <c r="AP127" s="189">
        <v>1453.1282000000001</v>
      </c>
      <c r="AQ127" s="4">
        <v>330.4101</v>
      </c>
      <c r="AR127" s="189">
        <v>330.4776</v>
      </c>
      <c r="AS127" s="201">
        <v>1122.7763</v>
      </c>
      <c r="AT127" s="189">
        <v>1453.2538999999999</v>
      </c>
      <c r="AU127" s="61" t="s">
        <v>574</v>
      </c>
    </row>
    <row r="128" spans="1:47" s="10" customFormat="1" x14ac:dyDescent="0.2">
      <c r="A128" s="224" t="s">
        <v>4</v>
      </c>
      <c r="B128" s="13" t="s">
        <v>128</v>
      </c>
      <c r="C128" s="61" t="s">
        <v>269</v>
      </c>
      <c r="D128" s="12" t="s">
        <v>408</v>
      </c>
      <c r="E128" s="61" t="s">
        <v>670</v>
      </c>
      <c r="F128" s="4">
        <v>1282.2229</v>
      </c>
      <c r="G128" s="189">
        <v>1386.9228000000001</v>
      </c>
      <c r="H128" s="4">
        <v>104.6999</v>
      </c>
      <c r="I128" s="189">
        <v>104.7636</v>
      </c>
      <c r="J128" s="4">
        <v>20.119</v>
      </c>
      <c r="K128" s="189">
        <v>6.9999999999999999E-4</v>
      </c>
      <c r="L128" s="4">
        <v>37</v>
      </c>
      <c r="M128" s="189">
        <v>37.020000000000003</v>
      </c>
      <c r="N128" s="4">
        <v>0</v>
      </c>
      <c r="O128" s="222"/>
      <c r="P128" s="4">
        <v>0.85643000000000002</v>
      </c>
      <c r="Q128" s="31">
        <f t="shared" si="50"/>
        <v>0.8572690237320163</v>
      </c>
      <c r="R128" s="31">
        <f t="shared" si="49"/>
        <v>0.8466859998667694</v>
      </c>
      <c r="S128" s="31">
        <f t="shared" si="43"/>
        <v>0.84663477584845181</v>
      </c>
      <c r="T128" s="217">
        <f t="shared" si="28"/>
        <v>0.88442438827041769</v>
      </c>
      <c r="U128" s="9">
        <f t="shared" si="29"/>
        <v>0.83678714859437342</v>
      </c>
      <c r="V128" s="217">
        <f t="shared" si="30"/>
        <v>0.96624330265331082</v>
      </c>
      <c r="W128" s="9">
        <f t="shared" si="31"/>
        <v>0.94086001460710778</v>
      </c>
      <c r="X128" s="217">
        <f t="shared" si="32"/>
        <v>0.9420907837059076</v>
      </c>
      <c r="Y128" s="217">
        <f t="shared" si="33"/>
        <v>0.88480916836048484</v>
      </c>
      <c r="Z128" s="217">
        <f t="shared" si="34"/>
        <v>0.88479284777713474</v>
      </c>
      <c r="AA128" s="217"/>
      <c r="AB128" s="11"/>
      <c r="AC128" s="209">
        <f t="shared" si="46"/>
        <v>2.7994388270417669E-2</v>
      </c>
      <c r="AD128" s="40">
        <f t="shared" si="47"/>
        <v>8.3902373201627523E-4</v>
      </c>
      <c r="AE128" s="31">
        <f t="shared" si="48"/>
        <v>-9.7440001332306236E-3</v>
      </c>
      <c r="AF128" s="31">
        <f t="shared" si="44"/>
        <v>-9.7952241515482097E-3</v>
      </c>
      <c r="AG128" s="209">
        <f t="shared" si="37"/>
        <v>-1.9642851405626605E-2</v>
      </c>
      <c r="AH128" s="209">
        <f t="shared" si="38"/>
        <v>0.1098133026533108</v>
      </c>
      <c r="AI128" s="195">
        <f t="shared" si="39"/>
        <v>8.4430014607107751E-2</v>
      </c>
      <c r="AJ128" s="209">
        <f t="shared" si="40"/>
        <v>8.5660783705907573E-2</v>
      </c>
      <c r="AK128" s="195">
        <f t="shared" si="41"/>
        <v>2.8379168360484819E-2</v>
      </c>
      <c r="AL128" s="209">
        <f t="shared" si="42"/>
        <v>2.8362847777134714E-2</v>
      </c>
      <c r="AM128" s="31"/>
      <c r="AN128" s="197"/>
      <c r="AO128" s="201">
        <v>1123.4637</v>
      </c>
      <c r="AP128" s="189">
        <v>1453.7403999999999</v>
      </c>
      <c r="AQ128" s="4">
        <v>330.27670000000001</v>
      </c>
      <c r="AR128" s="189">
        <v>330.47763400000002</v>
      </c>
      <c r="AS128" s="201">
        <v>1122.7762889999999</v>
      </c>
      <c r="AT128" s="189">
        <v>1453.253923</v>
      </c>
      <c r="AU128" s="61" t="s">
        <v>575</v>
      </c>
    </row>
    <row r="129" spans="1:47" s="10" customFormat="1" x14ac:dyDescent="0.2">
      <c r="A129" s="224" t="s">
        <v>2</v>
      </c>
      <c r="B129" s="13" t="s">
        <v>129</v>
      </c>
      <c r="C129" s="61" t="s">
        <v>270</v>
      </c>
      <c r="D129" s="12" t="s">
        <v>409</v>
      </c>
      <c r="E129" s="61" t="s">
        <v>670</v>
      </c>
      <c r="F129" s="4">
        <v>1281.3647000000001</v>
      </c>
      <c r="G129" s="189">
        <v>1386.2085999999999</v>
      </c>
      <c r="H129" s="4">
        <v>104.8439</v>
      </c>
      <c r="I129" s="189">
        <v>104.8738</v>
      </c>
      <c r="J129" s="4">
        <v>24.923999999999999</v>
      </c>
      <c r="K129" s="189">
        <v>2.8999999999999998E-3</v>
      </c>
      <c r="L129" s="4">
        <v>37</v>
      </c>
      <c r="M129" s="189">
        <v>37</v>
      </c>
      <c r="N129" s="4">
        <v>0</v>
      </c>
      <c r="O129" s="222"/>
      <c r="P129" s="4">
        <v>0.89210999999999996</v>
      </c>
      <c r="Q129" s="31">
        <f t="shared" si="50"/>
        <v>0.89602729332852527</v>
      </c>
      <c r="R129" s="31">
        <f t="shared" si="49"/>
        <v>0.88818819223421341</v>
      </c>
      <c r="S129" s="31">
        <f t="shared" si="43"/>
        <v>0.88791185187267441</v>
      </c>
      <c r="T129" s="217">
        <f t="shared" si="28"/>
        <v>0.92212493487022584</v>
      </c>
      <c r="U129" s="9">
        <f t="shared" si="29"/>
        <v>0.88104417670682567</v>
      </c>
      <c r="V129" s="217">
        <f t="shared" si="30"/>
        <v>1.0048268211539835</v>
      </c>
      <c r="W129" s="9">
        <f t="shared" si="31"/>
        <v>0.97784613797767639</v>
      </c>
      <c r="X129" s="217">
        <f t="shared" si="32"/>
        <v>0.97754348599323748</v>
      </c>
      <c r="Y129" s="217">
        <f t="shared" si="33"/>
        <v>0.9261174467540072</v>
      </c>
      <c r="Z129" s="217">
        <f t="shared" si="34"/>
        <v>0.92134439224173548</v>
      </c>
      <c r="AA129" s="217"/>
      <c r="AB129" s="11"/>
      <c r="AC129" s="209">
        <f t="shared" si="46"/>
        <v>3.0014934870225884E-2</v>
      </c>
      <c r="AD129" s="40">
        <f t="shared" si="47"/>
        <v>3.9172933285253064E-3</v>
      </c>
      <c r="AE129" s="31">
        <f t="shared" si="48"/>
        <v>-3.9218077657865447E-3</v>
      </c>
      <c r="AF129" s="31">
        <f t="shared" si="44"/>
        <v>-4.1981481273255516E-3</v>
      </c>
      <c r="AG129" s="209">
        <f t="shared" si="37"/>
        <v>-1.1065823293174293E-2</v>
      </c>
      <c r="AH129" s="209">
        <f t="shared" si="38"/>
        <v>0.11271682115398352</v>
      </c>
      <c r="AI129" s="195">
        <f t="shared" si="39"/>
        <v>8.573613797767643E-2</v>
      </c>
      <c r="AJ129" s="209">
        <f t="shared" si="40"/>
        <v>8.5433485993237523E-2</v>
      </c>
      <c r="AK129" s="195">
        <f t="shared" si="41"/>
        <v>3.4007446754007242E-2</v>
      </c>
      <c r="AL129" s="209">
        <f t="shared" si="42"/>
        <v>2.9234392241735518E-2</v>
      </c>
      <c r="AM129" s="31"/>
      <c r="AN129" s="197"/>
      <c r="AO129" s="201">
        <v>1122.7446</v>
      </c>
      <c r="AP129" s="189">
        <v>1453.1279999999999</v>
      </c>
      <c r="AQ129" s="4">
        <v>330.38339999999999</v>
      </c>
      <c r="AR129" s="189">
        <v>330.4776</v>
      </c>
      <c r="AS129" s="201">
        <v>1122.7763</v>
      </c>
      <c r="AT129" s="189">
        <v>1453.2538999999999</v>
      </c>
      <c r="AU129" s="61" t="s">
        <v>576</v>
      </c>
    </row>
    <row r="130" spans="1:47" s="10" customFormat="1" x14ac:dyDescent="0.2">
      <c r="A130" s="224" t="s">
        <v>4</v>
      </c>
      <c r="B130" s="13" t="s">
        <v>130</v>
      </c>
      <c r="C130" s="61" t="s">
        <v>269</v>
      </c>
      <c r="D130" s="12" t="s">
        <v>410</v>
      </c>
      <c r="E130" s="61" t="s">
        <v>670</v>
      </c>
      <c r="F130" s="4">
        <v>1282.0382999999999</v>
      </c>
      <c r="G130" s="189">
        <v>1386.8396</v>
      </c>
      <c r="H130" s="4">
        <v>104.8013</v>
      </c>
      <c r="I130" s="189">
        <v>104.8642</v>
      </c>
      <c r="J130" s="4">
        <v>25.099</v>
      </c>
      <c r="K130" s="189">
        <v>1.2999999999999999E-3</v>
      </c>
      <c r="L130" s="4">
        <v>37</v>
      </c>
      <c r="M130" s="189">
        <v>37.03</v>
      </c>
      <c r="N130" s="4">
        <v>5.0000000000000001E-3</v>
      </c>
      <c r="O130" s="222"/>
      <c r="P130" s="4">
        <v>0.89310999999999996</v>
      </c>
      <c r="Q130" s="31">
        <f t="shared" si="50"/>
        <v>0.89279836670004209</v>
      </c>
      <c r="R130" s="31">
        <f t="shared" si="49"/>
        <v>0.88473264814013264</v>
      </c>
      <c r="S130" s="31">
        <f t="shared" si="43"/>
        <v>0.88442440967033165</v>
      </c>
      <c r="T130" s="217">
        <f t="shared" ref="T130:T193" si="51">(-0.030314551*I130^3)+9.432834797*I130^2-977.9384933*I130+33780.38242</f>
        <v>0.91893835369410226</v>
      </c>
      <c r="U130" s="9">
        <f t="shared" ref="U130:U193" si="52">(I130-102.68)/2.49</f>
        <v>0.87718875502007621</v>
      </c>
      <c r="V130" s="217">
        <f t="shared" ref="V130:V193" si="53">-0.03238697*(I130^3)+10.08428*(I130^2)-1046.189*I130+36163.67</f>
        <v>1.0015636429161532</v>
      </c>
      <c r="W130" s="9">
        <f t="shared" ref="W130:W193" si="54">-0.01917*(I130-100)^3+0.1984*(I130-100)^2-0.241*(I130-100)-0.341</f>
        <v>0.97470098665722804</v>
      </c>
      <c r="X130" s="217">
        <f t="shared" ref="X130:X193" si="55">-0.00111808*(I130-100)^8 + 0.04498451*(I130-100)^7-0.7727143*(I130-100)^6+7.4128146*(I130-100)^5
- 43.468301*(I130-100)^4 + 159.54433*(I130-100)^3-357.7651*(I130-100)^2 + 448.2404 *(I130-100)-240.461</f>
        <v>0.97451719731111552</v>
      </c>
      <c r="Y130" s="217">
        <f t="shared" ref="Y130:Y193" si="56">0.74203*(-0.019*I130^3 + 5.90332*I130^2-610.79472*I130 + 21050.30165) - 3.54278</f>
        <v>0.922570651072252</v>
      </c>
      <c r="Z130" s="217">
        <f t="shared" ref="Z130:Z193" si="57">47513.64243-1374.824414*I130+13.25586152*I130^2-0.04258891551*I130^3</f>
        <v>0.91829390967905056</v>
      </c>
      <c r="AA130" s="217"/>
      <c r="AB130" s="11"/>
      <c r="AC130" s="209">
        <f t="shared" si="46"/>
        <v>2.5828353694102302E-2</v>
      </c>
      <c r="AD130" s="40">
        <f t="shared" si="47"/>
        <v>-3.116332999578697E-4</v>
      </c>
      <c r="AE130" s="31">
        <f t="shared" si="48"/>
        <v>-8.3773518598673213E-3</v>
      </c>
      <c r="AF130" s="31">
        <f t="shared" si="44"/>
        <v>-8.6855903296683135E-3</v>
      </c>
      <c r="AG130" s="209">
        <f t="shared" ref="AG130:AG193" si="58">U130-P130</f>
        <v>-1.5921244979923754E-2</v>
      </c>
      <c r="AH130" s="209">
        <f t="shared" ref="AH130:AH193" si="59">V130-P130</f>
        <v>0.10845364291615323</v>
      </c>
      <c r="AI130" s="195">
        <f t="shared" ref="AI130:AI193" si="60">W130-P130</f>
        <v>8.1590986657228082E-2</v>
      </c>
      <c r="AJ130" s="209">
        <f t="shared" ref="AJ130:AJ193" si="61">X130-P130</f>
        <v>8.1407197311115564E-2</v>
      </c>
      <c r="AK130" s="195">
        <f t="shared" ref="AK130:AK193" si="62">Y130-P130</f>
        <v>2.9460651072252042E-2</v>
      </c>
      <c r="AL130" s="209">
        <f t="shared" ref="AL130:AL193" si="63">Z130-P130</f>
        <v>2.5183909679050598E-2</v>
      </c>
      <c r="AM130" s="31"/>
      <c r="AN130" s="197"/>
      <c r="AO130" s="201">
        <v>1123.4591</v>
      </c>
      <c r="AP130" s="189">
        <v>1453.7384999999999</v>
      </c>
      <c r="AQ130" s="4">
        <v>330.27940000000001</v>
      </c>
      <c r="AR130" s="189">
        <v>330.47763400000002</v>
      </c>
      <c r="AS130" s="201">
        <v>1122.7762889999999</v>
      </c>
      <c r="AT130" s="189">
        <v>1453.253923</v>
      </c>
      <c r="AU130" s="61" t="s">
        <v>577</v>
      </c>
    </row>
    <row r="131" spans="1:47" s="10" customFormat="1" x14ac:dyDescent="0.2">
      <c r="A131" s="224" t="s">
        <v>2</v>
      </c>
      <c r="B131" s="13" t="s">
        <v>131</v>
      </c>
      <c r="C131" s="61" t="s">
        <v>270</v>
      </c>
      <c r="D131" s="12" t="s">
        <v>411</v>
      </c>
      <c r="E131" s="61" t="s">
        <v>670</v>
      </c>
      <c r="F131" s="4">
        <v>1281.2184999999999</v>
      </c>
      <c r="G131" s="189">
        <v>1386.1487999999999</v>
      </c>
      <c r="H131" s="4">
        <v>104.9303</v>
      </c>
      <c r="I131" s="189">
        <v>104.95310000000001</v>
      </c>
      <c r="J131" s="4">
        <v>30.029</v>
      </c>
      <c r="K131" s="189">
        <v>5.9999999999999995E-4</v>
      </c>
      <c r="L131" s="4">
        <v>37</v>
      </c>
      <c r="M131" s="189">
        <v>37.020000000000003</v>
      </c>
      <c r="N131" s="4">
        <v>4.0000000000000001E-3</v>
      </c>
      <c r="O131" s="222"/>
      <c r="P131" s="4">
        <v>0.92152999999999996</v>
      </c>
      <c r="Q131" s="31">
        <f t="shared" si="50"/>
        <v>0.92162305234253405</v>
      </c>
      <c r="R131" s="31">
        <f t="shared" si="49"/>
        <v>0.91556526140532035</v>
      </c>
      <c r="S131" s="31">
        <f t="shared" ref="S131:S132" si="64" xml:space="preserve"> -48.55045 + 0.4717336*I131 + 0.0018611*(I131-103.924)^2 - 0.0417961*(I131-103.924)^3</f>
        <v>0.91587257663512878</v>
      </c>
      <c r="T131" s="217">
        <f t="shared" si="51"/>
        <v>0.94769391131558223</v>
      </c>
      <c r="U131" s="9">
        <f t="shared" si="52"/>
        <v>0.91289156626505996</v>
      </c>
      <c r="V131" s="217">
        <f t="shared" si="53"/>
        <v>1.0310233987111133</v>
      </c>
      <c r="W131" s="9">
        <f t="shared" si="54"/>
        <v>1.0032396573784628</v>
      </c>
      <c r="X131" s="217">
        <f t="shared" si="55"/>
        <v>1.0020680272443769</v>
      </c>
      <c r="Y131" s="217">
        <f t="shared" si="56"/>
        <v>0.95501887942310359</v>
      </c>
      <c r="Z131" s="217">
        <f t="shared" si="57"/>
        <v>0.94550992022413993</v>
      </c>
      <c r="AA131" s="217"/>
      <c r="AB131" s="11"/>
      <c r="AC131" s="209">
        <f t="shared" si="46"/>
        <v>2.6163911315582267E-2</v>
      </c>
      <c r="AD131" s="40">
        <f t="shared" si="47"/>
        <v>9.3052342534094556E-5</v>
      </c>
      <c r="AE131" s="31">
        <f t="shared" si="48"/>
        <v>-5.9647385946796083E-3</v>
      </c>
      <c r="AF131" s="31">
        <f t="shared" si="44"/>
        <v>-5.6574233648711836E-3</v>
      </c>
      <c r="AG131" s="209">
        <f t="shared" si="58"/>
        <v>-8.6384337349399987E-3</v>
      </c>
      <c r="AH131" s="209">
        <f t="shared" si="59"/>
        <v>0.1094933987111133</v>
      </c>
      <c r="AI131" s="195">
        <f t="shared" si="60"/>
        <v>8.1709657378462808E-2</v>
      </c>
      <c r="AJ131" s="209">
        <f t="shared" si="61"/>
        <v>8.0538027244376975E-2</v>
      </c>
      <c r="AK131" s="195">
        <f t="shared" si="62"/>
        <v>3.3488879423103635E-2</v>
      </c>
      <c r="AL131" s="209">
        <f t="shared" si="63"/>
        <v>2.3979920224139972E-2</v>
      </c>
      <c r="AM131" s="31"/>
      <c r="AN131" s="197"/>
      <c r="AO131" s="201">
        <v>1122.7279000000001</v>
      </c>
      <c r="AP131" s="189">
        <v>1453.1335999999999</v>
      </c>
      <c r="AQ131" s="4">
        <v>330.40570000000002</v>
      </c>
      <c r="AR131" s="189">
        <v>330.4776</v>
      </c>
      <c r="AS131" s="201">
        <v>1122.7763</v>
      </c>
      <c r="AT131" s="189">
        <v>1453.2538999999999</v>
      </c>
      <c r="AU131" s="61" t="s">
        <v>578</v>
      </c>
    </row>
    <row r="132" spans="1:47" s="10" customFormat="1" x14ac:dyDescent="0.2">
      <c r="A132" s="224" t="s">
        <v>4</v>
      </c>
      <c r="B132" s="13" t="s">
        <v>132</v>
      </c>
      <c r="C132" s="61" t="s">
        <v>269</v>
      </c>
      <c r="D132" s="12" t="s">
        <v>412</v>
      </c>
      <c r="E132" s="61" t="s">
        <v>670</v>
      </c>
      <c r="F132" s="4">
        <v>1281.8904</v>
      </c>
      <c r="G132" s="189">
        <v>1386.7760000000001</v>
      </c>
      <c r="H132" s="4">
        <v>104.8856</v>
      </c>
      <c r="I132" s="189">
        <v>104.9495</v>
      </c>
      <c r="J132" s="4">
        <v>30.102</v>
      </c>
      <c r="K132" s="189">
        <v>6.9999999999999999E-4</v>
      </c>
      <c r="L132" s="4">
        <v>37</v>
      </c>
      <c r="M132" s="189">
        <v>37.020000000000003</v>
      </c>
      <c r="N132" s="4">
        <v>3.0000000000000001E-3</v>
      </c>
      <c r="O132" s="222"/>
      <c r="P132" s="4">
        <v>0.92191999999999996</v>
      </c>
      <c r="Q132" s="31">
        <f t="shared" si="50"/>
        <v>0.92050269048727196</v>
      </c>
      <c r="R132" s="31">
        <f t="shared" si="49"/>
        <v>0.91436753701842965</v>
      </c>
      <c r="S132" s="31">
        <f t="shared" si="64"/>
        <v>0.91463695105139386</v>
      </c>
      <c r="T132" s="217">
        <f t="shared" si="51"/>
        <v>0.94656298359768698</v>
      </c>
      <c r="U132" s="9">
        <f t="shared" si="52"/>
        <v>0.91144578313252744</v>
      </c>
      <c r="V132" s="217">
        <f t="shared" si="53"/>
        <v>1.0298642258421751</v>
      </c>
      <c r="W132" s="9">
        <f t="shared" si="54"/>
        <v>1.0021099890712715</v>
      </c>
      <c r="X132" s="217">
        <f t="shared" si="55"/>
        <v>1.0009734939746977</v>
      </c>
      <c r="Y132" s="217">
        <f t="shared" si="56"/>
        <v>0.95372249262938835</v>
      </c>
      <c r="Z132" s="217">
        <f t="shared" si="57"/>
        <v>0.94445378406817326</v>
      </c>
      <c r="AA132" s="217"/>
      <c r="AB132" s="11"/>
      <c r="AC132" s="209">
        <f t="shared" si="46"/>
        <v>2.4642983597687018E-2</v>
      </c>
      <c r="AD132" s="40">
        <f t="shared" si="47"/>
        <v>-1.4173095127280044E-3</v>
      </c>
      <c r="AE132" s="31">
        <f t="shared" si="48"/>
        <v>-7.552462981570307E-3</v>
      </c>
      <c r="AF132" s="31">
        <f t="shared" ref="AF132:AF195" si="65">S132-P132</f>
        <v>-7.2830489486060968E-3</v>
      </c>
      <c r="AG132" s="209">
        <f t="shared" si="58"/>
        <v>-1.0474216867472519E-2</v>
      </c>
      <c r="AH132" s="209">
        <f t="shared" si="59"/>
        <v>0.10794422584217511</v>
      </c>
      <c r="AI132" s="195">
        <f t="shared" si="60"/>
        <v>8.0189989071271506E-2</v>
      </c>
      <c r="AJ132" s="209">
        <f t="shared" si="61"/>
        <v>7.9053493974697742E-2</v>
      </c>
      <c r="AK132" s="195">
        <f t="shared" si="62"/>
        <v>3.180249262938839E-2</v>
      </c>
      <c r="AL132" s="209">
        <f t="shared" si="63"/>
        <v>2.2533784068173301E-2</v>
      </c>
      <c r="AM132" s="31"/>
      <c r="AN132" s="197"/>
      <c r="AO132" s="201">
        <v>1123.4628</v>
      </c>
      <c r="AP132" s="189">
        <v>1453.7392</v>
      </c>
      <c r="AQ132" s="4">
        <v>330.27640000000002</v>
      </c>
      <c r="AR132" s="189">
        <v>330.47763400000002</v>
      </c>
      <c r="AS132" s="201">
        <v>1122.7762889999999</v>
      </c>
      <c r="AT132" s="189">
        <v>1453.253923</v>
      </c>
      <c r="AU132" s="61" t="s">
        <v>579</v>
      </c>
    </row>
    <row r="133" spans="1:47" s="10" customFormat="1" x14ac:dyDescent="0.2">
      <c r="A133" s="224" t="s">
        <v>2</v>
      </c>
      <c r="B133" s="13" t="s">
        <v>133</v>
      </c>
      <c r="C133" s="61" t="s">
        <v>270</v>
      </c>
      <c r="D133" s="12" t="s">
        <v>413</v>
      </c>
      <c r="E133" s="61" t="s">
        <v>670</v>
      </c>
      <c r="F133" s="4">
        <v>1281.1428000000001</v>
      </c>
      <c r="G133" s="189">
        <v>1386.1077</v>
      </c>
      <c r="H133" s="4">
        <v>104.9649</v>
      </c>
      <c r="I133" s="189">
        <v>104.9954</v>
      </c>
      <c r="J133" s="4">
        <v>33.116999999999997</v>
      </c>
      <c r="K133" s="189">
        <v>2.3E-3</v>
      </c>
      <c r="L133" s="4">
        <v>37</v>
      </c>
      <c r="M133" s="189">
        <v>37.034999999999997</v>
      </c>
      <c r="N133" s="4">
        <v>8.0000000000000002E-3</v>
      </c>
      <c r="O133" s="222"/>
      <c r="P133" s="4">
        <v>0.93667999999999996</v>
      </c>
      <c r="Q133" s="31">
        <f t="shared" si="50"/>
        <v>0.934490820772235</v>
      </c>
      <c r="R133" s="31">
        <f t="shared" si="49"/>
        <v>0.92931707526295182</v>
      </c>
      <c r="S133" s="31">
        <f xml:space="preserve"> -48.55045 + 0.4717336*I133 + 0.0018611*(I133-103.924)^2 - 0.0417961*(I133-103.924)^3</f>
        <v>0.93014111563148871</v>
      </c>
      <c r="T133" s="217">
        <f t="shared" si="51"/>
        <v>0.96076261030248133</v>
      </c>
      <c r="U133" s="9">
        <f t="shared" si="52"/>
        <v>0.92987951807228775</v>
      </c>
      <c r="V133" s="217">
        <f t="shared" si="53"/>
        <v>1.0444217350450344</v>
      </c>
      <c r="W133" s="9">
        <f t="shared" si="54"/>
        <v>1.0163439654519324</v>
      </c>
      <c r="X133" s="217">
        <f t="shared" si="55"/>
        <v>1.0147887792797974</v>
      </c>
      <c r="Y133" s="217">
        <f t="shared" si="56"/>
        <v>0.97013653976208891</v>
      </c>
      <c r="Z133" s="217">
        <f t="shared" si="57"/>
        <v>0.95761798863532022</v>
      </c>
      <c r="AA133" s="217"/>
      <c r="AB133" s="11"/>
      <c r="AC133" s="209">
        <f t="shared" si="46"/>
        <v>2.4082610302481378E-2</v>
      </c>
      <c r="AD133" s="40">
        <f t="shared" si="47"/>
        <v>-2.1891792277649591E-3</v>
      </c>
      <c r="AE133" s="31">
        <f t="shared" si="48"/>
        <v>-7.3629247370481377E-3</v>
      </c>
      <c r="AF133" s="31">
        <f t="shared" si="65"/>
        <v>-6.5388843685112441E-3</v>
      </c>
      <c r="AG133" s="209">
        <f t="shared" si="58"/>
        <v>-6.8004819277122097E-3</v>
      </c>
      <c r="AH133" s="209">
        <f t="shared" si="59"/>
        <v>0.10774173504503448</v>
      </c>
      <c r="AI133" s="195">
        <f t="shared" si="60"/>
        <v>7.9663965451932439E-2</v>
      </c>
      <c r="AJ133" s="209">
        <f t="shared" si="61"/>
        <v>7.8108779279797425E-2</v>
      </c>
      <c r="AK133" s="195">
        <f t="shared" si="62"/>
        <v>3.3456539762088955E-2</v>
      </c>
      <c r="AL133" s="209">
        <f t="shared" si="63"/>
        <v>2.0937988635320259E-2</v>
      </c>
      <c r="AM133" s="31"/>
      <c r="AN133" s="197"/>
      <c r="AO133" s="201">
        <v>1122.7506000000001</v>
      </c>
      <c r="AP133" s="189">
        <v>1453.1321</v>
      </c>
      <c r="AQ133" s="4">
        <v>330.38150000000002</v>
      </c>
      <c r="AR133" s="189">
        <v>330.4776</v>
      </c>
      <c r="AS133" s="201">
        <v>1122.7763</v>
      </c>
      <c r="AT133" s="189">
        <v>1453.2538999999999</v>
      </c>
      <c r="AU133" s="61" t="s">
        <v>580</v>
      </c>
    </row>
    <row r="134" spans="1:47" s="10" customFormat="1" x14ac:dyDescent="0.2">
      <c r="A134" s="224" t="s">
        <v>4</v>
      </c>
      <c r="B134" s="13" t="s">
        <v>134</v>
      </c>
      <c r="C134" s="61" t="s">
        <v>269</v>
      </c>
      <c r="D134" s="12" t="s">
        <v>414</v>
      </c>
      <c r="E134" s="61" t="s">
        <v>670</v>
      </c>
      <c r="F134" s="4">
        <v>1281.7841000000001</v>
      </c>
      <c r="G134" s="189">
        <v>1386.7315000000001</v>
      </c>
      <c r="H134" s="4">
        <v>104.9474</v>
      </c>
      <c r="I134" s="189">
        <v>105.0115</v>
      </c>
      <c r="J134" s="4">
        <v>34.253</v>
      </c>
      <c r="K134" s="189">
        <v>6.9999999999999999E-4</v>
      </c>
      <c r="L134" s="4">
        <v>37</v>
      </c>
      <c r="M134" s="189">
        <v>36.99</v>
      </c>
      <c r="N134" s="4">
        <v>0</v>
      </c>
      <c r="O134" s="222"/>
      <c r="P134" s="4">
        <v>0.94203999999999999</v>
      </c>
      <c r="Q134" s="31">
        <f t="shared" si="50"/>
        <v>0.93924490466747701</v>
      </c>
      <c r="R134" s="204">
        <f t="shared" si="49"/>
        <v>0.93439555038782496</v>
      </c>
      <c r="S134" s="204">
        <f xml:space="preserve"> -48.55045 + 0.4717336*I134 + 0.0018611*(I134-103.924)^2 - 0.0417961*(I134-103.924)^3</f>
        <v>0.93544839740331764</v>
      </c>
      <c r="T134" s="217">
        <f t="shared" si="51"/>
        <v>0.9656285870805732</v>
      </c>
      <c r="U134" s="9">
        <f t="shared" si="52"/>
        <v>0.93634538152610081</v>
      </c>
      <c r="V134" s="217">
        <f t="shared" si="53"/>
        <v>1.0494119694485562</v>
      </c>
      <c r="W134" s="9">
        <f t="shared" si="54"/>
        <v>1.0212485557573259</v>
      </c>
      <c r="X134" s="217">
        <f t="shared" si="55"/>
        <v>1.0195609730828892</v>
      </c>
      <c r="Y134" s="217">
        <f t="shared" si="56"/>
        <v>0.97583408608800459</v>
      </c>
      <c r="Z134" s="217">
        <f t="shared" si="57"/>
        <v>0.96207799232070101</v>
      </c>
      <c r="AA134" s="217"/>
      <c r="AB134" s="11"/>
      <c r="AC134" s="209">
        <f t="shared" si="46"/>
        <v>2.3588587080573209E-2</v>
      </c>
      <c r="AD134" s="40">
        <f t="shared" si="47"/>
        <v>-2.7950953325229788E-3</v>
      </c>
      <c r="AE134" s="31">
        <f>R133-P133</f>
        <v>-7.3629247370481377E-3</v>
      </c>
      <c r="AF134" s="204">
        <f t="shared" si="65"/>
        <v>-6.5916025966823444E-3</v>
      </c>
      <c r="AG134" s="209">
        <f t="shared" si="58"/>
        <v>-5.6946184738991823E-3</v>
      </c>
      <c r="AH134" s="209">
        <f t="shared" si="59"/>
        <v>0.1073719694485562</v>
      </c>
      <c r="AI134" s="195">
        <f t="shared" si="60"/>
        <v>7.9208555757325882E-2</v>
      </c>
      <c r="AJ134" s="209">
        <f t="shared" si="61"/>
        <v>7.7520973082889189E-2</v>
      </c>
      <c r="AK134" s="195">
        <f t="shared" si="62"/>
        <v>3.3794086088004605E-2</v>
      </c>
      <c r="AL134" s="209">
        <f t="shared" si="63"/>
        <v>2.0037992320701026E-2</v>
      </c>
      <c r="AM134" s="31"/>
      <c r="AN134" s="197"/>
      <c r="AO134" s="201">
        <v>1123.4617000000001</v>
      </c>
      <c r="AP134" s="189">
        <v>1453.7375999999999</v>
      </c>
      <c r="AQ134" s="4">
        <v>330.27589999999998</v>
      </c>
      <c r="AR134" s="189">
        <v>330.47763400000002</v>
      </c>
      <c r="AS134" s="201">
        <v>1122.7762889999999</v>
      </c>
      <c r="AT134" s="189">
        <v>1453.253923</v>
      </c>
      <c r="AU134" s="61" t="s">
        <v>683</v>
      </c>
    </row>
    <row r="135" spans="1:47" s="10" customFormat="1" x14ac:dyDescent="0.2">
      <c r="A135" s="252" t="s">
        <v>7</v>
      </c>
      <c r="B135" s="253" t="s">
        <v>614</v>
      </c>
      <c r="C135" s="254" t="s">
        <v>270</v>
      </c>
      <c r="D135" s="255" t="s">
        <v>399</v>
      </c>
      <c r="E135" s="254" t="s">
        <v>670</v>
      </c>
      <c r="F135" s="256">
        <v>1286.0807</v>
      </c>
      <c r="G135" s="257">
        <v>1388.8144</v>
      </c>
      <c r="H135" s="256">
        <v>102.7337</v>
      </c>
      <c r="I135" s="257">
        <v>102.7591</v>
      </c>
      <c r="J135" s="256">
        <v>4.2000000000000003E-2</v>
      </c>
      <c r="K135" s="257">
        <v>2.9999999999999997E-4</v>
      </c>
      <c r="L135" s="256">
        <v>24</v>
      </c>
      <c r="M135" s="257">
        <v>24.77</v>
      </c>
      <c r="N135" s="256">
        <v>3.0000000000000001E-3</v>
      </c>
      <c r="O135" s="227"/>
      <c r="P135" s="256">
        <v>7.5000000000000002E-4</v>
      </c>
      <c r="Q135" s="257">
        <f>-38.26455+0.3722442*I135</f>
        <v>-1.3071027779993472E-2</v>
      </c>
      <c r="R135" s="257"/>
      <c r="S135" s="31">
        <f t="shared" ref="S135" si="66" xml:space="preserve"> -48.55045 + 0.4717336*I135 + 0.0018611*(I135-103.924)^2 - 0.0417961*(I135-103.924)^3</f>
        <v>-6.9347236897910475E-3</v>
      </c>
      <c r="T135" s="258">
        <f t="shared" si="51"/>
        <v>4.044760199758457E-2</v>
      </c>
      <c r="U135" s="259">
        <f t="shared" si="52"/>
        <v>3.1767068273091101E-2</v>
      </c>
      <c r="V135" s="258">
        <f t="shared" si="53"/>
        <v>0.12328314194746781</v>
      </c>
      <c r="W135" s="259">
        <f t="shared" si="54"/>
        <v>0.10175627838702034</v>
      </c>
      <c r="X135" s="258">
        <f t="shared" si="55"/>
        <v>0.11595452704614218</v>
      </c>
      <c r="Y135" s="258">
        <f t="shared" si="56"/>
        <v>3.2101390638344274E-2</v>
      </c>
      <c r="Z135" s="258">
        <f t="shared" si="57"/>
        <v>1.3215227503678761E-2</v>
      </c>
      <c r="AA135" s="258">
        <f t="shared" ref="AA135:AA181" si="67">-36.42055 + (0.354812 * I135)</f>
        <v>3.9611789200002079E-2</v>
      </c>
      <c r="AB135" s="260"/>
      <c r="AC135" s="257">
        <v>3.9699999999999999E-2</v>
      </c>
      <c r="AD135" s="296">
        <f>Q135-P135</f>
        <v>-1.3821027779993472E-2</v>
      </c>
      <c r="AE135" s="257"/>
      <c r="AF135" s="31">
        <f t="shared" si="65"/>
        <v>-7.6847236897910473E-3</v>
      </c>
      <c r="AG135" s="261">
        <f t="shared" si="58"/>
        <v>3.10170682730911E-2</v>
      </c>
      <c r="AH135" s="261">
        <f t="shared" si="59"/>
        <v>0.12253314194746781</v>
      </c>
      <c r="AI135" s="262">
        <f t="shared" si="60"/>
        <v>0.10100627838702034</v>
      </c>
      <c r="AJ135" s="261">
        <f t="shared" si="61"/>
        <v>0.11520452704614217</v>
      </c>
      <c r="AK135" s="262">
        <f t="shared" si="62"/>
        <v>3.1351390638344273E-2</v>
      </c>
      <c r="AL135" s="261">
        <f t="shared" si="63"/>
        <v>1.2465227503678761E-2</v>
      </c>
      <c r="AM135" s="261">
        <f t="shared" ref="AM135:AM181" si="68">AA135-P135</f>
        <v>3.8861789200002078E-2</v>
      </c>
      <c r="AN135" s="263"/>
      <c r="AO135" s="264">
        <v>1122.7671</v>
      </c>
      <c r="AP135" s="257">
        <v>1453.163</v>
      </c>
      <c r="AQ135" s="256">
        <v>330.39589999999998</v>
      </c>
      <c r="AR135" s="257">
        <v>330.47763400000002</v>
      </c>
      <c r="AS135" s="264">
        <v>1122.7762889999999</v>
      </c>
      <c r="AT135" s="257">
        <v>1453.253923</v>
      </c>
      <c r="AU135" s="254" t="s">
        <v>606</v>
      </c>
    </row>
    <row r="136" spans="1:47" s="10" customFormat="1" x14ac:dyDescent="0.2">
      <c r="A136" s="224" t="s">
        <v>7</v>
      </c>
      <c r="B136" s="13" t="s">
        <v>135</v>
      </c>
      <c r="C136" s="61" t="s">
        <v>270</v>
      </c>
      <c r="D136" s="12" t="s">
        <v>400</v>
      </c>
      <c r="E136" s="61" t="s">
        <v>670</v>
      </c>
      <c r="F136" s="4">
        <v>1286.0858000000001</v>
      </c>
      <c r="G136" s="189">
        <v>1388.8471</v>
      </c>
      <c r="H136" s="4">
        <v>102.76130000000001</v>
      </c>
      <c r="I136" s="189">
        <v>102.788</v>
      </c>
      <c r="J136" s="4">
        <v>5.0999999999999997E-2</v>
      </c>
      <c r="K136" s="189">
        <v>2.9999999999999997E-4</v>
      </c>
      <c r="L136" s="4">
        <v>24</v>
      </c>
      <c r="M136" s="189">
        <v>24.74</v>
      </c>
      <c r="N136" s="4">
        <v>3.0000000000000001E-3</v>
      </c>
      <c r="O136" s="222"/>
      <c r="P136" s="4">
        <v>9.1E-4</v>
      </c>
      <c r="Q136" s="189">
        <f t="shared" ref="Q136:Q182" si="69">-38.26455+0.3722442*I136</f>
        <v>-2.3131704000007858E-3</v>
      </c>
      <c r="R136" s="201"/>
      <c r="S136" s="31">
        <f xml:space="preserve"> -48.55045 + 0.4717336*I136 + 0.0018611*(I136-103.924)^2 - 0.0417961*(I136-103.924)^3</f>
        <v>1.7782459529229674E-3</v>
      </c>
      <c r="T136" s="295">
        <f t="shared" si="51"/>
        <v>5.113663191878004E-2</v>
      </c>
      <c r="U136" s="9">
        <f t="shared" si="52"/>
        <v>4.3373493975899548E-2</v>
      </c>
      <c r="V136" s="217">
        <f t="shared" si="53"/>
        <v>0.13348069204948843</v>
      </c>
      <c r="W136" s="9">
        <f t="shared" si="54"/>
        <v>0.11381163549375867</v>
      </c>
      <c r="X136" s="217">
        <f t="shared" si="55"/>
        <v>0.12445344237539757</v>
      </c>
      <c r="Y136" s="217">
        <f t="shared" si="56"/>
        <v>4.4081140062651958E-2</v>
      </c>
      <c r="Z136" s="217">
        <f t="shared" si="57"/>
        <v>2.3493726635933854E-2</v>
      </c>
      <c r="AA136" s="217">
        <f t="shared" si="67"/>
        <v>4.9865856000003816E-2</v>
      </c>
      <c r="AB136" s="11"/>
      <c r="AC136" s="189">
        <v>5.0229999999999997E-2</v>
      </c>
      <c r="AD136" s="185">
        <f t="shared" si="47"/>
        <v>-3.223170400000786E-3</v>
      </c>
      <c r="AE136" s="189"/>
      <c r="AF136" s="31">
        <f t="shared" si="65"/>
        <v>8.6824595292296744E-4</v>
      </c>
      <c r="AG136" s="209">
        <f t="shared" si="58"/>
        <v>4.2463493975899547E-2</v>
      </c>
      <c r="AH136" s="209">
        <f t="shared" si="59"/>
        <v>0.13257069204948843</v>
      </c>
      <c r="AI136" s="195">
        <f t="shared" si="60"/>
        <v>0.11290163549375867</v>
      </c>
      <c r="AJ136" s="209">
        <f t="shared" si="61"/>
        <v>0.12354344237539758</v>
      </c>
      <c r="AK136" s="195">
        <f t="shared" si="62"/>
        <v>4.3171140062651957E-2</v>
      </c>
      <c r="AL136" s="209">
        <f t="shared" si="63"/>
        <v>2.2583726635933853E-2</v>
      </c>
      <c r="AM136" s="209">
        <f t="shared" si="68"/>
        <v>4.8955856000003815E-2</v>
      </c>
      <c r="AN136" s="197"/>
      <c r="AO136" s="201">
        <v>1122.76511</v>
      </c>
      <c r="AP136" s="189">
        <v>1453.1569</v>
      </c>
      <c r="AQ136" s="4">
        <v>330.39179000000001</v>
      </c>
      <c r="AR136" s="189">
        <v>330.47763400000002</v>
      </c>
      <c r="AS136" s="201">
        <v>1122.7762889999999</v>
      </c>
      <c r="AT136" s="189">
        <v>1453.253923</v>
      </c>
      <c r="AU136" s="61" t="s">
        <v>581</v>
      </c>
    </row>
    <row r="137" spans="1:47" s="10" customFormat="1" x14ac:dyDescent="0.2">
      <c r="A137" s="224" t="s">
        <v>7</v>
      </c>
      <c r="B137" s="13" t="s">
        <v>136</v>
      </c>
      <c r="C137" s="61" t="s">
        <v>270</v>
      </c>
      <c r="D137" s="12" t="s">
        <v>403</v>
      </c>
      <c r="E137" s="61" t="s">
        <v>670</v>
      </c>
      <c r="F137" s="4">
        <v>1286.0554999999999</v>
      </c>
      <c r="G137" s="189">
        <v>1388.8187</v>
      </c>
      <c r="H137" s="4">
        <v>102.7632</v>
      </c>
      <c r="I137" s="189">
        <v>102.7886</v>
      </c>
      <c r="J137" s="4">
        <v>6.0999999999999999E-2</v>
      </c>
      <c r="K137" s="189">
        <v>2.9999999999999997E-4</v>
      </c>
      <c r="L137" s="4">
        <v>24</v>
      </c>
      <c r="M137" s="189">
        <v>24.76</v>
      </c>
      <c r="N137" s="4">
        <v>0</v>
      </c>
      <c r="O137" s="222"/>
      <c r="P137" s="4">
        <v>1.08E-3</v>
      </c>
      <c r="Q137" s="189">
        <f t="shared" si="69"/>
        <v>-2.0898238799986757E-3</v>
      </c>
      <c r="R137" s="201"/>
      <c r="S137" s="31">
        <f t="shared" ref="S137:S200" si="70" xml:space="preserve"> -48.55045 + 0.4717336*I137 + 0.0018611*(I137-103.924)^2 - 0.0417961*(I137-103.924)^3</f>
        <v>1.9617131414105052E-3</v>
      </c>
      <c r="T137" s="295">
        <f t="shared" si="51"/>
        <v>5.1360067744099069E-2</v>
      </c>
      <c r="U137" s="9">
        <f t="shared" si="52"/>
        <v>4.3614457831323526E-2</v>
      </c>
      <c r="V137" s="217">
        <f t="shared" si="53"/>
        <v>0.13369414441694971</v>
      </c>
      <c r="W137" s="9">
        <f t="shared" si="54"/>
        <v>0.11406260302631949</v>
      </c>
      <c r="X137" s="217">
        <f t="shared" si="55"/>
        <v>0.12462888626509994</v>
      </c>
      <c r="Y137" s="217">
        <f t="shared" si="56"/>
        <v>4.4330444853142748E-2</v>
      </c>
      <c r="Z137" s="217">
        <f t="shared" si="57"/>
        <v>2.3709319044428412E-2</v>
      </c>
      <c r="AA137" s="217">
        <f t="shared" si="67"/>
        <v>5.0078743200003828E-2</v>
      </c>
      <c r="AB137" s="11"/>
      <c r="AC137" s="189">
        <v>5.0270000000000002E-2</v>
      </c>
      <c r="AD137" s="185">
        <f t="shared" si="47"/>
        <v>-3.1698238799986759E-3</v>
      </c>
      <c r="AE137" s="189"/>
      <c r="AF137" s="31">
        <f t="shared" si="65"/>
        <v>8.8171314141050517E-4</v>
      </c>
      <c r="AG137" s="209">
        <f t="shared" si="58"/>
        <v>4.2534457831323529E-2</v>
      </c>
      <c r="AH137" s="209">
        <f t="shared" si="59"/>
        <v>0.13261414441694971</v>
      </c>
      <c r="AI137" s="195">
        <f t="shared" si="60"/>
        <v>0.11298260302631949</v>
      </c>
      <c r="AJ137" s="209">
        <f t="shared" si="61"/>
        <v>0.12354888626509994</v>
      </c>
      <c r="AK137" s="195">
        <f t="shared" si="62"/>
        <v>4.325044485314275E-2</v>
      </c>
      <c r="AL137" s="209">
        <f t="shared" si="63"/>
        <v>2.2629319044428411E-2</v>
      </c>
      <c r="AM137" s="209">
        <f t="shared" si="68"/>
        <v>4.899874320000383E-2</v>
      </c>
      <c r="AN137" s="197"/>
      <c r="AO137" s="201">
        <v>1122.7653</v>
      </c>
      <c r="AP137" s="189">
        <v>1453.1614</v>
      </c>
      <c r="AQ137" s="4">
        <v>330.39609999999999</v>
      </c>
      <c r="AR137" s="189">
        <v>330.47763400000002</v>
      </c>
      <c r="AS137" s="201">
        <v>1122.7762889999999</v>
      </c>
      <c r="AT137" s="189">
        <v>1453.253923</v>
      </c>
      <c r="AU137" s="61" t="s">
        <v>582</v>
      </c>
    </row>
    <row r="138" spans="1:47" s="10" customFormat="1" x14ac:dyDescent="0.2">
      <c r="A138" s="224" t="s">
        <v>7</v>
      </c>
      <c r="B138" s="13" t="s">
        <v>137</v>
      </c>
      <c r="C138" s="61" t="s">
        <v>270</v>
      </c>
      <c r="D138" s="12" t="s">
        <v>404</v>
      </c>
      <c r="E138" s="61" t="s">
        <v>670</v>
      </c>
      <c r="F138" s="4">
        <v>1286.0445</v>
      </c>
      <c r="G138" s="189">
        <v>1388.8217999999999</v>
      </c>
      <c r="H138" s="4">
        <v>102.7773</v>
      </c>
      <c r="I138" s="189">
        <v>102.8043</v>
      </c>
      <c r="J138" s="4">
        <v>7.0000000000000007E-2</v>
      </c>
      <c r="K138" s="189">
        <v>2.9999999999999997E-4</v>
      </c>
      <c r="L138" s="4">
        <v>24</v>
      </c>
      <c r="M138" s="189">
        <v>24.75</v>
      </c>
      <c r="N138" s="4">
        <v>4.0000000000000001E-3</v>
      </c>
      <c r="O138" s="222"/>
      <c r="P138" s="4">
        <v>1.25E-3</v>
      </c>
      <c r="Q138" s="189">
        <f t="shared" si="69"/>
        <v>3.7544100600044317E-3</v>
      </c>
      <c r="R138" s="189"/>
      <c r="S138" s="31">
        <f t="shared" si="70"/>
        <v>6.7991855220554606E-3</v>
      </c>
      <c r="T138" s="217">
        <f t="shared" si="51"/>
        <v>5.7228238765674178E-2</v>
      </c>
      <c r="U138" s="9">
        <f t="shared" si="52"/>
        <v>4.9919678714855809E-2</v>
      </c>
      <c r="V138" s="217">
        <f t="shared" si="53"/>
        <v>0.13930424209684134</v>
      </c>
      <c r="W138" s="9">
        <f t="shared" si="54"/>
        <v>0.12063924436412959</v>
      </c>
      <c r="X138" s="217">
        <f t="shared" si="55"/>
        <v>0.12921278944963888</v>
      </c>
      <c r="Y138" s="217">
        <f t="shared" si="56"/>
        <v>5.0862291009644789E-2</v>
      </c>
      <c r="Z138" s="217">
        <f t="shared" si="57"/>
        <v>2.938193946465617E-2</v>
      </c>
      <c r="AA138" s="217">
        <f t="shared" si="67"/>
        <v>5.5649291600005313E-2</v>
      </c>
      <c r="AB138" s="11"/>
      <c r="AC138" s="189">
        <v>5.5980000000000002E-2</v>
      </c>
      <c r="AD138" s="185">
        <f t="shared" si="47"/>
        <v>2.5044100600044314E-3</v>
      </c>
      <c r="AE138" s="189"/>
      <c r="AF138" s="31">
        <f t="shared" si="65"/>
        <v>5.5491855220554604E-3</v>
      </c>
      <c r="AG138" s="209">
        <f t="shared" si="58"/>
        <v>4.8669678714855807E-2</v>
      </c>
      <c r="AH138" s="209">
        <f t="shared" si="59"/>
        <v>0.13805424209684133</v>
      </c>
      <c r="AI138" s="195">
        <f t="shared" si="60"/>
        <v>0.11938924436412959</v>
      </c>
      <c r="AJ138" s="209">
        <f t="shared" si="61"/>
        <v>0.12796278944963888</v>
      </c>
      <c r="AK138" s="195">
        <f t="shared" si="62"/>
        <v>4.9612291009644788E-2</v>
      </c>
      <c r="AL138" s="209">
        <f t="shared" si="63"/>
        <v>2.8131939464656169E-2</v>
      </c>
      <c r="AM138" s="209">
        <f t="shared" si="68"/>
        <v>5.4399291600005312E-2</v>
      </c>
      <c r="AN138" s="197"/>
      <c r="AO138" s="201">
        <v>1122.7724000000001</v>
      </c>
      <c r="AP138" s="189">
        <v>1453.1632</v>
      </c>
      <c r="AQ138" s="4">
        <v>330.39080000000001</v>
      </c>
      <c r="AR138" s="189">
        <v>330.47763400000002</v>
      </c>
      <c r="AS138" s="201">
        <v>1122.7762889999999</v>
      </c>
      <c r="AT138" s="189">
        <v>1453.253923</v>
      </c>
      <c r="AU138" s="61" t="s">
        <v>583</v>
      </c>
    </row>
    <row r="139" spans="1:47" s="10" customFormat="1" x14ac:dyDescent="0.2">
      <c r="A139" s="224" t="s">
        <v>7</v>
      </c>
      <c r="B139" s="13" t="s">
        <v>138</v>
      </c>
      <c r="C139" s="61" t="s">
        <v>270</v>
      </c>
      <c r="D139" s="12" t="s">
        <v>406</v>
      </c>
      <c r="E139" s="61" t="s">
        <v>670</v>
      </c>
      <c r="F139" s="4">
        <v>1286.0689</v>
      </c>
      <c r="G139" s="189">
        <v>1388.8267000000001</v>
      </c>
      <c r="H139" s="4">
        <v>102.7578</v>
      </c>
      <c r="I139" s="189">
        <v>102.78440000000001</v>
      </c>
      <c r="J139" s="4">
        <v>8.1000000000000003E-2</v>
      </c>
      <c r="K139" s="189">
        <v>2.9999999999999997E-4</v>
      </c>
      <c r="L139" s="4">
        <v>24</v>
      </c>
      <c r="M139" s="189">
        <v>24.76</v>
      </c>
      <c r="N139" s="4">
        <v>4.0000000000000001E-3</v>
      </c>
      <c r="O139" s="222"/>
      <c r="P139" s="4">
        <v>1.4400000000000001E-3</v>
      </c>
      <c r="Q139" s="189">
        <f t="shared" si="69"/>
        <v>-3.65324951999213E-3</v>
      </c>
      <c r="R139" s="189"/>
      <c r="S139" s="31">
        <f t="shared" si="70"/>
        <v>6.7962656725878423E-4</v>
      </c>
      <c r="T139" s="217">
        <f t="shared" si="51"/>
        <v>4.9797302337537985E-2</v>
      </c>
      <c r="U139" s="9">
        <f t="shared" si="52"/>
        <v>4.1927710843372795E-2</v>
      </c>
      <c r="V139" s="217">
        <f t="shared" si="53"/>
        <v>0.13220145065861288</v>
      </c>
      <c r="W139" s="9">
        <f t="shared" si="54"/>
        <v>0.11230640666721675</v>
      </c>
      <c r="X139" s="217">
        <f t="shared" si="55"/>
        <v>0.12340018031727595</v>
      </c>
      <c r="Y139" s="217">
        <f t="shared" si="56"/>
        <v>4.2585810201549279E-2</v>
      </c>
      <c r="Z139" s="217">
        <f t="shared" si="57"/>
        <v>2.2202033476787619E-2</v>
      </c>
      <c r="AA139" s="217">
        <f t="shared" si="67"/>
        <v>4.8588532800003748E-2</v>
      </c>
      <c r="AB139" s="11"/>
      <c r="AC139" s="189">
        <v>4.8349999999999997E-2</v>
      </c>
      <c r="AD139" s="185">
        <f t="shared" si="47"/>
        <v>-5.0932495199921303E-3</v>
      </c>
      <c r="AE139" s="189"/>
      <c r="AF139" s="31">
        <f t="shared" si="65"/>
        <v>-7.6037343274121586E-4</v>
      </c>
      <c r="AG139" s="209">
        <f t="shared" si="58"/>
        <v>4.0487710843372798E-2</v>
      </c>
      <c r="AH139" s="209">
        <f t="shared" si="59"/>
        <v>0.13076145065861289</v>
      </c>
      <c r="AI139" s="195">
        <f t="shared" si="60"/>
        <v>0.11086640666721675</v>
      </c>
      <c r="AJ139" s="209">
        <f t="shared" si="61"/>
        <v>0.12196018031727596</v>
      </c>
      <c r="AK139" s="195">
        <f t="shared" si="62"/>
        <v>4.1145810201549282E-2</v>
      </c>
      <c r="AL139" s="209">
        <f t="shared" si="63"/>
        <v>2.0762033476787619E-2</v>
      </c>
      <c r="AM139" s="209">
        <f t="shared" si="68"/>
        <v>4.7148532800003751E-2</v>
      </c>
      <c r="AN139" s="197"/>
      <c r="AO139" s="201">
        <v>1122.7606000000001</v>
      </c>
      <c r="AP139" s="189">
        <v>1453.1528000000001</v>
      </c>
      <c r="AQ139" s="4">
        <v>330.3922</v>
      </c>
      <c r="AR139" s="189">
        <v>330.47763400000002</v>
      </c>
      <c r="AS139" s="201">
        <v>1122.7762889999999</v>
      </c>
      <c r="AT139" s="189">
        <v>1453.253923</v>
      </c>
      <c r="AU139" s="61" t="s">
        <v>584</v>
      </c>
    </row>
    <row r="140" spans="1:47" s="10" customFormat="1" x14ac:dyDescent="0.2">
      <c r="A140" s="224" t="s">
        <v>7</v>
      </c>
      <c r="B140" s="13" t="s">
        <v>139</v>
      </c>
      <c r="C140" s="61" t="s">
        <v>270</v>
      </c>
      <c r="D140" s="12" t="s">
        <v>407</v>
      </c>
      <c r="E140" s="61" t="s">
        <v>670</v>
      </c>
      <c r="F140" s="4">
        <v>1286.0574999999999</v>
      </c>
      <c r="G140" s="189">
        <v>1388.8288</v>
      </c>
      <c r="H140" s="4">
        <v>102.7713</v>
      </c>
      <c r="I140" s="189">
        <v>102.79900000000001</v>
      </c>
      <c r="J140" s="4">
        <v>0.09</v>
      </c>
      <c r="K140" s="189">
        <v>2.9999999999999997E-4</v>
      </c>
      <c r="L140" s="4">
        <v>24</v>
      </c>
      <c r="M140" s="189">
        <v>24.75</v>
      </c>
      <c r="N140" s="4">
        <v>4.0000000000000001E-3</v>
      </c>
      <c r="O140" s="222"/>
      <c r="P140" s="4">
        <v>1.6100000000000001E-3</v>
      </c>
      <c r="Q140" s="189">
        <f t="shared" si="69"/>
        <v>1.7815158000047404E-3</v>
      </c>
      <c r="R140" s="189"/>
      <c r="S140" s="31">
        <f t="shared" si="70"/>
        <v>5.1582637828123182E-3</v>
      </c>
      <c r="T140" s="217">
        <f t="shared" si="51"/>
        <v>5.5242629743588623E-2</v>
      </c>
      <c r="U140" s="9">
        <f t="shared" si="52"/>
        <v>4.7791164658634443E-2</v>
      </c>
      <c r="V140" s="217">
        <f t="shared" si="53"/>
        <v>0.13740507383772638</v>
      </c>
      <c r="W140" s="9">
        <f t="shared" si="54"/>
        <v>0.11841703579117252</v>
      </c>
      <c r="X140" s="217">
        <f t="shared" si="55"/>
        <v>0.12766645850751956</v>
      </c>
      <c r="Y140" s="217">
        <f t="shared" si="56"/>
        <v>4.8655478411332442E-2</v>
      </c>
      <c r="Z140" s="217">
        <f t="shared" si="57"/>
        <v>2.7460265642730519E-2</v>
      </c>
      <c r="AA140" s="217">
        <f t="shared" si="67"/>
        <v>5.3768788000006396E-2</v>
      </c>
      <c r="AB140" s="11"/>
      <c r="AC140" s="189">
        <v>5.3629999999999997E-2</v>
      </c>
      <c r="AD140" s="185">
        <f t="shared" si="47"/>
        <v>1.7151580000474031E-4</v>
      </c>
      <c r="AE140" s="189"/>
      <c r="AF140" s="31">
        <f t="shared" si="65"/>
        <v>3.5482637828123179E-3</v>
      </c>
      <c r="AG140" s="209">
        <f t="shared" si="58"/>
        <v>4.6181164658634442E-2</v>
      </c>
      <c r="AH140" s="209">
        <f t="shared" si="59"/>
        <v>0.13579507383772638</v>
      </c>
      <c r="AI140" s="195">
        <f t="shared" si="60"/>
        <v>0.11680703579117252</v>
      </c>
      <c r="AJ140" s="209">
        <f t="shared" si="61"/>
        <v>0.12605645850751956</v>
      </c>
      <c r="AK140" s="195">
        <f t="shared" si="62"/>
        <v>4.7045478411332442E-2</v>
      </c>
      <c r="AL140" s="209">
        <f t="shared" si="63"/>
        <v>2.5850265642730519E-2</v>
      </c>
      <c r="AM140" s="209">
        <f t="shared" si="68"/>
        <v>5.2158788000006395E-2</v>
      </c>
      <c r="AN140" s="197"/>
      <c r="AO140" s="201">
        <v>1122.7701</v>
      </c>
      <c r="AP140" s="189">
        <v>1453.1587</v>
      </c>
      <c r="AQ140" s="4">
        <v>330.3886</v>
      </c>
      <c r="AR140" s="189">
        <v>330.47763400000002</v>
      </c>
      <c r="AS140" s="201">
        <v>1122.7762889999999</v>
      </c>
      <c r="AT140" s="189">
        <v>1453.253923</v>
      </c>
      <c r="AU140" s="61" t="s">
        <v>569</v>
      </c>
    </row>
    <row r="141" spans="1:47" s="10" customFormat="1" x14ac:dyDescent="0.2">
      <c r="A141" s="224" t="s">
        <v>7</v>
      </c>
      <c r="B141" s="13" t="s">
        <v>140</v>
      </c>
      <c r="C141" s="61" t="s">
        <v>270</v>
      </c>
      <c r="D141" s="12" t="s">
        <v>409</v>
      </c>
      <c r="E141" s="61" t="s">
        <v>670</v>
      </c>
      <c r="F141" s="4">
        <v>1286.0474999999999</v>
      </c>
      <c r="G141" s="189">
        <v>1388.8264999999999</v>
      </c>
      <c r="H141" s="4">
        <v>102.779</v>
      </c>
      <c r="I141" s="189">
        <v>102.80670000000001</v>
      </c>
      <c r="J141" s="4">
        <v>0.1</v>
      </c>
      <c r="K141" s="189">
        <v>2.9999999999999997E-4</v>
      </c>
      <c r="L141" s="4">
        <v>24</v>
      </c>
      <c r="M141" s="189">
        <v>24.75</v>
      </c>
      <c r="N141" s="4">
        <v>5.0000000000000001E-3</v>
      </c>
      <c r="O141" s="222"/>
      <c r="P141" s="4">
        <v>1.7899999999999999E-3</v>
      </c>
      <c r="Q141" s="189">
        <f t="shared" si="69"/>
        <v>4.6477961400057666E-3</v>
      </c>
      <c r="R141" s="189"/>
      <c r="S141" s="31">
        <f t="shared" si="70"/>
        <v>7.544875597637675E-3</v>
      </c>
      <c r="T141" s="217">
        <f t="shared" si="51"/>
        <v>5.8128926008066628E-2</v>
      </c>
      <c r="U141" s="9">
        <f t="shared" si="52"/>
        <v>5.0883534136546019E-2</v>
      </c>
      <c r="V141" s="217">
        <f t="shared" si="53"/>
        <v>0.14016601345792878</v>
      </c>
      <c r="W141" s="9">
        <f t="shared" si="54"/>
        <v>0.12164621458345609</v>
      </c>
      <c r="X141" s="217">
        <f t="shared" si="55"/>
        <v>0.1299128502014355</v>
      </c>
      <c r="Y141" s="217">
        <f t="shared" si="56"/>
        <v>5.1862199289582911E-2</v>
      </c>
      <c r="Z141" s="217">
        <f t="shared" si="57"/>
        <v>3.0254367731686216E-2</v>
      </c>
      <c r="AA141" s="217">
        <f t="shared" si="67"/>
        <v>5.6500840400005359E-2</v>
      </c>
      <c r="AB141" s="11"/>
      <c r="AC141" s="189">
        <v>5.6340000000000001E-2</v>
      </c>
      <c r="AD141" s="185">
        <f t="shared" si="47"/>
        <v>2.8577961400057666E-3</v>
      </c>
      <c r="AE141" s="189"/>
      <c r="AF141" s="31">
        <f t="shared" si="65"/>
        <v>5.754875597637675E-3</v>
      </c>
      <c r="AG141" s="209">
        <f t="shared" si="58"/>
        <v>4.9093534136546019E-2</v>
      </c>
      <c r="AH141" s="209">
        <f t="shared" si="59"/>
        <v>0.13837601345792877</v>
      </c>
      <c r="AI141" s="195">
        <f t="shared" si="60"/>
        <v>0.11985621458345609</v>
      </c>
      <c r="AJ141" s="209">
        <f t="shared" si="61"/>
        <v>0.12812285020143549</v>
      </c>
      <c r="AK141" s="195">
        <f t="shared" si="62"/>
        <v>5.0072199289582911E-2</v>
      </c>
      <c r="AL141" s="209">
        <f t="shared" si="63"/>
        <v>2.8464367731686216E-2</v>
      </c>
      <c r="AM141" s="209">
        <f t="shared" si="68"/>
        <v>5.4710840400005359E-2</v>
      </c>
      <c r="AN141" s="197"/>
      <c r="AO141" s="201">
        <v>1122.7701</v>
      </c>
      <c r="AP141" s="189">
        <v>1453.1587</v>
      </c>
      <c r="AQ141" s="4">
        <v>330.3886</v>
      </c>
      <c r="AR141" s="189">
        <v>330.47763400000002</v>
      </c>
      <c r="AS141" s="201">
        <v>1122.7762889999999</v>
      </c>
      <c r="AT141" s="189">
        <v>1453.253923</v>
      </c>
      <c r="AU141" s="61" t="s">
        <v>569</v>
      </c>
    </row>
    <row r="142" spans="1:47" s="10" customFormat="1" x14ac:dyDescent="0.2">
      <c r="A142" s="224" t="s">
        <v>7</v>
      </c>
      <c r="B142" s="13" t="s">
        <v>141</v>
      </c>
      <c r="C142" s="61" t="s">
        <v>270</v>
      </c>
      <c r="D142" s="12" t="s">
        <v>411</v>
      </c>
      <c r="E142" s="61" t="s">
        <v>670</v>
      </c>
      <c r="F142" s="4">
        <v>1286.0578</v>
      </c>
      <c r="G142" s="189">
        <v>1388.8342</v>
      </c>
      <c r="H142" s="4">
        <v>102.7764</v>
      </c>
      <c r="I142" s="189">
        <v>102.79819999999999</v>
      </c>
      <c r="J142" s="4">
        <v>0.111</v>
      </c>
      <c r="K142" s="189">
        <v>2.9999999999999997E-4</v>
      </c>
      <c r="L142" s="4">
        <v>24</v>
      </c>
      <c r="M142" s="189">
        <v>24.76</v>
      </c>
      <c r="N142" s="4">
        <v>5.0000000000000001E-3</v>
      </c>
      <c r="O142" s="222"/>
      <c r="P142" s="4">
        <v>1.98E-3</v>
      </c>
      <c r="Q142" s="189">
        <f t="shared" si="69"/>
        <v>1.4837204399995585E-3</v>
      </c>
      <c r="R142" s="189"/>
      <c r="S142" s="31">
        <f t="shared" si="70"/>
        <v>4.9112740286400627E-3</v>
      </c>
      <c r="T142" s="217">
        <f t="shared" si="51"/>
        <v>5.4943324015766848E-2</v>
      </c>
      <c r="U142" s="9">
        <f t="shared" si="52"/>
        <v>4.7469879518067234E-2</v>
      </c>
      <c r="V142" s="217">
        <f t="shared" si="53"/>
        <v>0.13711887584940996</v>
      </c>
      <c r="W142" s="9">
        <f t="shared" si="54"/>
        <v>0.11808179031707694</v>
      </c>
      <c r="X142" s="217">
        <f t="shared" si="55"/>
        <v>0.12743298154441618</v>
      </c>
      <c r="Y142" s="217">
        <f t="shared" si="56"/>
        <v>4.8322532829796039E-2</v>
      </c>
      <c r="Z142" s="217">
        <f t="shared" si="57"/>
        <v>2.7170793946424965E-2</v>
      </c>
      <c r="AA142" s="217">
        <f t="shared" si="67"/>
        <v>5.3484938400004012E-2</v>
      </c>
      <c r="AB142" s="11"/>
      <c r="AC142" s="189">
        <v>5.2979999999999999E-2</v>
      </c>
      <c r="AD142" s="185">
        <f t="shared" si="47"/>
        <v>-4.962795600004415E-4</v>
      </c>
      <c r="AE142" s="189"/>
      <c r="AF142" s="31">
        <f t="shared" si="65"/>
        <v>2.9312740286400627E-3</v>
      </c>
      <c r="AG142" s="209">
        <f t="shared" si="58"/>
        <v>4.5489879518067232E-2</v>
      </c>
      <c r="AH142" s="209">
        <f t="shared" si="59"/>
        <v>0.13513887584940995</v>
      </c>
      <c r="AI142" s="195">
        <f t="shared" si="60"/>
        <v>0.11610179031707694</v>
      </c>
      <c r="AJ142" s="209">
        <f t="shared" si="61"/>
        <v>0.12545298154441617</v>
      </c>
      <c r="AK142" s="195">
        <f t="shared" si="62"/>
        <v>4.6342532829796036E-2</v>
      </c>
      <c r="AL142" s="209">
        <f t="shared" si="63"/>
        <v>2.5190793946424966E-2</v>
      </c>
      <c r="AM142" s="209">
        <f t="shared" si="68"/>
        <v>5.1504938400004009E-2</v>
      </c>
      <c r="AN142" s="197"/>
      <c r="AO142" s="201">
        <v>1122.7527</v>
      </c>
      <c r="AP142" s="189">
        <v>1453.1601000000001</v>
      </c>
      <c r="AQ142" s="4">
        <v>330.4074</v>
      </c>
      <c r="AR142" s="189">
        <v>330.47763400000002</v>
      </c>
      <c r="AS142" s="201">
        <v>1122.7762889999999</v>
      </c>
      <c r="AT142" s="189">
        <v>1453.253923</v>
      </c>
      <c r="AU142" s="61" t="s">
        <v>566</v>
      </c>
    </row>
    <row r="143" spans="1:47" s="10" customFormat="1" x14ac:dyDescent="0.2">
      <c r="A143" s="224" t="s">
        <v>7</v>
      </c>
      <c r="B143" s="13" t="s">
        <v>142</v>
      </c>
      <c r="C143" s="61" t="s">
        <v>270</v>
      </c>
      <c r="D143" s="12" t="s">
        <v>413</v>
      </c>
      <c r="E143" s="61" t="s">
        <v>670</v>
      </c>
      <c r="F143" s="4">
        <v>1286.0547999999999</v>
      </c>
      <c r="G143" s="189">
        <v>1388.82</v>
      </c>
      <c r="H143" s="4">
        <v>102.76519999999999</v>
      </c>
      <c r="I143" s="189">
        <v>102.79</v>
      </c>
      <c r="J143" s="4">
        <v>0.151</v>
      </c>
      <c r="K143" s="189">
        <v>2.9999999999999997E-4</v>
      </c>
      <c r="L143" s="4">
        <v>24</v>
      </c>
      <c r="M143" s="189">
        <v>24.77</v>
      </c>
      <c r="N143" s="4">
        <v>6.0000000000000001E-3</v>
      </c>
      <c r="O143" s="222"/>
      <c r="P143" s="4">
        <v>2.7000000000000001E-3</v>
      </c>
      <c r="Q143" s="189">
        <f t="shared" si="69"/>
        <v>-1.5686819999984891E-3</v>
      </c>
      <c r="R143" s="189"/>
      <c r="S143" s="31">
        <f t="shared" si="70"/>
        <v>2.3902069897967781E-3</v>
      </c>
      <c r="T143" s="217">
        <f t="shared" si="51"/>
        <v>5.1881655519537162E-2</v>
      </c>
      <c r="U143" s="9">
        <f t="shared" si="52"/>
        <v>4.4176706827309002E-2</v>
      </c>
      <c r="V143" s="217">
        <f t="shared" si="53"/>
        <v>0.13419247212004848</v>
      </c>
      <c r="W143" s="9">
        <f t="shared" si="54"/>
        <v>0.11464830037000256</v>
      </c>
      <c r="X143" s="217">
        <f t="shared" si="55"/>
        <v>0.12503815467448476</v>
      </c>
      <c r="Y143" s="217">
        <f t="shared" si="56"/>
        <v>4.4912248157328971E-2</v>
      </c>
      <c r="Z143" s="217">
        <f t="shared" si="57"/>
        <v>2.4212711985455826E-2</v>
      </c>
      <c r="AA143" s="217">
        <f t="shared" si="67"/>
        <v>5.0575480000006223E-2</v>
      </c>
      <c r="AB143" s="11"/>
      <c r="AC143" s="189">
        <v>4.9180000000000001E-2</v>
      </c>
      <c r="AD143" s="185">
        <f t="shared" si="47"/>
        <v>-4.2686819999984893E-3</v>
      </c>
      <c r="AE143" s="189"/>
      <c r="AF143" s="31">
        <f t="shared" si="65"/>
        <v>-3.09793010203222E-4</v>
      </c>
      <c r="AG143" s="209">
        <f t="shared" si="58"/>
        <v>4.1476706827309001E-2</v>
      </c>
      <c r="AH143" s="209">
        <f t="shared" si="59"/>
        <v>0.13149247212004847</v>
      </c>
      <c r="AI143" s="195">
        <f t="shared" si="60"/>
        <v>0.11194830037000257</v>
      </c>
      <c r="AJ143" s="209">
        <f t="shared" si="61"/>
        <v>0.12233815467448476</v>
      </c>
      <c r="AK143" s="195">
        <f t="shared" si="62"/>
        <v>4.221224815732897E-2</v>
      </c>
      <c r="AL143" s="209">
        <f t="shared" si="63"/>
        <v>2.1512711985455825E-2</v>
      </c>
      <c r="AM143" s="209">
        <f t="shared" si="68"/>
        <v>4.7875480000006222E-2</v>
      </c>
      <c r="AN143" s="197"/>
      <c r="AO143" s="201">
        <v>1122.7557999999999</v>
      </c>
      <c r="AP143" s="189">
        <v>1453.1537000000001</v>
      </c>
      <c r="AQ143" s="4">
        <v>330.39789999999999</v>
      </c>
      <c r="AR143" s="189">
        <v>330.47763400000002</v>
      </c>
      <c r="AS143" s="201">
        <v>1122.7762889999999</v>
      </c>
      <c r="AT143" s="189">
        <v>1453.253923</v>
      </c>
      <c r="AU143" s="61" t="s">
        <v>567</v>
      </c>
    </row>
    <row r="144" spans="1:47" s="10" customFormat="1" x14ac:dyDescent="0.2">
      <c r="A144" s="224" t="s">
        <v>7</v>
      </c>
      <c r="B144" s="13" t="s">
        <v>143</v>
      </c>
      <c r="C144" s="61" t="s">
        <v>270</v>
      </c>
      <c r="D144" s="12" t="s">
        <v>322</v>
      </c>
      <c r="E144" s="61" t="s">
        <v>670</v>
      </c>
      <c r="F144" s="4">
        <v>1286.0319999999999</v>
      </c>
      <c r="G144" s="189">
        <v>1388.8136</v>
      </c>
      <c r="H144" s="4">
        <v>102.7816</v>
      </c>
      <c r="I144" s="189">
        <v>102.80629999999999</v>
      </c>
      <c r="J144" s="4">
        <v>0.2</v>
      </c>
      <c r="K144" s="189">
        <v>2.9999999999999997E-4</v>
      </c>
      <c r="L144" s="4">
        <v>24</v>
      </c>
      <c r="M144" s="189">
        <v>24.78</v>
      </c>
      <c r="N144" s="4">
        <v>4.0000000000000001E-3</v>
      </c>
      <c r="O144" s="222"/>
      <c r="P144" s="4">
        <v>3.5899999999999999E-3</v>
      </c>
      <c r="Q144" s="189">
        <f t="shared" si="69"/>
        <v>4.4988984599996229E-3</v>
      </c>
      <c r="R144" s="189"/>
      <c r="S144" s="31">
        <f t="shared" si="70"/>
        <v>7.4204802587862495E-3</v>
      </c>
      <c r="T144" s="217">
        <f t="shared" si="51"/>
        <v>5.7978744829597417E-2</v>
      </c>
      <c r="U144" s="9">
        <f t="shared" si="52"/>
        <v>5.0722891566259559E-2</v>
      </c>
      <c r="V144" s="217">
        <f t="shared" si="53"/>
        <v>0.14002230843470898</v>
      </c>
      <c r="W144" s="9">
        <f t="shared" si="54"/>
        <v>0.12147835658127598</v>
      </c>
      <c r="X144" s="217">
        <f t="shared" si="55"/>
        <v>0.12979617704468183</v>
      </c>
      <c r="Y144" s="217">
        <f t="shared" si="56"/>
        <v>5.1695522155564611E-2</v>
      </c>
      <c r="Z144" s="217">
        <f t="shared" si="57"/>
        <v>3.0108866463706363E-2</v>
      </c>
      <c r="AA144" s="217">
        <f t="shared" si="67"/>
        <v>5.6358915600000614E-2</v>
      </c>
      <c r="AB144" s="11"/>
      <c r="AC144" s="189">
        <v>5.4379999999999998E-2</v>
      </c>
      <c r="AD144" s="185">
        <f t="shared" si="47"/>
        <v>9.0889845999962303E-4</v>
      </c>
      <c r="AE144" s="189"/>
      <c r="AF144" s="31">
        <f t="shared" si="65"/>
        <v>3.8304802587862496E-3</v>
      </c>
      <c r="AG144" s="209">
        <f t="shared" si="58"/>
        <v>4.7132891566259556E-2</v>
      </c>
      <c r="AH144" s="209">
        <f t="shared" si="59"/>
        <v>0.13643230843470897</v>
      </c>
      <c r="AI144" s="195">
        <f t="shared" si="60"/>
        <v>0.11788835658127599</v>
      </c>
      <c r="AJ144" s="209">
        <f t="shared" si="61"/>
        <v>0.12620617704468182</v>
      </c>
      <c r="AK144" s="195">
        <f t="shared" si="62"/>
        <v>4.8105522155564608E-2</v>
      </c>
      <c r="AL144" s="209">
        <f t="shared" si="63"/>
        <v>2.6518866463706364E-2</v>
      </c>
      <c r="AM144" s="209">
        <f t="shared" si="68"/>
        <v>5.2768915600000611E-2</v>
      </c>
      <c r="AN144" s="197"/>
      <c r="AO144" s="201">
        <v>1122.7566999999999</v>
      </c>
      <c r="AP144" s="189">
        <v>1453.155</v>
      </c>
      <c r="AQ144" s="4">
        <v>330.39830000000001</v>
      </c>
      <c r="AR144" s="189">
        <v>330.47763400000002</v>
      </c>
      <c r="AS144" s="201">
        <v>1122.7762889999999</v>
      </c>
      <c r="AT144" s="189">
        <v>1453.253923</v>
      </c>
      <c r="AU144" s="61" t="s">
        <v>570</v>
      </c>
    </row>
    <row r="145" spans="1:47" s="10" customFormat="1" x14ac:dyDescent="0.2">
      <c r="A145" s="224" t="s">
        <v>7</v>
      </c>
      <c r="B145" s="13" t="s">
        <v>144</v>
      </c>
      <c r="C145" s="61" t="s">
        <v>270</v>
      </c>
      <c r="D145" s="12" t="s">
        <v>415</v>
      </c>
      <c r="E145" s="61" t="s">
        <v>670</v>
      </c>
      <c r="F145" s="4">
        <v>1286.0110999999999</v>
      </c>
      <c r="G145" s="189">
        <v>1388.8116</v>
      </c>
      <c r="H145" s="4">
        <v>102.8005</v>
      </c>
      <c r="I145" s="189">
        <v>102.8249</v>
      </c>
      <c r="J145" s="4">
        <v>0.3</v>
      </c>
      <c r="K145" s="189">
        <v>2.9999999999999997E-4</v>
      </c>
      <c r="L145" s="4">
        <v>24</v>
      </c>
      <c r="M145" s="189">
        <v>24.78</v>
      </c>
      <c r="N145" s="4">
        <v>3.0000000000000001E-3</v>
      </c>
      <c r="O145" s="222"/>
      <c r="P145" s="4">
        <v>5.4099999999999999E-3</v>
      </c>
      <c r="Q145" s="189">
        <f t="shared" si="69"/>
        <v>1.1422640580001087E-2</v>
      </c>
      <c r="R145" s="189"/>
      <c r="S145" s="31">
        <f t="shared" si="70"/>
        <v>1.3252667101293886E-2</v>
      </c>
      <c r="T145" s="217">
        <f t="shared" si="51"/>
        <v>6.4990158054570202E-2</v>
      </c>
      <c r="U145" s="9">
        <f t="shared" si="52"/>
        <v>5.8192771084334412E-2</v>
      </c>
      <c r="V145" s="217">
        <f t="shared" si="53"/>
        <v>0.14673672131903004</v>
      </c>
      <c r="W145" s="9">
        <f t="shared" si="54"/>
        <v>0.12929615890248641</v>
      </c>
      <c r="X145" s="217">
        <f t="shared" si="55"/>
        <v>0.13522396566872885</v>
      </c>
      <c r="Y145" s="217">
        <f t="shared" si="56"/>
        <v>5.9456810332823906E-2</v>
      </c>
      <c r="Z145" s="217">
        <f t="shared" si="57"/>
        <v>3.6915239106747322E-2</v>
      </c>
      <c r="AA145" s="217">
        <f t="shared" si="67"/>
        <v>6.295841880000097E-2</v>
      </c>
      <c r="AB145" s="11"/>
      <c r="AC145" s="189">
        <v>5.9580000000000001E-2</v>
      </c>
      <c r="AD145" s="185">
        <f t="shared" si="47"/>
        <v>6.0126405800010867E-3</v>
      </c>
      <c r="AE145" s="189"/>
      <c r="AF145" s="31">
        <f t="shared" si="65"/>
        <v>7.8426671012938858E-3</v>
      </c>
      <c r="AG145" s="209">
        <f t="shared" si="58"/>
        <v>5.2782771084334414E-2</v>
      </c>
      <c r="AH145" s="209">
        <f t="shared" si="59"/>
        <v>0.14132672131903004</v>
      </c>
      <c r="AI145" s="195">
        <f t="shared" si="60"/>
        <v>0.12388615890248642</v>
      </c>
      <c r="AJ145" s="209">
        <f t="shared" si="61"/>
        <v>0.12981396566872885</v>
      </c>
      <c r="AK145" s="195">
        <f t="shared" si="62"/>
        <v>5.4046810332823908E-2</v>
      </c>
      <c r="AL145" s="209">
        <f t="shared" si="63"/>
        <v>3.1505239106747324E-2</v>
      </c>
      <c r="AM145" s="209">
        <f t="shared" si="68"/>
        <v>5.7548418800000972E-2</v>
      </c>
      <c r="AN145" s="197"/>
      <c r="AO145" s="201">
        <v>1122.74</v>
      </c>
      <c r="AP145" s="189">
        <v>1453.1392000000001</v>
      </c>
      <c r="AQ145" s="4">
        <v>330.39920000000001</v>
      </c>
      <c r="AR145" s="189">
        <v>330.47763400000002</v>
      </c>
      <c r="AS145" s="201">
        <v>1122.7762889999999</v>
      </c>
      <c r="AT145" s="189">
        <v>1453.253923</v>
      </c>
      <c r="AU145" s="61" t="s">
        <v>574</v>
      </c>
    </row>
    <row r="146" spans="1:47" s="10" customFormat="1" x14ac:dyDescent="0.2">
      <c r="A146" s="224" t="s">
        <v>7</v>
      </c>
      <c r="B146" s="13" t="s">
        <v>145</v>
      </c>
      <c r="C146" s="61" t="s">
        <v>270</v>
      </c>
      <c r="D146" s="12" t="s">
        <v>318</v>
      </c>
      <c r="E146" s="61" t="s">
        <v>670</v>
      </c>
      <c r="F146" s="4">
        <v>1285.9957999999999</v>
      </c>
      <c r="G146" s="189">
        <v>1388.7846</v>
      </c>
      <c r="H146" s="4">
        <v>102.78879999999999</v>
      </c>
      <c r="I146" s="189">
        <v>102.81319999999999</v>
      </c>
      <c r="J146" s="4">
        <v>0.4</v>
      </c>
      <c r="K146" s="189">
        <v>2.9999999999999997E-4</v>
      </c>
      <c r="L146" s="4">
        <v>24</v>
      </c>
      <c r="M146" s="189">
        <v>24.78</v>
      </c>
      <c r="N146" s="4">
        <v>0</v>
      </c>
      <c r="O146" s="222"/>
      <c r="P146" s="4">
        <v>7.26E-3</v>
      </c>
      <c r="Q146" s="189">
        <f t="shared" si="69"/>
        <v>7.0673834400025726E-3</v>
      </c>
      <c r="R146" s="189"/>
      <c r="S146" s="31">
        <f t="shared" si="70"/>
        <v>9.5726552105919183E-3</v>
      </c>
      <c r="T146" s="217">
        <f t="shared" si="51"/>
        <v>6.0573094255232718E-2</v>
      </c>
      <c r="U146" s="9">
        <f t="shared" si="52"/>
        <v>5.3493975903609631E-2</v>
      </c>
      <c r="V146" s="217">
        <f t="shared" si="53"/>
        <v>0.14250549384451006</v>
      </c>
      <c r="W146" s="9">
        <f t="shared" si="54"/>
        <v>0.12437556072689121</v>
      </c>
      <c r="X146" s="217">
        <f t="shared" si="55"/>
        <v>0.13180881927246446</v>
      </c>
      <c r="Y146" s="217">
        <f t="shared" si="56"/>
        <v>5.457214123480103E-2</v>
      </c>
      <c r="Z146" s="217">
        <f t="shared" si="57"/>
        <v>3.2624159946863074E-2</v>
      </c>
      <c r="AA146" s="217">
        <f t="shared" si="67"/>
        <v>5.8807118400004299E-2</v>
      </c>
      <c r="AB146" s="11"/>
      <c r="AC146" s="189">
        <v>5.3310000000000003E-2</v>
      </c>
      <c r="AD146" s="185">
        <f t="shared" si="47"/>
        <v>-1.9261655999742739E-4</v>
      </c>
      <c r="AE146" s="189"/>
      <c r="AF146" s="31">
        <f t="shared" si="65"/>
        <v>2.3126552105919183E-3</v>
      </c>
      <c r="AG146" s="209">
        <f t="shared" si="58"/>
        <v>4.6233975903609628E-2</v>
      </c>
      <c r="AH146" s="209">
        <f t="shared" si="59"/>
        <v>0.13524549384451007</v>
      </c>
      <c r="AI146" s="195">
        <f t="shared" si="60"/>
        <v>0.11711556072689121</v>
      </c>
      <c r="AJ146" s="209">
        <f t="shared" si="61"/>
        <v>0.12454881927246446</v>
      </c>
      <c r="AK146" s="195">
        <f t="shared" si="62"/>
        <v>4.7312141234801028E-2</v>
      </c>
      <c r="AL146" s="209">
        <f t="shared" si="63"/>
        <v>2.5364159946863075E-2</v>
      </c>
      <c r="AM146" s="209">
        <f t="shared" si="68"/>
        <v>5.1547118400004296E-2</v>
      </c>
      <c r="AN146" s="197"/>
      <c r="AO146" s="201">
        <v>1122.74</v>
      </c>
      <c r="AP146" s="189">
        <v>1453.1392000000001</v>
      </c>
      <c r="AQ146" s="4">
        <v>330.39920000000001</v>
      </c>
      <c r="AR146" s="189">
        <v>330.47763400000002</v>
      </c>
      <c r="AS146" s="201">
        <v>1122.7762889999999</v>
      </c>
      <c r="AT146" s="189">
        <v>1453.253923</v>
      </c>
      <c r="AU146" s="61" t="s">
        <v>574</v>
      </c>
    </row>
    <row r="147" spans="1:47" s="10" customFormat="1" x14ac:dyDescent="0.2">
      <c r="A147" s="224" t="s">
        <v>7</v>
      </c>
      <c r="B147" s="13" t="s">
        <v>146</v>
      </c>
      <c r="C147" s="61" t="s">
        <v>270</v>
      </c>
      <c r="D147" s="12" t="s">
        <v>315</v>
      </c>
      <c r="E147" s="61" t="s">
        <v>670</v>
      </c>
      <c r="F147" s="4">
        <v>1285.9884</v>
      </c>
      <c r="G147" s="189">
        <v>1388.7832000000001</v>
      </c>
      <c r="H147" s="4">
        <v>102.7948</v>
      </c>
      <c r="I147" s="189">
        <v>102.8158</v>
      </c>
      <c r="J147" s="4">
        <v>0.499</v>
      </c>
      <c r="K147" s="189">
        <v>2.9999999999999997E-4</v>
      </c>
      <c r="L147" s="4">
        <v>24</v>
      </c>
      <c r="M147" s="189">
        <v>24.774999999999999</v>
      </c>
      <c r="N147" s="4">
        <v>5.0000000000000001E-3</v>
      </c>
      <c r="O147" s="222"/>
      <c r="P147" s="4">
        <v>9.1000000000000004E-3</v>
      </c>
      <c r="Q147" s="189">
        <f t="shared" si="69"/>
        <v>8.0352183599998739E-3</v>
      </c>
      <c r="R147" s="189"/>
      <c r="S147" s="31">
        <f t="shared" si="70"/>
        <v>1.0387110342215046E-2</v>
      </c>
      <c r="T147" s="217">
        <f t="shared" si="51"/>
        <v>6.1552719293104019E-2</v>
      </c>
      <c r="U147" s="9">
        <f t="shared" si="52"/>
        <v>5.453815261043736E-2</v>
      </c>
      <c r="V147" s="217">
        <f t="shared" si="53"/>
        <v>0.14344353329215664</v>
      </c>
      <c r="W147" s="9">
        <f t="shared" si="54"/>
        <v>0.12546816721361714</v>
      </c>
      <c r="X147" s="217">
        <f t="shared" si="55"/>
        <v>0.13256735262143593</v>
      </c>
      <c r="Y147" s="217">
        <f t="shared" si="56"/>
        <v>5.5656873670161477E-2</v>
      </c>
      <c r="Z147" s="217">
        <f t="shared" si="57"/>
        <v>3.3574914166820236E-2</v>
      </c>
      <c r="AA147" s="217">
        <f t="shared" si="67"/>
        <v>5.9729629599999612E-2</v>
      </c>
      <c r="AB147" s="11"/>
      <c r="AC147" s="189">
        <v>5.2470000000000003E-2</v>
      </c>
      <c r="AD147" s="185">
        <f t="shared" si="47"/>
        <v>-1.0647816400001266E-3</v>
      </c>
      <c r="AE147" s="189"/>
      <c r="AF147" s="31">
        <f t="shared" si="65"/>
        <v>1.2871103422150455E-3</v>
      </c>
      <c r="AG147" s="209">
        <f t="shared" si="58"/>
        <v>4.5438152610437363E-2</v>
      </c>
      <c r="AH147" s="209">
        <f t="shared" si="59"/>
        <v>0.13434353329215665</v>
      </c>
      <c r="AI147" s="195">
        <f t="shared" si="60"/>
        <v>0.11636816721361715</v>
      </c>
      <c r="AJ147" s="209">
        <f t="shared" si="61"/>
        <v>0.12346735262143593</v>
      </c>
      <c r="AK147" s="195">
        <f t="shared" si="62"/>
        <v>4.655687367016148E-2</v>
      </c>
      <c r="AL147" s="209">
        <f t="shared" si="63"/>
        <v>2.4474914166820235E-2</v>
      </c>
      <c r="AM147" s="209">
        <f t="shared" si="68"/>
        <v>5.0629629599999615E-2</v>
      </c>
      <c r="AN147" s="197"/>
      <c r="AO147" s="201">
        <v>1122.7365</v>
      </c>
      <c r="AP147" s="189">
        <v>1453.1465000000001</v>
      </c>
      <c r="AQ147" s="4">
        <v>330.41</v>
      </c>
      <c r="AR147" s="189">
        <v>330.47763400000002</v>
      </c>
      <c r="AS147" s="201">
        <v>1122.7762889999999</v>
      </c>
      <c r="AT147" s="189">
        <v>1453.253923</v>
      </c>
      <c r="AU147" s="61" t="s">
        <v>576</v>
      </c>
    </row>
    <row r="148" spans="1:47" s="10" customFormat="1" x14ac:dyDescent="0.2">
      <c r="A148" s="224" t="s">
        <v>7</v>
      </c>
      <c r="B148" s="13" t="s">
        <v>147</v>
      </c>
      <c r="C148" s="61" t="s">
        <v>270</v>
      </c>
      <c r="D148" s="12" t="s">
        <v>312</v>
      </c>
      <c r="E148" s="61" t="s">
        <v>670</v>
      </c>
      <c r="F148" s="4">
        <v>1285.9775</v>
      </c>
      <c r="G148" s="189">
        <v>1388.7746999999999</v>
      </c>
      <c r="H148" s="4">
        <v>102.7972</v>
      </c>
      <c r="I148" s="189">
        <v>102.82510000000001</v>
      </c>
      <c r="J148" s="4">
        <v>0.59099999999999997</v>
      </c>
      <c r="K148" s="189">
        <v>5.0000000000000001E-4</v>
      </c>
      <c r="L148" s="4">
        <v>24</v>
      </c>
      <c r="M148" s="189">
        <v>24.78</v>
      </c>
      <c r="N148" s="4">
        <v>6.0000000000000001E-3</v>
      </c>
      <c r="O148" s="222"/>
      <c r="P148" s="4">
        <v>1.082E-2</v>
      </c>
      <c r="Q148" s="189">
        <f t="shared" si="69"/>
        <v>1.1497089420004158E-2</v>
      </c>
      <c r="R148" s="189"/>
      <c r="S148" s="31">
        <f t="shared" si="70"/>
        <v>1.3315906858828129E-2</v>
      </c>
      <c r="T148" s="217">
        <f t="shared" si="51"/>
        <v>6.5065858369052876E-2</v>
      </c>
      <c r="U148" s="9">
        <f t="shared" si="52"/>
        <v>5.8273092369477641E-2</v>
      </c>
      <c r="V148" s="217">
        <f t="shared" si="53"/>
        <v>0.14680927390872966</v>
      </c>
      <c r="W148" s="9">
        <f t="shared" si="54"/>
        <v>0.1293803577537011</v>
      </c>
      <c r="X148" s="217">
        <f t="shared" si="55"/>
        <v>0.13528239542029041</v>
      </c>
      <c r="Y148" s="217">
        <f t="shared" si="56"/>
        <v>5.9540384036159022E-2</v>
      </c>
      <c r="Z148" s="217">
        <f t="shared" si="57"/>
        <v>3.6988873478549067E-2</v>
      </c>
      <c r="AA148" s="217">
        <f t="shared" si="67"/>
        <v>6.3029381200003343E-2</v>
      </c>
      <c r="AB148" s="11"/>
      <c r="AC148" s="189">
        <v>5.425E-2</v>
      </c>
      <c r="AD148" s="185">
        <f t="shared" si="47"/>
        <v>6.770894200041587E-4</v>
      </c>
      <c r="AE148" s="189"/>
      <c r="AF148" s="31">
        <f t="shared" si="65"/>
        <v>2.4959068588281293E-3</v>
      </c>
      <c r="AG148" s="209">
        <f t="shared" si="58"/>
        <v>4.7453092369477645E-2</v>
      </c>
      <c r="AH148" s="209">
        <f t="shared" si="59"/>
        <v>0.13598927390872967</v>
      </c>
      <c r="AI148" s="195">
        <f t="shared" si="60"/>
        <v>0.11856035775370111</v>
      </c>
      <c r="AJ148" s="209">
        <f t="shared" si="61"/>
        <v>0.12446239542029042</v>
      </c>
      <c r="AK148" s="195">
        <f t="shared" si="62"/>
        <v>4.8720384036159026E-2</v>
      </c>
      <c r="AL148" s="209">
        <f t="shared" si="63"/>
        <v>2.6168873478549067E-2</v>
      </c>
      <c r="AM148" s="209">
        <f t="shared" si="68"/>
        <v>5.2209381200003346E-2</v>
      </c>
      <c r="AN148" s="197"/>
      <c r="AO148" s="201">
        <v>1122.7533000000001</v>
      </c>
      <c r="AP148" s="189">
        <v>1453.1412</v>
      </c>
      <c r="AQ148" s="4">
        <v>330.3879</v>
      </c>
      <c r="AR148" s="189">
        <v>330.47763400000002</v>
      </c>
      <c r="AS148" s="201">
        <v>1122.7762889999999</v>
      </c>
      <c r="AT148" s="189">
        <v>1453.253923</v>
      </c>
      <c r="AU148" s="61" t="s">
        <v>585</v>
      </c>
    </row>
    <row r="149" spans="1:47" s="10" customFormat="1" x14ac:dyDescent="0.2">
      <c r="A149" s="224" t="s">
        <v>7</v>
      </c>
      <c r="B149" s="13" t="s">
        <v>148</v>
      </c>
      <c r="C149" s="61" t="s">
        <v>270</v>
      </c>
      <c r="D149" s="12" t="s">
        <v>311</v>
      </c>
      <c r="E149" s="61" t="s">
        <v>670</v>
      </c>
      <c r="F149" s="4">
        <v>1285.972</v>
      </c>
      <c r="G149" s="189">
        <v>1388.7707</v>
      </c>
      <c r="H149" s="4">
        <v>102.7987</v>
      </c>
      <c r="I149" s="189">
        <v>102.82559999999999</v>
      </c>
      <c r="J149" s="4">
        <v>0.60199999999999998</v>
      </c>
      <c r="K149" s="189">
        <v>6.9999999999999999E-4</v>
      </c>
      <c r="L149" s="4">
        <v>24</v>
      </c>
      <c r="M149" s="189">
        <v>24.774999999999999</v>
      </c>
      <c r="N149" s="4">
        <v>7.0000000000000001E-3</v>
      </c>
      <c r="O149" s="222"/>
      <c r="P149" s="9">
        <v>1.1039999999999999E-2</v>
      </c>
      <c r="Q149" s="189">
        <f t="shared" si="69"/>
        <v>1.168321152000118E-2</v>
      </c>
      <c r="R149" s="189"/>
      <c r="S149" s="31">
        <f t="shared" si="70"/>
        <v>1.3474055125871347E-2</v>
      </c>
      <c r="T149" s="217">
        <f t="shared" si="51"/>
        <v>6.5255137691565324E-2</v>
      </c>
      <c r="U149" s="9">
        <f t="shared" si="52"/>
        <v>5.8473895582324298E-2</v>
      </c>
      <c r="V149" s="217">
        <f t="shared" si="53"/>
        <v>0.14699068824120332</v>
      </c>
      <c r="W149" s="9">
        <f t="shared" si="54"/>
        <v>0.1295908674546869</v>
      </c>
      <c r="X149" s="217">
        <f t="shared" si="55"/>
        <v>0.1354284796752836</v>
      </c>
      <c r="Y149" s="217">
        <f t="shared" si="56"/>
        <v>5.9749329284118247E-2</v>
      </c>
      <c r="Z149" s="217">
        <f t="shared" si="57"/>
        <v>3.7173000877373852E-2</v>
      </c>
      <c r="AA149" s="217">
        <f t="shared" si="67"/>
        <v>6.3206787200002168E-2</v>
      </c>
      <c r="AB149" s="11"/>
      <c r="AC149" s="189">
        <v>5.4199999999999998E-2</v>
      </c>
      <c r="AD149" s="185">
        <f t="shared" si="47"/>
        <v>6.4321152000118044E-4</v>
      </c>
      <c r="AE149" s="189"/>
      <c r="AF149" s="31">
        <f t="shared" si="65"/>
        <v>2.4340551258713473E-3</v>
      </c>
      <c r="AG149" s="209">
        <f t="shared" si="58"/>
        <v>4.7433895582324297E-2</v>
      </c>
      <c r="AH149" s="209">
        <f t="shared" si="59"/>
        <v>0.13595068824120332</v>
      </c>
      <c r="AI149" s="195">
        <f t="shared" si="60"/>
        <v>0.1185508674546869</v>
      </c>
      <c r="AJ149" s="209">
        <f t="shared" si="61"/>
        <v>0.1243884796752836</v>
      </c>
      <c r="AK149" s="195">
        <f t="shared" si="62"/>
        <v>4.8709329284118245E-2</v>
      </c>
      <c r="AL149" s="209">
        <f t="shared" si="63"/>
        <v>2.6133000877373851E-2</v>
      </c>
      <c r="AM149" s="209">
        <f t="shared" si="68"/>
        <v>5.2166787200002167E-2</v>
      </c>
      <c r="AN149" s="197"/>
      <c r="AO149" s="201">
        <v>1122.7453</v>
      </c>
      <c r="AP149" s="189">
        <v>1453.1366</v>
      </c>
      <c r="AQ149" s="4">
        <v>330.3913</v>
      </c>
      <c r="AR149" s="189">
        <v>330.47763400000002</v>
      </c>
      <c r="AS149" s="201">
        <v>1122.7762889999999</v>
      </c>
      <c r="AT149" s="189">
        <v>1453.253923</v>
      </c>
      <c r="AU149" s="61" t="s">
        <v>578</v>
      </c>
    </row>
    <row r="150" spans="1:47" s="10" customFormat="1" x14ac:dyDescent="0.2">
      <c r="A150" s="224" t="s">
        <v>7</v>
      </c>
      <c r="B150" s="13" t="s">
        <v>149</v>
      </c>
      <c r="C150" s="61" t="s">
        <v>270</v>
      </c>
      <c r="D150" s="12" t="s">
        <v>309</v>
      </c>
      <c r="E150" s="61" t="s">
        <v>670</v>
      </c>
      <c r="F150" s="4">
        <v>1285.96</v>
      </c>
      <c r="G150" s="189">
        <v>1388.7593999999999</v>
      </c>
      <c r="H150" s="4">
        <v>102.79940000000001</v>
      </c>
      <c r="I150" s="189">
        <v>102.8253</v>
      </c>
      <c r="J150" s="4">
        <v>0.7</v>
      </c>
      <c r="K150" s="189">
        <v>2.9999999999999997E-4</v>
      </c>
      <c r="L150" s="4">
        <v>24</v>
      </c>
      <c r="M150" s="189">
        <v>24.774999999999999</v>
      </c>
      <c r="N150" s="4">
        <v>7.0000000000000001E-3</v>
      </c>
      <c r="O150" s="222"/>
      <c r="P150" s="4">
        <v>1.291E-2</v>
      </c>
      <c r="Q150" s="189">
        <f t="shared" si="69"/>
        <v>1.1571538260000125E-2</v>
      </c>
      <c r="R150" s="189"/>
      <c r="S150" s="31">
        <f t="shared" si="70"/>
        <v>1.3379157788381696E-2</v>
      </c>
      <c r="T150" s="217">
        <f t="shared" si="51"/>
        <v>6.5141565217345487E-2</v>
      </c>
      <c r="U150" s="9">
        <f t="shared" si="52"/>
        <v>5.835341365461516E-2</v>
      </c>
      <c r="V150" s="217">
        <f t="shared" si="53"/>
        <v>0.14688183403632138</v>
      </c>
      <c r="W150" s="9">
        <f t="shared" si="54"/>
        <v>0.12946455947918939</v>
      </c>
      <c r="X150" s="217">
        <f t="shared" si="55"/>
        <v>0.13534082741671227</v>
      </c>
      <c r="Y150" s="217">
        <f t="shared" si="56"/>
        <v>5.9623960255418496E-2</v>
      </c>
      <c r="Z150" s="217">
        <f t="shared" si="57"/>
        <v>3.7062517360027414E-2</v>
      </c>
      <c r="AA150" s="217">
        <f t="shared" si="67"/>
        <v>6.3100343600005715E-2</v>
      </c>
      <c r="AB150" s="11"/>
      <c r="AC150" s="189">
        <v>5.2229999999999999E-2</v>
      </c>
      <c r="AD150" s="185">
        <f t="shared" si="47"/>
        <v>-1.3384617399998747E-3</v>
      </c>
      <c r="AE150" s="189"/>
      <c r="AF150" s="31">
        <f t="shared" si="65"/>
        <v>4.6915778838169629E-4</v>
      </c>
      <c r="AG150" s="209">
        <f t="shared" si="58"/>
        <v>4.5443413654615163E-2</v>
      </c>
      <c r="AH150" s="209">
        <f t="shared" si="59"/>
        <v>0.13397183403632137</v>
      </c>
      <c r="AI150" s="195">
        <f t="shared" si="60"/>
        <v>0.11655455947918938</v>
      </c>
      <c r="AJ150" s="209">
        <f t="shared" si="61"/>
        <v>0.12243082741671227</v>
      </c>
      <c r="AK150" s="195">
        <f t="shared" si="62"/>
        <v>4.6713960255418498E-2</v>
      </c>
      <c r="AL150" s="209">
        <f t="shared" si="63"/>
        <v>2.4152517360027416E-2</v>
      </c>
      <c r="AM150" s="209">
        <f t="shared" si="68"/>
        <v>5.0190343600005717E-2</v>
      </c>
      <c r="AN150" s="197"/>
      <c r="AO150" s="201">
        <v>1122.7438999999999</v>
      </c>
      <c r="AP150" s="189">
        <v>1453.1383000000001</v>
      </c>
      <c r="AQ150" s="4">
        <v>330.39440000000002</v>
      </c>
      <c r="AR150" s="189">
        <v>330.47763400000002</v>
      </c>
      <c r="AS150" s="201">
        <v>1122.7762889999999</v>
      </c>
      <c r="AT150" s="189">
        <v>1453.253923</v>
      </c>
      <c r="AU150" s="61" t="s">
        <v>580</v>
      </c>
    </row>
    <row r="151" spans="1:47" s="10" customFormat="1" x14ac:dyDescent="0.2">
      <c r="A151" s="224" t="s">
        <v>7</v>
      </c>
      <c r="B151" s="13" t="s">
        <v>150</v>
      </c>
      <c r="C151" s="61" t="s">
        <v>270</v>
      </c>
      <c r="D151" s="12" t="s">
        <v>304</v>
      </c>
      <c r="E151" s="61" t="s">
        <v>670</v>
      </c>
      <c r="F151" s="4">
        <v>1285.943</v>
      </c>
      <c r="G151" s="189">
        <v>1388.7539999999999</v>
      </c>
      <c r="H151" s="4">
        <v>102.81100000000001</v>
      </c>
      <c r="I151" s="189">
        <v>102.8357</v>
      </c>
      <c r="J151" s="4">
        <v>0.8</v>
      </c>
      <c r="K151" s="189">
        <v>2.9999999999999997E-4</v>
      </c>
      <c r="L151" s="4">
        <v>24</v>
      </c>
      <c r="M151" s="189">
        <v>24.774999999999999</v>
      </c>
      <c r="N151" s="4">
        <v>8.0000000000000002E-3</v>
      </c>
      <c r="O151" s="222"/>
      <c r="P151" s="4">
        <v>1.482E-2</v>
      </c>
      <c r="Q151" s="189">
        <f t="shared" si="69"/>
        <v>1.5442877940003541E-2</v>
      </c>
      <c r="R151" s="189"/>
      <c r="S151" s="31">
        <f t="shared" si="70"/>
        <v>1.6683551412526698E-2</v>
      </c>
      <c r="T151" s="217">
        <f t="shared" si="51"/>
        <v>6.9087274103367236E-2</v>
      </c>
      <c r="U151" s="9">
        <f t="shared" si="52"/>
        <v>6.2530120481926077E-2</v>
      </c>
      <c r="V151" s="217">
        <f t="shared" si="53"/>
        <v>0.15066525054862723</v>
      </c>
      <c r="W151" s="9">
        <f t="shared" si="54"/>
        <v>0.13384698713883431</v>
      </c>
      <c r="X151" s="217">
        <f t="shared" si="55"/>
        <v>0.13838300856104979</v>
      </c>
      <c r="Y151" s="217">
        <f t="shared" si="56"/>
        <v>6.3973366105193552E-2</v>
      </c>
      <c r="Z151" s="217">
        <f t="shared" si="57"/>
        <v>4.0904981367930304E-2</v>
      </c>
      <c r="AA151" s="217">
        <f t="shared" si="67"/>
        <v>6.6790388400001177E-2</v>
      </c>
      <c r="AB151" s="11"/>
      <c r="AC151" s="189">
        <v>5.425E-2</v>
      </c>
      <c r="AD151" s="185">
        <f t="shared" si="47"/>
        <v>6.2287794000354113E-4</v>
      </c>
      <c r="AE151" s="189"/>
      <c r="AF151" s="31">
        <f t="shared" si="65"/>
        <v>1.8635514125266983E-3</v>
      </c>
      <c r="AG151" s="209">
        <f t="shared" si="58"/>
        <v>4.7710120481926077E-2</v>
      </c>
      <c r="AH151" s="209">
        <f t="shared" si="59"/>
        <v>0.13584525054862723</v>
      </c>
      <c r="AI151" s="195">
        <f t="shared" si="60"/>
        <v>0.11902698713883431</v>
      </c>
      <c r="AJ151" s="209">
        <f t="shared" si="61"/>
        <v>0.12356300856104979</v>
      </c>
      <c r="AK151" s="195">
        <f t="shared" si="62"/>
        <v>4.9153366105193552E-2</v>
      </c>
      <c r="AL151" s="209">
        <f t="shared" si="63"/>
        <v>2.6084981367930304E-2</v>
      </c>
      <c r="AM151" s="209">
        <f t="shared" si="68"/>
        <v>5.1970388400001177E-2</v>
      </c>
      <c r="AN151" s="197"/>
      <c r="AO151" s="201">
        <v>1122.7365</v>
      </c>
      <c r="AP151" s="189">
        <v>1453.1349</v>
      </c>
      <c r="AQ151" s="4">
        <v>330.39839999999998</v>
      </c>
      <c r="AR151" s="189">
        <v>330.47763400000002</v>
      </c>
      <c r="AS151" s="201">
        <v>1122.7762889999999</v>
      </c>
      <c r="AT151" s="189">
        <v>1453.253923</v>
      </c>
      <c r="AU151" s="61" t="s">
        <v>496</v>
      </c>
    </row>
    <row r="152" spans="1:47" s="10" customFormat="1" x14ac:dyDescent="0.2">
      <c r="A152" s="224" t="s">
        <v>7</v>
      </c>
      <c r="B152" s="13" t="s">
        <v>151</v>
      </c>
      <c r="C152" s="61" t="s">
        <v>270</v>
      </c>
      <c r="D152" s="12" t="s">
        <v>416</v>
      </c>
      <c r="E152" s="61" t="s">
        <v>670</v>
      </c>
      <c r="F152" s="4">
        <v>1285.9293</v>
      </c>
      <c r="G152" s="189">
        <v>1388.7424000000001</v>
      </c>
      <c r="H152" s="4">
        <v>102.81310000000001</v>
      </c>
      <c r="I152" s="189">
        <v>102.834</v>
      </c>
      <c r="J152" s="4">
        <v>0.9</v>
      </c>
      <c r="K152" s="189">
        <v>2.9999999999999997E-4</v>
      </c>
      <c r="L152" s="4">
        <v>24</v>
      </c>
      <c r="M152" s="189">
        <v>24.77</v>
      </c>
      <c r="N152" s="4">
        <v>3.0000000000000001E-3</v>
      </c>
      <c r="O152" s="222"/>
      <c r="P152" s="4">
        <v>1.677E-2</v>
      </c>
      <c r="Q152" s="189">
        <f t="shared" si="69"/>
        <v>1.4810062800002299E-2</v>
      </c>
      <c r="R152" s="189"/>
      <c r="S152" s="31">
        <f t="shared" si="70"/>
        <v>1.6141356896903235E-2</v>
      </c>
      <c r="T152" s="217">
        <f t="shared" si="51"/>
        <v>6.8441105257079471E-2</v>
      </c>
      <c r="U152" s="9">
        <f t="shared" si="52"/>
        <v>6.1847389558231464E-2</v>
      </c>
      <c r="V152" s="217">
        <f t="shared" si="53"/>
        <v>0.15004543110262603</v>
      </c>
      <c r="W152" s="9">
        <f t="shared" si="54"/>
        <v>0.13313010297432143</v>
      </c>
      <c r="X152" s="217">
        <f t="shared" si="55"/>
        <v>0.13788516207341672</v>
      </c>
      <c r="Y152" s="217">
        <f t="shared" si="56"/>
        <v>6.3261945531826402E-2</v>
      </c>
      <c r="Z152" s="217">
        <f t="shared" si="57"/>
        <v>4.0275150051456876E-2</v>
      </c>
      <c r="AA152" s="217">
        <f t="shared" si="67"/>
        <v>6.6187208000002329E-2</v>
      </c>
      <c r="AB152" s="11"/>
      <c r="AC152" s="189">
        <v>5.1679999999999997E-2</v>
      </c>
      <c r="AD152" s="185">
        <f t="shared" si="47"/>
        <v>-1.9599371999977008E-3</v>
      </c>
      <c r="AE152" s="189"/>
      <c r="AF152" s="31">
        <f t="shared" si="65"/>
        <v>-6.2864310309676541E-4</v>
      </c>
      <c r="AG152" s="209">
        <f t="shared" si="58"/>
        <v>4.5077389558231463E-2</v>
      </c>
      <c r="AH152" s="209">
        <f t="shared" si="59"/>
        <v>0.13327543110262602</v>
      </c>
      <c r="AI152" s="195">
        <f t="shared" si="60"/>
        <v>0.11636010297432142</v>
      </c>
      <c r="AJ152" s="209">
        <f t="shared" si="61"/>
        <v>0.12111516207341672</v>
      </c>
      <c r="AK152" s="195">
        <f t="shared" si="62"/>
        <v>4.6491945531826402E-2</v>
      </c>
      <c r="AL152" s="209">
        <f t="shared" si="63"/>
        <v>2.3505150051456876E-2</v>
      </c>
      <c r="AM152" s="209">
        <f t="shared" si="68"/>
        <v>4.9417208000002329E-2</v>
      </c>
      <c r="AN152" s="197"/>
      <c r="AO152" s="201">
        <v>1122.7208000000001</v>
      </c>
      <c r="AP152" s="189">
        <v>1453.1312</v>
      </c>
      <c r="AQ152" s="4">
        <v>330.41039999999998</v>
      </c>
      <c r="AR152" s="189">
        <v>330.47763400000002</v>
      </c>
      <c r="AS152" s="201">
        <v>1122.7762889999999</v>
      </c>
      <c r="AT152" s="189">
        <v>1453.253923</v>
      </c>
      <c r="AU152" s="61" t="s">
        <v>493</v>
      </c>
    </row>
    <row r="153" spans="1:47" s="10" customFormat="1" x14ac:dyDescent="0.2">
      <c r="A153" s="224" t="s">
        <v>7</v>
      </c>
      <c r="B153" s="13" t="s">
        <v>152</v>
      </c>
      <c r="C153" s="61" t="s">
        <v>270</v>
      </c>
      <c r="D153" s="12" t="s">
        <v>417</v>
      </c>
      <c r="E153" s="61" t="s">
        <v>670</v>
      </c>
      <c r="F153" s="4">
        <v>1285.9002</v>
      </c>
      <c r="G153" s="189">
        <v>1388.7277999999999</v>
      </c>
      <c r="H153" s="4">
        <v>102.8276</v>
      </c>
      <c r="I153" s="189">
        <v>102.8481</v>
      </c>
      <c r="J153" s="4">
        <v>1</v>
      </c>
      <c r="K153" s="189">
        <v>2.9999999999999997E-4</v>
      </c>
      <c r="L153" s="4">
        <v>24</v>
      </c>
      <c r="M153" s="189">
        <v>24.754999999999999</v>
      </c>
      <c r="N153" s="4">
        <v>7.0000000000000001E-3</v>
      </c>
      <c r="O153" s="222"/>
      <c r="P153" s="4">
        <v>1.874E-2</v>
      </c>
      <c r="Q153" s="189">
        <f t="shared" si="69"/>
        <v>2.0058706020002148E-2</v>
      </c>
      <c r="R153" s="189"/>
      <c r="S153" s="31">
        <f t="shared" si="70"/>
        <v>2.0662487881781329E-2</v>
      </c>
      <c r="T153" s="217">
        <f t="shared" si="51"/>
        <v>7.3814537790894974E-2</v>
      </c>
      <c r="U153" s="9">
        <f t="shared" si="52"/>
        <v>6.7510040160640744E-2</v>
      </c>
      <c r="V153" s="217">
        <f t="shared" si="53"/>
        <v>0.15520242849015631</v>
      </c>
      <c r="W153" s="9">
        <f t="shared" si="54"/>
        <v>0.13908216386635291</v>
      </c>
      <c r="X153" s="217">
        <f t="shared" si="55"/>
        <v>0.1420230574958623</v>
      </c>
      <c r="Y153" s="217">
        <f t="shared" si="56"/>
        <v>6.9167933181214281E-2</v>
      </c>
      <c r="Z153" s="217">
        <f t="shared" si="57"/>
        <v>4.5519400657212827E-2</v>
      </c>
      <c r="AA153" s="217">
        <f t="shared" si="67"/>
        <v>7.1190057200006152E-2</v>
      </c>
      <c r="AB153" s="11"/>
      <c r="AC153" s="189">
        <v>5.5079999999999997E-2</v>
      </c>
      <c r="AD153" s="185">
        <f t="shared" si="47"/>
        <v>1.3187060200021486E-3</v>
      </c>
      <c r="AE153" s="189"/>
      <c r="AF153" s="31">
        <f t="shared" si="65"/>
        <v>1.922487881781329E-3</v>
      </c>
      <c r="AG153" s="209">
        <f t="shared" si="58"/>
        <v>4.8770040160640744E-2</v>
      </c>
      <c r="AH153" s="209">
        <f t="shared" si="59"/>
        <v>0.1364624284901563</v>
      </c>
      <c r="AI153" s="195">
        <f t="shared" si="60"/>
        <v>0.12034216386635291</v>
      </c>
      <c r="AJ153" s="209">
        <f t="shared" si="61"/>
        <v>0.1232830574958623</v>
      </c>
      <c r="AK153" s="195">
        <f t="shared" si="62"/>
        <v>5.0427933181214281E-2</v>
      </c>
      <c r="AL153" s="209">
        <f t="shared" si="63"/>
        <v>2.6779400657212828E-2</v>
      </c>
      <c r="AM153" s="209">
        <f t="shared" si="68"/>
        <v>5.2450057200006152E-2</v>
      </c>
      <c r="AN153" s="197"/>
      <c r="AO153" s="201">
        <v>1122.7122999999999</v>
      </c>
      <c r="AP153" s="189">
        <v>1453.124</v>
      </c>
      <c r="AQ153" s="4">
        <v>330.4117</v>
      </c>
      <c r="AR153" s="189">
        <v>330.47763400000002</v>
      </c>
      <c r="AS153" s="201">
        <v>1122.7762889999999</v>
      </c>
      <c r="AT153" s="189">
        <v>1453.253923</v>
      </c>
      <c r="AU153" s="61" t="s">
        <v>490</v>
      </c>
    </row>
    <row r="154" spans="1:47" s="10" customFormat="1" x14ac:dyDescent="0.2">
      <c r="A154" s="224" t="s">
        <v>7</v>
      </c>
      <c r="B154" s="13" t="s">
        <v>153</v>
      </c>
      <c r="C154" s="61" t="s">
        <v>270</v>
      </c>
      <c r="D154" s="12" t="s">
        <v>418</v>
      </c>
      <c r="E154" s="61" t="s">
        <v>670</v>
      </c>
      <c r="F154" s="4">
        <v>1285.8961999999999</v>
      </c>
      <c r="G154" s="189">
        <v>1388.7073</v>
      </c>
      <c r="H154" s="4">
        <v>102.8111</v>
      </c>
      <c r="I154" s="189">
        <v>102.8426</v>
      </c>
      <c r="J154" s="4">
        <v>1.101</v>
      </c>
      <c r="K154" s="189">
        <v>2.9999999999999997E-4</v>
      </c>
      <c r="L154" s="4">
        <v>24</v>
      </c>
      <c r="M154" s="189">
        <v>24.76</v>
      </c>
      <c r="N154" s="4">
        <v>3.0000000000000001E-3</v>
      </c>
      <c r="O154" s="222"/>
      <c r="P154" s="4">
        <v>2.0750000000000001E-2</v>
      </c>
      <c r="Q154" s="189">
        <f t="shared" si="69"/>
        <v>1.8011362920006491E-2</v>
      </c>
      <c r="R154" s="189"/>
      <c r="S154" s="31">
        <f t="shared" si="70"/>
        <v>1.8892418352364514E-2</v>
      </c>
      <c r="T154" s="217">
        <f t="shared" si="51"/>
        <v>7.1714731784595642E-2</v>
      </c>
      <c r="U154" s="9">
        <f t="shared" si="52"/>
        <v>6.5301204819276149E-2</v>
      </c>
      <c r="V154" s="217">
        <f t="shared" si="53"/>
        <v>0.15318647742969915</v>
      </c>
      <c r="W154" s="9">
        <f t="shared" si="54"/>
        <v>0.13675878336148567</v>
      </c>
      <c r="X154" s="217">
        <f t="shared" si="55"/>
        <v>0.14040647231081493</v>
      </c>
      <c r="Y154" s="217">
        <f t="shared" si="56"/>
        <v>6.686272780566993E-2</v>
      </c>
      <c r="Z154" s="217">
        <f t="shared" si="57"/>
        <v>4.3468278068758082E-2</v>
      </c>
      <c r="AA154" s="217">
        <f t="shared" si="67"/>
        <v>6.9238591200004862E-2</v>
      </c>
      <c r="AB154" s="11"/>
      <c r="AC154" s="189">
        <v>5.0979999999999998E-2</v>
      </c>
      <c r="AD154" s="185">
        <f t="shared" si="47"/>
        <v>-2.7386370799935104E-3</v>
      </c>
      <c r="AE154" s="189"/>
      <c r="AF154" s="31">
        <f t="shared" si="65"/>
        <v>-1.8575816476354874E-3</v>
      </c>
      <c r="AG154" s="209">
        <f t="shared" si="58"/>
        <v>4.4551204819276144E-2</v>
      </c>
      <c r="AH154" s="209">
        <f t="shared" si="59"/>
        <v>0.13243647742969916</v>
      </c>
      <c r="AI154" s="195">
        <f t="shared" si="60"/>
        <v>0.11600878336148567</v>
      </c>
      <c r="AJ154" s="209">
        <f t="shared" si="61"/>
        <v>0.11965647231081493</v>
      </c>
      <c r="AK154" s="195">
        <f t="shared" si="62"/>
        <v>4.6112727805669926E-2</v>
      </c>
      <c r="AL154" s="209">
        <f t="shared" si="63"/>
        <v>2.2718278068758081E-2</v>
      </c>
      <c r="AM154" s="209">
        <f t="shared" si="68"/>
        <v>4.8488591200004857E-2</v>
      </c>
      <c r="AN154" s="197"/>
      <c r="AO154" s="201">
        <v>1122.7374</v>
      </c>
      <c r="AP154" s="189">
        <v>1453.1137000000001</v>
      </c>
      <c r="AQ154" s="4">
        <v>330.37630000000001</v>
      </c>
      <c r="AR154" s="189">
        <v>330.47763400000002</v>
      </c>
      <c r="AS154" s="201">
        <v>1122.7762889999999</v>
      </c>
      <c r="AT154" s="189">
        <v>1453.253923</v>
      </c>
      <c r="AU154" s="61" t="s">
        <v>486</v>
      </c>
    </row>
    <row r="155" spans="1:47" s="10" customFormat="1" x14ac:dyDescent="0.2">
      <c r="A155" s="224" t="s">
        <v>7</v>
      </c>
      <c r="B155" s="13" t="s">
        <v>154</v>
      </c>
      <c r="C155" s="61" t="s">
        <v>270</v>
      </c>
      <c r="D155" s="12" t="s">
        <v>298</v>
      </c>
      <c r="E155" s="61" t="s">
        <v>670</v>
      </c>
      <c r="F155" s="4">
        <v>1285.8713</v>
      </c>
      <c r="G155" s="189">
        <v>1388.7057</v>
      </c>
      <c r="H155" s="4">
        <v>102.8344</v>
      </c>
      <c r="I155" s="189">
        <v>102.8566</v>
      </c>
      <c r="J155" s="4">
        <v>1.2</v>
      </c>
      <c r="K155" s="189">
        <v>2.9999999999999997E-4</v>
      </c>
      <c r="L155" s="4">
        <v>24</v>
      </c>
      <c r="M155" s="189">
        <v>24.754999999999999</v>
      </c>
      <c r="N155" s="4">
        <v>5.0000000000000001E-3</v>
      </c>
      <c r="O155" s="222"/>
      <c r="P155" s="4">
        <v>2.274E-2</v>
      </c>
      <c r="Q155" s="189">
        <f t="shared" si="69"/>
        <v>2.3222781720001251E-2</v>
      </c>
      <c r="R155" s="189"/>
      <c r="S155" s="31">
        <f t="shared" si="70"/>
        <v>2.3414310158840494E-2</v>
      </c>
      <c r="T155" s="217">
        <f t="shared" si="51"/>
        <v>7.7069136597856414E-2</v>
      </c>
      <c r="U155" s="9">
        <f t="shared" si="52"/>
        <v>7.0923694779113824E-2</v>
      </c>
      <c r="V155" s="217">
        <f t="shared" si="53"/>
        <v>0.15832886197313201</v>
      </c>
      <c r="W155" s="9">
        <f t="shared" si="54"/>
        <v>0.14267695407124154</v>
      </c>
      <c r="X155" s="217">
        <f t="shared" si="55"/>
        <v>0.1445290108908921</v>
      </c>
      <c r="Y155" s="217">
        <f t="shared" si="56"/>
        <v>7.2734136712536923E-2</v>
      </c>
      <c r="Z155" s="217">
        <f t="shared" si="57"/>
        <v>4.8703022192057688E-2</v>
      </c>
      <c r="AA155" s="217">
        <f t="shared" si="67"/>
        <v>7.4205959200000393E-2</v>
      </c>
      <c r="AB155" s="11"/>
      <c r="AC155" s="189">
        <v>5.4330000000000003E-2</v>
      </c>
      <c r="AD155" s="185">
        <f t="shared" si="47"/>
        <v>4.8278172000125116E-4</v>
      </c>
      <c r="AE155" s="189"/>
      <c r="AF155" s="31">
        <f t="shared" si="65"/>
        <v>6.7431015884049372E-4</v>
      </c>
      <c r="AG155" s="209">
        <f t="shared" si="58"/>
        <v>4.8183694779113828E-2</v>
      </c>
      <c r="AH155" s="209">
        <f t="shared" si="59"/>
        <v>0.135588861973132</v>
      </c>
      <c r="AI155" s="195">
        <f t="shared" si="60"/>
        <v>0.11993695407124154</v>
      </c>
      <c r="AJ155" s="209">
        <f t="shared" si="61"/>
        <v>0.1217890108908921</v>
      </c>
      <c r="AK155" s="195">
        <f t="shared" si="62"/>
        <v>4.9994136712536927E-2</v>
      </c>
      <c r="AL155" s="209">
        <f t="shared" si="63"/>
        <v>2.5963022192057688E-2</v>
      </c>
      <c r="AM155" s="209">
        <f t="shared" si="68"/>
        <v>5.1465959200000397E-2</v>
      </c>
      <c r="AN155" s="197"/>
      <c r="AO155" s="201">
        <v>1122.7030999999999</v>
      </c>
      <c r="AP155" s="189">
        <v>1453.1094000000001</v>
      </c>
      <c r="AQ155" s="4">
        <v>330.40629999999999</v>
      </c>
      <c r="AR155" s="189">
        <v>330.47763400000002</v>
      </c>
      <c r="AS155" s="201">
        <v>1122.7762889999999</v>
      </c>
      <c r="AT155" s="189">
        <v>1453.253923</v>
      </c>
      <c r="AU155" s="61" t="s">
        <v>484</v>
      </c>
    </row>
    <row r="156" spans="1:47" s="10" customFormat="1" x14ac:dyDescent="0.2">
      <c r="A156" s="224" t="s">
        <v>7</v>
      </c>
      <c r="B156" s="13" t="s">
        <v>155</v>
      </c>
      <c r="C156" s="61" t="s">
        <v>270</v>
      </c>
      <c r="D156" s="12" t="s">
        <v>419</v>
      </c>
      <c r="E156" s="61" t="s">
        <v>670</v>
      </c>
      <c r="F156" s="4">
        <v>1285.8607</v>
      </c>
      <c r="G156" s="189">
        <v>1388.7027</v>
      </c>
      <c r="H156" s="4">
        <v>102.842</v>
      </c>
      <c r="I156" s="189">
        <v>102.8687</v>
      </c>
      <c r="J156" s="4">
        <v>1.25</v>
      </c>
      <c r="K156" s="189">
        <v>2.9999999999999997E-4</v>
      </c>
      <c r="L156" s="4">
        <v>24</v>
      </c>
      <c r="M156" s="189">
        <v>24.76</v>
      </c>
      <c r="N156" s="4">
        <v>4.0000000000000001E-3</v>
      </c>
      <c r="O156" s="222"/>
      <c r="P156" s="4">
        <v>2.375E-2</v>
      </c>
      <c r="Q156" s="189">
        <f t="shared" si="69"/>
        <v>2.7726936540005909E-2</v>
      </c>
      <c r="R156" s="189"/>
      <c r="S156" s="31">
        <f t="shared" si="70"/>
        <v>2.7365397325465519E-2</v>
      </c>
      <c r="T156" s="217">
        <f t="shared" si="51"/>
        <v>8.1721738279156853E-2</v>
      </c>
      <c r="U156" s="9">
        <f t="shared" si="52"/>
        <v>7.5783132530119354E-2</v>
      </c>
      <c r="V156" s="217">
        <f t="shared" si="53"/>
        <v>0.16280199566972442</v>
      </c>
      <c r="W156" s="9">
        <f t="shared" si="54"/>
        <v>0.14780273044206521</v>
      </c>
      <c r="X156" s="217">
        <f t="shared" si="55"/>
        <v>0.14811513963036305</v>
      </c>
      <c r="Y156" s="217">
        <f t="shared" si="56"/>
        <v>7.7818209356852019E-2</v>
      </c>
      <c r="Z156" s="217">
        <f t="shared" si="57"/>
        <v>5.3263430461811367E-2</v>
      </c>
      <c r="AA156" s="217">
        <f t="shared" si="67"/>
        <v>7.8499184400001809E-2</v>
      </c>
      <c r="AB156" s="11"/>
      <c r="AC156" s="189">
        <v>5.7979999999999997E-2</v>
      </c>
      <c r="AD156" s="185">
        <f t="shared" si="47"/>
        <v>3.9769365400059084E-3</v>
      </c>
      <c r="AE156" s="189"/>
      <c r="AF156" s="31">
        <f t="shared" si="65"/>
        <v>3.6153973254655185E-3</v>
      </c>
      <c r="AG156" s="209">
        <f t="shared" si="58"/>
        <v>5.2033132530119354E-2</v>
      </c>
      <c r="AH156" s="209">
        <f t="shared" si="59"/>
        <v>0.13905199566972443</v>
      </c>
      <c r="AI156" s="195">
        <f t="shared" si="60"/>
        <v>0.12405273044206522</v>
      </c>
      <c r="AJ156" s="209">
        <f t="shared" si="61"/>
        <v>0.12436513963036305</v>
      </c>
      <c r="AK156" s="195">
        <f t="shared" si="62"/>
        <v>5.4068209356852019E-2</v>
      </c>
      <c r="AL156" s="209">
        <f t="shared" si="63"/>
        <v>2.9513430461811367E-2</v>
      </c>
      <c r="AM156" s="209">
        <f t="shared" si="68"/>
        <v>5.4749184400001809E-2</v>
      </c>
      <c r="AN156" s="197"/>
      <c r="AO156" s="201">
        <v>1122.7284999999999</v>
      </c>
      <c r="AP156" s="189">
        <v>1453.1203</v>
      </c>
      <c r="AQ156" s="4">
        <v>330.39179999999999</v>
      </c>
      <c r="AR156" s="189">
        <v>330.47763400000002</v>
      </c>
      <c r="AS156" s="201">
        <v>1122.7762889999999</v>
      </c>
      <c r="AT156" s="189">
        <v>1453.253923</v>
      </c>
      <c r="AU156" s="61" t="s">
        <v>487</v>
      </c>
    </row>
    <row r="157" spans="1:47" s="10" customFormat="1" x14ac:dyDescent="0.2">
      <c r="A157" s="224" t="s">
        <v>7</v>
      </c>
      <c r="B157" s="13" t="s">
        <v>156</v>
      </c>
      <c r="C157" s="61" t="s">
        <v>270</v>
      </c>
      <c r="D157" s="12" t="s">
        <v>294</v>
      </c>
      <c r="E157" s="61" t="s">
        <v>670</v>
      </c>
      <c r="F157" s="4">
        <v>1285.8616</v>
      </c>
      <c r="G157" s="189">
        <v>1388.6913</v>
      </c>
      <c r="H157" s="4">
        <v>102.8297</v>
      </c>
      <c r="I157" s="189">
        <v>102.8531</v>
      </c>
      <c r="J157" s="4">
        <v>1.3</v>
      </c>
      <c r="K157" s="189">
        <v>2.9999999999999997E-4</v>
      </c>
      <c r="L157" s="4">
        <v>24</v>
      </c>
      <c r="M157" s="189">
        <v>24.76</v>
      </c>
      <c r="N157" s="4">
        <v>3.0000000000000001E-3</v>
      </c>
      <c r="O157" s="222"/>
      <c r="P157" s="4">
        <v>2.479E-2</v>
      </c>
      <c r="Q157" s="189">
        <f t="shared" si="69"/>
        <v>2.1919927020000785E-2</v>
      </c>
      <c r="R157" s="189"/>
      <c r="S157" s="31">
        <f t="shared" si="70"/>
        <v>2.2278823331105528E-2</v>
      </c>
      <c r="T157" s="217">
        <f t="shared" si="51"/>
        <v>7.5727624418505002E-2</v>
      </c>
      <c r="U157" s="9">
        <f t="shared" si="52"/>
        <v>6.951807228915298E-2</v>
      </c>
      <c r="V157" s="217">
        <f t="shared" si="53"/>
        <v>0.15703991400368977</v>
      </c>
      <c r="W157" s="9">
        <f t="shared" si="54"/>
        <v>0.14119614526777052</v>
      </c>
      <c r="X157" s="217">
        <f t="shared" si="55"/>
        <v>0.14349594636360052</v>
      </c>
      <c r="Y157" s="217">
        <f t="shared" si="56"/>
        <v>7.1265171166445374E-2</v>
      </c>
      <c r="Z157" s="217">
        <f t="shared" si="57"/>
        <v>4.7390111598360818E-2</v>
      </c>
      <c r="AA157" s="217">
        <f t="shared" si="67"/>
        <v>7.296411720000151E-2</v>
      </c>
      <c r="AB157" s="11"/>
      <c r="AC157" s="189">
        <v>5.0959999999999998E-2</v>
      </c>
      <c r="AD157" s="185">
        <f t="shared" si="47"/>
        <v>-2.870072979999215E-3</v>
      </c>
      <c r="AE157" s="189"/>
      <c r="AF157" s="31">
        <f t="shared" si="65"/>
        <v>-2.5111766688944714E-3</v>
      </c>
      <c r="AG157" s="209">
        <f t="shared" si="58"/>
        <v>4.472807228915298E-2</v>
      </c>
      <c r="AH157" s="209">
        <f t="shared" si="59"/>
        <v>0.13224991400368977</v>
      </c>
      <c r="AI157" s="195">
        <f t="shared" si="60"/>
        <v>0.11640614526777052</v>
      </c>
      <c r="AJ157" s="209">
        <f t="shared" si="61"/>
        <v>0.11870594636360052</v>
      </c>
      <c r="AK157" s="195">
        <f t="shared" si="62"/>
        <v>4.6475171166445374E-2</v>
      </c>
      <c r="AL157" s="209">
        <f t="shared" si="63"/>
        <v>2.2600111598360818E-2</v>
      </c>
      <c r="AM157" s="209">
        <f t="shared" si="68"/>
        <v>4.8174117200001511E-2</v>
      </c>
      <c r="AN157" s="197"/>
      <c r="AO157" s="201">
        <v>1122.7091</v>
      </c>
      <c r="AP157" s="189">
        <v>1453.1114</v>
      </c>
      <c r="AQ157" s="4">
        <v>330.40230000000003</v>
      </c>
      <c r="AR157" s="189">
        <v>330.47763400000002</v>
      </c>
      <c r="AS157" s="201">
        <v>1122.7762889999999</v>
      </c>
      <c r="AT157" s="189">
        <v>1453.253923</v>
      </c>
      <c r="AU157" s="61" t="s">
        <v>480</v>
      </c>
    </row>
    <row r="158" spans="1:47" s="10" customFormat="1" x14ac:dyDescent="0.2">
      <c r="A158" s="224" t="s">
        <v>7</v>
      </c>
      <c r="B158" s="13" t="s">
        <v>157</v>
      </c>
      <c r="C158" s="61" t="s">
        <v>270</v>
      </c>
      <c r="D158" s="12" t="s">
        <v>316</v>
      </c>
      <c r="E158" s="61" t="s">
        <v>670</v>
      </c>
      <c r="F158" s="4">
        <v>1285.8386</v>
      </c>
      <c r="G158" s="189">
        <v>1388.6801</v>
      </c>
      <c r="H158" s="4">
        <v>102.8415</v>
      </c>
      <c r="I158" s="189">
        <v>102.8664</v>
      </c>
      <c r="J158" s="4">
        <v>1.4</v>
      </c>
      <c r="K158" s="189">
        <v>2.9999999999999997E-4</v>
      </c>
      <c r="L158" s="4">
        <v>24</v>
      </c>
      <c r="M158" s="189">
        <v>24.77</v>
      </c>
      <c r="N158" s="4">
        <v>3.0000000000000001E-3</v>
      </c>
      <c r="O158" s="222"/>
      <c r="P158" s="4">
        <v>2.683E-2</v>
      </c>
      <c r="Q158" s="189">
        <f t="shared" si="69"/>
        <v>2.6870774880002557E-2</v>
      </c>
      <c r="R158" s="189"/>
      <c r="S158" s="31">
        <f t="shared" si="70"/>
        <v>2.6611326168436859E-2</v>
      </c>
      <c r="T158" s="217">
        <f t="shared" si="51"/>
        <v>8.0835600972932298E-2</v>
      </c>
      <c r="U158" s="9">
        <f t="shared" si="52"/>
        <v>7.4859437751000762E-2</v>
      </c>
      <c r="V158" s="217">
        <f t="shared" si="53"/>
        <v>0.16194970357173588</v>
      </c>
      <c r="W158" s="9">
        <f t="shared" si="54"/>
        <v>0.14682764978084289</v>
      </c>
      <c r="X158" s="217">
        <f t="shared" si="55"/>
        <v>0.14743159740464762</v>
      </c>
      <c r="Y158" s="217">
        <f t="shared" si="56"/>
        <v>7.6851145068148607E-2</v>
      </c>
      <c r="Z158" s="217">
        <f t="shared" si="57"/>
        <v>5.2394022757653147E-2</v>
      </c>
      <c r="AA158" s="217">
        <f t="shared" si="67"/>
        <v>7.7683116800002949E-2</v>
      </c>
      <c r="AB158" s="11"/>
      <c r="AC158" s="189">
        <v>5.4010000000000002E-2</v>
      </c>
      <c r="AD158" s="185">
        <f t="shared" si="47"/>
        <v>4.0774880002557301E-5</v>
      </c>
      <c r="AE158" s="189"/>
      <c r="AF158" s="31">
        <f t="shared" si="65"/>
        <v>-2.1867383156314035E-4</v>
      </c>
      <c r="AG158" s="209">
        <f t="shared" si="58"/>
        <v>4.8029437751000763E-2</v>
      </c>
      <c r="AH158" s="209">
        <f t="shared" si="59"/>
        <v>0.13511970357173589</v>
      </c>
      <c r="AI158" s="195">
        <f t="shared" si="60"/>
        <v>0.1199976497808429</v>
      </c>
      <c r="AJ158" s="209">
        <f t="shared" si="61"/>
        <v>0.12060159740464763</v>
      </c>
      <c r="AK158" s="195">
        <f t="shared" si="62"/>
        <v>5.0021145068148608E-2</v>
      </c>
      <c r="AL158" s="209">
        <f t="shared" si="63"/>
        <v>2.5564022757653147E-2</v>
      </c>
      <c r="AM158" s="209">
        <f t="shared" si="68"/>
        <v>5.085311680000295E-2</v>
      </c>
      <c r="AN158" s="197"/>
      <c r="AO158" s="201">
        <v>1122.7182</v>
      </c>
      <c r="AP158" s="189">
        <v>1453.1158</v>
      </c>
      <c r="AQ158" s="4">
        <v>330.39760000000001</v>
      </c>
      <c r="AR158" s="189">
        <v>330.47763400000002</v>
      </c>
      <c r="AS158" s="201">
        <v>1122.7762889999999</v>
      </c>
      <c r="AT158" s="189">
        <v>1453.253923</v>
      </c>
      <c r="AU158" s="61" t="s">
        <v>586</v>
      </c>
    </row>
    <row r="159" spans="1:47" s="10" customFormat="1" x14ac:dyDescent="0.2">
      <c r="A159" s="224" t="s">
        <v>7</v>
      </c>
      <c r="B159" s="13" t="s">
        <v>158</v>
      </c>
      <c r="C159" s="61" t="s">
        <v>270</v>
      </c>
      <c r="D159" s="12" t="s">
        <v>292</v>
      </c>
      <c r="E159" s="61" t="s">
        <v>670</v>
      </c>
      <c r="F159" s="4">
        <v>1285.8245999999999</v>
      </c>
      <c r="G159" s="189">
        <v>1388.6741</v>
      </c>
      <c r="H159" s="4">
        <v>102.84950000000001</v>
      </c>
      <c r="I159" s="189">
        <v>102.8723</v>
      </c>
      <c r="J159" s="4">
        <v>1.5</v>
      </c>
      <c r="K159" s="189">
        <v>2.9999999999999997E-4</v>
      </c>
      <c r="L159" s="4">
        <v>24</v>
      </c>
      <c r="M159" s="189">
        <v>24.774999999999999</v>
      </c>
      <c r="N159" s="4">
        <v>5.0000000000000001E-3</v>
      </c>
      <c r="O159" s="222"/>
      <c r="P159" s="4">
        <v>2.894E-2</v>
      </c>
      <c r="Q159" s="189">
        <f t="shared" si="69"/>
        <v>2.9067015660004358E-2</v>
      </c>
      <c r="R159" s="189"/>
      <c r="S159" s="31">
        <f t="shared" si="70"/>
        <v>2.854853151549111E-2</v>
      </c>
      <c r="T159" s="217">
        <f t="shared" si="51"/>
        <v>8.3110382758604828E-2</v>
      </c>
      <c r="U159" s="9">
        <f t="shared" si="52"/>
        <v>7.72289156626461E-2</v>
      </c>
      <c r="V159" s="217">
        <f t="shared" si="53"/>
        <v>0.1641379173961468</v>
      </c>
      <c r="W159" s="9">
        <f t="shared" si="54"/>
        <v>0.14932965298498352</v>
      </c>
      <c r="X159" s="217">
        <f t="shared" si="55"/>
        <v>0.1491869436606521</v>
      </c>
      <c r="Y159" s="217">
        <f t="shared" si="56"/>
        <v>7.9332502143076855E-2</v>
      </c>
      <c r="Z159" s="217">
        <f t="shared" si="57"/>
        <v>5.4626634271699004E-2</v>
      </c>
      <c r="AA159" s="217">
        <f t="shared" si="67"/>
        <v>7.9776507600001878E-2</v>
      </c>
      <c r="AB159" s="11"/>
      <c r="AC159" s="189">
        <v>5.4170000000000003E-2</v>
      </c>
      <c r="AD159" s="185">
        <f t="shared" si="47"/>
        <v>1.2701566000435788E-4</v>
      </c>
      <c r="AE159" s="189"/>
      <c r="AF159" s="31">
        <f t="shared" si="65"/>
        <v>-3.9146848450889032E-4</v>
      </c>
      <c r="AG159" s="209">
        <f t="shared" si="58"/>
        <v>4.8288915662646099E-2</v>
      </c>
      <c r="AH159" s="209">
        <f t="shared" si="59"/>
        <v>0.13519791739614681</v>
      </c>
      <c r="AI159" s="195">
        <f t="shared" si="60"/>
        <v>0.12038965298498353</v>
      </c>
      <c r="AJ159" s="209">
        <f t="shared" si="61"/>
        <v>0.12024694366065211</v>
      </c>
      <c r="AK159" s="195">
        <f t="shared" si="62"/>
        <v>5.0392502143076855E-2</v>
      </c>
      <c r="AL159" s="209">
        <f t="shared" si="63"/>
        <v>2.5686634271699003E-2</v>
      </c>
      <c r="AM159" s="209">
        <f t="shared" si="68"/>
        <v>5.0836507600001878E-2</v>
      </c>
      <c r="AN159" s="197"/>
      <c r="AO159" s="201">
        <v>1122.7114999999999</v>
      </c>
      <c r="AP159" s="189">
        <v>1453.1159</v>
      </c>
      <c r="AQ159" s="4">
        <v>330.40440000000001</v>
      </c>
      <c r="AR159" s="189">
        <v>330.47763400000002</v>
      </c>
      <c r="AS159" s="201">
        <v>1122.7762889999999</v>
      </c>
      <c r="AT159" s="189">
        <v>1453.253923</v>
      </c>
      <c r="AU159" s="61" t="s">
        <v>587</v>
      </c>
    </row>
    <row r="160" spans="1:47" s="10" customFormat="1" x14ac:dyDescent="0.2">
      <c r="A160" s="224" t="s">
        <v>7</v>
      </c>
      <c r="B160" s="13" t="s">
        <v>159</v>
      </c>
      <c r="C160" s="61" t="s">
        <v>270</v>
      </c>
      <c r="D160" s="12" t="s">
        <v>289</v>
      </c>
      <c r="E160" s="61" t="s">
        <v>670</v>
      </c>
      <c r="F160" s="4">
        <v>1285.8145999999999</v>
      </c>
      <c r="G160" s="189">
        <v>1388.663</v>
      </c>
      <c r="H160" s="4">
        <v>102.8484</v>
      </c>
      <c r="I160" s="189">
        <v>102.8687</v>
      </c>
      <c r="J160" s="4">
        <v>1.6</v>
      </c>
      <c r="K160" s="189">
        <v>2.9999999999999997E-4</v>
      </c>
      <c r="L160" s="4">
        <v>24</v>
      </c>
      <c r="M160" s="189">
        <v>24.774999999999999</v>
      </c>
      <c r="N160" s="4">
        <v>5.0000000000000001E-3</v>
      </c>
      <c r="O160" s="222"/>
      <c r="P160" s="4">
        <v>3.1040000000000002E-2</v>
      </c>
      <c r="Q160" s="189">
        <f t="shared" si="69"/>
        <v>2.7726936540005909E-2</v>
      </c>
      <c r="R160" s="189"/>
      <c r="S160" s="31">
        <f t="shared" si="70"/>
        <v>2.7365397325465519E-2</v>
      </c>
      <c r="T160" s="217">
        <f t="shared" si="51"/>
        <v>8.1721738279156853E-2</v>
      </c>
      <c r="U160" s="9">
        <f t="shared" si="52"/>
        <v>7.5783132530119354E-2</v>
      </c>
      <c r="V160" s="217">
        <f t="shared" si="53"/>
        <v>0.16280199566972442</v>
      </c>
      <c r="W160" s="9">
        <f t="shared" si="54"/>
        <v>0.14780273044206521</v>
      </c>
      <c r="X160" s="217">
        <f t="shared" si="55"/>
        <v>0.14811513963036305</v>
      </c>
      <c r="Y160" s="217">
        <f t="shared" si="56"/>
        <v>7.7818209356852019E-2</v>
      </c>
      <c r="Z160" s="217">
        <f t="shared" si="57"/>
        <v>5.3263430461811367E-2</v>
      </c>
      <c r="AA160" s="217">
        <f t="shared" si="67"/>
        <v>7.8499184400001809E-2</v>
      </c>
      <c r="AB160" s="11"/>
      <c r="AC160" s="189">
        <v>5.067E-2</v>
      </c>
      <c r="AD160" s="185">
        <f t="shared" si="47"/>
        <v>-3.3130634599940929E-3</v>
      </c>
      <c r="AE160" s="189"/>
      <c r="AF160" s="31">
        <f t="shared" si="65"/>
        <v>-3.6746026745344829E-3</v>
      </c>
      <c r="AG160" s="209">
        <f t="shared" si="58"/>
        <v>4.4743132530119356E-2</v>
      </c>
      <c r="AH160" s="209">
        <f t="shared" si="59"/>
        <v>0.13176199566972441</v>
      </c>
      <c r="AI160" s="195">
        <f t="shared" si="60"/>
        <v>0.11676273044206521</v>
      </c>
      <c r="AJ160" s="209">
        <f t="shared" si="61"/>
        <v>0.11707513963036305</v>
      </c>
      <c r="AK160" s="195">
        <f t="shared" si="62"/>
        <v>4.6778209356852021E-2</v>
      </c>
      <c r="AL160" s="209">
        <f t="shared" si="63"/>
        <v>2.2223430461811366E-2</v>
      </c>
      <c r="AM160" s="209">
        <f t="shared" si="68"/>
        <v>4.7459184400001811E-2</v>
      </c>
      <c r="AN160" s="197"/>
      <c r="AO160" s="201">
        <v>1122.6967999999999</v>
      </c>
      <c r="AP160" s="189">
        <v>1453.1093000000001</v>
      </c>
      <c r="AQ160" s="4">
        <v>330.41250000000002</v>
      </c>
      <c r="AR160" s="189">
        <v>330.47763400000002</v>
      </c>
      <c r="AS160" s="201">
        <v>1122.7762889999999</v>
      </c>
      <c r="AT160" s="189">
        <v>1453.253923</v>
      </c>
      <c r="AU160" s="61" t="s">
        <v>588</v>
      </c>
    </row>
    <row r="161" spans="1:47" s="10" customFormat="1" x14ac:dyDescent="0.2">
      <c r="A161" s="224" t="s">
        <v>7</v>
      </c>
      <c r="B161" s="13" t="s">
        <v>160</v>
      </c>
      <c r="C161" s="61" t="s">
        <v>270</v>
      </c>
      <c r="D161" s="12" t="s">
        <v>287</v>
      </c>
      <c r="E161" s="61" t="s">
        <v>670</v>
      </c>
      <c r="F161" s="4">
        <v>1285.7976000000001</v>
      </c>
      <c r="G161" s="189">
        <v>1388.6496</v>
      </c>
      <c r="H161" s="4">
        <v>102.852</v>
      </c>
      <c r="I161" s="189">
        <v>102.8783</v>
      </c>
      <c r="J161" s="4">
        <v>1.7</v>
      </c>
      <c r="K161" s="189">
        <v>2.9999999999999997E-4</v>
      </c>
      <c r="L161" s="4">
        <v>24</v>
      </c>
      <c r="M161" s="189">
        <v>24.78</v>
      </c>
      <c r="N161" s="4">
        <v>4.0000000000000001E-3</v>
      </c>
      <c r="O161" s="222"/>
      <c r="P161" s="4">
        <v>3.3189999999999997E-2</v>
      </c>
      <c r="Q161" s="189">
        <f t="shared" si="69"/>
        <v>3.1300480860004143E-2</v>
      </c>
      <c r="R161" s="189"/>
      <c r="S161" s="31">
        <f t="shared" si="70"/>
        <v>3.0528119016078999E-2</v>
      </c>
      <c r="T161" s="217">
        <f t="shared" si="51"/>
        <v>8.5429235761694144E-2</v>
      </c>
      <c r="U161" s="9">
        <f t="shared" si="52"/>
        <v>7.9638554216863056E-2</v>
      </c>
      <c r="V161" s="217">
        <f t="shared" si="53"/>
        <v>0.16636958207527641</v>
      </c>
      <c r="W161" s="9">
        <f t="shared" si="54"/>
        <v>0.15187643436774839</v>
      </c>
      <c r="X161" s="217">
        <f t="shared" si="55"/>
        <v>0.15097874424100155</v>
      </c>
      <c r="Y161" s="217">
        <f t="shared" si="56"/>
        <v>8.1858014010496305E-2</v>
      </c>
      <c r="Z161" s="217">
        <f t="shared" si="57"/>
        <v>5.6905097619164735E-2</v>
      </c>
      <c r="AA161" s="217">
        <f t="shared" si="67"/>
        <v>8.1905379600001993E-2</v>
      </c>
      <c r="AB161" s="11"/>
      <c r="AC161" s="189">
        <v>5.2229999999999999E-2</v>
      </c>
      <c r="AD161" s="185">
        <f t="shared" si="47"/>
        <v>-1.8895191399958544E-3</v>
      </c>
      <c r="AE161" s="189"/>
      <c r="AF161" s="31">
        <f t="shared" si="65"/>
        <v>-2.6618809839209986E-3</v>
      </c>
      <c r="AG161" s="209">
        <f t="shared" si="58"/>
        <v>4.6448554216863058E-2</v>
      </c>
      <c r="AH161" s="209">
        <f t="shared" si="59"/>
        <v>0.13317958207527641</v>
      </c>
      <c r="AI161" s="195">
        <f t="shared" si="60"/>
        <v>0.11868643436774839</v>
      </c>
      <c r="AJ161" s="209">
        <f t="shared" si="61"/>
        <v>0.11778874424100155</v>
      </c>
      <c r="AK161" s="195">
        <f t="shared" si="62"/>
        <v>4.8668014010496308E-2</v>
      </c>
      <c r="AL161" s="209">
        <f t="shared" si="63"/>
        <v>2.3715097619164738E-2</v>
      </c>
      <c r="AM161" s="209">
        <f t="shared" si="68"/>
        <v>4.8715379600001996E-2</v>
      </c>
      <c r="AN161" s="197"/>
      <c r="AO161" s="201">
        <v>1122.7194</v>
      </c>
      <c r="AP161" s="189">
        <v>1453.1125999999999</v>
      </c>
      <c r="AQ161" s="4">
        <v>330.39319999999998</v>
      </c>
      <c r="AR161" s="189">
        <v>330.47763400000002</v>
      </c>
      <c r="AS161" s="201">
        <v>1122.7762889999999</v>
      </c>
      <c r="AT161" s="189">
        <v>1453.253923</v>
      </c>
      <c r="AU161" s="61" t="s">
        <v>589</v>
      </c>
    </row>
    <row r="162" spans="1:47" s="10" customFormat="1" x14ac:dyDescent="0.2">
      <c r="A162" s="224" t="s">
        <v>7</v>
      </c>
      <c r="B162" s="13" t="s">
        <v>161</v>
      </c>
      <c r="C162" s="61" t="s">
        <v>270</v>
      </c>
      <c r="D162" s="12" t="s">
        <v>285</v>
      </c>
      <c r="E162" s="61" t="s">
        <v>670</v>
      </c>
      <c r="F162" s="4">
        <v>1285.7738999999999</v>
      </c>
      <c r="G162" s="189">
        <v>1388.6458</v>
      </c>
      <c r="H162" s="4">
        <v>102.8719</v>
      </c>
      <c r="I162" s="189">
        <v>102.8955</v>
      </c>
      <c r="J162" s="4">
        <v>1.7989999999999999</v>
      </c>
      <c r="K162" s="189">
        <v>2.9999999999999997E-4</v>
      </c>
      <c r="L162" s="4">
        <v>24</v>
      </c>
      <c r="M162" s="189">
        <v>24.77</v>
      </c>
      <c r="N162" s="4">
        <v>0</v>
      </c>
      <c r="O162" s="222"/>
      <c r="P162" s="4">
        <v>3.5340000000000003E-2</v>
      </c>
      <c r="Q162" s="189">
        <f t="shared" si="69"/>
        <v>3.770308110000542E-2</v>
      </c>
      <c r="R162" s="189"/>
      <c r="S162" s="31">
        <f t="shared" si="70"/>
        <v>3.6255813918295521E-2</v>
      </c>
      <c r="T162" s="217">
        <f t="shared" si="51"/>
        <v>9.2107087759359274E-2</v>
      </c>
      <c r="U162" s="9">
        <f t="shared" si="52"/>
        <v>8.6546184738952439E-2</v>
      </c>
      <c r="V162" s="217">
        <f t="shared" si="53"/>
        <v>0.17280220339307562</v>
      </c>
      <c r="W162" s="9">
        <f t="shared" si="54"/>
        <v>0.15919023802211557</v>
      </c>
      <c r="X162" s="217">
        <f t="shared" si="55"/>
        <v>0.15615717217201563</v>
      </c>
      <c r="Y162" s="217">
        <f t="shared" si="56"/>
        <v>8.9109375629085719E-2</v>
      </c>
      <c r="Z162" s="217">
        <f t="shared" si="57"/>
        <v>6.3480969554802869E-2</v>
      </c>
      <c r="AA162" s="217">
        <f t="shared" si="67"/>
        <v>8.8008145999999954E-2</v>
      </c>
      <c r="AB162" s="11"/>
      <c r="AC162" s="189">
        <v>5.6779999999999997E-2</v>
      </c>
      <c r="AD162" s="185">
        <f t="shared" ref="AD162:AD225" si="71">Q162-P162</f>
        <v>2.3630811000054167E-3</v>
      </c>
      <c r="AE162" s="189"/>
      <c r="AF162" s="31">
        <f t="shared" si="65"/>
        <v>9.1581391829551745E-4</v>
      </c>
      <c r="AG162" s="209">
        <f t="shared" si="58"/>
        <v>5.1206184738952436E-2</v>
      </c>
      <c r="AH162" s="209">
        <f t="shared" si="59"/>
        <v>0.1374622033930756</v>
      </c>
      <c r="AI162" s="195">
        <f t="shared" si="60"/>
        <v>0.12385023802211556</v>
      </c>
      <c r="AJ162" s="209">
        <f t="shared" si="61"/>
        <v>0.12081717217201562</v>
      </c>
      <c r="AK162" s="195">
        <f t="shared" si="62"/>
        <v>5.3769375629085715E-2</v>
      </c>
      <c r="AL162" s="209">
        <f t="shared" si="63"/>
        <v>2.8140969554802865E-2</v>
      </c>
      <c r="AM162" s="209">
        <f t="shared" si="68"/>
        <v>5.266814599999995E-2</v>
      </c>
      <c r="AN162" s="197"/>
      <c r="AO162" s="201">
        <v>1122.7056</v>
      </c>
      <c r="AP162" s="189">
        <v>1453.1072999999999</v>
      </c>
      <c r="AQ162" s="4">
        <v>330.40170000000001</v>
      </c>
      <c r="AR162" s="189">
        <v>330.47763400000002</v>
      </c>
      <c r="AS162" s="201">
        <v>1122.7762889999999</v>
      </c>
      <c r="AT162" s="189">
        <v>1453.253923</v>
      </c>
      <c r="AU162" s="61" t="s">
        <v>474</v>
      </c>
    </row>
    <row r="163" spans="1:47" s="10" customFormat="1" x14ac:dyDescent="0.2">
      <c r="A163" s="224" t="s">
        <v>7</v>
      </c>
      <c r="B163" s="13" t="s">
        <v>162</v>
      </c>
      <c r="C163" s="61" t="s">
        <v>270</v>
      </c>
      <c r="D163" s="12" t="s">
        <v>283</v>
      </c>
      <c r="E163" s="61" t="s">
        <v>670</v>
      </c>
      <c r="F163" s="4">
        <v>1285.7693999999999</v>
      </c>
      <c r="G163" s="189">
        <v>1388.6382000000001</v>
      </c>
      <c r="H163" s="4">
        <v>102.86879999999999</v>
      </c>
      <c r="I163" s="189">
        <v>102.8942</v>
      </c>
      <c r="J163" s="4">
        <v>1.9</v>
      </c>
      <c r="K163" s="189">
        <v>2.9999999999999997E-4</v>
      </c>
      <c r="L163" s="4">
        <v>24</v>
      </c>
      <c r="M163" s="189">
        <v>24.76</v>
      </c>
      <c r="N163" s="4">
        <v>0</v>
      </c>
      <c r="O163" s="222"/>
      <c r="P163" s="4">
        <v>3.7580000000000002E-2</v>
      </c>
      <c r="Q163" s="189">
        <f t="shared" si="69"/>
        <v>3.7219163640003217E-2</v>
      </c>
      <c r="R163" s="189"/>
      <c r="S163" s="31">
        <f t="shared" si="70"/>
        <v>3.5820186652114783E-2</v>
      </c>
      <c r="T163" s="217">
        <f t="shared" si="51"/>
        <v>9.1600801613822114E-2</v>
      </c>
      <c r="U163" s="9">
        <f t="shared" si="52"/>
        <v>8.6024096385538568E-2</v>
      </c>
      <c r="V163" s="217">
        <f t="shared" si="53"/>
        <v>0.17231420912139583</v>
      </c>
      <c r="W163" s="9">
        <f t="shared" si="54"/>
        <v>0.15863678425073607</v>
      </c>
      <c r="X163" s="217">
        <f t="shared" si="55"/>
        <v>0.15576344086480276</v>
      </c>
      <c r="Y163" s="217">
        <f t="shared" si="56"/>
        <v>8.8560715133415346E-2</v>
      </c>
      <c r="Z163" s="217">
        <f t="shared" si="57"/>
        <v>6.2981681745441165E-2</v>
      </c>
      <c r="AA163" s="217">
        <f t="shared" si="67"/>
        <v>8.7546890399998745E-2</v>
      </c>
      <c r="AB163" s="11"/>
      <c r="AC163" s="189">
        <v>5.4019999999999999E-2</v>
      </c>
      <c r="AD163" s="185">
        <f t="shared" si="71"/>
        <v>-3.6083635999678565E-4</v>
      </c>
      <c r="AE163" s="189"/>
      <c r="AF163" s="31">
        <f t="shared" si="65"/>
        <v>-1.7598133478852196E-3</v>
      </c>
      <c r="AG163" s="209">
        <f t="shared" si="58"/>
        <v>4.8444096385538565E-2</v>
      </c>
      <c r="AH163" s="209">
        <f t="shared" si="59"/>
        <v>0.13473420912139583</v>
      </c>
      <c r="AI163" s="195">
        <f t="shared" si="60"/>
        <v>0.12105678425073607</v>
      </c>
      <c r="AJ163" s="209">
        <f t="shared" si="61"/>
        <v>0.11818344086480276</v>
      </c>
      <c r="AK163" s="195">
        <f t="shared" si="62"/>
        <v>5.0980715133415344E-2</v>
      </c>
      <c r="AL163" s="209">
        <f t="shared" si="63"/>
        <v>2.5401681745441163E-2</v>
      </c>
      <c r="AM163" s="209">
        <f t="shared" si="68"/>
        <v>4.9966890399998742E-2</v>
      </c>
      <c r="AN163" s="197"/>
      <c r="AO163" s="201">
        <v>1122.7173</v>
      </c>
      <c r="AP163" s="189">
        <v>1453.1134</v>
      </c>
      <c r="AQ163" s="4">
        <v>330.39609999999999</v>
      </c>
      <c r="AR163" s="189">
        <v>330.47763400000002</v>
      </c>
      <c r="AS163" s="201">
        <v>1122.7762889999999</v>
      </c>
      <c r="AT163" s="189">
        <v>1453.253923</v>
      </c>
      <c r="AU163" s="61" t="s">
        <v>470</v>
      </c>
    </row>
    <row r="164" spans="1:47" s="10" customFormat="1" x14ac:dyDescent="0.2">
      <c r="A164" s="224" t="s">
        <v>7</v>
      </c>
      <c r="B164" s="13" t="s">
        <v>163</v>
      </c>
      <c r="C164" s="61" t="s">
        <v>270</v>
      </c>
      <c r="D164" s="12" t="s">
        <v>420</v>
      </c>
      <c r="E164" s="61" t="s">
        <v>670</v>
      </c>
      <c r="F164" s="4">
        <v>1285.751</v>
      </c>
      <c r="G164" s="189">
        <v>1388.6359</v>
      </c>
      <c r="H164" s="4">
        <v>102.8849</v>
      </c>
      <c r="I164" s="189">
        <v>102.9135</v>
      </c>
      <c r="J164" s="4">
        <v>2.0009999999999999</v>
      </c>
      <c r="K164" s="189">
        <v>2.9999999999999997E-4</v>
      </c>
      <c r="L164" s="4">
        <v>24</v>
      </c>
      <c r="M164" s="189">
        <v>24.76</v>
      </c>
      <c r="N164" s="4">
        <v>0</v>
      </c>
      <c r="O164" s="222"/>
      <c r="P164" s="4">
        <v>3.984E-2</v>
      </c>
      <c r="Q164" s="189">
        <f t="shared" si="69"/>
        <v>4.4403476700004774E-2</v>
      </c>
      <c r="R164" s="189"/>
      <c r="S164" s="31">
        <f t="shared" si="70"/>
        <v>4.2332781480557212E-2</v>
      </c>
      <c r="T164" s="217">
        <f t="shared" si="51"/>
        <v>9.9143132239987608E-2</v>
      </c>
      <c r="U164" s="9">
        <f t="shared" si="52"/>
        <v>9.3775100401603306E-2</v>
      </c>
      <c r="V164" s="217">
        <f t="shared" si="53"/>
        <v>0.1795890342182247</v>
      </c>
      <c r="W164" s="9">
        <f t="shared" si="54"/>
        <v>0.16686440791186091</v>
      </c>
      <c r="X164" s="217">
        <f t="shared" si="55"/>
        <v>0.16165232501634819</v>
      </c>
      <c r="Y164" s="217">
        <f t="shared" si="56"/>
        <v>9.6715998444600437E-2</v>
      </c>
      <c r="Z164" s="217">
        <f t="shared" si="57"/>
        <v>7.0431887783342972E-2</v>
      </c>
      <c r="AA164" s="217">
        <f t="shared" si="67"/>
        <v>9.4394762000000298E-2</v>
      </c>
      <c r="AB164" s="11"/>
      <c r="AC164" s="189">
        <v>5.9290000000000002E-2</v>
      </c>
      <c r="AD164" s="185">
        <f t="shared" si="71"/>
        <v>4.5634767000047732E-3</v>
      </c>
      <c r="AE164" s="189"/>
      <c r="AF164" s="31">
        <f t="shared" si="65"/>
        <v>2.4927814805572115E-3</v>
      </c>
      <c r="AG164" s="209">
        <f t="shared" si="58"/>
        <v>5.3935100401603306E-2</v>
      </c>
      <c r="AH164" s="209">
        <f t="shared" si="59"/>
        <v>0.13974903421822471</v>
      </c>
      <c r="AI164" s="195">
        <f t="shared" si="60"/>
        <v>0.12702440791186093</v>
      </c>
      <c r="AJ164" s="209">
        <f t="shared" si="61"/>
        <v>0.12181232501634819</v>
      </c>
      <c r="AK164" s="195">
        <f t="shared" si="62"/>
        <v>5.6875998444600437E-2</v>
      </c>
      <c r="AL164" s="209">
        <f t="shared" si="63"/>
        <v>3.0591887783342972E-2</v>
      </c>
      <c r="AM164" s="209">
        <f t="shared" si="68"/>
        <v>5.4554762000000298E-2</v>
      </c>
      <c r="AN164" s="197"/>
      <c r="AO164" s="201">
        <v>1122.7292</v>
      </c>
      <c r="AP164" s="189">
        <v>1453.1151</v>
      </c>
      <c r="AQ164" s="4">
        <v>330.38589999999999</v>
      </c>
      <c r="AR164" s="189">
        <v>330.47763400000002</v>
      </c>
      <c r="AS164" s="201">
        <v>1122.7762889999999</v>
      </c>
      <c r="AT164" s="189">
        <v>1453.253923</v>
      </c>
      <c r="AU164" s="61" t="s">
        <v>485</v>
      </c>
    </row>
    <row r="165" spans="1:47" s="10" customFormat="1" x14ac:dyDescent="0.2">
      <c r="A165" s="224" t="s">
        <v>7</v>
      </c>
      <c r="B165" s="13" t="s">
        <v>164</v>
      </c>
      <c r="C165" s="61" t="s">
        <v>270</v>
      </c>
      <c r="D165" s="12" t="s">
        <v>421</v>
      </c>
      <c r="E165" s="61" t="s">
        <v>670</v>
      </c>
      <c r="F165" s="4">
        <v>1285.7363</v>
      </c>
      <c r="G165" s="189">
        <v>1388.6233999999999</v>
      </c>
      <c r="H165" s="4">
        <v>102.8871</v>
      </c>
      <c r="I165" s="189">
        <v>102.90860000000001</v>
      </c>
      <c r="J165" s="4">
        <v>2.1</v>
      </c>
      <c r="K165" s="189">
        <v>2.9999999999999997E-4</v>
      </c>
      <c r="L165" s="4">
        <v>24</v>
      </c>
      <c r="M165" s="189">
        <v>24.74</v>
      </c>
      <c r="N165" s="4">
        <v>4.0000000000000001E-3</v>
      </c>
      <c r="O165" s="222"/>
      <c r="P165" s="4">
        <v>4.2090000000000002E-2</v>
      </c>
      <c r="Q165" s="189">
        <f t="shared" si="69"/>
        <v>4.2579480120004121E-2</v>
      </c>
      <c r="R165" s="189"/>
      <c r="S165" s="31">
        <f t="shared" si="70"/>
        <v>4.0670181778101264E-2</v>
      </c>
      <c r="T165" s="217">
        <f t="shared" si="51"/>
        <v>9.7223001714155544E-2</v>
      </c>
      <c r="U165" s="9">
        <f t="shared" si="52"/>
        <v>9.1807228915662703E-2</v>
      </c>
      <c r="V165" s="217">
        <f t="shared" si="53"/>
        <v>0.177735997189302</v>
      </c>
      <c r="W165" s="9">
        <f t="shared" si="54"/>
        <v>0.16477332023596952</v>
      </c>
      <c r="X165" s="217">
        <f t="shared" si="55"/>
        <v>0.16014808723321039</v>
      </c>
      <c r="Y165" s="217">
        <f t="shared" si="56"/>
        <v>9.4643511678283776E-2</v>
      </c>
      <c r="Z165" s="217">
        <f t="shared" si="57"/>
        <v>6.8532766374119092E-2</v>
      </c>
      <c r="AA165" s="217">
        <f t="shared" si="67"/>
        <v>9.2656183200006126E-2</v>
      </c>
      <c r="AB165" s="11"/>
      <c r="AC165" s="189">
        <v>5.5129999999999998E-2</v>
      </c>
      <c r="AD165" s="185">
        <f t="shared" si="71"/>
        <v>4.8948012000411822E-4</v>
      </c>
      <c r="AE165" s="189"/>
      <c r="AF165" s="31">
        <f t="shared" si="65"/>
        <v>-1.4198182218987387E-3</v>
      </c>
      <c r="AG165" s="209">
        <f t="shared" si="58"/>
        <v>4.9717228915662701E-2</v>
      </c>
      <c r="AH165" s="209">
        <f t="shared" si="59"/>
        <v>0.13564599718930198</v>
      </c>
      <c r="AI165" s="195">
        <f t="shared" si="60"/>
        <v>0.12268332023596952</v>
      </c>
      <c r="AJ165" s="209">
        <f t="shared" si="61"/>
        <v>0.11805808723321039</v>
      </c>
      <c r="AK165" s="195">
        <f t="shared" si="62"/>
        <v>5.2553511678283774E-2</v>
      </c>
      <c r="AL165" s="209">
        <f t="shared" si="63"/>
        <v>2.6442766374119089E-2</v>
      </c>
      <c r="AM165" s="209">
        <f t="shared" si="68"/>
        <v>5.0566183200006123E-2</v>
      </c>
      <c r="AN165" s="197"/>
      <c r="AO165" s="201">
        <v>1122.7093</v>
      </c>
      <c r="AP165" s="189">
        <v>1453.1179</v>
      </c>
      <c r="AQ165" s="4">
        <v>330.40859999999998</v>
      </c>
      <c r="AR165" s="189">
        <v>330.47763400000002</v>
      </c>
      <c r="AS165" s="201">
        <v>1122.7762889999999</v>
      </c>
      <c r="AT165" s="189">
        <v>1453.253923</v>
      </c>
      <c r="AU165" s="61" t="s">
        <v>468</v>
      </c>
    </row>
    <row r="166" spans="1:47" s="10" customFormat="1" x14ac:dyDescent="0.2">
      <c r="A166" s="224" t="s">
        <v>7</v>
      </c>
      <c r="B166" s="13" t="s">
        <v>165</v>
      </c>
      <c r="C166" s="61" t="s">
        <v>270</v>
      </c>
      <c r="D166" s="12" t="s">
        <v>397</v>
      </c>
      <c r="E166" s="61" t="s">
        <v>670</v>
      </c>
      <c r="F166" s="4">
        <v>1285.7190000000001</v>
      </c>
      <c r="G166" s="189">
        <v>1388.6133</v>
      </c>
      <c r="H166" s="4">
        <v>102.8943</v>
      </c>
      <c r="I166" s="189">
        <v>102.9162</v>
      </c>
      <c r="J166" s="4">
        <v>2.2000000000000002</v>
      </c>
      <c r="K166" s="189">
        <v>4.0000000000000002E-4</v>
      </c>
      <c r="L166" s="4">
        <v>24</v>
      </c>
      <c r="M166" s="189">
        <v>24.754999999999999</v>
      </c>
      <c r="N166" s="4">
        <v>5.0000000000000001E-3</v>
      </c>
      <c r="O166" s="222"/>
      <c r="P166" s="4">
        <v>4.4400000000000002E-2</v>
      </c>
      <c r="Q166" s="189">
        <f t="shared" si="69"/>
        <v>4.5408536040007164E-2</v>
      </c>
      <c r="R166" s="189"/>
      <c r="S166" s="31">
        <f t="shared" si="70"/>
        <v>4.3251547907919442E-2</v>
      </c>
      <c r="T166" s="217">
        <f t="shared" si="51"/>
        <v>0.10020267303480068</v>
      </c>
      <c r="U166" s="9">
        <f t="shared" si="52"/>
        <v>9.4859437751002654E-2</v>
      </c>
      <c r="V166" s="217">
        <f t="shared" si="53"/>
        <v>0.18061184338876046</v>
      </c>
      <c r="W166" s="9">
        <f t="shared" si="54"/>
        <v>0.16801727369344993</v>
      </c>
      <c r="X166" s="217">
        <f t="shared" si="55"/>
        <v>0.162483987438236</v>
      </c>
      <c r="Y166" s="217">
        <f t="shared" si="56"/>
        <v>9.7858548781790233E-2</v>
      </c>
      <c r="Z166" s="217">
        <f t="shared" si="57"/>
        <v>7.1480538732430432E-2</v>
      </c>
      <c r="AA166" s="217">
        <f t="shared" si="67"/>
        <v>9.5352754400003903E-2</v>
      </c>
      <c r="AB166" s="11"/>
      <c r="AC166" s="189">
        <v>5.5800000000000002E-2</v>
      </c>
      <c r="AD166" s="185">
        <f t="shared" si="71"/>
        <v>1.0085360400071616E-3</v>
      </c>
      <c r="AE166" s="189"/>
      <c r="AF166" s="31">
        <f t="shared" si="65"/>
        <v>-1.1484520920805597E-3</v>
      </c>
      <c r="AG166" s="209">
        <f t="shared" si="58"/>
        <v>5.0459437751002652E-2</v>
      </c>
      <c r="AH166" s="209">
        <f t="shared" si="59"/>
        <v>0.13621184338876047</v>
      </c>
      <c r="AI166" s="195">
        <f t="shared" si="60"/>
        <v>0.12361727369344994</v>
      </c>
      <c r="AJ166" s="209">
        <f t="shared" si="61"/>
        <v>0.118083987438236</v>
      </c>
      <c r="AK166" s="195">
        <f t="shared" si="62"/>
        <v>5.3458548781790231E-2</v>
      </c>
      <c r="AL166" s="209">
        <f t="shared" si="63"/>
        <v>2.708053873243043E-2</v>
      </c>
      <c r="AM166" s="209">
        <f t="shared" si="68"/>
        <v>5.0952754400003901E-2</v>
      </c>
      <c r="AN166" s="197"/>
      <c r="AO166" s="201">
        <v>1122.7066</v>
      </c>
      <c r="AP166" s="189">
        <v>1453.1139000000001</v>
      </c>
      <c r="AQ166" s="4">
        <v>330.40730000000002</v>
      </c>
      <c r="AR166" s="189">
        <v>330.47763400000002</v>
      </c>
      <c r="AS166" s="201">
        <v>1122.7762889999999</v>
      </c>
      <c r="AT166" s="189">
        <v>1453.253923</v>
      </c>
      <c r="AU166" s="61" t="s">
        <v>465</v>
      </c>
    </row>
    <row r="167" spans="1:47" s="10" customFormat="1" x14ac:dyDescent="0.2">
      <c r="A167" s="224" t="s">
        <v>7</v>
      </c>
      <c r="B167" s="13" t="s">
        <v>166</v>
      </c>
      <c r="C167" s="61" t="s">
        <v>270</v>
      </c>
      <c r="D167" s="12" t="s">
        <v>396</v>
      </c>
      <c r="E167" s="61" t="s">
        <v>670</v>
      </c>
      <c r="F167" s="4">
        <v>1285.7027</v>
      </c>
      <c r="G167" s="189">
        <v>1388.6002000000001</v>
      </c>
      <c r="H167" s="4">
        <v>102.89749999999999</v>
      </c>
      <c r="I167" s="189">
        <v>102.9217</v>
      </c>
      <c r="J167" s="4">
        <v>2.2999999999999998</v>
      </c>
      <c r="K167" s="189">
        <v>4.0000000000000002E-4</v>
      </c>
      <c r="L167" s="4">
        <v>24</v>
      </c>
      <c r="M167" s="189">
        <v>24.75</v>
      </c>
      <c r="N167" s="4">
        <v>3.0000000000000001E-3</v>
      </c>
      <c r="O167" s="222"/>
      <c r="P167" s="4">
        <v>4.6719999999999998E-2</v>
      </c>
      <c r="Q167" s="189">
        <f t="shared" si="69"/>
        <v>4.7455879140002821E-2</v>
      </c>
      <c r="R167" s="189"/>
      <c r="S167" s="31">
        <f t="shared" si="70"/>
        <v>4.5128886927856521E-2</v>
      </c>
      <c r="T167" s="217">
        <f t="shared" si="51"/>
        <v>0.10236429706128547</v>
      </c>
      <c r="U167" s="9">
        <f t="shared" si="52"/>
        <v>9.7068273092367249E-2</v>
      </c>
      <c r="V167" s="217">
        <f t="shared" si="53"/>
        <v>0.1826991660927888</v>
      </c>
      <c r="W167" s="9">
        <f t="shared" si="54"/>
        <v>0.17036708565763031</v>
      </c>
      <c r="X167" s="217">
        <f t="shared" si="55"/>
        <v>0.16418443630163893</v>
      </c>
      <c r="Y167" s="217">
        <f t="shared" si="56"/>
        <v>0.1001872057988531</v>
      </c>
      <c r="Z167" s="217">
        <f t="shared" si="57"/>
        <v>7.3621481496957131E-2</v>
      </c>
      <c r="AA167" s="217">
        <f t="shared" si="67"/>
        <v>9.7304220400005192E-2</v>
      </c>
      <c r="AB167" s="11"/>
      <c r="AC167" s="189">
        <v>5.5660000000000001E-2</v>
      </c>
      <c r="AD167" s="185">
        <f t="shared" si="71"/>
        <v>7.3587914000282362E-4</v>
      </c>
      <c r="AE167" s="189"/>
      <c r="AF167" s="31">
        <f t="shared" si="65"/>
        <v>-1.5911130721434769E-3</v>
      </c>
      <c r="AG167" s="209">
        <f t="shared" si="58"/>
        <v>5.0348273092367252E-2</v>
      </c>
      <c r="AH167" s="209">
        <f t="shared" si="59"/>
        <v>0.13597916609278882</v>
      </c>
      <c r="AI167" s="195">
        <f t="shared" si="60"/>
        <v>0.12364708565763032</v>
      </c>
      <c r="AJ167" s="209">
        <f t="shared" si="61"/>
        <v>0.11746443630163893</v>
      </c>
      <c r="AK167" s="195">
        <f t="shared" si="62"/>
        <v>5.3467205798853099E-2</v>
      </c>
      <c r="AL167" s="209">
        <f t="shared" si="63"/>
        <v>2.6901481496957133E-2</v>
      </c>
      <c r="AM167" s="209">
        <f t="shared" si="68"/>
        <v>5.0584220400005195E-2</v>
      </c>
      <c r="AN167" s="197"/>
      <c r="AO167" s="201">
        <v>1122.7099000000001</v>
      </c>
      <c r="AP167" s="189">
        <v>1453.1097</v>
      </c>
      <c r="AQ167" s="4">
        <v>330.39980000000003</v>
      </c>
      <c r="AR167" s="189">
        <v>330.47763400000002</v>
      </c>
      <c r="AS167" s="201">
        <v>1122.7762889999999</v>
      </c>
      <c r="AT167" s="189">
        <v>1453.253923</v>
      </c>
      <c r="AU167" s="61" t="s">
        <v>463</v>
      </c>
    </row>
    <row r="168" spans="1:47" s="10" customFormat="1" x14ac:dyDescent="0.2">
      <c r="A168" s="224" t="s">
        <v>7</v>
      </c>
      <c r="B168" s="13" t="s">
        <v>167</v>
      </c>
      <c r="C168" s="61" t="s">
        <v>270</v>
      </c>
      <c r="D168" s="12" t="s">
        <v>395</v>
      </c>
      <c r="E168" s="61" t="s">
        <v>670</v>
      </c>
      <c r="F168" s="4">
        <v>1285.6864</v>
      </c>
      <c r="G168" s="189">
        <v>1388.5890999999999</v>
      </c>
      <c r="H168" s="4">
        <v>102.9027</v>
      </c>
      <c r="I168" s="189">
        <v>102.9259</v>
      </c>
      <c r="J168" s="4">
        <v>2.4</v>
      </c>
      <c r="K168" s="189">
        <v>4.0000000000000002E-4</v>
      </c>
      <c r="L168" s="4">
        <v>24</v>
      </c>
      <c r="M168" s="189">
        <v>24.74</v>
      </c>
      <c r="N168" s="4">
        <v>0</v>
      </c>
      <c r="O168" s="222"/>
      <c r="P168" s="4">
        <v>4.9099999999999998E-2</v>
      </c>
      <c r="Q168" s="189">
        <f t="shared" si="69"/>
        <v>4.9019304780003381E-2</v>
      </c>
      <c r="R168" s="189"/>
      <c r="S168" s="31">
        <f t="shared" si="70"/>
        <v>4.6567689373654887E-2</v>
      </c>
      <c r="T168" s="217">
        <f t="shared" si="51"/>
        <v>0.1040179576157243</v>
      </c>
      <c r="U168" s="9">
        <f t="shared" si="52"/>
        <v>9.8755020080317973E-2</v>
      </c>
      <c r="V168" s="217">
        <f t="shared" si="53"/>
        <v>0.18429655830550473</v>
      </c>
      <c r="W168" s="9">
        <f t="shared" si="54"/>
        <v>0.17216272593383203</v>
      </c>
      <c r="X168" s="217">
        <f t="shared" si="55"/>
        <v>0.16548881611379329</v>
      </c>
      <c r="Y168" s="217">
        <f t="shared" si="56"/>
        <v>0.1019665656996569</v>
      </c>
      <c r="Z168" s="217">
        <f t="shared" si="57"/>
        <v>7.5260699552018195E-2</v>
      </c>
      <c r="AA168" s="217">
        <f t="shared" si="67"/>
        <v>9.8794430800005273E-2</v>
      </c>
      <c r="AB168" s="11"/>
      <c r="AC168" s="189">
        <v>5.491E-2</v>
      </c>
      <c r="AD168" s="185">
        <f t="shared" si="71"/>
        <v>-8.0695219996616829E-5</v>
      </c>
      <c r="AE168" s="189"/>
      <c r="AF168" s="31">
        <f t="shared" si="65"/>
        <v>-2.5323106263451106E-3</v>
      </c>
      <c r="AG168" s="209">
        <f t="shared" si="58"/>
        <v>4.9655020080317976E-2</v>
      </c>
      <c r="AH168" s="209">
        <f t="shared" si="59"/>
        <v>0.13519655830550473</v>
      </c>
      <c r="AI168" s="195">
        <f t="shared" si="60"/>
        <v>0.12306272593383202</v>
      </c>
      <c r="AJ168" s="209">
        <f t="shared" si="61"/>
        <v>0.11638881611379329</v>
      </c>
      <c r="AK168" s="195">
        <f t="shared" si="62"/>
        <v>5.2866565699656899E-2</v>
      </c>
      <c r="AL168" s="209">
        <f t="shared" si="63"/>
        <v>2.6160699552018198E-2</v>
      </c>
      <c r="AM168" s="209">
        <f t="shared" si="68"/>
        <v>4.9694430800005275E-2</v>
      </c>
      <c r="AN168" s="197"/>
      <c r="AO168" s="201">
        <v>1122.7111</v>
      </c>
      <c r="AP168" s="189">
        <v>1453.1143</v>
      </c>
      <c r="AQ168" s="4">
        <v>330.40320000000003</v>
      </c>
      <c r="AR168" s="189">
        <v>330.47763400000002</v>
      </c>
      <c r="AS168" s="201">
        <v>1122.7762889999999</v>
      </c>
      <c r="AT168" s="189">
        <v>1453.253923</v>
      </c>
      <c r="AU168" s="61" t="s">
        <v>461</v>
      </c>
    </row>
    <row r="169" spans="1:47" s="10" customFormat="1" x14ac:dyDescent="0.2">
      <c r="A169" s="224" t="s">
        <v>7</v>
      </c>
      <c r="B169" s="13" t="s">
        <v>168</v>
      </c>
      <c r="C169" s="61" t="s">
        <v>270</v>
      </c>
      <c r="D169" s="12" t="s">
        <v>394</v>
      </c>
      <c r="E169" s="61" t="s">
        <v>670</v>
      </c>
      <c r="F169" s="4">
        <v>1285.6594</v>
      </c>
      <c r="G169" s="189">
        <v>1388.5741</v>
      </c>
      <c r="H169" s="4">
        <v>102.9147</v>
      </c>
      <c r="I169" s="189">
        <v>102.9336</v>
      </c>
      <c r="J169" s="4">
        <v>2.5990000000000002</v>
      </c>
      <c r="K169" s="189">
        <v>5.9999999999999995E-4</v>
      </c>
      <c r="L169" s="4">
        <v>24</v>
      </c>
      <c r="M169" s="189">
        <v>24.74</v>
      </c>
      <c r="N169" s="4">
        <v>4.0000000000000001E-3</v>
      </c>
      <c r="O169" s="222"/>
      <c r="P169" s="4">
        <v>5.3949999999999998E-2</v>
      </c>
      <c r="Q169" s="189">
        <f t="shared" si="69"/>
        <v>5.1885585120004407E-2</v>
      </c>
      <c r="R169" s="189"/>
      <c r="S169" s="31">
        <f t="shared" si="70"/>
        <v>4.9217118486186526E-2</v>
      </c>
      <c r="T169" s="217">
        <f t="shared" si="51"/>
        <v>0.10705629080621293</v>
      </c>
      <c r="U169" s="9">
        <f t="shared" si="52"/>
        <v>0.10184738955822956</v>
      </c>
      <c r="V169" s="217">
        <f t="shared" si="53"/>
        <v>0.18723278852121439</v>
      </c>
      <c r="W169" s="9">
        <f t="shared" si="54"/>
        <v>0.1754574879074759</v>
      </c>
      <c r="X169" s="217">
        <f t="shared" si="55"/>
        <v>0.16789378712519465</v>
      </c>
      <c r="Y169" s="217">
        <f t="shared" si="56"/>
        <v>0.10523120566199884</v>
      </c>
      <c r="Z169" s="217">
        <f t="shared" si="57"/>
        <v>7.8275572501297574E-2</v>
      </c>
      <c r="AA169" s="217">
        <f t="shared" si="67"/>
        <v>0.10152648320000424</v>
      </c>
      <c r="AB169" s="11"/>
      <c r="AC169" s="189">
        <v>5.3109999999999997E-2</v>
      </c>
      <c r="AD169" s="185">
        <f t="shared" si="71"/>
        <v>-2.0644148799955908E-3</v>
      </c>
      <c r="AE169" s="189"/>
      <c r="AF169" s="31">
        <f t="shared" si="65"/>
        <v>-4.7328815138134722E-3</v>
      </c>
      <c r="AG169" s="209">
        <f t="shared" si="58"/>
        <v>4.7897389558229558E-2</v>
      </c>
      <c r="AH169" s="209">
        <f t="shared" si="59"/>
        <v>0.13328278852121439</v>
      </c>
      <c r="AI169" s="195">
        <f t="shared" si="60"/>
        <v>0.1215074879074759</v>
      </c>
      <c r="AJ169" s="209">
        <f t="shared" si="61"/>
        <v>0.11394378712519465</v>
      </c>
      <c r="AK169" s="195">
        <f t="shared" si="62"/>
        <v>5.1281205661998841E-2</v>
      </c>
      <c r="AL169" s="209">
        <f t="shared" si="63"/>
        <v>2.4325572501297577E-2</v>
      </c>
      <c r="AM169" s="209">
        <f t="shared" si="68"/>
        <v>4.7576483200004238E-2</v>
      </c>
      <c r="AN169" s="197"/>
      <c r="AO169" s="201">
        <v>1122.6940999999999</v>
      </c>
      <c r="AP169" s="189">
        <v>1453.1110000000001</v>
      </c>
      <c r="AQ169" s="4">
        <v>330.4169</v>
      </c>
      <c r="AR169" s="189">
        <v>330.47763400000002</v>
      </c>
      <c r="AS169" s="201">
        <v>1122.7762889999999</v>
      </c>
      <c r="AT169" s="189">
        <v>1453.253923</v>
      </c>
      <c r="AU169" s="61" t="s">
        <v>459</v>
      </c>
    </row>
    <row r="170" spans="1:47" s="10" customFormat="1" x14ac:dyDescent="0.2">
      <c r="A170" s="224" t="s">
        <v>7</v>
      </c>
      <c r="B170" s="13" t="s">
        <v>169</v>
      </c>
      <c r="C170" s="61" t="s">
        <v>270</v>
      </c>
      <c r="D170" s="12" t="s">
        <v>392</v>
      </c>
      <c r="E170" s="61" t="s">
        <v>670</v>
      </c>
      <c r="F170" s="4">
        <v>1285.6242999999999</v>
      </c>
      <c r="G170" s="189">
        <v>1388.5463999999999</v>
      </c>
      <c r="H170" s="4">
        <v>102.9221</v>
      </c>
      <c r="I170" s="189">
        <v>102.944</v>
      </c>
      <c r="J170" s="4">
        <v>2.7989999999999999</v>
      </c>
      <c r="K170" s="189">
        <v>5.9999999999999995E-4</v>
      </c>
      <c r="L170" s="4">
        <v>24</v>
      </c>
      <c r="M170" s="189">
        <v>24.74</v>
      </c>
      <c r="N170" s="4">
        <v>0</v>
      </c>
      <c r="O170" s="222"/>
      <c r="P170" s="4">
        <v>5.8959999999999999E-2</v>
      </c>
      <c r="Q170" s="189">
        <f t="shared" si="69"/>
        <v>5.5756924800000718E-2</v>
      </c>
      <c r="R170" s="189"/>
      <c r="S170" s="31">
        <f t="shared" si="70"/>
        <v>5.2819273791204158E-2</v>
      </c>
      <c r="T170" s="217">
        <f t="shared" si="51"/>
        <v>0.11117349070991622</v>
      </c>
      <c r="U170" s="9">
        <f t="shared" si="52"/>
        <v>0.10602409638554047</v>
      </c>
      <c r="V170" s="217">
        <f t="shared" si="53"/>
        <v>0.19121424315380864</v>
      </c>
      <c r="W170" s="9">
        <f t="shared" si="54"/>
        <v>0.17991313487872124</v>
      </c>
      <c r="X170" s="217">
        <f t="shared" si="55"/>
        <v>0.17117110714343653</v>
      </c>
      <c r="Y170" s="217">
        <f t="shared" si="56"/>
        <v>0.10964562546413026</v>
      </c>
      <c r="Z170" s="217">
        <f t="shared" si="57"/>
        <v>8.236723377922317E-2</v>
      </c>
      <c r="AA170" s="217">
        <f t="shared" si="67"/>
        <v>0.1052165280000068</v>
      </c>
      <c r="AB170" s="11"/>
      <c r="AC170" s="189">
        <v>5.2200000000000003E-2</v>
      </c>
      <c r="AD170" s="185">
        <f t="shared" si="71"/>
        <v>-3.2030751999992807E-3</v>
      </c>
      <c r="AE170" s="189"/>
      <c r="AF170" s="31">
        <f t="shared" si="65"/>
        <v>-6.1407262087958409E-3</v>
      </c>
      <c r="AG170" s="209">
        <f t="shared" si="58"/>
        <v>4.7064096385540474E-2</v>
      </c>
      <c r="AH170" s="209">
        <f t="shared" si="59"/>
        <v>0.13225424315380863</v>
      </c>
      <c r="AI170" s="195">
        <f t="shared" si="60"/>
        <v>0.12095313487872124</v>
      </c>
      <c r="AJ170" s="209">
        <f t="shared" si="61"/>
        <v>0.11221110714343653</v>
      </c>
      <c r="AK170" s="195">
        <f t="shared" si="62"/>
        <v>5.068562546413026E-2</v>
      </c>
      <c r="AL170" s="209">
        <f t="shared" si="63"/>
        <v>2.3407233779223172E-2</v>
      </c>
      <c r="AM170" s="209">
        <f t="shared" si="68"/>
        <v>4.6256528000006805E-2</v>
      </c>
      <c r="AN170" s="197"/>
      <c r="AO170" s="201">
        <v>1122.7076999999999</v>
      </c>
      <c r="AP170" s="189">
        <v>1453.1151</v>
      </c>
      <c r="AQ170" s="4">
        <v>330.4074</v>
      </c>
      <c r="AR170" s="189">
        <v>330.47763400000002</v>
      </c>
      <c r="AS170" s="201">
        <v>1122.7762889999999</v>
      </c>
      <c r="AT170" s="189">
        <v>1453.253923</v>
      </c>
      <c r="AU170" s="61" t="s">
        <v>562</v>
      </c>
    </row>
    <row r="171" spans="1:47" s="10" customFormat="1" x14ac:dyDescent="0.2">
      <c r="A171" s="224" t="s">
        <v>7</v>
      </c>
      <c r="B171" s="13" t="s">
        <v>170</v>
      </c>
      <c r="C171" s="61" t="s">
        <v>270</v>
      </c>
      <c r="D171" s="12" t="s">
        <v>391</v>
      </c>
      <c r="E171" s="61" t="s">
        <v>670</v>
      </c>
      <c r="F171" s="4">
        <v>1285.5857000000001</v>
      </c>
      <c r="G171" s="189">
        <v>1388.5334</v>
      </c>
      <c r="H171" s="4">
        <v>102.9477</v>
      </c>
      <c r="I171" s="189">
        <v>102.96720000000001</v>
      </c>
      <c r="J171" s="4">
        <v>2.9990000000000001</v>
      </c>
      <c r="K171" s="189">
        <v>8.0000000000000004E-4</v>
      </c>
      <c r="L171" s="4">
        <v>24</v>
      </c>
      <c r="M171" s="189">
        <v>24.75</v>
      </c>
      <c r="N171" s="4">
        <v>0</v>
      </c>
      <c r="O171" s="222"/>
      <c r="P171" s="4">
        <v>6.4170000000000005E-2</v>
      </c>
      <c r="Q171" s="189">
        <f t="shared" si="69"/>
        <v>6.439299024000178E-2</v>
      </c>
      <c r="R171" s="189"/>
      <c r="S171" s="31">
        <f t="shared" si="70"/>
        <v>6.0951672573140436E-2</v>
      </c>
      <c r="T171" s="217">
        <f t="shared" si="51"/>
        <v>0.12041284758743132</v>
      </c>
      <c r="U171" s="9">
        <f t="shared" si="52"/>
        <v>0.1153413654618468</v>
      </c>
      <c r="V171" s="217">
        <f t="shared" si="53"/>
        <v>0.20015966195205692</v>
      </c>
      <c r="W171" s="9">
        <f t="shared" si="54"/>
        <v>0.18987514044317416</v>
      </c>
      <c r="X171" s="217">
        <f t="shared" si="55"/>
        <v>0.17860994481452508</v>
      </c>
      <c r="Y171" s="217">
        <f t="shared" si="56"/>
        <v>0.11951357773615134</v>
      </c>
      <c r="Z171" s="217">
        <f t="shared" si="57"/>
        <v>9.1574683770886622E-2</v>
      </c>
      <c r="AA171" s="217">
        <f t="shared" si="67"/>
        <v>0.11344816640000488</v>
      </c>
      <c r="AB171" s="11"/>
      <c r="AC171" s="189">
        <v>5.6259999999999998E-2</v>
      </c>
      <c r="AD171" s="185">
        <f t="shared" si="71"/>
        <v>2.229902400017747E-4</v>
      </c>
      <c r="AE171" s="189"/>
      <c r="AF171" s="31">
        <f t="shared" si="65"/>
        <v>-3.2183274268595685E-3</v>
      </c>
      <c r="AG171" s="209">
        <f t="shared" si="58"/>
        <v>5.1171365461846793E-2</v>
      </c>
      <c r="AH171" s="209">
        <f t="shared" si="59"/>
        <v>0.13598966195205692</v>
      </c>
      <c r="AI171" s="195">
        <f t="shared" si="60"/>
        <v>0.12570514044317416</v>
      </c>
      <c r="AJ171" s="209">
        <f t="shared" si="61"/>
        <v>0.11443994481452507</v>
      </c>
      <c r="AK171" s="195">
        <f t="shared" si="62"/>
        <v>5.5343577736151339E-2</v>
      </c>
      <c r="AL171" s="209">
        <f t="shared" si="63"/>
        <v>2.7404683770886618E-2</v>
      </c>
      <c r="AM171" s="209">
        <f t="shared" si="68"/>
        <v>4.9278166400004875E-2</v>
      </c>
      <c r="AN171" s="197"/>
      <c r="AO171" s="201">
        <v>1122.6943000000001</v>
      </c>
      <c r="AP171" s="189">
        <v>1453.1092000000001</v>
      </c>
      <c r="AQ171" s="4">
        <v>330.41489999999999</v>
      </c>
      <c r="AR171" s="189">
        <v>330.47763400000002</v>
      </c>
      <c r="AS171" s="201">
        <v>1122.7762889999999</v>
      </c>
      <c r="AT171" s="189">
        <v>1453.253923</v>
      </c>
      <c r="AU171" s="61" t="s">
        <v>561</v>
      </c>
    </row>
    <row r="172" spans="1:47" s="10" customFormat="1" x14ac:dyDescent="0.2">
      <c r="A172" s="224" t="s">
        <v>7</v>
      </c>
      <c r="B172" s="13" t="s">
        <v>171</v>
      </c>
      <c r="C172" s="61" t="s">
        <v>270</v>
      </c>
      <c r="D172" s="12" t="s">
        <v>389</v>
      </c>
      <c r="E172" s="61" t="s">
        <v>670</v>
      </c>
      <c r="F172" s="4">
        <v>1285.4851000000001</v>
      </c>
      <c r="G172" s="189">
        <v>1388.4717000000001</v>
      </c>
      <c r="H172" s="4">
        <v>102.9866</v>
      </c>
      <c r="I172" s="189">
        <v>103.01220000000001</v>
      </c>
      <c r="J172" s="4">
        <v>3.4990000000000001</v>
      </c>
      <c r="K172" s="189">
        <v>1.1000000000000001E-3</v>
      </c>
      <c r="L172" s="4">
        <v>24</v>
      </c>
      <c r="M172" s="189">
        <v>24.75</v>
      </c>
      <c r="N172" s="4">
        <v>0</v>
      </c>
      <c r="O172" s="222"/>
      <c r="P172" s="4">
        <v>7.8070000000000001E-2</v>
      </c>
      <c r="Q172" s="189">
        <f t="shared" si="69"/>
        <v>8.1143979240003716E-2</v>
      </c>
      <c r="R172" s="189"/>
      <c r="S172" s="31">
        <f t="shared" si="70"/>
        <v>7.7096829927500776E-2</v>
      </c>
      <c r="T172" s="217">
        <f t="shared" si="51"/>
        <v>0.13854258509672945</v>
      </c>
      <c r="U172" s="9">
        <f t="shared" si="52"/>
        <v>0.13341365461847399</v>
      </c>
      <c r="V172" s="217">
        <f t="shared" si="53"/>
        <v>0.21775371501280461</v>
      </c>
      <c r="W172" s="9">
        <f t="shared" si="54"/>
        <v>0.20928189768099664</v>
      </c>
      <c r="X172" s="217">
        <f t="shared" si="55"/>
        <v>0.193588948434126</v>
      </c>
      <c r="Y172" s="217">
        <f t="shared" si="56"/>
        <v>0.13873091880772259</v>
      </c>
      <c r="Z172" s="217">
        <f t="shared" si="57"/>
        <v>0.10973824989196146</v>
      </c>
      <c r="AA172" s="217">
        <f t="shared" si="67"/>
        <v>0.12941470640000574</v>
      </c>
      <c r="AB172" s="11"/>
      <c r="AC172" s="189">
        <v>6.0470000000000003E-2</v>
      </c>
      <c r="AD172" s="185">
        <f t="shared" si="71"/>
        <v>3.0739792400037158E-3</v>
      </c>
      <c r="AE172" s="189"/>
      <c r="AF172" s="31">
        <f t="shared" si="65"/>
        <v>-9.7317007249922427E-4</v>
      </c>
      <c r="AG172" s="209">
        <f t="shared" si="58"/>
        <v>5.5343654618473986E-2</v>
      </c>
      <c r="AH172" s="209">
        <f t="shared" si="59"/>
        <v>0.1396837150128046</v>
      </c>
      <c r="AI172" s="195">
        <f t="shared" si="60"/>
        <v>0.13121189768099664</v>
      </c>
      <c r="AJ172" s="209">
        <f t="shared" si="61"/>
        <v>0.115518948434126</v>
      </c>
      <c r="AK172" s="195">
        <f t="shared" si="62"/>
        <v>6.0660918807722591E-2</v>
      </c>
      <c r="AL172" s="209">
        <f t="shared" si="63"/>
        <v>3.1668249891961459E-2</v>
      </c>
      <c r="AM172" s="209">
        <f t="shared" si="68"/>
        <v>5.1344706400005741E-2</v>
      </c>
      <c r="AN172" s="197"/>
      <c r="AO172" s="201">
        <v>1122.7102</v>
      </c>
      <c r="AP172" s="189">
        <v>1453.1057000000001</v>
      </c>
      <c r="AQ172" s="4">
        <v>330.39550000000003</v>
      </c>
      <c r="AR172" s="189">
        <v>330.47763400000002</v>
      </c>
      <c r="AS172" s="201">
        <v>1122.7762889999999</v>
      </c>
      <c r="AT172" s="189">
        <v>1453.253923</v>
      </c>
      <c r="AU172" s="61" t="s">
        <v>560</v>
      </c>
    </row>
    <row r="173" spans="1:47" s="10" customFormat="1" x14ac:dyDescent="0.2">
      <c r="A173" s="224" t="s">
        <v>6</v>
      </c>
      <c r="B173" s="13" t="s">
        <v>172</v>
      </c>
      <c r="C173" s="61" t="s">
        <v>271</v>
      </c>
      <c r="D173" s="12" t="s">
        <v>294</v>
      </c>
      <c r="E173" s="61" t="s">
        <v>670</v>
      </c>
      <c r="F173" s="4">
        <v>1284.9875999999999</v>
      </c>
      <c r="G173" s="189">
        <v>1388.0551</v>
      </c>
      <c r="H173" s="4">
        <v>103.0675</v>
      </c>
      <c r="I173" s="189">
        <v>103.05800000000001</v>
      </c>
      <c r="J173" s="4">
        <v>3.9209999999999998</v>
      </c>
      <c r="K173" s="189">
        <v>1.2999999999999999E-3</v>
      </c>
      <c r="L173" s="4">
        <v>24</v>
      </c>
      <c r="M173" s="189">
        <v>24.5425</v>
      </c>
      <c r="N173" s="4">
        <v>0.01</v>
      </c>
      <c r="O173" s="222"/>
      <c r="P173" s="4">
        <v>9.078E-2</v>
      </c>
      <c r="Q173" s="189">
        <f t="shared" si="69"/>
        <v>9.819276360000373E-2</v>
      </c>
      <c r="R173" s="189"/>
      <c r="S173" s="31">
        <f t="shared" si="70"/>
        <v>9.4012066263008287E-2</v>
      </c>
      <c r="T173" s="217">
        <f t="shared" si="51"/>
        <v>0.15726288122095866</v>
      </c>
      <c r="U173" s="9">
        <f t="shared" si="52"/>
        <v>0.15180722891566267</v>
      </c>
      <c r="V173" s="217">
        <f t="shared" si="53"/>
        <v>0.23597450779925566</v>
      </c>
      <c r="W173" s="9">
        <f t="shared" si="54"/>
        <v>0.22913826638296303</v>
      </c>
      <c r="X173" s="217">
        <f t="shared" si="55"/>
        <v>0.20964510033195438</v>
      </c>
      <c r="Y173" s="217">
        <f t="shared" si="56"/>
        <v>0.15838744292190654</v>
      </c>
      <c r="Z173" s="217">
        <f t="shared" si="57"/>
        <v>0.12861685790267074</v>
      </c>
      <c r="AA173" s="217">
        <f t="shared" si="67"/>
        <v>0.14566509600000899</v>
      </c>
      <c r="AB173" s="11"/>
      <c r="AC173" s="189">
        <v>6.6479999999999997E-2</v>
      </c>
      <c r="AD173" s="185">
        <f t="shared" si="71"/>
        <v>7.41276360000373E-3</v>
      </c>
      <c r="AE173" s="189"/>
      <c r="AF173" s="31">
        <f t="shared" si="65"/>
        <v>3.2320662630082875E-3</v>
      </c>
      <c r="AG173" s="209">
        <f t="shared" si="58"/>
        <v>6.1027228915662673E-2</v>
      </c>
      <c r="AH173" s="209">
        <f t="shared" si="59"/>
        <v>0.14519450779925566</v>
      </c>
      <c r="AI173" s="195">
        <f t="shared" si="60"/>
        <v>0.13835826638296303</v>
      </c>
      <c r="AJ173" s="209">
        <f t="shared" si="61"/>
        <v>0.11886510033195438</v>
      </c>
      <c r="AK173" s="195">
        <f t="shared" si="62"/>
        <v>6.7607442921906541E-2</v>
      </c>
      <c r="AL173" s="209">
        <f t="shared" si="63"/>
        <v>3.7836857902670745E-2</v>
      </c>
      <c r="AM173" s="209">
        <f t="shared" si="68"/>
        <v>5.4885096000008987E-2</v>
      </c>
      <c r="AN173" s="197"/>
      <c r="AO173" s="201">
        <v>1122.2858000000001</v>
      </c>
      <c r="AP173" s="189">
        <v>1452.7938999999999</v>
      </c>
      <c r="AQ173" s="4">
        <v>330.50810000000001</v>
      </c>
      <c r="AR173" s="189">
        <v>330.4776</v>
      </c>
      <c r="AS173" s="201">
        <v>1122.7763</v>
      </c>
      <c r="AT173" s="189">
        <v>1453.2538999999999</v>
      </c>
      <c r="AU173" s="61" t="s">
        <v>589</v>
      </c>
    </row>
    <row r="174" spans="1:47" s="10" customFormat="1" x14ac:dyDescent="0.2">
      <c r="A174" s="224" t="s">
        <v>7</v>
      </c>
      <c r="B174" s="13" t="s">
        <v>173</v>
      </c>
      <c r="C174" s="61" t="s">
        <v>270</v>
      </c>
      <c r="D174" s="12" t="s">
        <v>388</v>
      </c>
      <c r="E174" s="61" t="s">
        <v>670</v>
      </c>
      <c r="F174" s="4">
        <v>1285.3765000000001</v>
      </c>
      <c r="G174" s="189">
        <v>1388.4084</v>
      </c>
      <c r="H174" s="4">
        <v>103.03189999999999</v>
      </c>
      <c r="I174" s="189">
        <v>103.0578</v>
      </c>
      <c r="J174" s="4">
        <v>4.0019999999999998</v>
      </c>
      <c r="K174" s="189">
        <v>1.4E-3</v>
      </c>
      <c r="L174" s="4">
        <v>24</v>
      </c>
      <c r="M174" s="189">
        <v>24.76</v>
      </c>
      <c r="N174" s="4">
        <v>0</v>
      </c>
      <c r="O174" s="222"/>
      <c r="P174" s="4">
        <v>9.3609999999999999E-2</v>
      </c>
      <c r="Q174" s="189">
        <f t="shared" si="69"/>
        <v>9.8118314760000658E-2</v>
      </c>
      <c r="R174" s="189"/>
      <c r="S174" s="31">
        <f t="shared" si="70"/>
        <v>9.3937175787856445E-2</v>
      </c>
      <c r="T174" s="217">
        <f t="shared" si="51"/>
        <v>0.15718056995683582</v>
      </c>
      <c r="U174" s="9">
        <f t="shared" si="52"/>
        <v>0.15172690763051946</v>
      </c>
      <c r="V174" s="217">
        <f t="shared" si="53"/>
        <v>0.23589427923434414</v>
      </c>
      <c r="W174" s="9">
        <f t="shared" si="54"/>
        <v>0.22905134379321807</v>
      </c>
      <c r="X174" s="217">
        <f t="shared" si="55"/>
        <v>0.20957313269013866</v>
      </c>
      <c r="Y174" s="217">
        <f t="shared" si="56"/>
        <v>0.1583014043039892</v>
      </c>
      <c r="Z174" s="217">
        <f t="shared" si="57"/>
        <v>0.12853359375003492</v>
      </c>
      <c r="AA174" s="217">
        <f t="shared" si="67"/>
        <v>0.14559413360000661</v>
      </c>
      <c r="AB174" s="11"/>
      <c r="AC174" s="189">
        <v>6.3579999999999998E-2</v>
      </c>
      <c r="AD174" s="185">
        <f t="shared" si="71"/>
        <v>4.508314760000659E-3</v>
      </c>
      <c r="AE174" s="189"/>
      <c r="AF174" s="31">
        <f t="shared" si="65"/>
        <v>3.2717578785644574E-4</v>
      </c>
      <c r="AG174" s="209">
        <f t="shared" si="58"/>
        <v>5.8116907630519465E-2</v>
      </c>
      <c r="AH174" s="209">
        <f t="shared" si="59"/>
        <v>0.14228427923434414</v>
      </c>
      <c r="AI174" s="195">
        <f t="shared" si="60"/>
        <v>0.13544134379321807</v>
      </c>
      <c r="AJ174" s="209">
        <f t="shared" si="61"/>
        <v>0.11596313269013866</v>
      </c>
      <c r="AK174" s="195">
        <f t="shared" si="62"/>
        <v>6.4691404303989203E-2</v>
      </c>
      <c r="AL174" s="209">
        <f t="shared" si="63"/>
        <v>3.4923593750034926E-2</v>
      </c>
      <c r="AM174" s="209">
        <f t="shared" si="68"/>
        <v>5.1984133600006616E-2</v>
      </c>
      <c r="AN174" s="197"/>
      <c r="AO174" s="201">
        <v>1122.7128</v>
      </c>
      <c r="AP174" s="189">
        <v>1453.1072999999999</v>
      </c>
      <c r="AQ174" s="4">
        <v>330.39449999999999</v>
      </c>
      <c r="AR174" s="189">
        <v>330.47763400000002</v>
      </c>
      <c r="AS174" s="201">
        <v>1122.7762889999999</v>
      </c>
      <c r="AT174" s="189">
        <v>1453.253923</v>
      </c>
      <c r="AU174" s="61" t="s">
        <v>559</v>
      </c>
    </row>
    <row r="175" spans="1:47" s="10" customFormat="1" x14ac:dyDescent="0.2">
      <c r="A175" s="224" t="s">
        <v>7</v>
      </c>
      <c r="B175" s="13" t="s">
        <v>174</v>
      </c>
      <c r="C175" s="61" t="s">
        <v>270</v>
      </c>
      <c r="D175" s="12" t="s">
        <v>387</v>
      </c>
      <c r="E175" s="61" t="s">
        <v>670</v>
      </c>
      <c r="F175" s="4">
        <v>1285.2591</v>
      </c>
      <c r="G175" s="189">
        <v>1388.3423</v>
      </c>
      <c r="H175" s="4">
        <v>103.08320000000001</v>
      </c>
      <c r="I175" s="189">
        <v>103.1073</v>
      </c>
      <c r="J175" s="4">
        <v>4.4969999999999999</v>
      </c>
      <c r="K175" s="189">
        <v>1.9E-3</v>
      </c>
      <c r="L175" s="4">
        <v>24</v>
      </c>
      <c r="M175" s="189">
        <v>24.76</v>
      </c>
      <c r="N175" s="4">
        <v>0</v>
      </c>
      <c r="O175" s="222"/>
      <c r="P175" s="4">
        <v>0.11099000000000001</v>
      </c>
      <c r="Q175" s="189">
        <f t="shared" si="69"/>
        <v>0.11654440266000421</v>
      </c>
      <c r="R175" s="189"/>
      <c r="S175" s="31">
        <f t="shared" si="70"/>
        <v>0.11273709056275397</v>
      </c>
      <c r="T175" s="217">
        <f t="shared" si="51"/>
        <v>0.17769628165842732</v>
      </c>
      <c r="U175" s="9">
        <f t="shared" si="52"/>
        <v>0.17160642570280651</v>
      </c>
      <c r="V175" s="217">
        <f t="shared" si="53"/>
        <v>0.25592039883485995</v>
      </c>
      <c r="W175" s="9">
        <f t="shared" si="54"/>
        <v>0.25061737965405179</v>
      </c>
      <c r="X175" s="217">
        <f t="shared" si="55"/>
        <v>0.22789046032539773</v>
      </c>
      <c r="Y175" s="217">
        <f t="shared" si="56"/>
        <v>0.17964681021255169</v>
      </c>
      <c r="Z175" s="217">
        <f t="shared" si="57"/>
        <v>0.14935226961097214</v>
      </c>
      <c r="AA175" s="217">
        <f t="shared" si="67"/>
        <v>0.16315732760000401</v>
      </c>
      <c r="AB175" s="11"/>
      <c r="AC175" s="189">
        <v>6.6720000000000002E-2</v>
      </c>
      <c r="AD175" s="185">
        <f t="shared" si="71"/>
        <v>5.554402660004204E-3</v>
      </c>
      <c r="AE175" s="189"/>
      <c r="AF175" s="31">
        <f t="shared" si="65"/>
        <v>1.7470905627539612E-3</v>
      </c>
      <c r="AG175" s="209">
        <f t="shared" si="58"/>
        <v>6.0616425702806509E-2</v>
      </c>
      <c r="AH175" s="209">
        <f t="shared" si="59"/>
        <v>0.14493039883485995</v>
      </c>
      <c r="AI175" s="195">
        <f t="shared" si="60"/>
        <v>0.13962737965405178</v>
      </c>
      <c r="AJ175" s="209">
        <f t="shared" si="61"/>
        <v>0.11690046032539772</v>
      </c>
      <c r="AK175" s="195">
        <f t="shared" si="62"/>
        <v>6.8656810212551683E-2</v>
      </c>
      <c r="AL175" s="209">
        <f t="shared" si="63"/>
        <v>3.8362269610972138E-2</v>
      </c>
      <c r="AM175" s="209">
        <f t="shared" si="68"/>
        <v>5.2167327600004004E-2</v>
      </c>
      <c r="AN175" s="197"/>
      <c r="AO175" s="201">
        <v>1122.7045000000001</v>
      </c>
      <c r="AP175" s="189">
        <v>1453.1048000000001</v>
      </c>
      <c r="AQ175" s="4">
        <v>330.40030000000002</v>
      </c>
      <c r="AR175" s="189">
        <v>330.47763400000002</v>
      </c>
      <c r="AS175" s="201">
        <v>1122.7762889999999</v>
      </c>
      <c r="AT175" s="189">
        <v>1453.253923</v>
      </c>
      <c r="AU175" s="61" t="s">
        <v>557</v>
      </c>
    </row>
    <row r="176" spans="1:47" s="10" customFormat="1" x14ac:dyDescent="0.2">
      <c r="A176" s="224" t="s">
        <v>7</v>
      </c>
      <c r="B176" s="13" t="s">
        <v>175</v>
      </c>
      <c r="C176" s="61" t="s">
        <v>270</v>
      </c>
      <c r="D176" s="12" t="s">
        <v>386</v>
      </c>
      <c r="E176" s="61" t="s">
        <v>670</v>
      </c>
      <c r="F176" s="4">
        <v>1285.1327000000001</v>
      </c>
      <c r="G176" s="189">
        <v>1388.2637999999999</v>
      </c>
      <c r="H176" s="4">
        <v>103.1311</v>
      </c>
      <c r="I176" s="189">
        <v>103.1551</v>
      </c>
      <c r="J176" s="4">
        <v>5.0010000000000003</v>
      </c>
      <c r="K176" s="189">
        <v>5.0000000000000001E-4</v>
      </c>
      <c r="L176" s="4">
        <v>24</v>
      </c>
      <c r="M176" s="189">
        <v>24.75</v>
      </c>
      <c r="N176" s="4">
        <v>4.0000000000000001E-3</v>
      </c>
      <c r="O176" s="222"/>
      <c r="P176" s="4">
        <v>0.13170999999999999</v>
      </c>
      <c r="Q176" s="189">
        <f t="shared" si="69"/>
        <v>0.13433767542000652</v>
      </c>
      <c r="R176" s="189"/>
      <c r="S176" s="31">
        <f t="shared" si="70"/>
        <v>0.13137661579310589</v>
      </c>
      <c r="T176" s="217">
        <f t="shared" si="51"/>
        <v>0.19776754889608128</v>
      </c>
      <c r="U176" s="9">
        <f t="shared" si="52"/>
        <v>0.19080321285140467</v>
      </c>
      <c r="V176" s="217">
        <f t="shared" si="53"/>
        <v>0.27556727730552666</v>
      </c>
      <c r="W176" s="9">
        <f t="shared" si="54"/>
        <v>0.27153453503801711</v>
      </c>
      <c r="X176" s="217">
        <f t="shared" si="55"/>
        <v>0.24654014082079811</v>
      </c>
      <c r="Y176" s="217">
        <f t="shared" si="56"/>
        <v>0.20034968629084027</v>
      </c>
      <c r="Z176" s="217">
        <f t="shared" si="57"/>
        <v>0.16983849888492841</v>
      </c>
      <c r="AA176" s="217">
        <f t="shared" si="67"/>
        <v>0.18011734120000256</v>
      </c>
      <c r="AB176" s="11"/>
      <c r="AC176" s="189">
        <v>6.608E-2</v>
      </c>
      <c r="AD176" s="185">
        <f t="shared" si="71"/>
        <v>2.6276754200065255E-3</v>
      </c>
      <c r="AE176" s="189"/>
      <c r="AF176" s="31">
        <f t="shared" si="65"/>
        <v>-3.3338420689410508E-4</v>
      </c>
      <c r="AG176" s="209">
        <f t="shared" si="58"/>
        <v>5.9093212851404675E-2</v>
      </c>
      <c r="AH176" s="209">
        <f t="shared" si="59"/>
        <v>0.14385727730552667</v>
      </c>
      <c r="AI176" s="195">
        <f t="shared" si="60"/>
        <v>0.13982453503801712</v>
      </c>
      <c r="AJ176" s="209">
        <f t="shared" si="61"/>
        <v>0.11483014082079812</v>
      </c>
      <c r="AK176" s="195">
        <f t="shared" si="62"/>
        <v>6.8639686290840274E-2</v>
      </c>
      <c r="AL176" s="209">
        <f t="shared" si="63"/>
        <v>3.8128498884928419E-2</v>
      </c>
      <c r="AM176" s="209">
        <f t="shared" si="68"/>
        <v>4.8407341200002563E-2</v>
      </c>
      <c r="AN176" s="197"/>
      <c r="AO176" s="201">
        <v>1122.7065</v>
      </c>
      <c r="AP176" s="189">
        <v>1453.1070999999999</v>
      </c>
      <c r="AQ176" s="4">
        <v>330.4006</v>
      </c>
      <c r="AR176" s="189">
        <v>330.47763400000002</v>
      </c>
      <c r="AS176" s="201">
        <v>1122.7762889999999</v>
      </c>
      <c r="AT176" s="189">
        <v>1453.253923</v>
      </c>
      <c r="AU176" s="61" t="s">
        <v>556</v>
      </c>
    </row>
    <row r="177" spans="1:47" s="10" customFormat="1" x14ac:dyDescent="0.2">
      <c r="A177" s="224" t="s">
        <v>7</v>
      </c>
      <c r="B177" s="13" t="s">
        <v>176</v>
      </c>
      <c r="C177" s="61" t="s">
        <v>270</v>
      </c>
      <c r="D177" s="12" t="s">
        <v>385</v>
      </c>
      <c r="E177" s="61" t="s">
        <v>670</v>
      </c>
      <c r="F177" s="4">
        <v>1285.0539000000001</v>
      </c>
      <c r="G177" s="189">
        <v>1388.2186999999999</v>
      </c>
      <c r="H177" s="4">
        <v>103.1648</v>
      </c>
      <c r="I177" s="189">
        <v>103.18859999999999</v>
      </c>
      <c r="J177" s="4">
        <v>5.2549999999999999</v>
      </c>
      <c r="K177" s="189">
        <v>2.9999999999999997E-4</v>
      </c>
      <c r="L177" s="4">
        <v>24</v>
      </c>
      <c r="M177" s="189">
        <v>24.75</v>
      </c>
      <c r="N177" s="4">
        <v>4.0000000000000001E-3</v>
      </c>
      <c r="O177" s="222"/>
      <c r="P177" s="4">
        <v>0.14384</v>
      </c>
      <c r="Q177" s="189">
        <f t="shared" si="69"/>
        <v>0.1468078561199988</v>
      </c>
      <c r="R177" s="189"/>
      <c r="S177" s="31">
        <f t="shared" si="70"/>
        <v>0.14470915835819392</v>
      </c>
      <c r="T177" s="217">
        <f t="shared" si="51"/>
        <v>0.2119757658438175</v>
      </c>
      <c r="U177" s="9">
        <f t="shared" si="52"/>
        <v>0.20425702811244459</v>
      </c>
      <c r="V177" s="217">
        <f t="shared" si="53"/>
        <v>0.28950566491403151</v>
      </c>
      <c r="W177" s="9">
        <f t="shared" si="54"/>
        <v>0.28624095902647578</v>
      </c>
      <c r="X177" s="217">
        <f t="shared" si="55"/>
        <v>0.2601599485940369</v>
      </c>
      <c r="Y177" s="217">
        <f t="shared" si="56"/>
        <v>0.21490702384857885</v>
      </c>
      <c r="Z177" s="217">
        <f t="shared" si="57"/>
        <v>0.18440484181337524</v>
      </c>
      <c r="AA177" s="217">
        <f t="shared" si="67"/>
        <v>0.19200354320000201</v>
      </c>
      <c r="AB177" s="11"/>
      <c r="AC177" s="189">
        <v>6.812E-2</v>
      </c>
      <c r="AD177" s="185">
        <f t="shared" si="71"/>
        <v>2.9678561199988074E-3</v>
      </c>
      <c r="AE177" s="189"/>
      <c r="AF177" s="31">
        <f t="shared" si="65"/>
        <v>8.6915835819392773E-4</v>
      </c>
      <c r="AG177" s="209">
        <f t="shared" si="58"/>
        <v>6.0417028112444593E-2</v>
      </c>
      <c r="AH177" s="209">
        <f t="shared" si="59"/>
        <v>0.14566566491403152</v>
      </c>
      <c r="AI177" s="195">
        <f t="shared" si="60"/>
        <v>0.14240095902647579</v>
      </c>
      <c r="AJ177" s="209">
        <f t="shared" si="61"/>
        <v>0.11631994859403691</v>
      </c>
      <c r="AK177" s="195">
        <f t="shared" si="62"/>
        <v>7.1067023848578853E-2</v>
      </c>
      <c r="AL177" s="209">
        <f t="shared" si="63"/>
        <v>4.0564841813375246E-2</v>
      </c>
      <c r="AM177" s="209">
        <f t="shared" si="68"/>
        <v>4.8163543200002018E-2</v>
      </c>
      <c r="AN177" s="197"/>
      <c r="AO177" s="201">
        <v>1122.7073</v>
      </c>
      <c r="AP177" s="189">
        <v>1453.1088</v>
      </c>
      <c r="AQ177" s="4">
        <v>330.4015</v>
      </c>
      <c r="AR177" s="189">
        <v>330.47763400000002</v>
      </c>
      <c r="AS177" s="201">
        <v>1122.7762889999999</v>
      </c>
      <c r="AT177" s="189">
        <v>1453.253923</v>
      </c>
      <c r="AU177" s="61" t="s">
        <v>555</v>
      </c>
    </row>
    <row r="178" spans="1:47" s="10" customFormat="1" x14ac:dyDescent="0.2">
      <c r="A178" s="224" t="s">
        <v>7</v>
      </c>
      <c r="B178" s="13" t="s">
        <v>177</v>
      </c>
      <c r="C178" s="61" t="s">
        <v>270</v>
      </c>
      <c r="D178" s="12" t="s">
        <v>383</v>
      </c>
      <c r="E178" s="61" t="s">
        <v>670</v>
      </c>
      <c r="F178" s="4">
        <v>1284.97</v>
      </c>
      <c r="G178" s="189">
        <v>1388.1632999999999</v>
      </c>
      <c r="H178" s="4">
        <v>103.19329999999999</v>
      </c>
      <c r="I178" s="189">
        <v>103.2127</v>
      </c>
      <c r="J178" s="4">
        <v>5.5</v>
      </c>
      <c r="K178" s="189">
        <v>8.9999999999999998E-4</v>
      </c>
      <c r="L178" s="4">
        <v>24</v>
      </c>
      <c r="M178" s="189">
        <v>24.76</v>
      </c>
      <c r="N178" s="4">
        <v>0</v>
      </c>
      <c r="O178" s="222"/>
      <c r="P178" s="4">
        <v>0.15706000000000001</v>
      </c>
      <c r="Q178" s="189">
        <f t="shared" si="69"/>
        <v>0.15577894134000303</v>
      </c>
      <c r="R178" s="189"/>
      <c r="S178" s="31">
        <f t="shared" si="70"/>
        <v>0.15443176117284435</v>
      </c>
      <c r="T178" s="217">
        <f t="shared" si="51"/>
        <v>0.22226490219327388</v>
      </c>
      <c r="U178" s="9">
        <f t="shared" si="52"/>
        <v>0.21393574297188403</v>
      </c>
      <c r="V178" s="217">
        <f t="shared" si="53"/>
        <v>0.29961444831860717</v>
      </c>
      <c r="W178" s="9">
        <f t="shared" si="54"/>
        <v>0.29684190966721741</v>
      </c>
      <c r="X178" s="217">
        <f t="shared" si="55"/>
        <v>0.27022738734376617</v>
      </c>
      <c r="Y178" s="217">
        <f t="shared" si="56"/>
        <v>0.22540201802988324</v>
      </c>
      <c r="Z178" s="217">
        <f t="shared" si="57"/>
        <v>0.19498412387474673</v>
      </c>
      <c r="AA178" s="217">
        <f t="shared" si="67"/>
        <v>0.20055451240000366</v>
      </c>
      <c r="AB178" s="11"/>
      <c r="AC178" s="189">
        <v>6.5189999999999998E-2</v>
      </c>
      <c r="AD178" s="185">
        <f t="shared" si="71"/>
        <v>-1.2810586599969753E-3</v>
      </c>
      <c r="AE178" s="189"/>
      <c r="AF178" s="31">
        <f t="shared" si="65"/>
        <v>-2.6282388271556545E-3</v>
      </c>
      <c r="AG178" s="209">
        <f t="shared" si="58"/>
        <v>5.6875742971884025E-2</v>
      </c>
      <c r="AH178" s="209">
        <f t="shared" si="59"/>
        <v>0.14255444831860717</v>
      </c>
      <c r="AI178" s="195">
        <f t="shared" si="60"/>
        <v>0.1397819096672174</v>
      </c>
      <c r="AJ178" s="209">
        <f t="shared" si="61"/>
        <v>0.11316738734376616</v>
      </c>
      <c r="AK178" s="195">
        <f t="shared" si="62"/>
        <v>6.8342018029883239E-2</v>
      </c>
      <c r="AL178" s="209">
        <f t="shared" si="63"/>
        <v>3.7924123874746724E-2</v>
      </c>
      <c r="AM178" s="209">
        <f t="shared" si="68"/>
        <v>4.3494512400003654E-2</v>
      </c>
      <c r="AN178" s="197"/>
      <c r="AO178" s="201">
        <v>1122.6911</v>
      </c>
      <c r="AP178" s="189">
        <v>1453.1067</v>
      </c>
      <c r="AQ178" s="4">
        <v>330.41559999999998</v>
      </c>
      <c r="AR178" s="189">
        <v>330.47763400000002</v>
      </c>
      <c r="AS178" s="201">
        <v>1122.7762889999999</v>
      </c>
      <c r="AT178" s="189">
        <v>1453.253923</v>
      </c>
      <c r="AU178" s="61" t="s">
        <v>554</v>
      </c>
    </row>
    <row r="179" spans="1:47" s="10" customFormat="1" x14ac:dyDescent="0.2">
      <c r="A179" s="224" t="s">
        <v>6</v>
      </c>
      <c r="B179" s="13" t="s">
        <v>178</v>
      </c>
      <c r="C179" s="61" t="s">
        <v>271</v>
      </c>
      <c r="D179" s="12" t="s">
        <v>298</v>
      </c>
      <c r="E179" s="61" t="s">
        <v>670</v>
      </c>
      <c r="F179" s="4">
        <v>1284.4947</v>
      </c>
      <c r="G179" s="189">
        <v>1387.7479000000001</v>
      </c>
      <c r="H179" s="4">
        <v>103.25320000000001</v>
      </c>
      <c r="I179" s="189">
        <v>103.2406</v>
      </c>
      <c r="J179" s="4">
        <v>5.6630000000000003</v>
      </c>
      <c r="K179" s="189">
        <v>2.3E-3</v>
      </c>
      <c r="L179" s="4">
        <v>24</v>
      </c>
      <c r="M179" s="189">
        <v>24.502500000000001</v>
      </c>
      <c r="N179" s="4">
        <v>0.01</v>
      </c>
      <c r="O179" s="222"/>
      <c r="P179" s="4">
        <v>0.1678</v>
      </c>
      <c r="Q179" s="189">
        <f t="shared" si="69"/>
        <v>0.16616455452000167</v>
      </c>
      <c r="R179" s="189"/>
      <c r="S179" s="31">
        <f t="shared" si="70"/>
        <v>0.16581925312074414</v>
      </c>
      <c r="T179" s="217">
        <f t="shared" si="51"/>
        <v>0.23424338943004841</v>
      </c>
      <c r="U179" s="9">
        <f t="shared" si="52"/>
        <v>0.22514056224899345</v>
      </c>
      <c r="V179" s="217">
        <f t="shared" si="53"/>
        <v>0.31139827228616923</v>
      </c>
      <c r="W179" s="9">
        <f t="shared" si="54"/>
        <v>0.30913405927459531</v>
      </c>
      <c r="X179" s="217">
        <f t="shared" si="55"/>
        <v>0.28215149708671561</v>
      </c>
      <c r="Y179" s="217">
        <f t="shared" si="56"/>
        <v>0.23757348869092754</v>
      </c>
      <c r="Z179" s="217">
        <f t="shared" si="57"/>
        <v>0.20733095910691191</v>
      </c>
      <c r="AA179" s="217">
        <f t="shared" si="67"/>
        <v>0.21045376720000064</v>
      </c>
      <c r="AB179" s="11"/>
      <c r="AC179" s="189">
        <v>6.6460000000000005E-2</v>
      </c>
      <c r="AD179" s="185">
        <f t="shared" si="71"/>
        <v>-1.635445479998332E-3</v>
      </c>
      <c r="AE179" s="189"/>
      <c r="AF179" s="31">
        <f t="shared" si="65"/>
        <v>-1.980746879255868E-3</v>
      </c>
      <c r="AG179" s="209">
        <f t="shared" si="58"/>
        <v>5.7340562248993449E-2</v>
      </c>
      <c r="AH179" s="209">
        <f t="shared" si="59"/>
        <v>0.14359827228616923</v>
      </c>
      <c r="AI179" s="195">
        <f t="shared" si="60"/>
        <v>0.1413340592745953</v>
      </c>
      <c r="AJ179" s="209">
        <f t="shared" si="61"/>
        <v>0.1143514970867156</v>
      </c>
      <c r="AK179" s="195">
        <f t="shared" si="62"/>
        <v>6.9773488690927532E-2</v>
      </c>
      <c r="AL179" s="209">
        <f t="shared" si="63"/>
        <v>3.95309591069119E-2</v>
      </c>
      <c r="AM179" s="209">
        <f t="shared" si="68"/>
        <v>4.2653767200000636E-2</v>
      </c>
      <c r="AN179" s="197"/>
      <c r="AO179" s="201">
        <v>1122.2737</v>
      </c>
      <c r="AP179" s="189">
        <v>1452.7915</v>
      </c>
      <c r="AQ179" s="4">
        <v>330.51780000000002</v>
      </c>
      <c r="AR179" s="189">
        <v>330.4776</v>
      </c>
      <c r="AS179" s="201">
        <v>1122.7763</v>
      </c>
      <c r="AT179" s="189">
        <v>1453.2538999999999</v>
      </c>
      <c r="AU179" s="61" t="s">
        <v>588</v>
      </c>
    </row>
    <row r="180" spans="1:47" s="10" customFormat="1" x14ac:dyDescent="0.2">
      <c r="A180" s="224" t="s">
        <v>7</v>
      </c>
      <c r="B180" s="13" t="s">
        <v>179</v>
      </c>
      <c r="C180" s="61" t="s">
        <v>270</v>
      </c>
      <c r="D180" s="12" t="s">
        <v>382</v>
      </c>
      <c r="E180" s="61" t="s">
        <v>670</v>
      </c>
      <c r="F180" s="4">
        <v>1284.8797</v>
      </c>
      <c r="G180" s="189">
        <v>1388.1072999999999</v>
      </c>
      <c r="H180" s="4">
        <v>103.2276</v>
      </c>
      <c r="I180" s="189">
        <v>103.25490000000001</v>
      </c>
      <c r="J180" s="4">
        <v>5.75</v>
      </c>
      <c r="K180" s="189">
        <v>2.9999999999999997E-4</v>
      </c>
      <c r="L180" s="4">
        <v>24</v>
      </c>
      <c r="M180" s="189">
        <v>24.76</v>
      </c>
      <c r="N180" s="4">
        <v>4.0000000000000001E-3</v>
      </c>
      <c r="O180" s="222"/>
      <c r="P180" s="4">
        <v>0.17269000000000001</v>
      </c>
      <c r="Q180" s="189">
        <f t="shared" si="69"/>
        <v>0.17148764658000459</v>
      </c>
      <c r="R180" s="189"/>
      <c r="S180" s="31">
        <f t="shared" si="70"/>
        <v>0.17170902976586994</v>
      </c>
      <c r="T180" s="217">
        <f t="shared" si="51"/>
        <v>0.24040955547388876</v>
      </c>
      <c r="U180" s="9">
        <f t="shared" si="52"/>
        <v>0.23088353413654597</v>
      </c>
      <c r="V180" s="217">
        <f t="shared" si="53"/>
        <v>0.31747045792872086</v>
      </c>
      <c r="W180" s="9">
        <f t="shared" si="54"/>
        <v>0.31544175549209658</v>
      </c>
      <c r="X180" s="217">
        <f t="shared" si="55"/>
        <v>0.28837058358635659</v>
      </c>
      <c r="Y180" s="217">
        <f t="shared" si="56"/>
        <v>0.24382035982446437</v>
      </c>
      <c r="Z180" s="217">
        <f t="shared" si="57"/>
        <v>0.21369892785151023</v>
      </c>
      <c r="AA180" s="217">
        <f t="shared" si="67"/>
        <v>0.21552757880000684</v>
      </c>
      <c r="AB180" s="11"/>
      <c r="AC180" s="189">
        <v>6.7699999999999996E-2</v>
      </c>
      <c r="AD180" s="185">
        <f t="shared" si="71"/>
        <v>-1.2023534199954167E-3</v>
      </c>
      <c r="AE180" s="189"/>
      <c r="AF180" s="31">
        <f t="shared" si="65"/>
        <v>-9.8097023413007411E-4</v>
      </c>
      <c r="AG180" s="209">
        <f t="shared" si="58"/>
        <v>5.819353413654596E-2</v>
      </c>
      <c r="AH180" s="209">
        <f t="shared" si="59"/>
        <v>0.14478045792872085</v>
      </c>
      <c r="AI180" s="195">
        <f t="shared" si="60"/>
        <v>0.14275175549209657</v>
      </c>
      <c r="AJ180" s="209">
        <f t="shared" si="61"/>
        <v>0.11568058358635658</v>
      </c>
      <c r="AK180" s="195">
        <f t="shared" si="62"/>
        <v>7.1130359824464362E-2</v>
      </c>
      <c r="AL180" s="209">
        <f t="shared" si="63"/>
        <v>4.1008927851510224E-2</v>
      </c>
      <c r="AM180" s="209">
        <f t="shared" si="68"/>
        <v>4.2837578800006826E-2</v>
      </c>
      <c r="AN180" s="197"/>
      <c r="AO180" s="201">
        <v>1122.7166999999999</v>
      </c>
      <c r="AP180" s="189">
        <v>1453.1070999999999</v>
      </c>
      <c r="AQ180" s="4">
        <v>330.3904</v>
      </c>
      <c r="AR180" s="189">
        <v>330.47763400000002</v>
      </c>
      <c r="AS180" s="201">
        <v>1122.7762889999999</v>
      </c>
      <c r="AT180" s="189">
        <v>1453.253923</v>
      </c>
      <c r="AU180" s="61" t="s">
        <v>553</v>
      </c>
    </row>
    <row r="181" spans="1:47" s="10" customFormat="1" x14ac:dyDescent="0.2">
      <c r="A181" s="224" t="s">
        <v>7</v>
      </c>
      <c r="B181" s="13" t="s">
        <v>180</v>
      </c>
      <c r="C181" s="61" t="s">
        <v>270</v>
      </c>
      <c r="D181" s="12" t="s">
        <v>381</v>
      </c>
      <c r="E181" s="61" t="s">
        <v>670</v>
      </c>
      <c r="F181" s="4">
        <v>1284.7537</v>
      </c>
      <c r="G181" s="189">
        <v>1388.0346</v>
      </c>
      <c r="H181" s="4">
        <v>103.2809</v>
      </c>
      <c r="I181" s="189">
        <v>103.31</v>
      </c>
      <c r="J181" s="4">
        <v>6.0110000000000001</v>
      </c>
      <c r="K181" s="189">
        <v>2.9999999999999997E-4</v>
      </c>
      <c r="L181" s="4">
        <v>24</v>
      </c>
      <c r="M181" s="189">
        <v>24.75</v>
      </c>
      <c r="N181" s="4">
        <v>4.0000000000000001E-3</v>
      </c>
      <c r="O181" s="222"/>
      <c r="P181" s="4">
        <v>0.19284999999999999</v>
      </c>
      <c r="Q181" s="189">
        <f t="shared" si="69"/>
        <v>0.19199830200000179</v>
      </c>
      <c r="R181" s="189"/>
      <c r="S181" s="31">
        <f t="shared" si="70"/>
        <v>0.19472461824018225</v>
      </c>
      <c r="T181" s="217">
        <f t="shared" si="51"/>
        <v>0.26432632227806607</v>
      </c>
      <c r="U181" s="9">
        <f t="shared" si="52"/>
        <v>0.25301204819276923</v>
      </c>
      <c r="V181" s="217">
        <f t="shared" si="53"/>
        <v>0.3410610434220871</v>
      </c>
      <c r="W181" s="9">
        <f t="shared" si="54"/>
        <v>0.33978611353000115</v>
      </c>
      <c r="X181" s="217">
        <f t="shared" si="55"/>
        <v>0.3129662915659992</v>
      </c>
      <c r="Y181" s="217">
        <f t="shared" si="56"/>
        <v>0.26793875282278456</v>
      </c>
      <c r="Z181" s="217">
        <f t="shared" si="57"/>
        <v>0.23847112954535987</v>
      </c>
      <c r="AA181" s="217">
        <f t="shared" si="67"/>
        <v>0.23507772000000671</v>
      </c>
      <c r="AB181" s="11"/>
      <c r="AC181" s="189">
        <v>7.1499999999999994E-2</v>
      </c>
      <c r="AD181" s="185">
        <f t="shared" si="71"/>
        <v>-8.5169799999820772E-4</v>
      </c>
      <c r="AE181" s="189"/>
      <c r="AF181" s="31">
        <f t="shared" si="65"/>
        <v>1.8746182401822575E-3</v>
      </c>
      <c r="AG181" s="209">
        <f t="shared" si="58"/>
        <v>6.0162048192769241E-2</v>
      </c>
      <c r="AH181" s="209">
        <f t="shared" si="59"/>
        <v>0.1482110434220871</v>
      </c>
      <c r="AI181" s="195">
        <f t="shared" si="60"/>
        <v>0.14693611353000116</v>
      </c>
      <c r="AJ181" s="209">
        <f t="shared" si="61"/>
        <v>0.12011629156599921</v>
      </c>
      <c r="AK181" s="195">
        <f t="shared" si="62"/>
        <v>7.5088752822784571E-2</v>
      </c>
      <c r="AL181" s="209">
        <f t="shared" si="63"/>
        <v>4.5621129545359879E-2</v>
      </c>
      <c r="AM181" s="209">
        <f t="shared" si="68"/>
        <v>4.2227720000006713E-2</v>
      </c>
      <c r="AN181" s="197"/>
      <c r="AO181" s="201">
        <v>1122.7317</v>
      </c>
      <c r="AP181" s="189">
        <v>1453.1161</v>
      </c>
      <c r="AQ181" s="4">
        <v>330.38440000000003</v>
      </c>
      <c r="AR181" s="189">
        <v>330.47763400000002</v>
      </c>
      <c r="AS181" s="201">
        <v>1122.7762889999999</v>
      </c>
      <c r="AT181" s="189">
        <v>1453.253923</v>
      </c>
      <c r="AU181" s="61" t="s">
        <v>551</v>
      </c>
    </row>
    <row r="182" spans="1:47" s="10" customFormat="1" x14ac:dyDescent="0.2">
      <c r="A182" s="224" t="s">
        <v>7</v>
      </c>
      <c r="B182" s="13" t="s">
        <v>181</v>
      </c>
      <c r="C182" s="61" t="s">
        <v>270</v>
      </c>
      <c r="D182" s="12" t="s">
        <v>380</v>
      </c>
      <c r="E182" s="61" t="s">
        <v>670</v>
      </c>
      <c r="F182" s="4">
        <v>1284.6049</v>
      </c>
      <c r="G182" s="189">
        <v>1387.943</v>
      </c>
      <c r="H182" s="4">
        <v>103.3381</v>
      </c>
      <c r="I182" s="189">
        <v>103.3574</v>
      </c>
      <c r="J182" s="4">
        <v>6.2510000000000003</v>
      </c>
      <c r="K182" s="189">
        <v>4.0000000000000002E-4</v>
      </c>
      <c r="L182" s="4">
        <v>24</v>
      </c>
      <c r="M182" s="189">
        <v>24.76</v>
      </c>
      <c r="N182" s="4">
        <v>0</v>
      </c>
      <c r="O182" s="222"/>
      <c r="P182" s="4">
        <v>0.21758</v>
      </c>
      <c r="Q182" s="189">
        <f t="shared" si="69"/>
        <v>0.20964267708000506</v>
      </c>
      <c r="R182" s="189"/>
      <c r="S182" s="31">
        <f t="shared" si="70"/>
        <v>0.21490852619436643</v>
      </c>
      <c r="T182" s="217">
        <f t="shared" si="51"/>
        <v>0.28508388406044105</v>
      </c>
      <c r="U182" s="9">
        <f t="shared" si="52"/>
        <v>0.27204819277108094</v>
      </c>
      <c r="V182" s="217">
        <f t="shared" si="53"/>
        <v>0.36158249244908802</v>
      </c>
      <c r="W182" s="9">
        <f t="shared" si="54"/>
        <v>0.3607682356713951</v>
      </c>
      <c r="X182" s="217">
        <f t="shared" si="55"/>
        <v>0.3348469401901184</v>
      </c>
      <c r="Y182" s="217">
        <f t="shared" si="56"/>
        <v>0.28874004180569823</v>
      </c>
      <c r="Z182" s="217">
        <f t="shared" si="57"/>
        <v>0.26005654173786752</v>
      </c>
      <c r="AA182" s="217"/>
      <c r="AB182" s="11"/>
      <c r="AC182" s="189">
        <v>6.7489999999999994E-2</v>
      </c>
      <c r="AD182" s="185">
        <f>Q182-P182</f>
        <v>-7.937322919994938E-3</v>
      </c>
      <c r="AE182" s="189"/>
      <c r="AF182" s="31">
        <f t="shared" si="65"/>
        <v>-2.6714738056335674E-3</v>
      </c>
      <c r="AG182" s="209">
        <f t="shared" si="58"/>
        <v>5.4468192771080948E-2</v>
      </c>
      <c r="AH182" s="209">
        <f t="shared" si="59"/>
        <v>0.14400249244908803</v>
      </c>
      <c r="AI182" s="195">
        <f t="shared" si="60"/>
        <v>0.1431882356713951</v>
      </c>
      <c r="AJ182" s="209">
        <f t="shared" si="61"/>
        <v>0.11726694019011841</v>
      </c>
      <c r="AK182" s="195">
        <f t="shared" si="62"/>
        <v>7.1160041805698238E-2</v>
      </c>
      <c r="AL182" s="209">
        <f t="shared" si="63"/>
        <v>4.2476541737867524E-2</v>
      </c>
      <c r="AM182" s="189"/>
      <c r="AN182" s="197"/>
      <c r="AO182" s="201">
        <v>1122.6938</v>
      </c>
      <c r="AP182" s="189">
        <v>1453.1098</v>
      </c>
      <c r="AQ182" s="4">
        <v>330.416</v>
      </c>
      <c r="AR182" s="189">
        <v>330.47763400000002</v>
      </c>
      <c r="AS182" s="201">
        <v>1122.7762889999999</v>
      </c>
      <c r="AT182" s="189">
        <v>1453.253923</v>
      </c>
      <c r="AU182" s="61" t="s">
        <v>550</v>
      </c>
    </row>
    <row r="183" spans="1:47" s="10" customFormat="1" x14ac:dyDescent="0.2">
      <c r="A183" s="224" t="s">
        <v>7</v>
      </c>
      <c r="B183" s="13" t="s">
        <v>182</v>
      </c>
      <c r="C183" s="61" t="s">
        <v>270</v>
      </c>
      <c r="D183" s="12" t="s">
        <v>379</v>
      </c>
      <c r="E183" s="61" t="s">
        <v>670</v>
      </c>
      <c r="F183" s="4">
        <v>1282.1477</v>
      </c>
      <c r="G183" s="189">
        <v>1386.5849000000001</v>
      </c>
      <c r="H183" s="4">
        <v>104.4372</v>
      </c>
      <c r="I183" s="189">
        <v>104.4594</v>
      </c>
      <c r="J183" s="4">
        <v>6.5010000000000003</v>
      </c>
      <c r="K183" s="189">
        <v>4.0000000000000002E-4</v>
      </c>
      <c r="L183" s="4">
        <v>24</v>
      </c>
      <c r="M183" s="189">
        <v>24.82</v>
      </c>
      <c r="N183" s="4">
        <v>0</v>
      </c>
      <c r="O183" s="222"/>
      <c r="P183" s="4">
        <v>0.71992</v>
      </c>
      <c r="Q183" s="189">
        <f>-40.08933+0.3907468*I183-0.1655607*(I183-104.776)^2</f>
        <v>0.71125121044151007</v>
      </c>
      <c r="R183" s="189"/>
      <c r="S183" s="31">
        <f t="shared" si="70"/>
        <v>0.72067768712715885</v>
      </c>
      <c r="T183" s="217">
        <f t="shared" si="51"/>
        <v>0.76915163169178413</v>
      </c>
      <c r="U183" s="9">
        <f t="shared" si="52"/>
        <v>0.71461847389558042</v>
      </c>
      <c r="V183" s="217">
        <f t="shared" si="53"/>
        <v>0.84859682305250317</v>
      </c>
      <c r="W183" s="9">
        <f t="shared" si="54"/>
        <v>0.82970656671968546</v>
      </c>
      <c r="X183" s="217">
        <f t="shared" si="55"/>
        <v>0.83603723799342333</v>
      </c>
      <c r="Y183" s="217">
        <f t="shared" si="56"/>
        <v>0.76474515885093597</v>
      </c>
      <c r="Z183" s="217">
        <f t="shared" si="57"/>
        <v>0.76861858504707925</v>
      </c>
      <c r="AA183" s="217"/>
      <c r="AB183" s="11"/>
      <c r="AC183" s="189">
        <v>4.922E-2</v>
      </c>
      <c r="AD183" s="185">
        <f t="shared" si="71"/>
        <v>-8.668789558489931E-3</v>
      </c>
      <c r="AE183" s="189"/>
      <c r="AF183" s="31">
        <f t="shared" si="65"/>
        <v>7.576871271588459E-4</v>
      </c>
      <c r="AG183" s="209">
        <f t="shared" si="58"/>
        <v>-5.3015261044195849E-3</v>
      </c>
      <c r="AH183" s="209">
        <f t="shared" si="59"/>
        <v>0.12867682305250316</v>
      </c>
      <c r="AI183" s="195">
        <f t="shared" si="60"/>
        <v>0.10978656671968545</v>
      </c>
      <c r="AJ183" s="209">
        <f t="shared" si="61"/>
        <v>0.11611723799342333</v>
      </c>
      <c r="AK183" s="195">
        <f t="shared" si="62"/>
        <v>4.4825158850935964E-2</v>
      </c>
      <c r="AL183" s="209">
        <f t="shared" si="63"/>
        <v>4.8698585047079246E-2</v>
      </c>
      <c r="AM183" s="189"/>
      <c r="AN183" s="197"/>
      <c r="AO183" s="201">
        <v>1122.6994</v>
      </c>
      <c r="AP183" s="189">
        <v>1453.1069</v>
      </c>
      <c r="AQ183" s="4">
        <v>330.40750000000003</v>
      </c>
      <c r="AR183" s="189">
        <v>330.47763400000002</v>
      </c>
      <c r="AS183" s="201">
        <v>1122.7762889999999</v>
      </c>
      <c r="AT183" s="189">
        <v>1453.253923</v>
      </c>
      <c r="AU183" s="61" t="s">
        <v>549</v>
      </c>
    </row>
    <row r="184" spans="1:47" s="10" customFormat="1" x14ac:dyDescent="0.2">
      <c r="A184" s="224" t="s">
        <v>7</v>
      </c>
      <c r="B184" s="13" t="s">
        <v>183</v>
      </c>
      <c r="C184" s="61" t="s">
        <v>270</v>
      </c>
      <c r="D184" s="12" t="s">
        <v>377</v>
      </c>
      <c r="E184" s="61" t="s">
        <v>670</v>
      </c>
      <c r="F184" s="4">
        <v>1282.0590999999999</v>
      </c>
      <c r="G184" s="189">
        <v>1386.5468000000001</v>
      </c>
      <c r="H184" s="4">
        <v>104.4877</v>
      </c>
      <c r="I184" s="189">
        <v>104.512</v>
      </c>
      <c r="J184" s="4">
        <v>6.7539999999999996</v>
      </c>
      <c r="K184" s="189">
        <v>4.0000000000000002E-4</v>
      </c>
      <c r="L184" s="4">
        <v>24</v>
      </c>
      <c r="M184" s="189">
        <v>24.79</v>
      </c>
      <c r="N184" s="4">
        <v>4.0000000000000001E-3</v>
      </c>
      <c r="O184" s="222"/>
      <c r="P184" s="4">
        <v>0.73523000000000005</v>
      </c>
      <c r="Q184" s="189">
        <f t="shared" ref="Q184:Q230" si="72">-40.08933+0.3907468*I184-0.1655607*(I184-104.776)^2</f>
        <v>0.7368606430528033</v>
      </c>
      <c r="R184" s="189"/>
      <c r="S184" s="31">
        <f t="shared" si="70"/>
        <v>0.74351842588893768</v>
      </c>
      <c r="T184" s="217">
        <f t="shared" si="51"/>
        <v>0.79011469132819911</v>
      </c>
      <c r="U184" s="9">
        <f t="shared" si="52"/>
        <v>0.73574297188754756</v>
      </c>
      <c r="V184" s="217">
        <f t="shared" si="53"/>
        <v>0.86995372259116266</v>
      </c>
      <c r="W184" s="9">
        <f t="shared" si="54"/>
        <v>0.84978528999423952</v>
      </c>
      <c r="X184" s="217">
        <f t="shared" si="55"/>
        <v>0.85529388241252491</v>
      </c>
      <c r="Y184" s="217">
        <f t="shared" si="56"/>
        <v>0.78607181598487186</v>
      </c>
      <c r="Z184" s="217">
        <f t="shared" si="57"/>
        <v>0.79010637602186762</v>
      </c>
      <c r="AA184" s="217"/>
      <c r="AB184" s="11"/>
      <c r="AC184" s="189">
        <v>5.4879999999999998E-2</v>
      </c>
      <c r="AD184" s="185">
        <f t="shared" si="71"/>
        <v>1.6306430528032489E-3</v>
      </c>
      <c r="AE184" s="189"/>
      <c r="AF184" s="31">
        <f t="shared" si="65"/>
        <v>8.2884258889376339E-3</v>
      </c>
      <c r="AG184" s="209">
        <f t="shared" si="58"/>
        <v>5.1297188754750866E-4</v>
      </c>
      <c r="AH184" s="209">
        <f t="shared" si="59"/>
        <v>0.13472372259116261</v>
      </c>
      <c r="AI184" s="195">
        <f t="shared" si="60"/>
        <v>0.11455528999423947</v>
      </c>
      <c r="AJ184" s="209">
        <f t="shared" si="61"/>
        <v>0.12006388241252486</v>
      </c>
      <c r="AK184" s="195">
        <f t="shared" si="62"/>
        <v>5.0841815984871808E-2</v>
      </c>
      <c r="AL184" s="209">
        <f t="shared" si="63"/>
        <v>5.4876376021867568E-2</v>
      </c>
      <c r="AM184" s="189"/>
      <c r="AN184" s="197"/>
      <c r="AO184" s="201">
        <v>1122.6998000000001</v>
      </c>
      <c r="AP184" s="189">
        <v>1453.1006</v>
      </c>
      <c r="AQ184" s="4">
        <v>330.4008</v>
      </c>
      <c r="AR184" s="189">
        <v>330.47763400000002</v>
      </c>
      <c r="AS184" s="201">
        <v>1122.7762889999999</v>
      </c>
      <c r="AT184" s="189">
        <v>1453.253923</v>
      </c>
      <c r="AU184" s="61" t="s">
        <v>548</v>
      </c>
    </row>
    <row r="185" spans="1:47" s="10" customFormat="1" x14ac:dyDescent="0.2">
      <c r="A185" s="224" t="s">
        <v>7</v>
      </c>
      <c r="B185" s="13" t="s">
        <v>184</v>
      </c>
      <c r="C185" s="61" t="s">
        <v>270</v>
      </c>
      <c r="D185" s="12" t="s">
        <v>376</v>
      </c>
      <c r="E185" s="61" t="s">
        <v>670</v>
      </c>
      <c r="F185" s="4">
        <v>1282.0055</v>
      </c>
      <c r="G185" s="189">
        <v>1386.5188000000001</v>
      </c>
      <c r="H185" s="4">
        <v>104.5133</v>
      </c>
      <c r="I185" s="189">
        <v>104.5391</v>
      </c>
      <c r="J185" s="4">
        <v>6.9989999999999997</v>
      </c>
      <c r="K185" s="189">
        <v>4.0000000000000002E-4</v>
      </c>
      <c r="L185" s="4">
        <v>24</v>
      </c>
      <c r="M185" s="189">
        <v>24.78</v>
      </c>
      <c r="N185" s="4">
        <v>0</v>
      </c>
      <c r="O185" s="222"/>
      <c r="P185" s="4">
        <v>0.74665999999999999</v>
      </c>
      <c r="Q185" s="189">
        <f t="shared" si="72"/>
        <v>0.74969726684328164</v>
      </c>
      <c r="R185" s="189"/>
      <c r="S185" s="31">
        <f t="shared" si="70"/>
        <v>0.75513326106891554</v>
      </c>
      <c r="T185" s="217">
        <f t="shared" si="51"/>
        <v>0.80076149444357725</v>
      </c>
      <c r="U185" s="9">
        <f t="shared" si="52"/>
        <v>0.74662650602409553</v>
      </c>
      <c r="V185" s="217">
        <f t="shared" si="53"/>
        <v>0.88080715079559013</v>
      </c>
      <c r="W185" s="9">
        <f t="shared" si="54"/>
        <v>0.85999915135510241</v>
      </c>
      <c r="X185" s="217">
        <f t="shared" si="55"/>
        <v>0.86505488123407304</v>
      </c>
      <c r="Y185" s="217">
        <f t="shared" si="56"/>
        <v>0.79697395366539903</v>
      </c>
      <c r="Z185" s="217">
        <f t="shared" si="57"/>
        <v>0.80096927943668561</v>
      </c>
      <c r="AA185" s="217"/>
      <c r="AB185" s="11"/>
      <c r="AC185" s="189">
        <v>5.4089999999999999E-2</v>
      </c>
      <c r="AD185" s="185">
        <f t="shared" si="71"/>
        <v>3.0372668432816496E-3</v>
      </c>
      <c r="AE185" s="189"/>
      <c r="AF185" s="31">
        <f t="shared" si="65"/>
        <v>8.4732610689155496E-3</v>
      </c>
      <c r="AG185" s="209">
        <f t="shared" si="58"/>
        <v>-3.3493975904463902E-5</v>
      </c>
      <c r="AH185" s="209">
        <f t="shared" si="59"/>
        <v>0.13414715079559014</v>
      </c>
      <c r="AI185" s="195">
        <f t="shared" si="60"/>
        <v>0.11333915135510242</v>
      </c>
      <c r="AJ185" s="209">
        <f t="shared" si="61"/>
        <v>0.11839488123407305</v>
      </c>
      <c r="AK185" s="195">
        <f t="shared" si="62"/>
        <v>5.0313953665399036E-2</v>
      </c>
      <c r="AL185" s="209">
        <f t="shared" si="63"/>
        <v>5.430927943668562E-2</v>
      </c>
      <c r="AM185" s="189"/>
      <c r="AN185" s="197"/>
      <c r="AO185" s="201">
        <v>1122.7086999999999</v>
      </c>
      <c r="AP185" s="189">
        <v>1453.1049</v>
      </c>
      <c r="AQ185" s="4">
        <v>330.39620000000002</v>
      </c>
      <c r="AR185" s="189">
        <v>330.47763400000002</v>
      </c>
      <c r="AS185" s="201">
        <v>1122.7762889999999</v>
      </c>
      <c r="AT185" s="189">
        <v>1453.253923</v>
      </c>
      <c r="AU185" s="61" t="s">
        <v>547</v>
      </c>
    </row>
    <row r="186" spans="1:47" s="10" customFormat="1" x14ac:dyDescent="0.2">
      <c r="A186" s="224" t="s">
        <v>7</v>
      </c>
      <c r="B186" s="13" t="s">
        <v>185</v>
      </c>
      <c r="C186" s="61" t="s">
        <v>270</v>
      </c>
      <c r="D186" s="12" t="s">
        <v>375</v>
      </c>
      <c r="E186" s="61" t="s">
        <v>670</v>
      </c>
      <c r="F186" s="4">
        <v>1281.9631999999999</v>
      </c>
      <c r="G186" s="189">
        <v>1386.4897000000001</v>
      </c>
      <c r="H186" s="4">
        <v>104.5265</v>
      </c>
      <c r="I186" s="189">
        <v>104.5498</v>
      </c>
      <c r="J186" s="4">
        <v>7.2510000000000003</v>
      </c>
      <c r="K186" s="189">
        <v>4.0000000000000002E-4</v>
      </c>
      <c r="L186" s="4">
        <v>24</v>
      </c>
      <c r="M186" s="189">
        <v>24.77</v>
      </c>
      <c r="N186" s="4">
        <v>0</v>
      </c>
      <c r="O186" s="222"/>
      <c r="P186" s="4">
        <v>0.75656000000000001</v>
      </c>
      <c r="Q186" s="189">
        <f t="shared" si="72"/>
        <v>0.75469863901709899</v>
      </c>
      <c r="R186" s="189"/>
      <c r="S186" s="31">
        <f t="shared" si="70"/>
        <v>0.75968902776157099</v>
      </c>
      <c r="T186" s="217">
        <f t="shared" si="51"/>
        <v>0.80493535016285023</v>
      </c>
      <c r="U186" s="9">
        <f t="shared" si="52"/>
        <v>0.75092369477911558</v>
      </c>
      <c r="V186" s="217">
        <f t="shared" si="53"/>
        <v>0.88506320906162728</v>
      </c>
      <c r="W186" s="9">
        <f t="shared" si="54"/>
        <v>0.86400672087433561</v>
      </c>
      <c r="X186" s="217">
        <f t="shared" si="55"/>
        <v>0.86887979249081582</v>
      </c>
      <c r="Y186" s="217">
        <f t="shared" si="56"/>
        <v>0.80126195190250948</v>
      </c>
      <c r="Z186" s="217">
        <f t="shared" si="57"/>
        <v>0.80521785195742268</v>
      </c>
      <c r="AA186" s="217"/>
      <c r="AB186" s="11"/>
      <c r="AC186" s="189">
        <v>4.8370000000000003E-2</v>
      </c>
      <c r="AD186" s="185">
        <f t="shared" si="71"/>
        <v>-1.8613609829010169E-3</v>
      </c>
      <c r="AE186" s="189"/>
      <c r="AF186" s="31">
        <f t="shared" si="65"/>
        <v>3.1290277615709794E-3</v>
      </c>
      <c r="AG186" s="209">
        <f t="shared" si="58"/>
        <v>-5.63630522088443E-3</v>
      </c>
      <c r="AH186" s="209">
        <f t="shared" si="59"/>
        <v>0.12850320906162727</v>
      </c>
      <c r="AI186" s="195">
        <f t="shared" si="60"/>
        <v>0.1074467208743356</v>
      </c>
      <c r="AJ186" s="209">
        <f t="shared" si="61"/>
        <v>0.11231979249081581</v>
      </c>
      <c r="AK186" s="195">
        <f t="shared" si="62"/>
        <v>4.4701951902509474E-2</v>
      </c>
      <c r="AL186" s="209">
        <f t="shared" si="63"/>
        <v>4.8657851957422671E-2</v>
      </c>
      <c r="AM186" s="189"/>
      <c r="AN186" s="197"/>
      <c r="AO186" s="201">
        <v>1122.7009</v>
      </c>
      <c r="AP186" s="189">
        <v>1453.1049</v>
      </c>
      <c r="AQ186" s="4">
        <v>330.404</v>
      </c>
      <c r="AR186" s="189">
        <v>330.47763400000002</v>
      </c>
      <c r="AS186" s="201">
        <v>1122.7762889999999</v>
      </c>
      <c r="AT186" s="189">
        <v>1453.253923</v>
      </c>
      <c r="AU186" s="61" t="s">
        <v>545</v>
      </c>
    </row>
    <row r="187" spans="1:47" s="10" customFormat="1" x14ac:dyDescent="0.2">
      <c r="A187" s="224" t="s">
        <v>7</v>
      </c>
      <c r="B187" s="13" t="s">
        <v>186</v>
      </c>
      <c r="C187" s="61" t="s">
        <v>270</v>
      </c>
      <c r="D187" s="12" t="s">
        <v>374</v>
      </c>
      <c r="E187" s="61" t="s">
        <v>670</v>
      </c>
      <c r="F187" s="4">
        <v>1281.9265</v>
      </c>
      <c r="G187" s="189">
        <v>1386.4749999999999</v>
      </c>
      <c r="H187" s="4">
        <v>104.5485</v>
      </c>
      <c r="I187" s="189">
        <v>104.5731</v>
      </c>
      <c r="J187" s="4">
        <v>7.5069999999999997</v>
      </c>
      <c r="K187" s="189">
        <v>2.9999999999999997E-4</v>
      </c>
      <c r="L187" s="4">
        <v>24</v>
      </c>
      <c r="M187" s="189">
        <v>24.75</v>
      </c>
      <c r="N187" s="4">
        <v>0</v>
      </c>
      <c r="O187" s="222"/>
      <c r="P187" s="4">
        <v>0.76548000000000005</v>
      </c>
      <c r="Q187" s="189">
        <f t="shared" si="72"/>
        <v>0.76545832030251404</v>
      </c>
      <c r="R187" s="189"/>
      <c r="S187" s="31">
        <f t="shared" si="70"/>
        <v>0.76954842388259603</v>
      </c>
      <c r="T187" s="217">
        <f t="shared" si="51"/>
        <v>0.8139642536334577</v>
      </c>
      <c r="U187" s="9">
        <f t="shared" si="52"/>
        <v>0.76028112449798779</v>
      </c>
      <c r="V187" s="217">
        <f t="shared" si="53"/>
        <v>0.89427222823724151</v>
      </c>
      <c r="W187" s="9">
        <f t="shared" si="54"/>
        <v>0.87268317927907879</v>
      </c>
      <c r="X187" s="217">
        <f t="shared" si="55"/>
        <v>0.87715303013942503</v>
      </c>
      <c r="Y187" s="217">
        <f t="shared" si="56"/>
        <v>0.81056629814468151</v>
      </c>
      <c r="Z187" s="217">
        <f t="shared" si="57"/>
        <v>0.81438808679376962</v>
      </c>
      <c r="AA187" s="217"/>
      <c r="AB187" s="11"/>
      <c r="AC187" s="189">
        <v>4.8480000000000002E-2</v>
      </c>
      <c r="AD187" s="185">
        <f t="shared" si="71"/>
        <v>-2.1679697486010063E-5</v>
      </c>
      <c r="AE187" s="189"/>
      <c r="AF187" s="31">
        <f t="shared" si="65"/>
        <v>4.068423882595984E-3</v>
      </c>
      <c r="AG187" s="209">
        <f t="shared" si="58"/>
        <v>-5.1988755020122568E-3</v>
      </c>
      <c r="AH187" s="209">
        <f t="shared" si="59"/>
        <v>0.12879222823724146</v>
      </c>
      <c r="AI187" s="195">
        <f t="shared" si="60"/>
        <v>0.10720317927907874</v>
      </c>
      <c r="AJ187" s="209">
        <f t="shared" si="61"/>
        <v>0.11167303013942498</v>
      </c>
      <c r="AK187" s="195">
        <f t="shared" si="62"/>
        <v>4.5086298144681458E-2</v>
      </c>
      <c r="AL187" s="209">
        <f t="shared" si="63"/>
        <v>4.8908086793769567E-2</v>
      </c>
      <c r="AM187" s="189"/>
      <c r="AN187" s="197"/>
      <c r="AO187" s="201">
        <v>1122.7041999999999</v>
      </c>
      <c r="AP187" s="189">
        <v>1453.1041</v>
      </c>
      <c r="AQ187" s="4">
        <v>330.3999</v>
      </c>
      <c r="AR187" s="189">
        <v>330.47763400000002</v>
      </c>
      <c r="AS187" s="201">
        <v>1122.7762889999999</v>
      </c>
      <c r="AT187" s="189">
        <v>1453.253923</v>
      </c>
      <c r="AU187" s="61" t="s">
        <v>544</v>
      </c>
    </row>
    <row r="188" spans="1:47" s="10" customFormat="1" x14ac:dyDescent="0.2">
      <c r="A188" s="224" t="s">
        <v>7</v>
      </c>
      <c r="B188" s="13" t="s">
        <v>187</v>
      </c>
      <c r="C188" s="61" t="s">
        <v>270</v>
      </c>
      <c r="D188" s="12" t="s">
        <v>373</v>
      </c>
      <c r="E188" s="61" t="s">
        <v>670</v>
      </c>
      <c r="F188" s="4">
        <v>1281.8662999999999</v>
      </c>
      <c r="G188" s="189">
        <v>1386.4401</v>
      </c>
      <c r="H188" s="4">
        <v>104.57380000000001</v>
      </c>
      <c r="I188" s="189">
        <v>104.5998</v>
      </c>
      <c r="J188" s="4">
        <v>7.9969999999999999</v>
      </c>
      <c r="K188" s="189">
        <v>5.0000000000000001E-4</v>
      </c>
      <c r="L188" s="4">
        <v>24</v>
      </c>
      <c r="M188" s="189">
        <v>24.75</v>
      </c>
      <c r="N188" s="4">
        <v>0</v>
      </c>
      <c r="O188" s="222"/>
      <c r="P188" s="4">
        <v>0.77947999999999995</v>
      </c>
      <c r="Q188" s="189">
        <f t="shared" si="72"/>
        <v>0.77756706030109812</v>
      </c>
      <c r="R188" s="189"/>
      <c r="S188" s="31">
        <f t="shared" si="70"/>
        <v>0.78074016997992157</v>
      </c>
      <c r="T188" s="217">
        <f t="shared" si="51"/>
        <v>0.82420717963395873</v>
      </c>
      <c r="U188" s="9">
        <f t="shared" si="52"/>
        <v>0.77100401606425495</v>
      </c>
      <c r="V188" s="217">
        <f t="shared" si="53"/>
        <v>0.90472326210874598</v>
      </c>
      <c r="W188" s="9">
        <f t="shared" si="54"/>
        <v>0.8825394036743146</v>
      </c>
      <c r="X188" s="217">
        <f t="shared" si="55"/>
        <v>0.88654131204498299</v>
      </c>
      <c r="Y188" s="217">
        <f t="shared" si="56"/>
        <v>0.82117148792961236</v>
      </c>
      <c r="Z188" s="217">
        <f t="shared" si="57"/>
        <v>0.82475596140284324</v>
      </c>
      <c r="AA188" s="217"/>
      <c r="AB188" s="11"/>
      <c r="AC188" s="189">
        <v>4.471E-2</v>
      </c>
      <c r="AD188" s="185">
        <f t="shared" si="71"/>
        <v>-1.9129396989018277E-3</v>
      </c>
      <c r="AE188" s="189"/>
      <c r="AF188" s="31">
        <f t="shared" si="65"/>
        <v>1.2601699799216215E-3</v>
      </c>
      <c r="AG188" s="209">
        <f t="shared" si="58"/>
        <v>-8.4759839357450018E-3</v>
      </c>
      <c r="AH188" s="209">
        <f t="shared" si="59"/>
        <v>0.12524326210874603</v>
      </c>
      <c r="AI188" s="195">
        <f t="shared" si="60"/>
        <v>0.10305940367431465</v>
      </c>
      <c r="AJ188" s="209">
        <f t="shared" si="61"/>
        <v>0.10706131204498304</v>
      </c>
      <c r="AK188" s="195">
        <f t="shared" si="62"/>
        <v>4.1691487929612414E-2</v>
      </c>
      <c r="AL188" s="209">
        <f t="shared" si="63"/>
        <v>4.527596140284329E-2</v>
      </c>
      <c r="AM188" s="189"/>
      <c r="AN188" s="197"/>
      <c r="AO188" s="201">
        <v>1122.711</v>
      </c>
      <c r="AP188" s="189">
        <v>1453.1066000000001</v>
      </c>
      <c r="AQ188" s="4">
        <v>330.3956</v>
      </c>
      <c r="AR188" s="189">
        <v>330.47763400000002</v>
      </c>
      <c r="AS188" s="201">
        <v>1122.7762889999999</v>
      </c>
      <c r="AT188" s="189">
        <v>1453.253923</v>
      </c>
      <c r="AU188" s="61" t="s">
        <v>541</v>
      </c>
    </row>
    <row r="189" spans="1:47" s="10" customFormat="1" x14ac:dyDescent="0.2">
      <c r="A189" s="224" t="s">
        <v>7</v>
      </c>
      <c r="B189" s="13" t="s">
        <v>188</v>
      </c>
      <c r="C189" s="61" t="s">
        <v>270</v>
      </c>
      <c r="D189" s="12" t="s">
        <v>371</v>
      </c>
      <c r="E189" s="61" t="s">
        <v>670</v>
      </c>
      <c r="F189" s="4">
        <v>1281.8100999999999</v>
      </c>
      <c r="G189" s="189">
        <v>1386.4156</v>
      </c>
      <c r="H189" s="4">
        <v>104.60550000000001</v>
      </c>
      <c r="I189" s="189">
        <v>104.6331</v>
      </c>
      <c r="J189" s="4">
        <v>8.4960000000000004</v>
      </c>
      <c r="K189" s="189">
        <v>2.9999999999999997E-4</v>
      </c>
      <c r="L189" s="4">
        <v>24</v>
      </c>
      <c r="M189" s="189">
        <v>24.75</v>
      </c>
      <c r="N189" s="4">
        <v>0</v>
      </c>
      <c r="O189" s="222"/>
      <c r="P189" s="4">
        <v>0.79151000000000005</v>
      </c>
      <c r="Q189" s="189">
        <f t="shared" si="72"/>
        <v>0.79233818170611492</v>
      </c>
      <c r="R189" s="189"/>
      <c r="S189" s="31">
        <f t="shared" si="70"/>
        <v>0.79453227708207641</v>
      </c>
      <c r="T189" s="217">
        <f t="shared" si="51"/>
        <v>0.83682211858831579</v>
      </c>
      <c r="U189" s="9">
        <f t="shared" si="52"/>
        <v>0.78437751004015743</v>
      </c>
      <c r="V189" s="217">
        <f t="shared" si="53"/>
        <v>0.9175999645376578</v>
      </c>
      <c r="W189" s="9">
        <f t="shared" si="54"/>
        <v>0.8946996086268133</v>
      </c>
      <c r="X189" s="217">
        <f t="shared" si="55"/>
        <v>0.89811559458416923</v>
      </c>
      <c r="Y189" s="217">
        <f t="shared" si="56"/>
        <v>0.83431072223068403</v>
      </c>
      <c r="Z189" s="217">
        <f t="shared" si="57"/>
        <v>0.8374693076038966</v>
      </c>
      <c r="AA189" s="217"/>
      <c r="AB189" s="11"/>
      <c r="AC189" s="189">
        <v>4.53E-2</v>
      </c>
      <c r="AD189" s="185">
        <f t="shared" si="71"/>
        <v>8.2818170611487218E-4</v>
      </c>
      <c r="AE189" s="189"/>
      <c r="AF189" s="31">
        <f t="shared" si="65"/>
        <v>3.0222770820763634E-3</v>
      </c>
      <c r="AG189" s="209">
        <f t="shared" si="58"/>
        <v>-7.1324899598426139E-3</v>
      </c>
      <c r="AH189" s="209">
        <f t="shared" si="59"/>
        <v>0.12608996453765775</v>
      </c>
      <c r="AI189" s="195">
        <f t="shared" si="60"/>
        <v>0.10318960862681326</v>
      </c>
      <c r="AJ189" s="209">
        <f t="shared" si="61"/>
        <v>0.10660559458416918</v>
      </c>
      <c r="AK189" s="195">
        <f t="shared" si="62"/>
        <v>4.2800722230683985E-2</v>
      </c>
      <c r="AL189" s="209">
        <f t="shared" si="63"/>
        <v>4.5959307603896549E-2</v>
      </c>
      <c r="AM189" s="189"/>
      <c r="AN189" s="197"/>
      <c r="AO189" s="201">
        <v>1122.7146</v>
      </c>
      <c r="AP189" s="189">
        <v>1453.1052</v>
      </c>
      <c r="AQ189" s="4">
        <v>330.39060000000001</v>
      </c>
      <c r="AR189" s="189">
        <v>330.47763400000002</v>
      </c>
      <c r="AS189" s="201">
        <v>1122.7762889999999</v>
      </c>
      <c r="AT189" s="189">
        <v>1453.253923</v>
      </c>
      <c r="AU189" s="61" t="s">
        <v>540</v>
      </c>
    </row>
    <row r="190" spans="1:47" s="10" customFormat="1" x14ac:dyDescent="0.2">
      <c r="A190" s="224" t="s">
        <v>7</v>
      </c>
      <c r="B190" s="13" t="s">
        <v>189</v>
      </c>
      <c r="C190" s="61" t="s">
        <v>270</v>
      </c>
      <c r="D190" s="12" t="s">
        <v>370</v>
      </c>
      <c r="E190" s="61" t="s">
        <v>670</v>
      </c>
      <c r="F190" s="4">
        <v>1281.7616</v>
      </c>
      <c r="G190" s="189">
        <v>1386.3895</v>
      </c>
      <c r="H190" s="4">
        <v>104.6279</v>
      </c>
      <c r="I190" s="189">
        <v>104.6519</v>
      </c>
      <c r="J190" s="4">
        <v>9.0069999999999997</v>
      </c>
      <c r="K190" s="189">
        <v>2.9999999999999997E-4</v>
      </c>
      <c r="L190" s="4">
        <v>24</v>
      </c>
      <c r="M190" s="189">
        <v>24.76</v>
      </c>
      <c r="N190" s="4">
        <v>0</v>
      </c>
      <c r="O190" s="222"/>
      <c r="P190" s="4">
        <v>0.80208999999999997</v>
      </c>
      <c r="Q190" s="189">
        <f t="shared" si="72"/>
        <v>0.80051527003583645</v>
      </c>
      <c r="R190" s="189"/>
      <c r="S190" s="31">
        <f t="shared" si="70"/>
        <v>0.80223414018831685</v>
      </c>
      <c r="T190" s="217">
        <f t="shared" si="51"/>
        <v>0.843863315814815</v>
      </c>
      <c r="U190" s="9">
        <f t="shared" si="52"/>
        <v>0.79192771084336977</v>
      </c>
      <c r="V190" s="217">
        <f t="shared" si="53"/>
        <v>0.92478986915375572</v>
      </c>
      <c r="W190" s="9">
        <f t="shared" si="54"/>
        <v>0.90149844849839722</v>
      </c>
      <c r="X190" s="217">
        <f t="shared" si="55"/>
        <v>0.90458532815341641</v>
      </c>
      <c r="Y190" s="217">
        <f t="shared" si="56"/>
        <v>0.84168470309707155</v>
      </c>
      <c r="Z190" s="217">
        <f t="shared" si="57"/>
        <v>0.84453696197306272</v>
      </c>
      <c r="AA190" s="217"/>
      <c r="AB190" s="11"/>
      <c r="AC190" s="189">
        <v>4.1770000000000002E-2</v>
      </c>
      <c r="AD190" s="185">
        <f t="shared" si="71"/>
        <v>-1.5747299641635237E-3</v>
      </c>
      <c r="AE190" s="189"/>
      <c r="AF190" s="31">
        <f t="shared" si="65"/>
        <v>1.4414018831687692E-4</v>
      </c>
      <c r="AG190" s="209">
        <f t="shared" si="58"/>
        <v>-1.01622891566302E-2</v>
      </c>
      <c r="AH190" s="209">
        <f t="shared" si="59"/>
        <v>0.12269986915375575</v>
      </c>
      <c r="AI190" s="195">
        <f t="shared" si="60"/>
        <v>9.9408448498397251E-2</v>
      </c>
      <c r="AJ190" s="209">
        <f t="shared" si="61"/>
        <v>0.10249532815341644</v>
      </c>
      <c r="AK190" s="195">
        <f t="shared" si="62"/>
        <v>3.9594703097071582E-2</v>
      </c>
      <c r="AL190" s="209">
        <f t="shared" si="63"/>
        <v>4.2446961973062747E-2</v>
      </c>
      <c r="AM190" s="189"/>
      <c r="AN190" s="197"/>
      <c r="AO190" s="201">
        <v>1122.7058999999999</v>
      </c>
      <c r="AP190" s="189">
        <v>1453.1078</v>
      </c>
      <c r="AQ190" s="4">
        <v>330.40190000000001</v>
      </c>
      <c r="AR190" s="189">
        <v>330.47763400000002</v>
      </c>
      <c r="AS190" s="201">
        <v>1122.7762889999999</v>
      </c>
      <c r="AT190" s="189">
        <v>1453.253923</v>
      </c>
      <c r="AU190" s="61" t="s">
        <v>537</v>
      </c>
    </row>
    <row r="191" spans="1:47" s="10" customFormat="1" x14ac:dyDescent="0.2">
      <c r="A191" s="224" t="s">
        <v>7</v>
      </c>
      <c r="B191" s="13" t="s">
        <v>190</v>
      </c>
      <c r="C191" s="61" t="s">
        <v>270</v>
      </c>
      <c r="D191" s="12" t="s">
        <v>367</v>
      </c>
      <c r="E191" s="61" t="s">
        <v>670</v>
      </c>
      <c r="F191" s="4">
        <v>1281.7192</v>
      </c>
      <c r="G191" s="189">
        <v>1386.3706999999999</v>
      </c>
      <c r="H191" s="4">
        <v>104.6515</v>
      </c>
      <c r="I191" s="189">
        <v>104.6704</v>
      </c>
      <c r="J191" s="4">
        <v>9.5</v>
      </c>
      <c r="K191" s="189">
        <v>4.0000000000000002E-4</v>
      </c>
      <c r="L191" s="4">
        <v>24</v>
      </c>
      <c r="M191" s="189">
        <v>24.76</v>
      </c>
      <c r="N191" s="4">
        <v>0</v>
      </c>
      <c r="O191" s="222"/>
      <c r="P191" s="4">
        <v>0.81123999999999996</v>
      </c>
      <c r="Q191" s="189">
        <f t="shared" si="72"/>
        <v>0.80844762775244927</v>
      </c>
      <c r="R191" s="189"/>
      <c r="S191" s="31">
        <f t="shared" si="70"/>
        <v>0.80975141316561716</v>
      </c>
      <c r="T191" s="217">
        <f t="shared" si="51"/>
        <v>0.85073378759989282</v>
      </c>
      <c r="U191" s="9">
        <f t="shared" si="52"/>
        <v>0.79935742971887302</v>
      </c>
      <c r="V191" s="217">
        <f t="shared" si="53"/>
        <v>0.93180722600664012</v>
      </c>
      <c r="W191" s="9">
        <f t="shared" si="54"/>
        <v>0.9081410965257013</v>
      </c>
      <c r="X191" s="217">
        <f t="shared" si="55"/>
        <v>0.91090695816888001</v>
      </c>
      <c r="Y191" s="217">
        <f t="shared" si="56"/>
        <v>0.84890935343527518</v>
      </c>
      <c r="Z191" s="217">
        <f t="shared" si="57"/>
        <v>0.85141236954950728</v>
      </c>
      <c r="AA191" s="217"/>
      <c r="AB191" s="11"/>
      <c r="AC191" s="189">
        <v>3.9489999999999997E-2</v>
      </c>
      <c r="AD191" s="185">
        <f t="shared" si="71"/>
        <v>-2.7923722475506896E-3</v>
      </c>
      <c r="AE191" s="189"/>
      <c r="AF191" s="31">
        <f t="shared" si="65"/>
        <v>-1.488586834382799E-3</v>
      </c>
      <c r="AG191" s="209">
        <f t="shared" si="58"/>
        <v>-1.1882570281126936E-2</v>
      </c>
      <c r="AH191" s="209">
        <f t="shared" si="59"/>
        <v>0.12056722600664016</v>
      </c>
      <c r="AI191" s="195">
        <f t="shared" si="60"/>
        <v>9.6901096525701336E-2</v>
      </c>
      <c r="AJ191" s="209">
        <f t="shared" si="61"/>
        <v>9.9666958168880049E-2</v>
      </c>
      <c r="AK191" s="195">
        <f t="shared" si="62"/>
        <v>3.7669353435275221E-2</v>
      </c>
      <c r="AL191" s="209">
        <f t="shared" si="63"/>
        <v>4.0172369549507314E-2</v>
      </c>
      <c r="AM191" s="189"/>
      <c r="AN191" s="197"/>
      <c r="AO191" s="201">
        <v>1122.691</v>
      </c>
      <c r="AP191" s="189">
        <v>1453.1089999999999</v>
      </c>
      <c r="AQ191" s="4">
        <v>330.41800000000001</v>
      </c>
      <c r="AR191" s="189">
        <v>330.47763400000002</v>
      </c>
      <c r="AS191" s="201">
        <v>1122.7762889999999</v>
      </c>
      <c r="AT191" s="189">
        <v>1453.253923</v>
      </c>
      <c r="AU191" s="61" t="s">
        <v>535</v>
      </c>
    </row>
    <row r="192" spans="1:47" s="10" customFormat="1" x14ac:dyDescent="0.2">
      <c r="A192" s="224" t="s">
        <v>7</v>
      </c>
      <c r="B192" s="13" t="s">
        <v>191</v>
      </c>
      <c r="C192" s="61" t="s">
        <v>270</v>
      </c>
      <c r="D192" s="12" t="s">
        <v>366</v>
      </c>
      <c r="E192" s="61" t="s">
        <v>670</v>
      </c>
      <c r="F192" s="4">
        <v>1281.6831</v>
      </c>
      <c r="G192" s="189">
        <v>1386.3514</v>
      </c>
      <c r="H192" s="4">
        <v>104.6683</v>
      </c>
      <c r="I192" s="189">
        <v>104.6939</v>
      </c>
      <c r="J192" s="4">
        <v>9.9969999999999999</v>
      </c>
      <c r="K192" s="189">
        <v>5.0000000000000001E-4</v>
      </c>
      <c r="L192" s="4">
        <v>24</v>
      </c>
      <c r="M192" s="189">
        <v>24.76</v>
      </c>
      <c r="N192" s="4">
        <v>0</v>
      </c>
      <c r="O192" s="222"/>
      <c r="P192" s="4">
        <v>0.81959000000000004</v>
      </c>
      <c r="Q192" s="189">
        <f t="shared" si="72"/>
        <v>0.81836045752211628</v>
      </c>
      <c r="R192" s="189"/>
      <c r="S192" s="31">
        <f t="shared" si="70"/>
        <v>0.81920963902476707</v>
      </c>
      <c r="T192" s="217">
        <f t="shared" si="51"/>
        <v>0.85937584185012383</v>
      </c>
      <c r="U192" s="9">
        <f t="shared" si="52"/>
        <v>0.80879518072288847</v>
      </c>
      <c r="V192" s="217">
        <f t="shared" si="53"/>
        <v>0.94063652736076619</v>
      </c>
      <c r="W192" s="9">
        <f t="shared" si="54"/>
        <v>0.91650967805385575</v>
      </c>
      <c r="X192" s="217">
        <f t="shared" si="55"/>
        <v>0.91887368578159112</v>
      </c>
      <c r="Y192" s="217">
        <f t="shared" si="56"/>
        <v>0.85804048073575734</v>
      </c>
      <c r="Z192" s="217">
        <f t="shared" si="57"/>
        <v>0.8600297782177222</v>
      </c>
      <c r="AA192" s="217"/>
      <c r="AB192" s="11"/>
      <c r="AC192" s="189">
        <v>3.9800000000000002E-2</v>
      </c>
      <c r="AD192" s="185">
        <f t="shared" si="71"/>
        <v>-1.2295424778837605E-3</v>
      </c>
      <c r="AE192" s="189"/>
      <c r="AF192" s="31">
        <f t="shared" si="65"/>
        <v>-3.8036097523297396E-4</v>
      </c>
      <c r="AG192" s="209">
        <f t="shared" si="58"/>
        <v>-1.0794819277111567E-2</v>
      </c>
      <c r="AH192" s="209">
        <f t="shared" si="59"/>
        <v>0.12104652736076615</v>
      </c>
      <c r="AI192" s="195">
        <f t="shared" si="60"/>
        <v>9.6919678053855707E-2</v>
      </c>
      <c r="AJ192" s="209">
        <f t="shared" si="61"/>
        <v>9.928368578159108E-2</v>
      </c>
      <c r="AK192" s="195">
        <f t="shared" si="62"/>
        <v>3.8450480735757298E-2</v>
      </c>
      <c r="AL192" s="209">
        <f t="shared" si="63"/>
        <v>4.0439778217722155E-2</v>
      </c>
      <c r="AM192" s="189"/>
      <c r="AN192" s="197"/>
      <c r="AO192" s="201">
        <v>1122.7114999999999</v>
      </c>
      <c r="AP192" s="189">
        <v>1453.1081999999999</v>
      </c>
      <c r="AQ192" s="4">
        <v>330.39670000000001</v>
      </c>
      <c r="AR192" s="189">
        <v>330.47763400000002</v>
      </c>
      <c r="AS192" s="201">
        <v>1122.7762889999999</v>
      </c>
      <c r="AT192" s="189">
        <v>1453.253923</v>
      </c>
      <c r="AU192" s="61" t="s">
        <v>532</v>
      </c>
    </row>
    <row r="193" spans="1:47" s="10" customFormat="1" x14ac:dyDescent="0.2">
      <c r="A193" s="224" t="s">
        <v>7</v>
      </c>
      <c r="B193" s="13" t="s">
        <v>192</v>
      </c>
      <c r="C193" s="61" t="s">
        <v>270</v>
      </c>
      <c r="D193" s="12" t="s">
        <v>363</v>
      </c>
      <c r="E193" s="61" t="s">
        <v>670</v>
      </c>
      <c r="F193" s="4">
        <v>1281.6472000000001</v>
      </c>
      <c r="G193" s="189">
        <v>1386.3356000000001</v>
      </c>
      <c r="H193" s="4">
        <v>104.6884</v>
      </c>
      <c r="I193" s="189">
        <v>104.7145</v>
      </c>
      <c r="J193" s="4">
        <v>10.478</v>
      </c>
      <c r="K193" s="189">
        <v>2.9999999999999997E-4</v>
      </c>
      <c r="L193" s="4">
        <v>24</v>
      </c>
      <c r="M193" s="189">
        <v>24.76</v>
      </c>
      <c r="N193" s="4">
        <v>0</v>
      </c>
      <c r="O193" s="222"/>
      <c r="P193" s="4">
        <v>0.82696999999999998</v>
      </c>
      <c r="Q193" s="189">
        <f t="shared" si="72"/>
        <v>0.8268995966424314</v>
      </c>
      <c r="R193" s="189"/>
      <c r="S193" s="31">
        <f t="shared" si="70"/>
        <v>0.82741478090794729</v>
      </c>
      <c r="T193" s="217">
        <f t="shared" si="51"/>
        <v>0.86687119192356477</v>
      </c>
      <c r="U193" s="9">
        <f t="shared" si="52"/>
        <v>0.81706827309236707</v>
      </c>
      <c r="V193" s="217">
        <f t="shared" si="53"/>
        <v>0.94829651011968963</v>
      </c>
      <c r="W193" s="9">
        <f t="shared" si="54"/>
        <v>0.92378059466360907</v>
      </c>
      <c r="X193" s="217">
        <f t="shared" si="55"/>
        <v>0.92579942225006562</v>
      </c>
      <c r="Y193" s="217">
        <f t="shared" si="56"/>
        <v>0.86600152592505397</v>
      </c>
      <c r="Z193" s="217">
        <f t="shared" si="57"/>
        <v>0.86747437070880551</v>
      </c>
      <c r="AA193" s="217"/>
      <c r="AB193" s="11"/>
      <c r="AC193" s="189">
        <v>3.9899999999999998E-2</v>
      </c>
      <c r="AD193" s="185">
        <f t="shared" si="71"/>
        <v>-7.0403357568582514E-5</v>
      </c>
      <c r="AE193" s="189"/>
      <c r="AF193" s="31">
        <f t="shared" si="65"/>
        <v>4.447809079473064E-4</v>
      </c>
      <c r="AG193" s="209">
        <f t="shared" si="58"/>
        <v>-9.9017269076329129E-3</v>
      </c>
      <c r="AH193" s="209">
        <f t="shared" si="59"/>
        <v>0.12132651011968965</v>
      </c>
      <c r="AI193" s="195">
        <f t="shared" si="60"/>
        <v>9.6810594663609084E-2</v>
      </c>
      <c r="AJ193" s="209">
        <f t="shared" si="61"/>
        <v>9.8829422250065635E-2</v>
      </c>
      <c r="AK193" s="195">
        <f t="shared" si="62"/>
        <v>3.9031525925053989E-2</v>
      </c>
      <c r="AL193" s="209">
        <f t="shared" si="63"/>
        <v>4.0504370708805526E-2</v>
      </c>
      <c r="AM193" s="189"/>
      <c r="AN193" s="197"/>
      <c r="AO193" s="201">
        <v>1122.7119</v>
      </c>
      <c r="AP193" s="189">
        <v>1453.1071999999999</v>
      </c>
      <c r="AQ193" s="4">
        <v>330.39530000000002</v>
      </c>
      <c r="AR193" s="189">
        <v>330.47763400000002</v>
      </c>
      <c r="AS193" s="201">
        <v>1122.7762889999999</v>
      </c>
      <c r="AT193" s="189">
        <v>1453.253923</v>
      </c>
      <c r="AU193" s="61" t="s">
        <v>534</v>
      </c>
    </row>
    <row r="194" spans="1:47" s="10" customFormat="1" x14ac:dyDescent="0.2">
      <c r="A194" s="224" t="s">
        <v>7</v>
      </c>
      <c r="B194" s="13" t="s">
        <v>193</v>
      </c>
      <c r="C194" s="61" t="s">
        <v>270</v>
      </c>
      <c r="D194" s="12" t="s">
        <v>361</v>
      </c>
      <c r="E194" s="61" t="s">
        <v>670</v>
      </c>
      <c r="F194" s="4">
        <v>1281.615</v>
      </c>
      <c r="G194" s="189">
        <v>1386.3185000000001</v>
      </c>
      <c r="H194" s="4">
        <v>104.70350000000001</v>
      </c>
      <c r="I194" s="189">
        <v>104.7341</v>
      </c>
      <c r="J194" s="4">
        <v>10.988</v>
      </c>
      <c r="K194" s="189">
        <v>5.0000000000000001E-4</v>
      </c>
      <c r="L194" s="4">
        <v>24</v>
      </c>
      <c r="M194" s="189">
        <v>24.76</v>
      </c>
      <c r="N194" s="4">
        <v>0</v>
      </c>
      <c r="O194" s="222"/>
      <c r="P194" s="4">
        <v>0.83420000000000005</v>
      </c>
      <c r="Q194" s="189">
        <f t="shared" si="72"/>
        <v>0.83489376585947439</v>
      </c>
      <c r="R194" s="189"/>
      <c r="S194" s="31">
        <f t="shared" si="70"/>
        <v>0.83514501606465796</v>
      </c>
      <c r="T194" s="217">
        <f t="shared" ref="T194:T230" si="73">(-0.030314551*I194^3)+9.432834797*I194^2-977.9384933*I194+33780.38242</f>
        <v>0.87393157708720537</v>
      </c>
      <c r="U194" s="9">
        <f t="shared" ref="U194:U230" si="74">(I194-102.68)/2.49</f>
        <v>0.82493975903614092</v>
      </c>
      <c r="V194" s="217">
        <f t="shared" ref="V194:V230" si="75">-0.03238697*(I194^3)+10.08428*(I194^2)-1046.189*I194+36163.67</f>
        <v>0.95551385938597377</v>
      </c>
      <c r="W194" s="9">
        <f t="shared" ref="W194:W230" si="76">-0.01917*(I194-100)^3+0.1984*(I194-100)^2-0.241*(I194-100)-0.341</f>
        <v>0.93064126313402107</v>
      </c>
      <c r="X194" s="217">
        <f t="shared" ref="X194:X230" si="77">-0.00111808*(I194-100)^8 + 0.04498451*(I194-100)^7-0.7727143*(I194-100)^6+7.4128146*(I194-100)^5
- 43.468301*(I194-100)^4 + 159.54433*(I194-100)^3-357.7651*(I194-100)^2 + 448.2404 *(I194-100)-240.461</f>
        <v>0.93233911687389082</v>
      </c>
      <c r="Y194" s="217">
        <f t="shared" ref="Y194:Y230" si="78">0.74203*(-0.019*I194^3 + 5.90332*I194^2-610.79472*I194 + 21050.30165) - 3.54278</f>
        <v>0.87353788313131941</v>
      </c>
      <c r="Z194" s="217">
        <f t="shared" ref="Z194:Z230" si="79">47513.64243-1374.824414*I194+13.25586152*I194^2-0.04258891551*I194^3</f>
        <v>0.87446056112094084</v>
      </c>
      <c r="AA194" s="217"/>
      <c r="AB194" s="11"/>
      <c r="AC194" s="189">
        <v>3.9719999999999998E-2</v>
      </c>
      <c r="AD194" s="185">
        <f t="shared" si="71"/>
        <v>6.9376585947433789E-4</v>
      </c>
      <c r="AE194" s="189"/>
      <c r="AF194" s="31">
        <f t="shared" si="65"/>
        <v>9.4501606465791088E-4</v>
      </c>
      <c r="AG194" s="209">
        <f t="shared" ref="AG194:AG230" si="80">U194-P194</f>
        <v>-9.2602409638591343E-3</v>
      </c>
      <c r="AH194" s="209">
        <f t="shared" ref="AH194:AH230" si="81">V194-P194</f>
        <v>0.12131385938597372</v>
      </c>
      <c r="AI194" s="195">
        <f t="shared" ref="AI194:AI230" si="82">W194-P194</f>
        <v>9.6441263134021016E-2</v>
      </c>
      <c r="AJ194" s="209">
        <f t="shared" ref="AJ194:AJ230" si="83">X194-P194</f>
        <v>9.8139116873890764E-2</v>
      </c>
      <c r="AK194" s="195">
        <f t="shared" ref="AK194:AK230" si="84">Y194-P194</f>
        <v>3.9337883131319362E-2</v>
      </c>
      <c r="AL194" s="209">
        <f t="shared" ref="AL194:AL230" si="85">Z194-P194</f>
        <v>4.0260561120940785E-2</v>
      </c>
      <c r="AM194" s="189"/>
      <c r="AN194" s="197"/>
      <c r="AO194" s="201">
        <v>1122.7271000000001</v>
      </c>
      <c r="AP194" s="189">
        <v>1453.1083000000001</v>
      </c>
      <c r="AQ194" s="4">
        <v>330.38119999999998</v>
      </c>
      <c r="AR194" s="189">
        <v>330.47763400000002</v>
      </c>
      <c r="AS194" s="201">
        <v>1122.7762889999999</v>
      </c>
      <c r="AT194" s="189">
        <v>1453.253923</v>
      </c>
      <c r="AU194" s="61" t="s">
        <v>531</v>
      </c>
    </row>
    <row r="195" spans="1:47" s="10" customFormat="1" x14ac:dyDescent="0.2">
      <c r="A195" s="224" t="s">
        <v>7</v>
      </c>
      <c r="B195" s="13" t="s">
        <v>194</v>
      </c>
      <c r="C195" s="61" t="s">
        <v>270</v>
      </c>
      <c r="D195" s="12" t="s">
        <v>358</v>
      </c>
      <c r="E195" s="61" t="s">
        <v>670</v>
      </c>
      <c r="F195" s="4">
        <v>1281.55</v>
      </c>
      <c r="G195" s="189">
        <v>1386.2915</v>
      </c>
      <c r="H195" s="4">
        <v>104.7415</v>
      </c>
      <c r="I195" s="189">
        <v>104.76949999999999</v>
      </c>
      <c r="J195" s="4">
        <v>12.012</v>
      </c>
      <c r="K195" s="189">
        <v>4.0000000000000002E-4</v>
      </c>
      <c r="L195" s="4">
        <v>24</v>
      </c>
      <c r="M195" s="189">
        <v>24.77</v>
      </c>
      <c r="N195" s="4">
        <v>0</v>
      </c>
      <c r="O195" s="222"/>
      <c r="P195" s="4">
        <v>0.84719</v>
      </c>
      <c r="Q195" s="189">
        <f t="shared" si="72"/>
        <v>0.84900986766042774</v>
      </c>
      <c r="R195" s="189"/>
      <c r="S195" s="31">
        <f t="shared" si="70"/>
        <v>0.84891133458270107</v>
      </c>
      <c r="T195" s="217">
        <f t="shared" si="73"/>
        <v>0.88650331050303066</v>
      </c>
      <c r="U195" s="9">
        <f t="shared" si="74"/>
        <v>0.83915662650601874</v>
      </c>
      <c r="V195" s="217">
        <f t="shared" si="75"/>
        <v>0.9683695830317447</v>
      </c>
      <c r="W195" s="9">
        <f t="shared" si="76"/>
        <v>0.94288807905121863</v>
      </c>
      <c r="X195" s="217">
        <f t="shared" si="77"/>
        <v>0.94402797481802736</v>
      </c>
      <c r="Y195" s="217">
        <f t="shared" si="78"/>
        <v>0.88705292442705064</v>
      </c>
      <c r="Z195" s="217">
        <f t="shared" si="79"/>
        <v>0.88683247959852451</v>
      </c>
      <c r="AA195" s="217"/>
      <c r="AB195" s="11"/>
      <c r="AC195" s="189">
        <v>3.9329999999999997E-2</v>
      </c>
      <c r="AD195" s="185">
        <f t="shared" si="71"/>
        <v>1.8198676604277431E-3</v>
      </c>
      <c r="AE195" s="189"/>
      <c r="AF195" s="31">
        <f t="shared" si="65"/>
        <v>1.7213345827010729E-3</v>
      </c>
      <c r="AG195" s="209">
        <f t="shared" si="80"/>
        <v>-8.0333734939812551E-3</v>
      </c>
      <c r="AH195" s="209">
        <f t="shared" si="81"/>
        <v>0.1211795830317447</v>
      </c>
      <c r="AI195" s="195">
        <f t="shared" si="82"/>
        <v>9.5698079051218632E-2</v>
      </c>
      <c r="AJ195" s="209">
        <f t="shared" si="83"/>
        <v>9.6837974818027361E-2</v>
      </c>
      <c r="AK195" s="195">
        <f t="shared" si="84"/>
        <v>3.9862924427050639E-2</v>
      </c>
      <c r="AL195" s="209">
        <f t="shared" si="85"/>
        <v>3.9642479598524516E-2</v>
      </c>
      <c r="AM195" s="189"/>
      <c r="AN195" s="197"/>
      <c r="AO195" s="201">
        <v>1122.7182</v>
      </c>
      <c r="AP195" s="189">
        <v>1453.1074000000001</v>
      </c>
      <c r="AQ195" s="4">
        <v>330.38920000000002</v>
      </c>
      <c r="AR195" s="189">
        <v>330.47763400000002</v>
      </c>
      <c r="AS195" s="201">
        <v>1122.7762889999999</v>
      </c>
      <c r="AT195" s="189">
        <v>1453.253923</v>
      </c>
      <c r="AU195" s="61" t="s">
        <v>529</v>
      </c>
    </row>
    <row r="196" spans="1:47" s="10" customFormat="1" x14ac:dyDescent="0.2">
      <c r="A196" s="224" t="s">
        <v>7</v>
      </c>
      <c r="B196" s="13" t="s">
        <v>195</v>
      </c>
      <c r="C196" s="61" t="s">
        <v>270</v>
      </c>
      <c r="D196" s="12" t="s">
        <v>360</v>
      </c>
      <c r="E196" s="61" t="s">
        <v>670</v>
      </c>
      <c r="F196" s="4">
        <v>1281.4975999999999</v>
      </c>
      <c r="G196" s="189">
        <v>1386.2661000000001</v>
      </c>
      <c r="H196" s="4">
        <v>104.7685</v>
      </c>
      <c r="I196" s="189">
        <v>104.7916</v>
      </c>
      <c r="J196" s="4">
        <v>12.98</v>
      </c>
      <c r="K196" s="189">
        <v>4.0000000000000002E-4</v>
      </c>
      <c r="L196" s="4">
        <v>24</v>
      </c>
      <c r="M196" s="189">
        <v>24.76</v>
      </c>
      <c r="N196" s="4">
        <v>0</v>
      </c>
      <c r="O196" s="222"/>
      <c r="P196" s="4">
        <v>0.85819000000000001</v>
      </c>
      <c r="Q196" s="189">
        <f t="shared" si="72"/>
        <v>0.85761207602805156</v>
      </c>
      <c r="R196" s="189"/>
      <c r="S196" s="31">
        <f t="shared" si="70"/>
        <v>0.85737391348022829</v>
      </c>
      <c r="T196" s="217">
        <f t="shared" si="73"/>
        <v>0.89423119289131137</v>
      </c>
      <c r="U196" s="9">
        <f t="shared" si="74"/>
        <v>0.84803212851405441</v>
      </c>
      <c r="V196" s="217">
        <f t="shared" si="75"/>
        <v>0.97627487803401891</v>
      </c>
      <c r="W196" s="9">
        <f t="shared" si="76"/>
        <v>0.95043757187925615</v>
      </c>
      <c r="X196" s="217">
        <f t="shared" si="77"/>
        <v>0.95124524592461057</v>
      </c>
      <c r="Y196" s="217">
        <f t="shared" si="78"/>
        <v>0.8954258888470803</v>
      </c>
      <c r="Z196" s="217">
        <f t="shared" si="79"/>
        <v>0.89439146382937906</v>
      </c>
      <c r="AA196" s="217"/>
      <c r="AB196" s="11"/>
      <c r="AC196" s="189">
        <v>3.6040000000000003E-2</v>
      </c>
      <c r="AD196" s="185">
        <f t="shared" si="71"/>
        <v>-5.7792397194844636E-4</v>
      </c>
      <c r="AE196" s="189"/>
      <c r="AF196" s="31">
        <f t="shared" ref="AF196:AF230" si="86">S196-P196</f>
        <v>-8.1608651977171931E-4</v>
      </c>
      <c r="AG196" s="209">
        <f t="shared" si="80"/>
        <v>-1.0157871485945602E-2</v>
      </c>
      <c r="AH196" s="209">
        <f t="shared" si="81"/>
        <v>0.1180848780340189</v>
      </c>
      <c r="AI196" s="195">
        <f t="shared" si="82"/>
        <v>9.2247571879256141E-2</v>
      </c>
      <c r="AJ196" s="209">
        <f t="shared" si="83"/>
        <v>9.3055245924610563E-2</v>
      </c>
      <c r="AK196" s="195">
        <f t="shared" si="84"/>
        <v>3.723588884708029E-2</v>
      </c>
      <c r="AL196" s="209">
        <f t="shared" si="85"/>
        <v>3.6201463829379055E-2</v>
      </c>
      <c r="AM196" s="189"/>
      <c r="AN196" s="197"/>
      <c r="AO196" s="201">
        <v>1122.7036000000001</v>
      </c>
      <c r="AP196" s="189">
        <v>1453.1084000000001</v>
      </c>
      <c r="AQ196" s="4">
        <v>330.40480000000002</v>
      </c>
      <c r="AR196" s="189">
        <v>330.47763400000002</v>
      </c>
      <c r="AS196" s="201">
        <v>1122.7762889999999</v>
      </c>
      <c r="AT196" s="189">
        <v>1453.253923</v>
      </c>
      <c r="AU196" s="61" t="s">
        <v>528</v>
      </c>
    </row>
    <row r="197" spans="1:47" s="10" customFormat="1" x14ac:dyDescent="0.2">
      <c r="A197" s="224" t="s">
        <v>5</v>
      </c>
      <c r="B197" s="13" t="s">
        <v>196</v>
      </c>
      <c r="C197" s="61" t="s">
        <v>271</v>
      </c>
      <c r="D197" s="12" t="s">
        <v>421</v>
      </c>
      <c r="E197" s="61" t="s">
        <v>670</v>
      </c>
      <c r="F197" s="4">
        <v>1281.0617</v>
      </c>
      <c r="G197" s="189">
        <v>1385.8888999999999</v>
      </c>
      <c r="H197" s="4">
        <v>104.8272</v>
      </c>
      <c r="I197" s="189">
        <v>104.82040000000001</v>
      </c>
      <c r="J197" s="4">
        <v>13.477</v>
      </c>
      <c r="K197" s="189">
        <v>8.0000000000000004E-4</v>
      </c>
      <c r="L197" s="4">
        <v>24</v>
      </c>
      <c r="M197" s="189">
        <v>23.891999999999999</v>
      </c>
      <c r="N197" s="4">
        <v>5.0000000000000001E-3</v>
      </c>
      <c r="O197" s="222"/>
      <c r="P197" s="4">
        <v>0.86870000000000003</v>
      </c>
      <c r="Q197" s="189">
        <f t="shared" si="72"/>
        <v>0.86857949497845433</v>
      </c>
      <c r="R197" s="189"/>
      <c r="S197" s="31">
        <f t="shared" si="70"/>
        <v>0.86824491543556492</v>
      </c>
      <c r="T197" s="217">
        <f t="shared" si="73"/>
        <v>0.90415899139043177</v>
      </c>
      <c r="U197" s="9">
        <f t="shared" si="74"/>
        <v>0.85959839357429702</v>
      </c>
      <c r="V197" s="217">
        <f t="shared" si="75"/>
        <v>0.98643375028041191</v>
      </c>
      <c r="W197" s="9">
        <f t="shared" si="76"/>
        <v>0.96016251910146311</v>
      </c>
      <c r="X197" s="217">
        <f t="shared" si="77"/>
        <v>0.96055783233282455</v>
      </c>
      <c r="Y197" s="217">
        <f t="shared" si="78"/>
        <v>0.90626119810264383</v>
      </c>
      <c r="Z197" s="217">
        <f t="shared" si="79"/>
        <v>0.90404667047550902</v>
      </c>
      <c r="AA197" s="217"/>
      <c r="AB197" s="11"/>
      <c r="AC197" s="189">
        <v>3.5459999999999998E-2</v>
      </c>
      <c r="AD197" s="185">
        <f t="shared" si="71"/>
        <v>-1.2050502154570264E-4</v>
      </c>
      <c r="AE197" s="189"/>
      <c r="AF197" s="31">
        <f t="shared" si="86"/>
        <v>-4.5508456443510426E-4</v>
      </c>
      <c r="AG197" s="209">
        <f t="shared" si="80"/>
        <v>-9.1016064257030127E-3</v>
      </c>
      <c r="AH197" s="209">
        <f t="shared" si="81"/>
        <v>0.11773375028041189</v>
      </c>
      <c r="AI197" s="195">
        <f t="shared" si="82"/>
        <v>9.146251910146308E-2</v>
      </c>
      <c r="AJ197" s="209">
        <f t="shared" si="83"/>
        <v>9.1857832332824518E-2</v>
      </c>
      <c r="AK197" s="195">
        <f t="shared" si="84"/>
        <v>3.75611981026438E-2</v>
      </c>
      <c r="AL197" s="209">
        <f t="shared" si="85"/>
        <v>3.534667047550899E-2</v>
      </c>
      <c r="AM197" s="189"/>
      <c r="AN197" s="197"/>
      <c r="AO197" s="201">
        <v>1122.2995000000001</v>
      </c>
      <c r="AP197" s="189">
        <v>1452.7985000000001</v>
      </c>
      <c r="AQ197" s="4">
        <v>330.49900000000002</v>
      </c>
      <c r="AR197" s="189">
        <v>330.4776</v>
      </c>
      <c r="AS197" s="201">
        <v>1122.7763</v>
      </c>
      <c r="AT197" s="189">
        <v>1453.2538999999999</v>
      </c>
      <c r="AU197" s="61" t="s">
        <v>484</v>
      </c>
    </row>
    <row r="198" spans="1:47" s="10" customFormat="1" x14ac:dyDescent="0.2">
      <c r="A198" s="224" t="s">
        <v>7</v>
      </c>
      <c r="B198" s="13" t="s">
        <v>197</v>
      </c>
      <c r="C198" s="61" t="s">
        <v>270</v>
      </c>
      <c r="D198" s="12" t="s">
        <v>357</v>
      </c>
      <c r="E198" s="61" t="s">
        <v>670</v>
      </c>
      <c r="F198" s="4">
        <v>1281.4439</v>
      </c>
      <c r="G198" s="189">
        <v>1386.2391</v>
      </c>
      <c r="H198" s="4">
        <v>104.79519999999999</v>
      </c>
      <c r="I198" s="189">
        <v>104.8214</v>
      </c>
      <c r="J198" s="4">
        <v>14.013</v>
      </c>
      <c r="K198" s="189">
        <v>5.0000000000000001E-4</v>
      </c>
      <c r="L198" s="4">
        <v>24</v>
      </c>
      <c r="M198" s="189">
        <v>24.76</v>
      </c>
      <c r="N198" s="4">
        <v>0</v>
      </c>
      <c r="O198" s="222"/>
      <c r="P198" s="4">
        <v>0.86868000000000001</v>
      </c>
      <c r="Q198" s="189">
        <f t="shared" si="72"/>
        <v>0.86895537442758819</v>
      </c>
      <c r="R198" s="189"/>
      <c r="S198" s="31">
        <f t="shared" si="70"/>
        <v>0.8686191214050234</v>
      </c>
      <c r="T198" s="217">
        <f t="shared" si="73"/>
        <v>0.90450075425178511</v>
      </c>
      <c r="U198" s="9">
        <f t="shared" si="74"/>
        <v>0.85999999999999599</v>
      </c>
      <c r="V198" s="217">
        <f t="shared" si="75"/>
        <v>0.98678353081049863</v>
      </c>
      <c r="W198" s="9">
        <f t="shared" si="76"/>
        <v>0.96049785788932462</v>
      </c>
      <c r="X198" s="217">
        <f t="shared" si="77"/>
        <v>0.96087929110694859</v>
      </c>
      <c r="Y198" s="217">
        <f t="shared" si="78"/>
        <v>0.90663585600564511</v>
      </c>
      <c r="Z198" s="217">
        <f t="shared" si="79"/>
        <v>0.90437788232520688</v>
      </c>
      <c r="AA198" s="217"/>
      <c r="AB198" s="11"/>
      <c r="AC198" s="189">
        <v>3.5819999999999998E-2</v>
      </c>
      <c r="AD198" s="185">
        <f t="shared" si="71"/>
        <v>2.7537442758818198E-4</v>
      </c>
      <c r="AE198" s="189"/>
      <c r="AF198" s="31">
        <f t="shared" si="86"/>
        <v>-6.0878594976609968E-5</v>
      </c>
      <c r="AG198" s="209">
        <f t="shared" si="80"/>
        <v>-8.6800000000040178E-3</v>
      </c>
      <c r="AH198" s="209">
        <f t="shared" si="81"/>
        <v>0.11810353081049862</v>
      </c>
      <c r="AI198" s="195">
        <f t="shared" si="82"/>
        <v>9.1817857889324617E-2</v>
      </c>
      <c r="AJ198" s="209">
        <f t="shared" si="83"/>
        <v>9.2199291106948578E-2</v>
      </c>
      <c r="AK198" s="195">
        <f t="shared" si="84"/>
        <v>3.7955856005645106E-2</v>
      </c>
      <c r="AL198" s="209">
        <f t="shared" si="85"/>
        <v>3.5697882325206876E-2</v>
      </c>
      <c r="AM198" s="189"/>
      <c r="AN198" s="197"/>
      <c r="AO198" s="201">
        <v>1122.7103999999999</v>
      </c>
      <c r="AP198" s="189">
        <v>1453.1053999999999</v>
      </c>
      <c r="AQ198" s="4">
        <v>330.39499999999998</v>
      </c>
      <c r="AR198" s="189">
        <v>330.47763400000002</v>
      </c>
      <c r="AS198" s="201">
        <v>1122.7762889999999</v>
      </c>
      <c r="AT198" s="189">
        <v>1453.253923</v>
      </c>
      <c r="AU198" s="61" t="s">
        <v>527</v>
      </c>
    </row>
    <row r="199" spans="1:47" s="10" customFormat="1" x14ac:dyDescent="0.2">
      <c r="A199" s="224" t="s">
        <v>5</v>
      </c>
      <c r="B199" s="13" t="s">
        <v>198</v>
      </c>
      <c r="C199" s="61" t="s">
        <v>271</v>
      </c>
      <c r="D199" s="12" t="s">
        <v>420</v>
      </c>
      <c r="E199" s="61" t="s">
        <v>670</v>
      </c>
      <c r="F199" s="4">
        <v>1281.0395000000001</v>
      </c>
      <c r="G199" s="189">
        <v>1385.8809000000001</v>
      </c>
      <c r="H199" s="4">
        <v>104.84139999999999</v>
      </c>
      <c r="I199" s="189">
        <v>104.8348</v>
      </c>
      <c r="J199" s="4">
        <v>14.032999999999999</v>
      </c>
      <c r="K199" s="189">
        <v>5.0000000000000001E-4</v>
      </c>
      <c r="L199" s="4">
        <v>24</v>
      </c>
      <c r="M199" s="189">
        <v>23.85</v>
      </c>
      <c r="N199" s="4">
        <v>0.01</v>
      </c>
      <c r="O199" s="222"/>
      <c r="P199" s="4">
        <v>0.87426999999999999</v>
      </c>
      <c r="Q199" s="189">
        <f t="shared" si="72"/>
        <v>0.87396021245339628</v>
      </c>
      <c r="R199" s="189"/>
      <c r="S199" s="31">
        <f t="shared" si="70"/>
        <v>0.87361202798107507</v>
      </c>
      <c r="T199" s="217">
        <f t="shared" si="73"/>
        <v>0.90906100688880542</v>
      </c>
      <c r="U199" s="9">
        <f t="shared" si="74"/>
        <v>0.86538152610441543</v>
      </c>
      <c r="V199" s="217">
        <f t="shared" si="75"/>
        <v>0.99145116560976021</v>
      </c>
      <c r="W199" s="9">
        <f t="shared" si="76"/>
        <v>0.96497613134191984</v>
      </c>
      <c r="X199" s="217">
        <f t="shared" si="77"/>
        <v>0.96517449614270845</v>
      </c>
      <c r="Y199" s="217">
        <f t="shared" si="78"/>
        <v>0.91164600087557845</v>
      </c>
      <c r="Z199" s="217">
        <f t="shared" si="79"/>
        <v>0.90878961697308114</v>
      </c>
      <c r="AA199" s="217"/>
      <c r="AB199" s="11"/>
      <c r="AC199" s="189">
        <v>3.4790000000000001E-2</v>
      </c>
      <c r="AD199" s="185">
        <f t="shared" si="71"/>
        <v>-3.0978754660371255E-4</v>
      </c>
      <c r="AE199" s="189"/>
      <c r="AF199" s="31">
        <f t="shared" si="86"/>
        <v>-6.5797201892492385E-4</v>
      </c>
      <c r="AG199" s="209">
        <f t="shared" si="80"/>
        <v>-8.8884738955845588E-3</v>
      </c>
      <c r="AH199" s="209">
        <f t="shared" si="81"/>
        <v>0.11718116560976022</v>
      </c>
      <c r="AI199" s="195">
        <f t="shared" si="82"/>
        <v>9.0706131341919849E-2</v>
      </c>
      <c r="AJ199" s="209">
        <f t="shared" si="83"/>
        <v>9.0904496142708457E-2</v>
      </c>
      <c r="AK199" s="195">
        <f t="shared" si="84"/>
        <v>3.7376000875578463E-2</v>
      </c>
      <c r="AL199" s="209">
        <f t="shared" si="85"/>
        <v>3.4519616973081146E-2</v>
      </c>
      <c r="AM199" s="189"/>
      <c r="AN199" s="197"/>
      <c r="AO199" s="201">
        <v>1122.3065999999999</v>
      </c>
      <c r="AP199" s="189">
        <v>1452.8050000000001</v>
      </c>
      <c r="AQ199" s="4">
        <v>330.4984</v>
      </c>
      <c r="AR199" s="189">
        <v>330.4776</v>
      </c>
      <c r="AS199" s="201">
        <v>1122.7763</v>
      </c>
      <c r="AT199" s="189">
        <v>1453.2538999999999</v>
      </c>
      <c r="AU199" s="61" t="s">
        <v>486</v>
      </c>
    </row>
    <row r="200" spans="1:47" s="10" customFormat="1" x14ac:dyDescent="0.2">
      <c r="A200" s="224" t="s">
        <v>6</v>
      </c>
      <c r="B200" s="13" t="s">
        <v>199</v>
      </c>
      <c r="C200" s="61" t="s">
        <v>271</v>
      </c>
      <c r="D200" s="12" t="s">
        <v>418</v>
      </c>
      <c r="E200" s="61" t="s">
        <v>670</v>
      </c>
      <c r="F200" s="4">
        <v>1281.028</v>
      </c>
      <c r="G200" s="189">
        <v>1385.8584000000001</v>
      </c>
      <c r="H200" s="4">
        <v>104.8304</v>
      </c>
      <c r="I200" s="189">
        <v>104.8214</v>
      </c>
      <c r="J200" s="4">
        <v>14.035</v>
      </c>
      <c r="K200" s="189">
        <v>3.5999999999999999E-3</v>
      </c>
      <c r="L200" s="4">
        <v>24</v>
      </c>
      <c r="M200" s="189">
        <v>24.662500000000001</v>
      </c>
      <c r="N200" s="4">
        <v>0.01</v>
      </c>
      <c r="O200" s="222"/>
      <c r="P200" s="4">
        <v>0.86948999999999999</v>
      </c>
      <c r="Q200" s="189">
        <f t="shared" si="72"/>
        <v>0.86895537442758819</v>
      </c>
      <c r="R200" s="189"/>
      <c r="S200" s="31">
        <f t="shared" si="70"/>
        <v>0.8686191214050234</v>
      </c>
      <c r="T200" s="217">
        <f t="shared" si="73"/>
        <v>0.90450075425178511</v>
      </c>
      <c r="U200" s="9">
        <f t="shared" si="74"/>
        <v>0.85999999999999599</v>
      </c>
      <c r="V200" s="217">
        <f t="shared" si="75"/>
        <v>0.98678353081049863</v>
      </c>
      <c r="W200" s="9">
        <f t="shared" si="76"/>
        <v>0.96049785788932462</v>
      </c>
      <c r="X200" s="217">
        <f t="shared" si="77"/>
        <v>0.96087929110694859</v>
      </c>
      <c r="Y200" s="217">
        <f t="shared" si="78"/>
        <v>0.90663585600564511</v>
      </c>
      <c r="Z200" s="217">
        <f t="shared" si="79"/>
        <v>0.90437788232520688</v>
      </c>
      <c r="AA200" s="217"/>
      <c r="AB200" s="11"/>
      <c r="AC200" s="189">
        <v>3.5009999999999999E-2</v>
      </c>
      <c r="AD200" s="185">
        <f t="shared" si="71"/>
        <v>-5.3462557241179542E-4</v>
      </c>
      <c r="AE200" s="189"/>
      <c r="AF200" s="31">
        <f t="shared" si="86"/>
        <v>-8.7087859497658737E-4</v>
      </c>
      <c r="AG200" s="209">
        <f t="shared" si="80"/>
        <v>-9.4900000000039952E-3</v>
      </c>
      <c r="AH200" s="209">
        <f t="shared" si="81"/>
        <v>0.11729353081049865</v>
      </c>
      <c r="AI200" s="195">
        <f t="shared" si="82"/>
        <v>9.1007857889324639E-2</v>
      </c>
      <c r="AJ200" s="209">
        <f t="shared" si="83"/>
        <v>9.13892911069486E-2</v>
      </c>
      <c r="AK200" s="195">
        <f t="shared" si="84"/>
        <v>3.7145856005645128E-2</v>
      </c>
      <c r="AL200" s="209">
        <f t="shared" si="85"/>
        <v>3.4887882325206898E-2</v>
      </c>
      <c r="AM200" s="189"/>
      <c r="AN200" s="197"/>
      <c r="AO200" s="201">
        <v>1122.2847999999999</v>
      </c>
      <c r="AP200" s="189">
        <v>1452.7908</v>
      </c>
      <c r="AQ200" s="4">
        <v>330.50599999999997</v>
      </c>
      <c r="AR200" s="189">
        <v>330.4776</v>
      </c>
      <c r="AS200" s="201">
        <v>1122.7763</v>
      </c>
      <c r="AT200" s="189">
        <v>1453.2538999999999</v>
      </c>
      <c r="AU200" s="61" t="s">
        <v>587</v>
      </c>
    </row>
    <row r="201" spans="1:47" s="10" customFormat="1" x14ac:dyDescent="0.2">
      <c r="A201" s="224" t="s">
        <v>6</v>
      </c>
      <c r="B201" s="13" t="s">
        <v>200</v>
      </c>
      <c r="C201" s="61" t="s">
        <v>271</v>
      </c>
      <c r="D201" s="12" t="s">
        <v>419</v>
      </c>
      <c r="E201" s="61" t="s">
        <v>670</v>
      </c>
      <c r="F201" s="4">
        <v>1280.9914000000001</v>
      </c>
      <c r="G201" s="189">
        <v>1385.8396</v>
      </c>
      <c r="H201" s="4">
        <v>104.84820000000001</v>
      </c>
      <c r="I201" s="189">
        <v>104.83410000000001</v>
      </c>
      <c r="J201" s="4">
        <v>14.532</v>
      </c>
      <c r="K201" s="189">
        <v>3.5999999999999999E-3</v>
      </c>
      <c r="L201" s="4">
        <v>24</v>
      </c>
      <c r="M201" s="189">
        <v>24.6325</v>
      </c>
      <c r="N201" s="4">
        <v>0.01</v>
      </c>
      <c r="O201" s="222"/>
      <c r="P201" s="4">
        <v>0.87434999999999996</v>
      </c>
      <c r="Q201" s="189">
        <f t="shared" si="72"/>
        <v>0.87370023752548009</v>
      </c>
      <c r="R201" s="189"/>
      <c r="S201" s="31">
        <f t="shared" ref="S201:S230" si="87" xml:space="preserve"> -48.55045 + 0.4717336*I201 + 0.0018611*(I201-103.924)^2 - 0.0417961*(I201-103.924)^3</f>
        <v>0.87335219798951824</v>
      </c>
      <c r="T201" s="217">
        <f t="shared" si="73"/>
        <v>0.90882368083839538</v>
      </c>
      <c r="U201" s="9">
        <f t="shared" si="74"/>
        <v>0.86510040160642554</v>
      </c>
      <c r="V201" s="217">
        <f t="shared" si="75"/>
        <v>0.99120823280827608</v>
      </c>
      <c r="W201" s="9">
        <f t="shared" si="76"/>
        <v>0.96474289736371399</v>
      </c>
      <c r="X201" s="217">
        <f t="shared" si="77"/>
        <v>0.96495068964281927</v>
      </c>
      <c r="Y201" s="217">
        <f t="shared" si="78"/>
        <v>0.91138475181624612</v>
      </c>
      <c r="Z201" s="217">
        <f t="shared" si="79"/>
        <v>0.90856037951016333</v>
      </c>
      <c r="AA201" s="217"/>
      <c r="AB201" s="11"/>
      <c r="AC201" s="189">
        <v>3.4459999999999998E-2</v>
      </c>
      <c r="AD201" s="185">
        <f t="shared" si="71"/>
        <v>-6.4976247451986602E-4</v>
      </c>
      <c r="AE201" s="189"/>
      <c r="AF201" s="31">
        <f t="shared" si="86"/>
        <v>-9.9780201048171868E-4</v>
      </c>
      <c r="AG201" s="209">
        <f t="shared" si="80"/>
        <v>-9.2495983935744208E-3</v>
      </c>
      <c r="AH201" s="209">
        <f t="shared" si="81"/>
        <v>0.11685823280827612</v>
      </c>
      <c r="AI201" s="195">
        <f t="shared" si="82"/>
        <v>9.0392897363714031E-2</v>
      </c>
      <c r="AJ201" s="209">
        <f t="shared" si="83"/>
        <v>9.060068964281931E-2</v>
      </c>
      <c r="AK201" s="195">
        <f t="shared" si="84"/>
        <v>3.7034751816246159E-2</v>
      </c>
      <c r="AL201" s="209">
        <f t="shared" si="85"/>
        <v>3.4210379510163369E-2</v>
      </c>
      <c r="AM201" s="189"/>
      <c r="AN201" s="197"/>
      <c r="AO201" s="201">
        <v>1122.2634</v>
      </c>
      <c r="AP201" s="189">
        <v>1452.7855999999999</v>
      </c>
      <c r="AQ201" s="4">
        <v>330.5222</v>
      </c>
      <c r="AR201" s="189">
        <v>330.4776</v>
      </c>
      <c r="AS201" s="201">
        <v>1122.7763</v>
      </c>
      <c r="AT201" s="189">
        <v>1453.2538999999999</v>
      </c>
      <c r="AU201" s="61" t="s">
        <v>586</v>
      </c>
    </row>
    <row r="202" spans="1:47" s="10" customFormat="1" x14ac:dyDescent="0.2">
      <c r="A202" s="224" t="s">
        <v>7</v>
      </c>
      <c r="B202" s="13" t="s">
        <v>201</v>
      </c>
      <c r="C202" s="61" t="s">
        <v>270</v>
      </c>
      <c r="D202" s="12" t="s">
        <v>355</v>
      </c>
      <c r="E202" s="61" t="s">
        <v>670</v>
      </c>
      <c r="F202" s="4">
        <v>1281.3974000000001</v>
      </c>
      <c r="G202" s="189">
        <v>1386.22</v>
      </c>
      <c r="H202" s="4">
        <v>104.82259999999999</v>
      </c>
      <c r="I202" s="189">
        <v>104.84690000000001</v>
      </c>
      <c r="J202" s="4">
        <v>15.026999999999999</v>
      </c>
      <c r="K202" s="189">
        <v>2.9999999999999997E-4</v>
      </c>
      <c r="L202" s="4">
        <v>24</v>
      </c>
      <c r="M202" s="189">
        <v>24.76</v>
      </c>
      <c r="N202" s="4">
        <v>0</v>
      </c>
      <c r="O202" s="222"/>
      <c r="P202" s="4">
        <v>0.87807000000000002</v>
      </c>
      <c r="Q202" s="189">
        <f t="shared" si="72"/>
        <v>0.87842842273763666</v>
      </c>
      <c r="R202" s="189"/>
      <c r="S202" s="31">
        <f t="shared" si="87"/>
        <v>0.8780859015652871</v>
      </c>
      <c r="T202" s="217">
        <f t="shared" si="73"/>
        <v>0.91314762617548695</v>
      </c>
      <c r="U202" s="9">
        <f t="shared" si="74"/>
        <v>0.87024096385542093</v>
      </c>
      <c r="V202" s="217">
        <f t="shared" si="75"/>
        <v>0.99563464541279245</v>
      </c>
      <c r="W202" s="9">
        <f t="shared" si="76"/>
        <v>0.9689953773127602</v>
      </c>
      <c r="X202" s="217">
        <f t="shared" si="77"/>
        <v>0.96903317903638708</v>
      </c>
      <c r="Y202" s="217">
        <f t="shared" si="78"/>
        <v>0.91615354756634071</v>
      </c>
      <c r="Z202" s="217">
        <f t="shared" si="79"/>
        <v>0.91273061814717948</v>
      </c>
      <c r="AA202" s="217"/>
      <c r="AB202" s="11"/>
      <c r="AC202" s="189">
        <v>3.5090000000000003E-2</v>
      </c>
      <c r="AD202" s="185">
        <f t="shared" si="71"/>
        <v>3.5842273763664334E-4</v>
      </c>
      <c r="AE202" s="189"/>
      <c r="AF202" s="31">
        <f t="shared" si="86"/>
        <v>1.5901565287079755E-5</v>
      </c>
      <c r="AG202" s="209">
        <f t="shared" si="80"/>
        <v>-7.8290361445790824E-3</v>
      </c>
      <c r="AH202" s="209">
        <f t="shared" si="81"/>
        <v>0.11756464541279243</v>
      </c>
      <c r="AI202" s="195">
        <f t="shared" si="82"/>
        <v>9.0925377312760181E-2</v>
      </c>
      <c r="AJ202" s="209">
        <f t="shared" si="83"/>
        <v>9.0963179036387065E-2</v>
      </c>
      <c r="AK202" s="195">
        <f t="shared" si="84"/>
        <v>3.8083547566340692E-2</v>
      </c>
      <c r="AL202" s="209">
        <f t="shared" si="85"/>
        <v>3.4660618147179467E-2</v>
      </c>
      <c r="AM202" s="189"/>
      <c r="AN202" s="197"/>
      <c r="AO202" s="201">
        <v>1122.7021</v>
      </c>
      <c r="AP202" s="189">
        <v>1453.1030000000001</v>
      </c>
      <c r="AQ202" s="4">
        <v>330.40089999999998</v>
      </c>
      <c r="AR202" s="189">
        <v>330.47763400000002</v>
      </c>
      <c r="AS202" s="201">
        <v>1122.7762889999999</v>
      </c>
      <c r="AT202" s="189">
        <v>1453.253923</v>
      </c>
      <c r="AU202" s="61" t="s">
        <v>525</v>
      </c>
    </row>
    <row r="203" spans="1:47" s="10" customFormat="1" x14ac:dyDescent="0.2">
      <c r="A203" s="224" t="s">
        <v>6</v>
      </c>
      <c r="B203" s="13" t="s">
        <v>202</v>
      </c>
      <c r="C203" s="61" t="s">
        <v>271</v>
      </c>
      <c r="D203" s="12" t="s">
        <v>417</v>
      </c>
      <c r="E203" s="61" t="s">
        <v>670</v>
      </c>
      <c r="F203" s="4">
        <v>1280.9802</v>
      </c>
      <c r="G203" s="189">
        <v>1385.8331000000001</v>
      </c>
      <c r="H203" s="4">
        <v>104.85290000000001</v>
      </c>
      <c r="I203" s="189">
        <v>104.8436</v>
      </c>
      <c r="J203" s="4">
        <v>15.032999999999999</v>
      </c>
      <c r="K203" s="189">
        <v>3.7000000000000002E-3</v>
      </c>
      <c r="L203" s="4">
        <v>24</v>
      </c>
      <c r="M203" s="189">
        <v>24.607500000000002</v>
      </c>
      <c r="N203" s="4">
        <v>5.0000000000000001E-3</v>
      </c>
      <c r="O203" s="222"/>
      <c r="P203" s="4">
        <v>0.87897999999999998</v>
      </c>
      <c r="Q203" s="189">
        <f t="shared" si="72"/>
        <v>0.87721462781557269</v>
      </c>
      <c r="R203" s="189"/>
      <c r="S203" s="31">
        <f t="shared" si="87"/>
        <v>0.87686904201974258</v>
      </c>
      <c r="T203" s="217">
        <f t="shared" si="73"/>
        <v>0.91203605160262669</v>
      </c>
      <c r="U203" s="9">
        <f t="shared" si="74"/>
        <v>0.86891566265059761</v>
      </c>
      <c r="V203" s="217">
        <f t="shared" si="75"/>
        <v>0.99449666544387583</v>
      </c>
      <c r="W203" s="9">
        <f t="shared" si="76"/>
        <v>0.96790154397273853</v>
      </c>
      <c r="X203" s="217">
        <f t="shared" si="77"/>
        <v>0.96798268406132593</v>
      </c>
      <c r="Y203" s="217">
        <f t="shared" si="78"/>
        <v>0.91492578237122624</v>
      </c>
      <c r="Z203" s="217">
        <f t="shared" si="79"/>
        <v>0.91165984869439853</v>
      </c>
      <c r="AA203" s="217"/>
      <c r="AB203" s="11"/>
      <c r="AC203" s="189">
        <v>3.3050000000000003E-2</v>
      </c>
      <c r="AD203" s="185">
        <f t="shared" si="71"/>
        <v>-1.765372184427294E-3</v>
      </c>
      <c r="AE203" s="189"/>
      <c r="AF203" s="31">
        <f t="shared" si="86"/>
        <v>-2.1109579802573997E-3</v>
      </c>
      <c r="AG203" s="209">
        <f t="shared" si="80"/>
        <v>-1.0064337349402375E-2</v>
      </c>
      <c r="AH203" s="209">
        <f t="shared" si="81"/>
        <v>0.11551666544387584</v>
      </c>
      <c r="AI203" s="195">
        <f t="shared" si="82"/>
        <v>8.8921543972738548E-2</v>
      </c>
      <c r="AJ203" s="209">
        <f t="shared" si="83"/>
        <v>8.9002684061325943E-2</v>
      </c>
      <c r="AK203" s="195">
        <f t="shared" si="84"/>
        <v>3.5945782371226254E-2</v>
      </c>
      <c r="AL203" s="209">
        <f t="shared" si="85"/>
        <v>3.267984869439855E-2</v>
      </c>
      <c r="AM203" s="189"/>
      <c r="AN203" s="197"/>
      <c r="AO203" s="201">
        <v>1122.2845</v>
      </c>
      <c r="AP203" s="189">
        <v>1452.7915</v>
      </c>
      <c r="AQ203" s="4">
        <v>330.50700000000001</v>
      </c>
      <c r="AR203" s="189">
        <v>330.4776</v>
      </c>
      <c r="AS203" s="201">
        <v>1122.7763</v>
      </c>
      <c r="AT203" s="189">
        <v>1453.2538999999999</v>
      </c>
      <c r="AU203" s="61" t="s">
        <v>480</v>
      </c>
    </row>
    <row r="204" spans="1:47" s="10" customFormat="1" x14ac:dyDescent="0.2">
      <c r="A204" s="224" t="s">
        <v>6</v>
      </c>
      <c r="B204" s="13" t="s">
        <v>203</v>
      </c>
      <c r="C204" s="61" t="s">
        <v>271</v>
      </c>
      <c r="D204" s="12" t="s">
        <v>416</v>
      </c>
      <c r="E204" s="61" t="s">
        <v>670</v>
      </c>
      <c r="F204" s="4">
        <v>1280.9584</v>
      </c>
      <c r="G204" s="189">
        <v>1385.8257000000001</v>
      </c>
      <c r="H204" s="4">
        <v>104.8673</v>
      </c>
      <c r="I204" s="189">
        <v>104.85899999999999</v>
      </c>
      <c r="J204" s="4">
        <v>15.52</v>
      </c>
      <c r="K204" s="189">
        <v>3.5999999999999999E-3</v>
      </c>
      <c r="L204" s="4">
        <v>24</v>
      </c>
      <c r="M204" s="189">
        <v>24.5825</v>
      </c>
      <c r="N204" s="4">
        <v>0.01</v>
      </c>
      <c r="O204" s="222"/>
      <c r="P204" s="4">
        <v>0.88334999999999997</v>
      </c>
      <c r="Q204" s="189">
        <f t="shared" si="72"/>
        <v>0.88284815353770341</v>
      </c>
      <c r="R204" s="189"/>
      <c r="S204" s="31">
        <f t="shared" si="87"/>
        <v>0.88252643473396408</v>
      </c>
      <c r="T204" s="217">
        <f t="shared" si="73"/>
        <v>0.91720428258850006</v>
      </c>
      <c r="U204" s="9">
        <f t="shared" si="74"/>
        <v>0.87510040160642077</v>
      </c>
      <c r="V204" s="217">
        <f t="shared" si="75"/>
        <v>0.99978804081911221</v>
      </c>
      <c r="W204" s="9">
        <f t="shared" si="76"/>
        <v>0.97299109659656802</v>
      </c>
      <c r="X204" s="217">
        <f t="shared" si="77"/>
        <v>0.97287291748148164</v>
      </c>
      <c r="Y204" s="217">
        <f t="shared" si="78"/>
        <v>0.92064524287685812</v>
      </c>
      <c r="Z204" s="217">
        <f t="shared" si="79"/>
        <v>0.91663059941492975</v>
      </c>
      <c r="AA204" s="217"/>
      <c r="AB204" s="11"/>
      <c r="AC204" s="189">
        <v>3.3840000000000002E-2</v>
      </c>
      <c r="AD204" s="185">
        <f t="shared" si="71"/>
        <v>-5.0184646229656238E-4</v>
      </c>
      <c r="AE204" s="189"/>
      <c r="AF204" s="31">
        <f t="shared" si="86"/>
        <v>-8.2356526603588609E-4</v>
      </c>
      <c r="AG204" s="209">
        <f t="shared" si="80"/>
        <v>-8.2495983935791939E-3</v>
      </c>
      <c r="AH204" s="209">
        <f t="shared" si="81"/>
        <v>0.11643804081911224</v>
      </c>
      <c r="AI204" s="195">
        <f t="shared" si="82"/>
        <v>8.9641096596568048E-2</v>
      </c>
      <c r="AJ204" s="209">
        <f t="shared" si="83"/>
        <v>8.9522917481481668E-2</v>
      </c>
      <c r="AK204" s="195">
        <f t="shared" si="84"/>
        <v>3.7295242876858148E-2</v>
      </c>
      <c r="AL204" s="209">
        <f t="shared" si="85"/>
        <v>3.3280599414929779E-2</v>
      </c>
      <c r="AM204" s="189"/>
      <c r="AN204" s="197"/>
      <c r="AO204" s="201">
        <v>1122.2859000000001</v>
      </c>
      <c r="AP204" s="189">
        <v>1452.7898</v>
      </c>
      <c r="AQ204" s="4">
        <v>330.50389999999999</v>
      </c>
      <c r="AR204" s="189">
        <v>330.4776</v>
      </c>
      <c r="AS204" s="201">
        <v>1122.7763</v>
      </c>
      <c r="AT204" s="189">
        <v>1453.2538999999999</v>
      </c>
      <c r="AU204" s="61" t="s">
        <v>484</v>
      </c>
    </row>
    <row r="205" spans="1:47" s="10" customFormat="1" x14ac:dyDescent="0.2">
      <c r="A205" s="224" t="s">
        <v>7</v>
      </c>
      <c r="B205" s="13" t="s">
        <v>204</v>
      </c>
      <c r="C205" s="61" t="s">
        <v>270</v>
      </c>
      <c r="D205" s="12" t="s">
        <v>354</v>
      </c>
      <c r="E205" s="61" t="s">
        <v>670</v>
      </c>
      <c r="F205" s="4">
        <v>1281.3534</v>
      </c>
      <c r="G205" s="189">
        <v>1386.2017000000001</v>
      </c>
      <c r="H205" s="4">
        <v>104.84829999999999</v>
      </c>
      <c r="I205" s="189">
        <v>104.8736</v>
      </c>
      <c r="J205" s="4">
        <v>15.997999999999999</v>
      </c>
      <c r="K205" s="189">
        <v>6.9999999999999999E-4</v>
      </c>
      <c r="L205" s="4">
        <v>24</v>
      </c>
      <c r="M205" s="189">
        <v>24.77</v>
      </c>
      <c r="N205" s="4">
        <v>0</v>
      </c>
      <c r="O205" s="222"/>
      <c r="P205" s="4">
        <v>0.88631000000000004</v>
      </c>
      <c r="Q205" s="189">
        <f t="shared" si="72"/>
        <v>0.88811651298636951</v>
      </c>
      <c r="R205" s="189"/>
      <c r="S205" s="31">
        <f t="shared" si="87"/>
        <v>0.88783941645422704</v>
      </c>
      <c r="T205" s="217">
        <f t="shared" si="73"/>
        <v>0.92205874417413725</v>
      </c>
      <c r="U205" s="9">
        <f t="shared" si="74"/>
        <v>0.88096385542168243</v>
      </c>
      <c r="V205" s="217">
        <f t="shared" si="75"/>
        <v>1.0047590357426088</v>
      </c>
      <c r="W205" s="9">
        <f t="shared" si="76"/>
        <v>0.97778076759605104</v>
      </c>
      <c r="X205" s="217">
        <f t="shared" si="77"/>
        <v>0.97748056186287613</v>
      </c>
      <c r="Y205" s="217">
        <f t="shared" si="78"/>
        <v>0.92604365882937367</v>
      </c>
      <c r="Z205" s="217">
        <f t="shared" si="79"/>
        <v>0.92128110952035058</v>
      </c>
      <c r="AA205" s="217"/>
      <c r="AB205" s="11"/>
      <c r="AC205" s="189">
        <v>3.5749999999999997E-2</v>
      </c>
      <c r="AD205" s="185">
        <f t="shared" si="71"/>
        <v>1.8065129863694684E-3</v>
      </c>
      <c r="AE205" s="189"/>
      <c r="AF205" s="31">
        <f t="shared" si="86"/>
        <v>1.529416454226995E-3</v>
      </c>
      <c r="AG205" s="209">
        <f t="shared" si="80"/>
        <v>-5.3461445783176131E-3</v>
      </c>
      <c r="AH205" s="209">
        <f t="shared" si="81"/>
        <v>0.11844903574260879</v>
      </c>
      <c r="AI205" s="195">
        <f t="shared" si="82"/>
        <v>9.1470767596050995E-2</v>
      </c>
      <c r="AJ205" s="209">
        <f t="shared" si="83"/>
        <v>9.1170561862876087E-2</v>
      </c>
      <c r="AK205" s="195">
        <f t="shared" si="84"/>
        <v>3.973365882937363E-2</v>
      </c>
      <c r="AL205" s="209">
        <f t="shared" si="85"/>
        <v>3.4971109520350541E-2</v>
      </c>
      <c r="AM205" s="189"/>
      <c r="AN205" s="197"/>
      <c r="AO205" s="201">
        <v>1122.7047</v>
      </c>
      <c r="AP205" s="189">
        <v>1453.1025999999999</v>
      </c>
      <c r="AQ205" s="4">
        <v>330.39789999999999</v>
      </c>
      <c r="AR205" s="189">
        <v>330.47763400000002</v>
      </c>
      <c r="AS205" s="201">
        <v>1122.7762889999999</v>
      </c>
      <c r="AT205" s="189">
        <v>1453.253923</v>
      </c>
      <c r="AU205" s="61" t="s">
        <v>523</v>
      </c>
    </row>
    <row r="206" spans="1:47" s="10" customFormat="1" x14ac:dyDescent="0.2">
      <c r="A206" s="224" t="s">
        <v>6</v>
      </c>
      <c r="B206" s="13" t="s">
        <v>205</v>
      </c>
      <c r="C206" s="61" t="s">
        <v>271</v>
      </c>
      <c r="D206" s="12" t="s">
        <v>304</v>
      </c>
      <c r="E206" s="61" t="s">
        <v>670</v>
      </c>
      <c r="F206" s="4">
        <v>1280.9340999999999</v>
      </c>
      <c r="G206" s="189">
        <v>1385.8181</v>
      </c>
      <c r="H206" s="4">
        <v>104.884</v>
      </c>
      <c r="I206" s="189">
        <v>104.86960000000001</v>
      </c>
      <c r="J206" s="4">
        <v>16.033999999999999</v>
      </c>
      <c r="K206" s="189">
        <v>3.5000000000000001E-3</v>
      </c>
      <c r="L206" s="4">
        <v>24</v>
      </c>
      <c r="M206" s="189">
        <v>24.552499999999998</v>
      </c>
      <c r="N206" s="4">
        <v>0.01</v>
      </c>
      <c r="O206" s="222"/>
      <c r="P206" s="4">
        <v>0.88780000000000003</v>
      </c>
      <c r="Q206" s="189">
        <f t="shared" si="72"/>
        <v>0.88668014660973293</v>
      </c>
      <c r="R206" s="189"/>
      <c r="S206" s="31">
        <f t="shared" si="87"/>
        <v>0.88638874166544712</v>
      </c>
      <c r="T206" s="217">
        <f t="shared" si="73"/>
        <v>0.92073317233734997</v>
      </c>
      <c r="U206" s="9">
        <f t="shared" si="74"/>
        <v>0.87935742971887487</v>
      </c>
      <c r="V206" s="217">
        <f t="shared" si="75"/>
        <v>1.0034015599521808</v>
      </c>
      <c r="W206" s="9">
        <f t="shared" si="76"/>
        <v>0.97647198559103732</v>
      </c>
      <c r="X206" s="217">
        <f t="shared" si="77"/>
        <v>0.97622097375801786</v>
      </c>
      <c r="Y206" s="217">
        <f t="shared" si="78"/>
        <v>0.92456697278135058</v>
      </c>
      <c r="Z206" s="217">
        <f t="shared" si="79"/>
        <v>0.92001304787117988</v>
      </c>
      <c r="AA206" s="217"/>
      <c r="AB206" s="11"/>
      <c r="AC206" s="189">
        <v>3.2939999999999997E-2</v>
      </c>
      <c r="AD206" s="185">
        <f t="shared" si="71"/>
        <v>-1.1198533902671004E-3</v>
      </c>
      <c r="AE206" s="189"/>
      <c r="AF206" s="31">
        <f t="shared" si="86"/>
        <v>-1.4112583345529117E-3</v>
      </c>
      <c r="AG206" s="209">
        <f t="shared" si="80"/>
        <v>-8.4425702811251613E-3</v>
      </c>
      <c r="AH206" s="209">
        <f t="shared" si="81"/>
        <v>0.1156015599521808</v>
      </c>
      <c r="AI206" s="195">
        <f t="shared" si="82"/>
        <v>8.8671985591037283E-2</v>
      </c>
      <c r="AJ206" s="209">
        <f t="shared" si="83"/>
        <v>8.8420973758017829E-2</v>
      </c>
      <c r="AK206" s="195">
        <f t="shared" si="84"/>
        <v>3.6766972781350549E-2</v>
      </c>
      <c r="AL206" s="209">
        <f t="shared" si="85"/>
        <v>3.2213047871179845E-2</v>
      </c>
      <c r="AM206" s="189"/>
      <c r="AN206" s="197"/>
      <c r="AO206" s="201">
        <v>1122.2644</v>
      </c>
      <c r="AP206" s="189">
        <v>1452.7873</v>
      </c>
      <c r="AQ206" s="4">
        <v>330.52289999999999</v>
      </c>
      <c r="AR206" s="189">
        <v>330.4776</v>
      </c>
      <c r="AS206" s="201">
        <v>1122.7763</v>
      </c>
      <c r="AT206" s="189">
        <v>1453.2538999999999</v>
      </c>
      <c r="AU206" s="61" t="s">
        <v>486</v>
      </c>
    </row>
    <row r="207" spans="1:47" s="10" customFormat="1" x14ac:dyDescent="0.2">
      <c r="A207" s="224" t="s">
        <v>6</v>
      </c>
      <c r="B207" s="13" t="s">
        <v>206</v>
      </c>
      <c r="C207" s="61" t="s">
        <v>271</v>
      </c>
      <c r="D207" s="12" t="s">
        <v>309</v>
      </c>
      <c r="E207" s="61" t="s">
        <v>670</v>
      </c>
      <c r="F207" s="4">
        <v>1280.9196999999999</v>
      </c>
      <c r="G207" s="189">
        <v>1385.8068000000001</v>
      </c>
      <c r="H207" s="4">
        <v>104.8871</v>
      </c>
      <c r="I207" s="189">
        <v>104.87820000000001</v>
      </c>
      <c r="J207" s="4">
        <v>16.498999999999999</v>
      </c>
      <c r="K207" s="189">
        <v>3.8999999999999998E-3</v>
      </c>
      <c r="L207" s="4">
        <v>24</v>
      </c>
      <c r="M207" s="189">
        <v>24.512499999999999</v>
      </c>
      <c r="N207" s="4">
        <v>0.01</v>
      </c>
      <c r="O207" s="222"/>
      <c r="P207" s="4">
        <v>0.89173999999999998</v>
      </c>
      <c r="Q207" s="189">
        <f t="shared" si="72"/>
        <v>0.88976178473821699</v>
      </c>
      <c r="R207" s="189"/>
      <c r="S207" s="31">
        <f t="shared" si="87"/>
        <v>0.88950305473543434</v>
      </c>
      <c r="T207" s="217">
        <f t="shared" si="73"/>
        <v>0.92357900703063933</v>
      </c>
      <c r="U207" s="9">
        <f t="shared" si="74"/>
        <v>0.88281124497991958</v>
      </c>
      <c r="V207" s="217">
        <f t="shared" si="75"/>
        <v>1.0063159650890157</v>
      </c>
      <c r="W207" s="9">
        <f t="shared" si="76"/>
        <v>0.97928262724488979</v>
      </c>
      <c r="X207" s="217">
        <f t="shared" si="77"/>
        <v>0.97892648200581789</v>
      </c>
      <c r="Y207" s="217">
        <f t="shared" si="78"/>
        <v>0.9277396612505453</v>
      </c>
      <c r="Z207" s="217">
        <f t="shared" si="79"/>
        <v>0.92273370271141175</v>
      </c>
      <c r="AA207" s="217"/>
      <c r="AB207" s="11"/>
      <c r="AC207" s="189">
        <v>3.1820000000000001E-2</v>
      </c>
      <c r="AD207" s="185">
        <f t="shared" si="71"/>
        <v>-1.9782152617829896E-3</v>
      </c>
      <c r="AE207" s="189"/>
      <c r="AF207" s="31">
        <f t="shared" si="86"/>
        <v>-2.2369452645656374E-3</v>
      </c>
      <c r="AG207" s="209">
        <f t="shared" si="80"/>
        <v>-8.9287550200803922E-3</v>
      </c>
      <c r="AH207" s="209">
        <f t="shared" si="81"/>
        <v>0.11457596508901569</v>
      </c>
      <c r="AI207" s="195">
        <f t="shared" si="82"/>
        <v>8.7542627244889815E-2</v>
      </c>
      <c r="AJ207" s="209">
        <f t="shared" si="83"/>
        <v>8.7186482005817911E-2</v>
      </c>
      <c r="AK207" s="195">
        <f t="shared" si="84"/>
        <v>3.5999661250545323E-2</v>
      </c>
      <c r="AL207" s="209">
        <f t="shared" si="85"/>
        <v>3.0993702711411775E-2</v>
      </c>
      <c r="AM207" s="189"/>
      <c r="AN207" s="197"/>
      <c r="AO207" s="201">
        <v>1122.2856999999999</v>
      </c>
      <c r="AP207" s="189">
        <v>1452.7915</v>
      </c>
      <c r="AQ207" s="4">
        <v>330.50580000000002</v>
      </c>
      <c r="AR207" s="189">
        <v>330.4776</v>
      </c>
      <c r="AS207" s="201">
        <v>1122.7763</v>
      </c>
      <c r="AT207" s="189">
        <v>1453.2538999999999</v>
      </c>
      <c r="AU207" s="61" t="s">
        <v>487</v>
      </c>
    </row>
    <row r="208" spans="1:47" s="10" customFormat="1" x14ac:dyDescent="0.2">
      <c r="A208" s="224" t="s">
        <v>7</v>
      </c>
      <c r="B208" s="13" t="s">
        <v>207</v>
      </c>
      <c r="C208" s="61" t="s">
        <v>270</v>
      </c>
      <c r="D208" s="12" t="s">
        <v>353</v>
      </c>
      <c r="E208" s="61" t="s">
        <v>670</v>
      </c>
      <c r="F208" s="4">
        <v>1281.3134</v>
      </c>
      <c r="G208" s="189">
        <v>1386.1806999999999</v>
      </c>
      <c r="H208" s="4">
        <v>104.8673</v>
      </c>
      <c r="I208" s="189">
        <v>104.8883</v>
      </c>
      <c r="J208" s="4">
        <v>16.995999999999999</v>
      </c>
      <c r="K208" s="189">
        <v>6.9999999999999999E-4</v>
      </c>
      <c r="L208" s="4">
        <v>24</v>
      </c>
      <c r="M208" s="189">
        <v>24.77</v>
      </c>
      <c r="N208" s="4">
        <v>4.0000000000000001E-3</v>
      </c>
      <c r="O208" s="222"/>
      <c r="P208" s="4">
        <v>0.89424999999999999</v>
      </c>
      <c r="Q208" s="189">
        <f t="shared" si="72"/>
        <v>0.89334964843969999</v>
      </c>
      <c r="R208" s="189"/>
      <c r="S208" s="31">
        <f t="shared" si="87"/>
        <v>0.89313830416187501</v>
      </c>
      <c r="T208" s="217">
        <f t="shared" si="73"/>
        <v>0.92690133582073031</v>
      </c>
      <c r="U208" s="9">
        <f t="shared" si="74"/>
        <v>0.8868674698795157</v>
      </c>
      <c r="V208" s="217">
        <f t="shared" si="75"/>
        <v>1.0097187085921178</v>
      </c>
      <c r="W208" s="9">
        <f t="shared" si="76"/>
        <v>0.98256797688381114</v>
      </c>
      <c r="X208" s="217">
        <f t="shared" si="77"/>
        <v>0.98209139136110934</v>
      </c>
      <c r="Y208" s="217">
        <f t="shared" si="78"/>
        <v>0.93145524737780372</v>
      </c>
      <c r="Z208" s="217">
        <f t="shared" si="79"/>
        <v>0.92590166499576299</v>
      </c>
      <c r="AA208" s="217"/>
      <c r="AB208" s="11"/>
      <c r="AC208" s="189">
        <v>3.2649999999999998E-2</v>
      </c>
      <c r="AD208" s="185">
        <f t="shared" si="71"/>
        <v>-9.0035156029999452E-4</v>
      </c>
      <c r="AE208" s="189"/>
      <c r="AF208" s="31">
        <f t="shared" si="86"/>
        <v>-1.111695838124982E-3</v>
      </c>
      <c r="AG208" s="209">
        <f t="shared" si="80"/>
        <v>-7.3825301204842875E-3</v>
      </c>
      <c r="AH208" s="209">
        <f t="shared" si="81"/>
        <v>0.11546870859211777</v>
      </c>
      <c r="AI208" s="195">
        <f t="shared" si="82"/>
        <v>8.8317976883811156E-2</v>
      </c>
      <c r="AJ208" s="209">
        <f t="shared" si="83"/>
        <v>8.7841391361109356E-2</v>
      </c>
      <c r="AK208" s="195">
        <f t="shared" si="84"/>
        <v>3.720524737780373E-2</v>
      </c>
      <c r="AL208" s="209">
        <f t="shared" si="85"/>
        <v>3.1651664995762996E-2</v>
      </c>
      <c r="AM208" s="189"/>
      <c r="AN208" s="197"/>
      <c r="AO208" s="201">
        <v>1122.6922999999999</v>
      </c>
      <c r="AP208" s="189">
        <v>1453.1038000000001</v>
      </c>
      <c r="AQ208" s="4">
        <v>330.41149999999999</v>
      </c>
      <c r="AR208" s="189">
        <v>330.47763400000002</v>
      </c>
      <c r="AS208" s="201">
        <v>1122.7762889999999</v>
      </c>
      <c r="AT208" s="189">
        <v>1453.253923</v>
      </c>
      <c r="AU208" s="61" t="s">
        <v>522</v>
      </c>
    </row>
    <row r="209" spans="1:47" s="10" customFormat="1" x14ac:dyDescent="0.2">
      <c r="A209" s="224" t="s">
        <v>6</v>
      </c>
      <c r="B209" s="13" t="s">
        <v>208</v>
      </c>
      <c r="C209" s="61" t="s">
        <v>271</v>
      </c>
      <c r="D209" s="12" t="s">
        <v>311</v>
      </c>
      <c r="E209" s="61" t="s">
        <v>670</v>
      </c>
      <c r="F209" s="4">
        <v>1280.8972000000001</v>
      </c>
      <c r="G209" s="189">
        <v>1385.7977000000001</v>
      </c>
      <c r="H209" s="4">
        <v>104.90049999999999</v>
      </c>
      <c r="I209" s="189">
        <v>104.8963</v>
      </c>
      <c r="J209" s="4">
        <v>17.024999999999999</v>
      </c>
      <c r="K209" s="189">
        <v>4.4000000000000003E-3</v>
      </c>
      <c r="L209" s="4">
        <v>24</v>
      </c>
      <c r="M209" s="189">
        <v>24.4725</v>
      </c>
      <c r="N209" s="4">
        <v>0.01</v>
      </c>
      <c r="O209" s="222"/>
      <c r="P209" s="4">
        <v>0.89602000000000004</v>
      </c>
      <c r="Q209" s="189">
        <f t="shared" si="72"/>
        <v>0.89616754748913974</v>
      </c>
      <c r="R209" s="189"/>
      <c r="S209" s="31">
        <f t="shared" si="87"/>
        <v>0.89600048379622055</v>
      </c>
      <c r="T209" s="217">
        <f t="shared" si="73"/>
        <v>0.9295175307415775</v>
      </c>
      <c r="U209" s="9">
        <f t="shared" si="74"/>
        <v>0.89008032128513637</v>
      </c>
      <c r="V209" s="217">
        <f t="shared" si="75"/>
        <v>1.0123985015670769</v>
      </c>
      <c r="W209" s="9">
        <f t="shared" si="76"/>
        <v>0.98515826110870686</v>
      </c>
      <c r="X209" s="217">
        <f t="shared" si="77"/>
        <v>0.9845886059372333</v>
      </c>
      <c r="Y209" s="217">
        <f t="shared" si="78"/>
        <v>0.93439019809330004</v>
      </c>
      <c r="Z209" s="217">
        <f t="shared" si="79"/>
        <v>0.92838990462041693</v>
      </c>
      <c r="AA209" s="217"/>
      <c r="AB209" s="11"/>
      <c r="AC209" s="189">
        <v>3.3500000000000002E-2</v>
      </c>
      <c r="AD209" s="185">
        <f t="shared" si="71"/>
        <v>1.4754748913969884E-4</v>
      </c>
      <c r="AE209" s="189"/>
      <c r="AF209" s="31">
        <f t="shared" si="86"/>
        <v>-1.9516203779490482E-5</v>
      </c>
      <c r="AG209" s="209">
        <f t="shared" si="80"/>
        <v>-5.939678714863672E-3</v>
      </c>
      <c r="AH209" s="209">
        <f t="shared" si="81"/>
        <v>0.11637850156707685</v>
      </c>
      <c r="AI209" s="195">
        <f t="shared" si="82"/>
        <v>8.9138261108706818E-2</v>
      </c>
      <c r="AJ209" s="209">
        <f t="shared" si="83"/>
        <v>8.8568605937233258E-2</v>
      </c>
      <c r="AK209" s="195">
        <f t="shared" si="84"/>
        <v>3.8370198093300001E-2</v>
      </c>
      <c r="AL209" s="209">
        <f t="shared" si="85"/>
        <v>3.2369904620416889E-2</v>
      </c>
      <c r="AM209" s="189"/>
      <c r="AN209" s="197"/>
      <c r="AO209" s="201">
        <v>1122.2953</v>
      </c>
      <c r="AP209" s="189">
        <v>1452.7861</v>
      </c>
      <c r="AQ209" s="4">
        <v>330.49079999999998</v>
      </c>
      <c r="AR209" s="189">
        <v>330.4776</v>
      </c>
      <c r="AS209" s="201">
        <v>1122.7763</v>
      </c>
      <c r="AT209" s="189">
        <v>1453.2538999999999</v>
      </c>
      <c r="AU209" s="61" t="s">
        <v>490</v>
      </c>
    </row>
    <row r="210" spans="1:47" s="10" customFormat="1" x14ac:dyDescent="0.2">
      <c r="A210" s="224" t="s">
        <v>6</v>
      </c>
      <c r="B210" s="13" t="s">
        <v>209</v>
      </c>
      <c r="C210" s="61" t="s">
        <v>271</v>
      </c>
      <c r="D210" s="12" t="s">
        <v>312</v>
      </c>
      <c r="E210" s="61" t="s">
        <v>670</v>
      </c>
      <c r="F210" s="4">
        <v>1280.8762999999999</v>
      </c>
      <c r="G210" s="189">
        <v>1385.7909</v>
      </c>
      <c r="H210" s="4">
        <v>104.91459999999999</v>
      </c>
      <c r="I210" s="189">
        <v>104.908</v>
      </c>
      <c r="J210" s="4">
        <v>17.532</v>
      </c>
      <c r="K210" s="189">
        <v>4.3E-3</v>
      </c>
      <c r="L210" s="4">
        <v>24</v>
      </c>
      <c r="M210" s="189">
        <v>24.4375</v>
      </c>
      <c r="N210" s="4">
        <v>5.0000000000000001E-3</v>
      </c>
      <c r="O210" s="222"/>
      <c r="P210" s="4">
        <v>0.89995999999999998</v>
      </c>
      <c r="Q210" s="189">
        <f t="shared" si="72"/>
        <v>0.90025056476320175</v>
      </c>
      <c r="R210" s="189"/>
      <c r="S210" s="31">
        <f t="shared" si="87"/>
        <v>0.90015871463362629</v>
      </c>
      <c r="T210" s="217">
        <f t="shared" si="73"/>
        <v>0.933319069481513</v>
      </c>
      <c r="U210" s="9">
        <f t="shared" si="74"/>
        <v>0.89477911646586117</v>
      </c>
      <c r="V210" s="217">
        <f t="shared" si="75"/>
        <v>1.0162928843201371</v>
      </c>
      <c r="W210" s="9">
        <f t="shared" si="76"/>
        <v>0.98892736184896024</v>
      </c>
      <c r="X210" s="217">
        <f t="shared" si="77"/>
        <v>0.98822529971926087</v>
      </c>
      <c r="Y210" s="217">
        <f t="shared" si="78"/>
        <v>0.938669592658123</v>
      </c>
      <c r="Z210" s="217">
        <f t="shared" si="79"/>
        <v>0.93199517564789858</v>
      </c>
      <c r="AA210" s="217"/>
      <c r="AB210" s="11"/>
      <c r="AC210" s="189">
        <v>3.3369999999999997E-2</v>
      </c>
      <c r="AD210" s="185">
        <f t="shared" si="71"/>
        <v>2.9056476320177271E-4</v>
      </c>
      <c r="AE210" s="189"/>
      <c r="AF210" s="31">
        <f t="shared" si="86"/>
        <v>1.9871463362630681E-4</v>
      </c>
      <c r="AG210" s="209">
        <f t="shared" si="80"/>
        <v>-5.1808835341388138E-3</v>
      </c>
      <c r="AH210" s="209">
        <f t="shared" si="81"/>
        <v>0.11633288432013711</v>
      </c>
      <c r="AI210" s="195">
        <f t="shared" si="82"/>
        <v>8.8967361848960258E-2</v>
      </c>
      <c r="AJ210" s="209">
        <f t="shared" si="83"/>
        <v>8.8265299719260892E-2</v>
      </c>
      <c r="AK210" s="195">
        <f t="shared" si="84"/>
        <v>3.8709592658123015E-2</v>
      </c>
      <c r="AL210" s="209">
        <f t="shared" si="85"/>
        <v>3.2035175647898595E-2</v>
      </c>
      <c r="AM210" s="189"/>
      <c r="AN210" s="197"/>
      <c r="AO210" s="201">
        <v>1122.2950000000001</v>
      </c>
      <c r="AP210" s="189">
        <v>1452.7933</v>
      </c>
      <c r="AQ210" s="4">
        <v>330.49829999999997</v>
      </c>
      <c r="AR210" s="189">
        <v>330.4776</v>
      </c>
      <c r="AS210" s="201">
        <v>1122.7763</v>
      </c>
      <c r="AT210" s="189">
        <v>1453.2538999999999</v>
      </c>
      <c r="AU210" s="61" t="s">
        <v>492</v>
      </c>
    </row>
    <row r="211" spans="1:47" s="10" customFormat="1" x14ac:dyDescent="0.2">
      <c r="A211" s="224" t="s">
        <v>7</v>
      </c>
      <c r="B211" s="13" t="s">
        <v>210</v>
      </c>
      <c r="C211" s="61" t="s">
        <v>270</v>
      </c>
      <c r="D211" s="12" t="s">
        <v>351</v>
      </c>
      <c r="E211" s="61" t="s">
        <v>670</v>
      </c>
      <c r="F211" s="4">
        <v>1281.2760000000001</v>
      </c>
      <c r="G211" s="189">
        <v>1386.1652999999999</v>
      </c>
      <c r="H211" s="4">
        <v>104.88930000000001</v>
      </c>
      <c r="I211" s="189">
        <v>104.9109</v>
      </c>
      <c r="J211" s="4">
        <v>18.015999999999998</v>
      </c>
      <c r="K211" s="189">
        <v>8.9999999999999998E-4</v>
      </c>
      <c r="L211" s="4">
        <v>24</v>
      </c>
      <c r="M211" s="189">
        <v>24.79</v>
      </c>
      <c r="N211" s="4">
        <v>4.0000000000000001E-3</v>
      </c>
      <c r="O211" s="222"/>
      <c r="P211" s="4">
        <v>0.90171999999999997</v>
      </c>
      <c r="Q211" s="189">
        <f t="shared" si="72"/>
        <v>0.90125558484579371</v>
      </c>
      <c r="R211" s="189"/>
      <c r="S211" s="31">
        <f t="shared" si="87"/>
        <v>0.90118425760864695</v>
      </c>
      <c r="T211" s="217">
        <f t="shared" si="73"/>
        <v>0.9342567747735302</v>
      </c>
      <c r="U211" s="9">
        <f t="shared" si="74"/>
        <v>0.89594377510039802</v>
      </c>
      <c r="V211" s="217">
        <f t="shared" si="75"/>
        <v>1.0172535693709506</v>
      </c>
      <c r="W211" s="9">
        <f t="shared" si="76"/>
        <v>0.98985803994910371</v>
      </c>
      <c r="X211" s="217">
        <f t="shared" si="77"/>
        <v>0.98912383911670076</v>
      </c>
      <c r="Y211" s="217">
        <f t="shared" si="78"/>
        <v>0.93972790111975657</v>
      </c>
      <c r="Z211" s="217">
        <f t="shared" si="79"/>
        <v>0.93288254393701209</v>
      </c>
      <c r="AA211" s="217"/>
      <c r="AB211" s="11"/>
      <c r="AC211" s="189">
        <v>3.2530000000000003E-2</v>
      </c>
      <c r="AD211" s="185">
        <f t="shared" si="71"/>
        <v>-4.6441515420625468E-4</v>
      </c>
      <c r="AE211" s="189"/>
      <c r="AF211" s="31">
        <f t="shared" si="86"/>
        <v>-5.3574239135301127E-4</v>
      </c>
      <c r="AG211" s="209">
        <f t="shared" si="80"/>
        <v>-5.776224899601945E-3</v>
      </c>
      <c r="AH211" s="209">
        <f t="shared" si="81"/>
        <v>0.11553356937095061</v>
      </c>
      <c r="AI211" s="195">
        <f t="shared" si="82"/>
        <v>8.8138039949103741E-2</v>
      </c>
      <c r="AJ211" s="209">
        <f t="shared" si="83"/>
        <v>8.7403839116700799E-2</v>
      </c>
      <c r="AK211" s="195">
        <f t="shared" si="84"/>
        <v>3.8007901119756604E-2</v>
      </c>
      <c r="AL211" s="209">
        <f t="shared" si="85"/>
        <v>3.1162543937012122E-2</v>
      </c>
      <c r="AM211" s="189"/>
      <c r="AN211" s="197"/>
      <c r="AO211" s="201">
        <v>1122.6971000000001</v>
      </c>
      <c r="AP211" s="189">
        <v>1453.1068</v>
      </c>
      <c r="AQ211" s="4">
        <v>330.40969999999999</v>
      </c>
      <c r="AR211" s="189">
        <v>330.47763400000002</v>
      </c>
      <c r="AS211" s="201">
        <v>1122.7762889999999</v>
      </c>
      <c r="AT211" s="189">
        <v>1453.253923</v>
      </c>
      <c r="AU211" s="61" t="s">
        <v>520</v>
      </c>
    </row>
    <row r="212" spans="1:47" s="10" customFormat="1" x14ac:dyDescent="0.2">
      <c r="A212" s="224" t="s">
        <v>6</v>
      </c>
      <c r="B212" s="13" t="s">
        <v>211</v>
      </c>
      <c r="C212" s="61" t="s">
        <v>271</v>
      </c>
      <c r="D212" s="12" t="s">
        <v>315</v>
      </c>
      <c r="E212" s="61" t="s">
        <v>670</v>
      </c>
      <c r="F212" s="4">
        <v>1280.8471999999999</v>
      </c>
      <c r="G212" s="189">
        <v>1385.7763</v>
      </c>
      <c r="H212" s="4">
        <v>104.92910000000001</v>
      </c>
      <c r="I212" s="189">
        <v>104.9217</v>
      </c>
      <c r="J212" s="4">
        <v>18.54</v>
      </c>
      <c r="K212" s="189">
        <v>4.3E-3</v>
      </c>
      <c r="L212" s="4">
        <v>24</v>
      </c>
      <c r="M212" s="189">
        <v>24.392499999999998</v>
      </c>
      <c r="N212" s="4">
        <v>0.01</v>
      </c>
      <c r="O212" s="222"/>
      <c r="P212" s="4">
        <v>0.90739000000000003</v>
      </c>
      <c r="Q212" s="189">
        <f t="shared" si="72"/>
        <v>0.90497392189565962</v>
      </c>
      <c r="R212" s="189"/>
      <c r="S212" s="31">
        <f t="shared" si="87"/>
        <v>0.90498543819964317</v>
      </c>
      <c r="T212" s="217">
        <f t="shared" si="73"/>
        <v>0.93773288201919058</v>
      </c>
      <c r="U212" s="9">
        <f t="shared" si="74"/>
        <v>0.90028112449798969</v>
      </c>
      <c r="V212" s="217">
        <f t="shared" si="75"/>
        <v>1.0208151336264564</v>
      </c>
      <c r="W212" s="9">
        <f t="shared" si="76"/>
        <v>0.99331155868983023</v>
      </c>
      <c r="X212" s="217">
        <f t="shared" si="77"/>
        <v>0.99246003791790827</v>
      </c>
      <c r="Y212" s="217">
        <f t="shared" si="78"/>
        <v>0.94366076120266884</v>
      </c>
      <c r="Z212" s="217">
        <f t="shared" si="79"/>
        <v>0.93616523910168326</v>
      </c>
      <c r="AA212" s="217"/>
      <c r="AB212" s="11"/>
      <c r="AC212" s="189">
        <v>3.0349999999999999E-2</v>
      </c>
      <c r="AD212" s="185">
        <f t="shared" si="71"/>
        <v>-2.4160781043404134E-3</v>
      </c>
      <c r="AE212" s="189"/>
      <c r="AF212" s="31">
        <f t="shared" si="86"/>
        <v>-2.4045618003568636E-3</v>
      </c>
      <c r="AG212" s="209">
        <f t="shared" si="80"/>
        <v>-7.1088755020103367E-3</v>
      </c>
      <c r="AH212" s="209">
        <f t="shared" si="81"/>
        <v>0.11342513362645634</v>
      </c>
      <c r="AI212" s="195">
        <f t="shared" si="82"/>
        <v>8.5921558689830202E-2</v>
      </c>
      <c r="AJ212" s="209">
        <f t="shared" si="83"/>
        <v>8.5070037917908237E-2</v>
      </c>
      <c r="AK212" s="195">
        <f t="shared" si="84"/>
        <v>3.6270761202668811E-2</v>
      </c>
      <c r="AL212" s="209">
        <f t="shared" si="85"/>
        <v>2.8775239101683225E-2</v>
      </c>
      <c r="AM212" s="189"/>
      <c r="AN212" s="197"/>
      <c r="AO212" s="201">
        <v>1122.2895000000001</v>
      </c>
      <c r="AP212" s="189">
        <v>1452.7902999999999</v>
      </c>
      <c r="AQ212" s="4">
        <v>330.50080000000003</v>
      </c>
      <c r="AR212" s="189">
        <v>330.4776</v>
      </c>
      <c r="AS212" s="201">
        <v>1122.7763</v>
      </c>
      <c r="AT212" s="189">
        <v>1453.2538999999999</v>
      </c>
      <c r="AU212" s="61" t="s">
        <v>493</v>
      </c>
    </row>
    <row r="213" spans="1:47" s="10" customFormat="1" x14ac:dyDescent="0.2">
      <c r="A213" s="224" t="s">
        <v>6</v>
      </c>
      <c r="B213" s="13" t="s">
        <v>212</v>
      </c>
      <c r="C213" s="61" t="s">
        <v>271</v>
      </c>
      <c r="D213" s="12" t="s">
        <v>318</v>
      </c>
      <c r="E213" s="61" t="s">
        <v>670</v>
      </c>
      <c r="F213" s="4">
        <v>1280.8095000000001</v>
      </c>
      <c r="G213" s="189">
        <v>1385.7659000000001</v>
      </c>
      <c r="H213" s="4">
        <v>104.9564</v>
      </c>
      <c r="I213" s="189">
        <v>104.946</v>
      </c>
      <c r="J213" s="4">
        <v>19.53</v>
      </c>
      <c r="K213" s="189">
        <v>4.4000000000000003E-3</v>
      </c>
      <c r="L213" s="4">
        <v>24</v>
      </c>
      <c r="M213" s="189">
        <v>24.342500000000001</v>
      </c>
      <c r="N213" s="4">
        <v>0.01</v>
      </c>
      <c r="O213" s="222"/>
      <c r="P213" s="4">
        <v>0.91427000000000003</v>
      </c>
      <c r="Q213" s="189">
        <f t="shared" si="72"/>
        <v>0.91319896857000538</v>
      </c>
      <c r="R213" s="189"/>
      <c r="S213" s="31">
        <f t="shared" si="87"/>
        <v>0.9134324991903281</v>
      </c>
      <c r="T213" s="217">
        <f t="shared" si="73"/>
        <v>0.9454606958097429</v>
      </c>
      <c r="U213" s="9">
        <f t="shared" si="74"/>
        <v>0.91004016064256665</v>
      </c>
      <c r="V213" s="217">
        <f t="shared" si="75"/>
        <v>1.0287344513199059</v>
      </c>
      <c r="W213" s="9">
        <f t="shared" si="76"/>
        <v>1.0010095571848792</v>
      </c>
      <c r="X213" s="217">
        <f t="shared" si="77"/>
        <v>0.99990760612013219</v>
      </c>
      <c r="Y213" s="217">
        <f t="shared" si="78"/>
        <v>0.95246066348978387</v>
      </c>
      <c r="Z213" s="217">
        <f t="shared" si="79"/>
        <v>0.94342317805421771</v>
      </c>
      <c r="AA213" s="217"/>
      <c r="AB213" s="11"/>
      <c r="AC213" s="189">
        <v>3.1179999999999999E-2</v>
      </c>
      <c r="AD213" s="185">
        <f t="shared" si="71"/>
        <v>-1.0710314299946511E-3</v>
      </c>
      <c r="AE213" s="189"/>
      <c r="AF213" s="31">
        <f t="shared" si="86"/>
        <v>-8.3750080967193163E-4</v>
      </c>
      <c r="AG213" s="209">
        <f t="shared" si="80"/>
        <v>-4.2298393574333737E-3</v>
      </c>
      <c r="AH213" s="209">
        <f t="shared" si="81"/>
        <v>0.1144644513199059</v>
      </c>
      <c r="AI213" s="195">
        <f t="shared" si="82"/>
        <v>8.6739557184879135E-2</v>
      </c>
      <c r="AJ213" s="209">
        <f t="shared" si="83"/>
        <v>8.5637606120132159E-2</v>
      </c>
      <c r="AK213" s="195">
        <f t="shared" si="84"/>
        <v>3.8190663489783838E-2</v>
      </c>
      <c r="AL213" s="209">
        <f t="shared" si="85"/>
        <v>2.9153178054217688E-2</v>
      </c>
      <c r="AM213" s="189"/>
      <c r="AN213" s="197"/>
      <c r="AO213" s="201">
        <v>1122.2858000000001</v>
      </c>
      <c r="AP213" s="189">
        <v>1452.7963</v>
      </c>
      <c r="AQ213" s="4">
        <v>330.51049999999998</v>
      </c>
      <c r="AR213" s="189">
        <v>330.4776</v>
      </c>
      <c r="AS213" s="201">
        <v>1122.7763</v>
      </c>
      <c r="AT213" s="189">
        <v>1453.2538999999999</v>
      </c>
      <c r="AU213" s="61" t="s">
        <v>496</v>
      </c>
    </row>
    <row r="214" spans="1:47" s="10" customFormat="1" x14ac:dyDescent="0.2">
      <c r="A214" s="224" t="s">
        <v>7</v>
      </c>
      <c r="B214" s="13" t="s">
        <v>213</v>
      </c>
      <c r="C214" s="61" t="s">
        <v>270</v>
      </c>
      <c r="D214" s="12" t="s">
        <v>349</v>
      </c>
      <c r="E214" s="61" t="s">
        <v>670</v>
      </c>
      <c r="F214" s="4">
        <v>1281.2085</v>
      </c>
      <c r="G214" s="189">
        <v>1386.1406999999999</v>
      </c>
      <c r="H214" s="4">
        <v>104.93219999999999</v>
      </c>
      <c r="I214" s="189">
        <v>104.95399999999999</v>
      </c>
      <c r="J214" s="4">
        <v>20.001999999999999</v>
      </c>
      <c r="K214" s="189">
        <v>1.6999999999999999E-3</v>
      </c>
      <c r="L214" s="4">
        <v>24</v>
      </c>
      <c r="M214" s="189">
        <v>24.77</v>
      </c>
      <c r="N214" s="4">
        <v>0</v>
      </c>
      <c r="O214" s="222"/>
      <c r="P214" s="4">
        <v>0.91532000000000002</v>
      </c>
      <c r="Q214" s="189">
        <f t="shared" si="72"/>
        <v>0.91586402198119821</v>
      </c>
      <c r="R214" s="189"/>
      <c r="S214" s="31">
        <f t="shared" si="87"/>
        <v>0.91618096842529773</v>
      </c>
      <c r="T214" s="217">
        <f t="shared" si="73"/>
        <v>0.94797619002201827</v>
      </c>
      <c r="U214" s="9">
        <f t="shared" si="74"/>
        <v>0.91325301204818732</v>
      </c>
      <c r="V214" s="217">
        <f t="shared" si="75"/>
        <v>1.0313127343979431</v>
      </c>
      <c r="W214" s="9">
        <f t="shared" si="76"/>
        <v>1.0035217245311183</v>
      </c>
      <c r="X214" s="217">
        <f t="shared" si="77"/>
        <v>1.0023413731421442</v>
      </c>
      <c r="Y214" s="217">
        <f t="shared" si="78"/>
        <v>0.95534273885260967</v>
      </c>
      <c r="Z214" s="217">
        <f t="shared" si="79"/>
        <v>0.94577333241613815</v>
      </c>
      <c r="AA214" s="217"/>
      <c r="AB214" s="11"/>
      <c r="AC214" s="189">
        <v>3.2669999999999998E-2</v>
      </c>
      <c r="AD214" s="185">
        <f t="shared" si="71"/>
        <v>5.440219811981839E-4</v>
      </c>
      <c r="AE214" s="189"/>
      <c r="AF214" s="31">
        <f t="shared" si="86"/>
        <v>8.6096842529770345E-4</v>
      </c>
      <c r="AG214" s="209">
        <f t="shared" si="80"/>
        <v>-2.0669879518127043E-3</v>
      </c>
      <c r="AH214" s="209">
        <f t="shared" si="81"/>
        <v>0.11599273439794311</v>
      </c>
      <c r="AI214" s="195">
        <f t="shared" si="82"/>
        <v>8.8201724531118297E-2</v>
      </c>
      <c r="AJ214" s="209">
        <f t="shared" si="83"/>
        <v>8.7021373142144198E-2</v>
      </c>
      <c r="AK214" s="195">
        <f t="shared" si="84"/>
        <v>4.0022738852609652E-2</v>
      </c>
      <c r="AL214" s="209">
        <f t="shared" si="85"/>
        <v>3.0453332416138124E-2</v>
      </c>
      <c r="AM214" s="189"/>
      <c r="AN214" s="197"/>
      <c r="AO214" s="201">
        <v>1122.6964</v>
      </c>
      <c r="AP214" s="189">
        <v>1453.1052999999999</v>
      </c>
      <c r="AQ214" s="4">
        <v>330.40890000000002</v>
      </c>
      <c r="AR214" s="189">
        <v>330.47763400000002</v>
      </c>
      <c r="AS214" s="201">
        <v>1122.7762889999999</v>
      </c>
      <c r="AT214" s="189">
        <v>1453.253923</v>
      </c>
      <c r="AU214" s="61" t="s">
        <v>518</v>
      </c>
    </row>
    <row r="215" spans="1:47" s="10" customFormat="1" x14ac:dyDescent="0.2">
      <c r="A215" s="224" t="s">
        <v>6</v>
      </c>
      <c r="B215" s="13" t="s">
        <v>214</v>
      </c>
      <c r="C215" s="61" t="s">
        <v>271</v>
      </c>
      <c r="D215" s="12" t="s">
        <v>415</v>
      </c>
      <c r="E215" s="61" t="s">
        <v>670</v>
      </c>
      <c r="F215" s="4">
        <v>1280.7763</v>
      </c>
      <c r="G215" s="189">
        <v>1385.7454</v>
      </c>
      <c r="H215" s="4">
        <v>104.9691</v>
      </c>
      <c r="I215" s="189">
        <v>104.9607</v>
      </c>
      <c r="J215" s="4">
        <v>20.535</v>
      </c>
      <c r="K215" s="189">
        <v>3.8E-3</v>
      </c>
      <c r="L215" s="4">
        <v>24</v>
      </c>
      <c r="M215" s="189">
        <v>24.302499999999998</v>
      </c>
      <c r="N215" s="4">
        <v>0.01</v>
      </c>
      <c r="O215" s="222"/>
      <c r="P215" s="4">
        <v>0.92083999999999999</v>
      </c>
      <c r="Q215" s="189">
        <f t="shared" si="72"/>
        <v>0.91807969813974377</v>
      </c>
      <c r="R215" s="189"/>
      <c r="S215" s="31">
        <f t="shared" si="87"/>
        <v>0.91847028008229781</v>
      </c>
      <c r="T215" s="217">
        <f t="shared" si="73"/>
        <v>0.95007188300223788</v>
      </c>
      <c r="U215" s="9">
        <f t="shared" si="74"/>
        <v>0.91594377510039993</v>
      </c>
      <c r="V215" s="217">
        <f t="shared" si="75"/>
        <v>1.0334609068668215</v>
      </c>
      <c r="W215" s="9">
        <f t="shared" si="76"/>
        <v>1.0056171473059214</v>
      </c>
      <c r="X215" s="217">
        <f t="shared" si="77"/>
        <v>1.0043726526621413</v>
      </c>
      <c r="Y215" s="217">
        <f t="shared" si="78"/>
        <v>0.95775070102156823</v>
      </c>
      <c r="Z215" s="217">
        <f t="shared" si="79"/>
        <v>0.94772644738986855</v>
      </c>
      <c r="AA215" s="217"/>
      <c r="AB215" s="11"/>
      <c r="AC215" s="189">
        <v>2.9229999999999999E-2</v>
      </c>
      <c r="AD215" s="185">
        <f t="shared" si="71"/>
        <v>-2.7603018602562202E-3</v>
      </c>
      <c r="AE215" s="189"/>
      <c r="AF215" s="31">
        <f t="shared" si="86"/>
        <v>-2.3697199177021844E-3</v>
      </c>
      <c r="AG215" s="209">
        <f t="shared" si="80"/>
        <v>-4.8962248996000657E-3</v>
      </c>
      <c r="AH215" s="209">
        <f t="shared" si="81"/>
        <v>0.11262090686682147</v>
      </c>
      <c r="AI215" s="195">
        <f t="shared" si="82"/>
        <v>8.4777147305921452E-2</v>
      </c>
      <c r="AJ215" s="209">
        <f t="shared" si="83"/>
        <v>8.3532652662141271E-2</v>
      </c>
      <c r="AK215" s="195">
        <f t="shared" si="84"/>
        <v>3.6910701021568237E-2</v>
      </c>
      <c r="AL215" s="209">
        <f t="shared" si="85"/>
        <v>2.6886447389868562E-2</v>
      </c>
      <c r="AM215" s="189"/>
      <c r="AN215" s="197"/>
      <c r="AO215" s="201">
        <v>1122.2952</v>
      </c>
      <c r="AP215" s="189">
        <v>1452.7992999999999</v>
      </c>
      <c r="AQ215" s="4">
        <v>330.50409999999999</v>
      </c>
      <c r="AR215" s="189">
        <v>330.4776</v>
      </c>
      <c r="AS215" s="201">
        <v>1122.7763</v>
      </c>
      <c r="AT215" s="189">
        <v>1453.2538999999999</v>
      </c>
      <c r="AU215" s="61" t="s">
        <v>580</v>
      </c>
    </row>
    <row r="216" spans="1:47" s="10" customFormat="1" x14ac:dyDescent="0.2">
      <c r="A216" s="224" t="s">
        <v>6</v>
      </c>
      <c r="B216" s="13" t="s">
        <v>215</v>
      </c>
      <c r="C216" s="61" t="s">
        <v>271</v>
      </c>
      <c r="D216" s="12" t="s">
        <v>319</v>
      </c>
      <c r="E216" s="61" t="s">
        <v>670</v>
      </c>
      <c r="F216" s="4">
        <v>1280.7466999999999</v>
      </c>
      <c r="G216" s="189">
        <v>1385.7356</v>
      </c>
      <c r="H216" s="4">
        <v>104.9889</v>
      </c>
      <c r="I216" s="189">
        <v>104.97920000000001</v>
      </c>
      <c r="J216" s="4">
        <v>21.513999999999999</v>
      </c>
      <c r="K216" s="189">
        <v>4.1000000000000003E-3</v>
      </c>
      <c r="L216" s="4">
        <v>24</v>
      </c>
      <c r="M216" s="189">
        <v>24.262499999999999</v>
      </c>
      <c r="N216" s="4">
        <v>0.01</v>
      </c>
      <c r="O216" s="222"/>
      <c r="P216" s="4">
        <v>0.92693000000000003</v>
      </c>
      <c r="Q216" s="189">
        <f t="shared" si="72"/>
        <v>0.92412042552243634</v>
      </c>
      <c r="R216" s="189"/>
      <c r="S216" s="31">
        <f t="shared" si="87"/>
        <v>0.92473155011826902</v>
      </c>
      <c r="T216" s="217">
        <f t="shared" si="73"/>
        <v>0.95580580223031575</v>
      </c>
      <c r="U216" s="9">
        <f t="shared" si="74"/>
        <v>0.92337349397590318</v>
      </c>
      <c r="V216" s="217">
        <f t="shared" si="75"/>
        <v>1.0393391974357655</v>
      </c>
      <c r="W216" s="9">
        <f t="shared" si="76"/>
        <v>1.0113624026531447</v>
      </c>
      <c r="X216" s="217">
        <f t="shared" si="77"/>
        <v>1.0099478497984364</v>
      </c>
      <c r="Y216" s="217">
        <f t="shared" si="78"/>
        <v>0.96437199321570288</v>
      </c>
      <c r="Z216" s="217">
        <f t="shared" si="79"/>
        <v>0.95304705599119188</v>
      </c>
      <c r="AA216" s="217"/>
      <c r="AB216" s="11"/>
      <c r="AC216" s="189">
        <v>2.887E-2</v>
      </c>
      <c r="AD216" s="185">
        <f t="shared" si="71"/>
        <v>-2.8095744775636922E-3</v>
      </c>
      <c r="AE216" s="189"/>
      <c r="AF216" s="31">
        <f t="shared" si="86"/>
        <v>-2.1984498817310127E-3</v>
      </c>
      <c r="AG216" s="209">
        <f t="shared" si="80"/>
        <v>-3.5565060240968505E-3</v>
      </c>
      <c r="AH216" s="209">
        <f t="shared" si="81"/>
        <v>0.1124091974357655</v>
      </c>
      <c r="AI216" s="195">
        <f t="shared" si="82"/>
        <v>8.4432402653144667E-2</v>
      </c>
      <c r="AJ216" s="209">
        <f t="shared" si="83"/>
        <v>8.3017849798436405E-2</v>
      </c>
      <c r="AK216" s="195">
        <f t="shared" si="84"/>
        <v>3.7441993215702851E-2</v>
      </c>
      <c r="AL216" s="209">
        <f t="shared" si="85"/>
        <v>2.6117055991191851E-2</v>
      </c>
      <c r="AM216" s="189"/>
      <c r="AN216" s="197"/>
      <c r="AO216" s="201">
        <v>1122.2877000000001</v>
      </c>
      <c r="AP216" s="189">
        <v>1452.7959000000001</v>
      </c>
      <c r="AQ216" s="4">
        <v>330.50819999999999</v>
      </c>
      <c r="AR216" s="189">
        <v>330.4776</v>
      </c>
      <c r="AS216" s="201">
        <v>1122.7763</v>
      </c>
      <c r="AT216" s="189">
        <v>1453.2538999999999</v>
      </c>
      <c r="AU216" s="61" t="s">
        <v>578</v>
      </c>
    </row>
    <row r="217" spans="1:47" s="10" customFormat="1" x14ac:dyDescent="0.2">
      <c r="A217" s="224" t="s">
        <v>6</v>
      </c>
      <c r="B217" s="13" t="s">
        <v>216</v>
      </c>
      <c r="C217" s="61" t="s">
        <v>271</v>
      </c>
      <c r="D217" s="12" t="s">
        <v>322</v>
      </c>
      <c r="E217" s="61" t="s">
        <v>670</v>
      </c>
      <c r="F217" s="4">
        <v>1280.7175999999999</v>
      </c>
      <c r="G217" s="189">
        <v>1385.7262000000001</v>
      </c>
      <c r="H217" s="4">
        <v>105.0086</v>
      </c>
      <c r="I217" s="189">
        <v>104.9992</v>
      </c>
      <c r="J217" s="4">
        <v>22.501999999999999</v>
      </c>
      <c r="K217" s="189">
        <v>3.3E-3</v>
      </c>
      <c r="L217" s="4">
        <v>24</v>
      </c>
      <c r="M217" s="189">
        <v>24.2225</v>
      </c>
      <c r="N217" s="4">
        <v>0.01</v>
      </c>
      <c r="O217" s="222"/>
      <c r="P217" s="4">
        <v>0.93279000000000001</v>
      </c>
      <c r="Q217" s="189">
        <f t="shared" si="72"/>
        <v>0.93052345987283913</v>
      </c>
      <c r="R217" s="189"/>
      <c r="S217" s="31">
        <f t="shared" si="87"/>
        <v>0.93139999697489051</v>
      </c>
      <c r="T217" s="217">
        <f t="shared" si="73"/>
        <v>0.96191654382710112</v>
      </c>
      <c r="U217" s="9">
        <f t="shared" si="74"/>
        <v>0.93140562248995773</v>
      </c>
      <c r="V217" s="217">
        <f t="shared" si="75"/>
        <v>1.0456050609354861</v>
      </c>
      <c r="W217" s="9">
        <f t="shared" si="76"/>
        <v>1.0175057429538159</v>
      </c>
      <c r="X217" s="217">
        <f t="shared" si="77"/>
        <v>1.0159186569251233</v>
      </c>
      <c r="Y217" s="217">
        <f t="shared" si="78"/>
        <v>0.97148413913097498</v>
      </c>
      <c r="Z217" s="217">
        <f t="shared" si="79"/>
        <v>0.95867813436052529</v>
      </c>
      <c r="AA217" s="217"/>
      <c r="AB217" s="11"/>
      <c r="AC217" s="189">
        <v>2.912E-2</v>
      </c>
      <c r="AD217" s="185">
        <f t="shared" si="71"/>
        <v>-2.2665401271608765E-3</v>
      </c>
      <c r="AE217" s="189"/>
      <c r="AF217" s="31">
        <f t="shared" si="86"/>
        <v>-1.3900030251094986E-3</v>
      </c>
      <c r="AG217" s="209">
        <f t="shared" si="80"/>
        <v>-1.3843775100422784E-3</v>
      </c>
      <c r="AH217" s="209">
        <f t="shared" si="81"/>
        <v>0.1128150609354861</v>
      </c>
      <c r="AI217" s="195">
        <f t="shared" si="82"/>
        <v>8.4715742953815898E-2</v>
      </c>
      <c r="AJ217" s="209">
        <f t="shared" si="83"/>
        <v>8.3128656925123279E-2</v>
      </c>
      <c r="AK217" s="195">
        <f t="shared" si="84"/>
        <v>3.8694139130974969E-2</v>
      </c>
      <c r="AL217" s="209">
        <f t="shared" si="85"/>
        <v>2.5888134360525283E-2</v>
      </c>
      <c r="AM217" s="189"/>
      <c r="AN217" s="197"/>
      <c r="AO217" s="201">
        <v>1122.2897</v>
      </c>
      <c r="AP217" s="189">
        <v>1452.797</v>
      </c>
      <c r="AQ217" s="4">
        <v>330.50729999999999</v>
      </c>
      <c r="AR217" s="189">
        <v>330.4776</v>
      </c>
      <c r="AS217" s="201">
        <v>1122.7763</v>
      </c>
      <c r="AT217" s="189">
        <v>1453.2538999999999</v>
      </c>
      <c r="AU217" s="61" t="s">
        <v>585</v>
      </c>
    </row>
    <row r="218" spans="1:47" s="10" customFormat="1" x14ac:dyDescent="0.2">
      <c r="A218" s="224" t="s">
        <v>6</v>
      </c>
      <c r="B218" s="13" t="s">
        <v>217</v>
      </c>
      <c r="C218" s="61" t="s">
        <v>271</v>
      </c>
      <c r="D218" s="12" t="s">
        <v>413</v>
      </c>
      <c r="E218" s="61" t="s">
        <v>670</v>
      </c>
      <c r="F218" s="4">
        <v>1280.6854000000001</v>
      </c>
      <c r="G218" s="189">
        <v>1385.7203999999999</v>
      </c>
      <c r="H218" s="4">
        <v>105.035</v>
      </c>
      <c r="I218" s="189">
        <v>105.0241</v>
      </c>
      <c r="J218" s="4">
        <v>23.521999999999998</v>
      </c>
      <c r="K218" s="189">
        <v>2.8999999999999998E-3</v>
      </c>
      <c r="L218" s="4">
        <v>24</v>
      </c>
      <c r="M218" s="189">
        <v>24.192499999999999</v>
      </c>
      <c r="N218" s="4">
        <v>0.01</v>
      </c>
      <c r="O218" s="222"/>
      <c r="P218" s="4">
        <v>0.93854000000000004</v>
      </c>
      <c r="Q218" s="189">
        <f t="shared" si="72"/>
        <v>0.93831013912087602</v>
      </c>
      <c r="R218" s="189"/>
      <c r="S218" s="31">
        <f t="shared" si="87"/>
        <v>0.93955333775700223</v>
      </c>
      <c r="T218" s="217">
        <f t="shared" si="73"/>
        <v>0.96939436508546351</v>
      </c>
      <c r="U218" s="9">
        <f t="shared" si="74"/>
        <v>0.94140562248995874</v>
      </c>
      <c r="V218" s="217">
        <f t="shared" si="75"/>
        <v>1.0532744750671554</v>
      </c>
      <c r="W218" s="9">
        <f t="shared" si="76"/>
        <v>1.0250544774560235</v>
      </c>
      <c r="X218" s="217">
        <f t="shared" si="77"/>
        <v>1.0232681979862264</v>
      </c>
      <c r="Y218" s="217">
        <f t="shared" si="78"/>
        <v>0.98027095990834701</v>
      </c>
      <c r="Z218" s="217">
        <f t="shared" si="79"/>
        <v>0.9655102210745099</v>
      </c>
      <c r="AA218" s="217"/>
      <c r="AB218" s="11"/>
      <c r="AC218" s="189">
        <v>3.0849999999999999E-2</v>
      </c>
      <c r="AD218" s="185">
        <f t="shared" si="71"/>
        <v>-2.2986087912402198E-4</v>
      </c>
      <c r="AE218" s="189"/>
      <c r="AF218" s="31">
        <f t="shared" si="86"/>
        <v>1.0133377570021862E-3</v>
      </c>
      <c r="AG218" s="209">
        <f t="shared" si="80"/>
        <v>2.8656224899586968E-3</v>
      </c>
      <c r="AH218" s="209">
        <f t="shared" si="81"/>
        <v>0.11473447506715539</v>
      </c>
      <c r="AI218" s="195">
        <f t="shared" si="82"/>
        <v>8.6514477456023475E-2</v>
      </c>
      <c r="AJ218" s="209">
        <f t="shared" si="83"/>
        <v>8.4728197986226328E-2</v>
      </c>
      <c r="AK218" s="195">
        <f t="shared" si="84"/>
        <v>4.1730959908346965E-2</v>
      </c>
      <c r="AL218" s="209">
        <f t="shared" si="85"/>
        <v>2.6970221074509859E-2</v>
      </c>
      <c r="AM218" s="189"/>
      <c r="AN218" s="197"/>
      <c r="AO218" s="201">
        <v>1122.2914000000001</v>
      </c>
      <c r="AP218" s="189">
        <v>1452.8033</v>
      </c>
      <c r="AQ218" s="4">
        <v>330.51190000000003</v>
      </c>
      <c r="AR218" s="189">
        <v>330.4776</v>
      </c>
      <c r="AS218" s="201">
        <v>1122.7763</v>
      </c>
      <c r="AT218" s="189">
        <v>1453.2538999999999</v>
      </c>
      <c r="AU218" s="61" t="s">
        <v>576</v>
      </c>
    </row>
    <row r="219" spans="1:47" s="10" customFormat="1" x14ac:dyDescent="0.2">
      <c r="A219" s="224" t="s">
        <v>6</v>
      </c>
      <c r="B219" s="13" t="s">
        <v>218</v>
      </c>
      <c r="C219" s="61" t="s">
        <v>271</v>
      </c>
      <c r="D219" s="12" t="s">
        <v>411</v>
      </c>
      <c r="E219" s="61" t="s">
        <v>670</v>
      </c>
      <c r="F219" s="4">
        <v>1280.6649</v>
      </c>
      <c r="G219" s="189">
        <v>1385.7063000000001</v>
      </c>
      <c r="H219" s="4">
        <v>105.0414</v>
      </c>
      <c r="I219" s="189">
        <v>105.0337</v>
      </c>
      <c r="J219" s="4">
        <v>24.541</v>
      </c>
      <c r="K219" s="189">
        <v>2.7000000000000001E-3</v>
      </c>
      <c r="L219" s="4">
        <v>24</v>
      </c>
      <c r="M219" s="189">
        <v>24.142499999999998</v>
      </c>
      <c r="N219" s="4">
        <v>0.01</v>
      </c>
      <c r="O219" s="222"/>
      <c r="P219" s="4">
        <v>0.94411999999999996</v>
      </c>
      <c r="Q219" s="189">
        <f t="shared" si="72"/>
        <v>0.94125739862110158</v>
      </c>
      <c r="R219" s="189"/>
      <c r="S219" s="31">
        <f t="shared" si="87"/>
        <v>0.94265193701796779</v>
      </c>
      <c r="T219" s="217">
        <f t="shared" si="73"/>
        <v>0.9722383066182374</v>
      </c>
      <c r="U219" s="9">
        <f t="shared" si="74"/>
        <v>0.94526104417670243</v>
      </c>
      <c r="V219" s="217">
        <f t="shared" si="75"/>
        <v>1.056191791954916</v>
      </c>
      <c r="W219" s="9">
        <f t="shared" si="76"/>
        <v>1.0279349445478234</v>
      </c>
      <c r="X219" s="217">
        <f t="shared" si="77"/>
        <v>1.0260762516966224</v>
      </c>
      <c r="Y219" s="217">
        <f t="shared" si="78"/>
        <v>0.98363830998993107</v>
      </c>
      <c r="Z219" s="217">
        <f t="shared" si="79"/>
        <v>0.9680905995410285</v>
      </c>
      <c r="AA219" s="217"/>
      <c r="AB219" s="11"/>
      <c r="AC219" s="189">
        <v>2.811E-2</v>
      </c>
      <c r="AD219" s="185">
        <f t="shared" si="71"/>
        <v>-2.8626013788983773E-3</v>
      </c>
      <c r="AE219" s="189"/>
      <c r="AF219" s="31">
        <f t="shared" si="86"/>
        <v>-1.46806298203217E-3</v>
      </c>
      <c r="AG219" s="209">
        <f t="shared" si="80"/>
        <v>1.1410441767024659E-3</v>
      </c>
      <c r="AH219" s="209">
        <f t="shared" si="81"/>
        <v>0.11207179195491601</v>
      </c>
      <c r="AI219" s="195">
        <f t="shared" si="82"/>
        <v>8.3814944547823456E-2</v>
      </c>
      <c r="AJ219" s="209">
        <f t="shared" si="83"/>
        <v>8.1956251696622462E-2</v>
      </c>
      <c r="AK219" s="195">
        <f t="shared" si="84"/>
        <v>3.9518309989931111E-2</v>
      </c>
      <c r="AL219" s="209">
        <f t="shared" si="85"/>
        <v>2.3970599541028537E-2</v>
      </c>
      <c r="AM219" s="189"/>
      <c r="AN219" s="197"/>
      <c r="AO219" s="201">
        <v>1122.3016</v>
      </c>
      <c r="AP219" s="189">
        <v>1452.8035</v>
      </c>
      <c r="AQ219" s="4">
        <v>330.50189999999998</v>
      </c>
      <c r="AR219" s="189">
        <v>330.4776</v>
      </c>
      <c r="AS219" s="201">
        <v>1122.7763</v>
      </c>
      <c r="AT219" s="189">
        <v>1453.2538999999999</v>
      </c>
      <c r="AU219" s="61" t="s">
        <v>574</v>
      </c>
    </row>
    <row r="220" spans="1:47" s="10" customFormat="1" x14ac:dyDescent="0.2">
      <c r="A220" s="224" t="s">
        <v>7</v>
      </c>
      <c r="B220" s="13" t="s">
        <v>219</v>
      </c>
      <c r="C220" s="61" t="s">
        <v>270</v>
      </c>
      <c r="D220" s="12" t="s">
        <v>348</v>
      </c>
      <c r="E220" s="61" t="s">
        <v>670</v>
      </c>
      <c r="F220" s="4">
        <v>1281.0603000000001</v>
      </c>
      <c r="G220" s="189">
        <v>1386.0773999999999</v>
      </c>
      <c r="H220" s="4">
        <v>105.0171</v>
      </c>
      <c r="I220" s="189">
        <v>105.0483</v>
      </c>
      <c r="J220" s="4">
        <v>24.994</v>
      </c>
      <c r="K220" s="189">
        <v>3.3E-3</v>
      </c>
      <c r="L220" s="4">
        <v>24</v>
      </c>
      <c r="M220" s="189">
        <v>24.78</v>
      </c>
      <c r="N220" s="4">
        <v>4.0000000000000001E-3</v>
      </c>
      <c r="O220" s="222"/>
      <c r="P220" s="4">
        <v>0.94384000000000001</v>
      </c>
      <c r="Q220" s="189">
        <f t="shared" si="72"/>
        <v>0.9456811932044995</v>
      </c>
      <c r="R220" s="189"/>
      <c r="S220" s="31">
        <f t="shared" si="87"/>
        <v>0.94731581164269185</v>
      </c>
      <c r="T220" s="217">
        <f t="shared" si="73"/>
        <v>0.97652125829336001</v>
      </c>
      <c r="U220" s="9">
        <f t="shared" si="74"/>
        <v>0.95112449799196408</v>
      </c>
      <c r="V220" s="217">
        <f t="shared" si="75"/>
        <v>1.0605857746995753</v>
      </c>
      <c r="W220" s="9">
        <f t="shared" si="76"/>
        <v>1.0322834378079861</v>
      </c>
      <c r="X220" s="217">
        <f t="shared" si="77"/>
        <v>1.0303190350666682</v>
      </c>
      <c r="Y220" s="217">
        <f t="shared" si="78"/>
        <v>0.98873754533154967</v>
      </c>
      <c r="Z220" s="217">
        <f t="shared" si="79"/>
        <v>0.97195692214882001</v>
      </c>
      <c r="AA220" s="217"/>
      <c r="AB220" s="11"/>
      <c r="AC220" s="189">
        <v>3.2689999999999997E-2</v>
      </c>
      <c r="AD220" s="185">
        <f t="shared" si="71"/>
        <v>1.8411932044994916E-3</v>
      </c>
      <c r="AE220" s="189"/>
      <c r="AF220" s="31">
        <f t="shared" si="86"/>
        <v>3.4758116426918395E-3</v>
      </c>
      <c r="AG220" s="209">
        <f t="shared" si="80"/>
        <v>7.2844979919640673E-3</v>
      </c>
      <c r="AH220" s="209">
        <f t="shared" si="81"/>
        <v>0.11674577469957526</v>
      </c>
      <c r="AI220" s="195">
        <f t="shared" si="82"/>
        <v>8.8443437807986136E-2</v>
      </c>
      <c r="AJ220" s="209">
        <f t="shared" si="83"/>
        <v>8.6479035066668208E-2</v>
      </c>
      <c r="AK220" s="195">
        <f t="shared" si="84"/>
        <v>4.489754533154966E-2</v>
      </c>
      <c r="AL220" s="209">
        <f t="shared" si="85"/>
        <v>2.8116922148820001E-2</v>
      </c>
      <c r="AM220" s="189"/>
      <c r="AN220" s="197"/>
      <c r="AO220" s="201">
        <v>1122.7218</v>
      </c>
      <c r="AP220" s="189">
        <v>1453.1012000000001</v>
      </c>
      <c r="AQ220" s="4">
        <v>330.37939999999998</v>
      </c>
      <c r="AR220" s="189">
        <v>330.47763400000002</v>
      </c>
      <c r="AS220" s="201">
        <v>1122.7762889999999</v>
      </c>
      <c r="AT220" s="189">
        <v>1453.253923</v>
      </c>
      <c r="AU220" s="61" t="s">
        <v>516</v>
      </c>
    </row>
    <row r="221" spans="1:47" s="10" customFormat="1" x14ac:dyDescent="0.2">
      <c r="A221" s="224" t="s">
        <v>6</v>
      </c>
      <c r="B221" s="13" t="s">
        <v>220</v>
      </c>
      <c r="C221" s="61" t="s">
        <v>271</v>
      </c>
      <c r="D221" s="12" t="s">
        <v>409</v>
      </c>
      <c r="E221" s="61" t="s">
        <v>670</v>
      </c>
      <c r="F221" s="4">
        <v>1280.6459</v>
      </c>
      <c r="G221" s="189">
        <v>1385.6995999999999</v>
      </c>
      <c r="H221" s="4">
        <v>105.05370000000001</v>
      </c>
      <c r="I221" s="189">
        <v>105.0468</v>
      </c>
      <c r="J221" s="4">
        <v>25.526</v>
      </c>
      <c r="K221" s="189">
        <v>3.3E-3</v>
      </c>
      <c r="L221" s="4">
        <v>24</v>
      </c>
      <c r="M221" s="189">
        <v>24.102499999999999</v>
      </c>
      <c r="N221" s="4">
        <v>0.01</v>
      </c>
      <c r="O221" s="222"/>
      <c r="P221" s="4">
        <v>0.94926999999999995</v>
      </c>
      <c r="Q221" s="189">
        <f t="shared" si="72"/>
        <v>0.94522994702875618</v>
      </c>
      <c r="R221" s="189"/>
      <c r="S221" s="31">
        <f t="shared" si="87"/>
        <v>0.94683936678847436</v>
      </c>
      <c r="T221" s="217">
        <f t="shared" si="73"/>
        <v>0.97608359003061196</v>
      </c>
      <c r="U221" s="9">
        <f t="shared" si="74"/>
        <v>0.95052208835341268</v>
      </c>
      <c r="V221" s="217">
        <f t="shared" si="75"/>
        <v>1.060136731233797</v>
      </c>
      <c r="W221" s="9">
        <f t="shared" si="76"/>
        <v>1.0318384751170444</v>
      </c>
      <c r="X221" s="217">
        <f t="shared" si="77"/>
        <v>1.0298846943094304</v>
      </c>
      <c r="Y221" s="217">
        <f t="shared" si="78"/>
        <v>0.98821487794949947</v>
      </c>
      <c r="Z221" s="217">
        <f t="shared" si="79"/>
        <v>0.97156294209707994</v>
      </c>
      <c r="AA221" s="217"/>
      <c r="AB221" s="11"/>
      <c r="AC221" s="189">
        <v>2.682E-2</v>
      </c>
      <c r="AD221" s="185">
        <f t="shared" si="71"/>
        <v>-4.0400529712437683E-3</v>
      </c>
      <c r="AE221" s="189"/>
      <c r="AF221" s="31">
        <f t="shared" si="86"/>
        <v>-2.4306332115255902E-3</v>
      </c>
      <c r="AG221" s="209">
        <f t="shared" si="80"/>
        <v>1.2520883534127281E-3</v>
      </c>
      <c r="AH221" s="209">
        <f t="shared" si="81"/>
        <v>0.11086673123379709</v>
      </c>
      <c r="AI221" s="195">
        <f t="shared" si="82"/>
        <v>8.256847511704446E-2</v>
      </c>
      <c r="AJ221" s="209">
        <f t="shared" si="83"/>
        <v>8.0614694309430468E-2</v>
      </c>
      <c r="AK221" s="195">
        <f t="shared" si="84"/>
        <v>3.8944877949499523E-2</v>
      </c>
      <c r="AL221" s="209">
        <f t="shared" si="85"/>
        <v>2.2292942097079993E-2</v>
      </c>
      <c r="AM221" s="189"/>
      <c r="AN221" s="197"/>
      <c r="AO221" s="201">
        <v>1122.3021000000001</v>
      </c>
      <c r="AP221" s="189">
        <v>1452.8013000000001</v>
      </c>
      <c r="AQ221" s="4">
        <v>330.49919999999997</v>
      </c>
      <c r="AR221" s="189">
        <v>330.4776</v>
      </c>
      <c r="AS221" s="201">
        <v>1122.7763</v>
      </c>
      <c r="AT221" s="189">
        <v>1453.2538999999999</v>
      </c>
      <c r="AU221" s="61" t="s">
        <v>573</v>
      </c>
    </row>
    <row r="222" spans="1:47" s="10" customFormat="1" x14ac:dyDescent="0.2">
      <c r="A222" s="224" t="s">
        <v>6</v>
      </c>
      <c r="B222" s="13" t="s">
        <v>221</v>
      </c>
      <c r="C222" s="61" t="s">
        <v>271</v>
      </c>
      <c r="D222" s="12" t="s">
        <v>407</v>
      </c>
      <c r="E222" s="61" t="s">
        <v>670</v>
      </c>
      <c r="F222" s="4">
        <v>1280.6087</v>
      </c>
      <c r="G222" s="189">
        <v>1385.6886999999999</v>
      </c>
      <c r="H222" s="4">
        <v>105.08</v>
      </c>
      <c r="I222" s="189">
        <v>105.0731</v>
      </c>
      <c r="J222" s="4">
        <v>26.53</v>
      </c>
      <c r="K222" s="189">
        <v>2.3999999999999998E-3</v>
      </c>
      <c r="L222" s="4">
        <v>24</v>
      </c>
      <c r="M222" s="189">
        <v>24.055</v>
      </c>
      <c r="N222" s="4">
        <v>0.01</v>
      </c>
      <c r="O222" s="222"/>
      <c r="P222" s="4">
        <v>0.95431999999999995</v>
      </c>
      <c r="Q222" s="189">
        <f t="shared" si="72"/>
        <v>0.95303381133251519</v>
      </c>
      <c r="R222" s="189"/>
      <c r="S222" s="31">
        <f t="shared" si="87"/>
        <v>0.9551016630083321</v>
      </c>
      <c r="T222" s="217">
        <f t="shared" si="73"/>
        <v>0.9836782258716994</v>
      </c>
      <c r="U222" s="9">
        <f t="shared" si="74"/>
        <v>0.96108433734939336</v>
      </c>
      <c r="V222" s="217">
        <f t="shared" si="75"/>
        <v>1.0679296934104059</v>
      </c>
      <c r="W222" s="9">
        <f t="shared" si="76"/>
        <v>1.0395799040235287</v>
      </c>
      <c r="X222" s="217">
        <f t="shared" si="77"/>
        <v>1.0374473754679912</v>
      </c>
      <c r="Y222" s="217">
        <f t="shared" si="78"/>
        <v>0.99733790124238686</v>
      </c>
      <c r="Z222" s="217">
        <f t="shared" si="79"/>
        <v>0.97836192575050518</v>
      </c>
      <c r="AA222" s="217"/>
      <c r="AB222" s="11"/>
      <c r="AC222" s="189">
        <v>2.937E-2</v>
      </c>
      <c r="AD222" s="185">
        <f t="shared" si="71"/>
        <v>-1.2861886674847556E-3</v>
      </c>
      <c r="AE222" s="189"/>
      <c r="AF222" s="31">
        <f t="shared" si="86"/>
        <v>7.8166300833215629E-4</v>
      </c>
      <c r="AG222" s="209">
        <f t="shared" si="80"/>
        <v>6.7643373493934122E-3</v>
      </c>
      <c r="AH222" s="209">
        <f t="shared" si="81"/>
        <v>0.11360969341040594</v>
      </c>
      <c r="AI222" s="195">
        <f t="shared" si="82"/>
        <v>8.5259904023528787E-2</v>
      </c>
      <c r="AJ222" s="209">
        <f t="shared" si="83"/>
        <v>8.3127375467991205E-2</v>
      </c>
      <c r="AK222" s="195">
        <f t="shared" si="84"/>
        <v>4.3017901242386913E-2</v>
      </c>
      <c r="AL222" s="209">
        <f t="shared" si="85"/>
        <v>2.4041925750505233E-2</v>
      </c>
      <c r="AM222" s="189"/>
      <c r="AN222" s="197"/>
      <c r="AO222" s="201">
        <v>1122.3021000000001</v>
      </c>
      <c r="AP222" s="189">
        <v>1452.8013000000001</v>
      </c>
      <c r="AQ222" s="4">
        <v>330.49919999999997</v>
      </c>
      <c r="AR222" s="189">
        <v>330.4776</v>
      </c>
      <c r="AS222" s="201">
        <v>1122.7763</v>
      </c>
      <c r="AT222" s="189">
        <v>1453.2538999999999</v>
      </c>
      <c r="AU222" s="61" t="s">
        <v>573</v>
      </c>
    </row>
    <row r="223" spans="1:47" s="10" customFormat="1" x14ac:dyDescent="0.2">
      <c r="A223" s="224" t="s">
        <v>6</v>
      </c>
      <c r="B223" s="13" t="s">
        <v>222</v>
      </c>
      <c r="C223" s="61" t="s">
        <v>271</v>
      </c>
      <c r="D223" s="12" t="s">
        <v>406</v>
      </c>
      <c r="E223" s="61" t="s">
        <v>670</v>
      </c>
      <c r="F223" s="4">
        <v>1280.5889</v>
      </c>
      <c r="G223" s="189">
        <v>1385.6922999999999</v>
      </c>
      <c r="H223" s="4">
        <v>105.10339999999999</v>
      </c>
      <c r="I223" s="189">
        <v>105.10129999999999</v>
      </c>
      <c r="J223" s="4">
        <v>27.526</v>
      </c>
      <c r="K223" s="189">
        <v>8.9999999999999998E-4</v>
      </c>
      <c r="L223" s="4">
        <v>24</v>
      </c>
      <c r="M223" s="189">
        <v>24.012499999999999</v>
      </c>
      <c r="N223" s="4">
        <v>0.01</v>
      </c>
      <c r="O223" s="222"/>
      <c r="P223" s="4">
        <v>0.95918999999999999</v>
      </c>
      <c r="Q223" s="189">
        <f t="shared" si="72"/>
        <v>0.96114700266554176</v>
      </c>
      <c r="R223" s="189"/>
      <c r="S223" s="31">
        <f t="shared" si="87"/>
        <v>0.96374215119653828</v>
      </c>
      <c r="T223" s="217">
        <f t="shared" si="73"/>
        <v>0.99163255509483861</v>
      </c>
      <c r="U223" s="9">
        <f t="shared" si="74"/>
        <v>0.97240963855421192</v>
      </c>
      <c r="V223" s="217">
        <f t="shared" si="75"/>
        <v>1.0760938715538941</v>
      </c>
      <c r="W223" s="9">
        <f t="shared" si="76"/>
        <v>1.0477370679451921</v>
      </c>
      <c r="X223" s="217">
        <f t="shared" si="77"/>
        <v>1.0454290652421605</v>
      </c>
      <c r="Y223" s="217">
        <f t="shared" si="78"/>
        <v>1.0070220593013413</v>
      </c>
      <c r="Z223" s="217">
        <f t="shared" si="79"/>
        <v>0.9853922508409596</v>
      </c>
      <c r="AA223" s="217"/>
      <c r="AB223" s="11"/>
      <c r="AC223" s="189">
        <v>3.243E-2</v>
      </c>
      <c r="AD223" s="185">
        <f t="shared" si="71"/>
        <v>1.9570026655417738E-3</v>
      </c>
      <c r="AE223" s="189"/>
      <c r="AF223" s="31">
        <f t="shared" si="86"/>
        <v>4.5521511965382899E-3</v>
      </c>
      <c r="AG223" s="209">
        <f t="shared" si="80"/>
        <v>1.3219638554211932E-2</v>
      </c>
      <c r="AH223" s="209">
        <f t="shared" si="81"/>
        <v>0.11690387155389415</v>
      </c>
      <c r="AI223" s="195">
        <f t="shared" si="82"/>
        <v>8.8547067945192071E-2</v>
      </c>
      <c r="AJ223" s="209">
        <f t="shared" si="83"/>
        <v>8.6239065242160517E-2</v>
      </c>
      <c r="AK223" s="195">
        <f t="shared" si="84"/>
        <v>4.7832059301341268E-2</v>
      </c>
      <c r="AL223" s="209">
        <f t="shared" si="85"/>
        <v>2.6202250840959618E-2</v>
      </c>
      <c r="AM223" s="189"/>
      <c r="AN223" s="197"/>
      <c r="AO223" s="201">
        <v>1122.318</v>
      </c>
      <c r="AP223" s="189">
        <v>1452.8023000000001</v>
      </c>
      <c r="AQ223" s="4">
        <v>330.48430000000002</v>
      </c>
      <c r="AR223" s="189">
        <v>330.4776</v>
      </c>
      <c r="AS223" s="201">
        <v>1122.7763</v>
      </c>
      <c r="AT223" s="189">
        <v>1453.2538999999999</v>
      </c>
      <c r="AU223" s="61" t="s">
        <v>571</v>
      </c>
    </row>
    <row r="224" spans="1:47" s="10" customFormat="1" x14ac:dyDescent="0.2">
      <c r="A224" s="224" t="s">
        <v>6</v>
      </c>
      <c r="B224" s="13" t="s">
        <v>223</v>
      </c>
      <c r="C224" s="61" t="s">
        <v>271</v>
      </c>
      <c r="D224" s="12" t="s">
        <v>404</v>
      </c>
      <c r="E224" s="61" t="s">
        <v>670</v>
      </c>
      <c r="F224" s="4">
        <v>1280.567</v>
      </c>
      <c r="G224" s="189">
        <v>1385.6727000000001</v>
      </c>
      <c r="H224" s="4">
        <v>105.1057</v>
      </c>
      <c r="I224" s="189">
        <v>105.09690000000001</v>
      </c>
      <c r="J224" s="4">
        <v>28.535</v>
      </c>
      <c r="K224" s="189">
        <v>1.6999999999999999E-3</v>
      </c>
      <c r="L224" s="4">
        <v>24</v>
      </c>
      <c r="M224" s="189">
        <v>23.9025</v>
      </c>
      <c r="N224" s="4">
        <v>0.01</v>
      </c>
      <c r="O224" s="222"/>
      <c r="P224" s="4">
        <v>0.96418000000000004</v>
      </c>
      <c r="Q224" s="189">
        <f t="shared" si="72"/>
        <v>0.95989845217264003</v>
      </c>
      <c r="R224" s="189"/>
      <c r="S224" s="31">
        <f t="shared" si="87"/>
        <v>0.96240911106730986</v>
      </c>
      <c r="T224" s="217">
        <f t="shared" si="73"/>
        <v>0.99040448891901178</v>
      </c>
      <c r="U224" s="9">
        <f t="shared" si="74"/>
        <v>0.97064257028112377</v>
      </c>
      <c r="V224" s="217">
        <f t="shared" si="75"/>
        <v>1.0748332649818622</v>
      </c>
      <c r="W224" s="9">
        <f t="shared" si="76"/>
        <v>1.0464741993824851</v>
      </c>
      <c r="X224" s="217">
        <f t="shared" si="77"/>
        <v>1.0441925707293649</v>
      </c>
      <c r="Y224" s="217">
        <f t="shared" si="78"/>
        <v>1.0055178034435159</v>
      </c>
      <c r="Z224" s="217">
        <f t="shared" si="79"/>
        <v>0.98431324888224481</v>
      </c>
      <c r="AA224" s="217"/>
      <c r="AB224" s="11"/>
      <c r="AC224" s="189">
        <v>2.622E-2</v>
      </c>
      <c r="AD224" s="185">
        <f t="shared" si="71"/>
        <v>-4.2815478273600105E-3</v>
      </c>
      <c r="AE224" s="189"/>
      <c r="AF224" s="31">
        <f t="shared" si="86"/>
        <v>-1.7708889326901733E-3</v>
      </c>
      <c r="AG224" s="209">
        <f t="shared" si="80"/>
        <v>6.4625702811237362E-3</v>
      </c>
      <c r="AH224" s="209">
        <f t="shared" si="81"/>
        <v>0.11065326498186212</v>
      </c>
      <c r="AI224" s="195">
        <f t="shared" si="82"/>
        <v>8.2294199382485056E-2</v>
      </c>
      <c r="AJ224" s="209">
        <f t="shared" si="83"/>
        <v>8.0012570729364851E-2</v>
      </c>
      <c r="AK224" s="195">
        <f t="shared" si="84"/>
        <v>4.1337803443515897E-2</v>
      </c>
      <c r="AL224" s="209">
        <f t="shared" si="85"/>
        <v>2.013324888224477E-2</v>
      </c>
      <c r="AM224" s="189"/>
      <c r="AN224" s="197"/>
      <c r="AO224" s="201">
        <v>1122.3018999999999</v>
      </c>
      <c r="AP224" s="189">
        <v>1452.8072</v>
      </c>
      <c r="AQ224" s="4">
        <v>330.50529999999998</v>
      </c>
      <c r="AR224" s="189">
        <v>330.4776</v>
      </c>
      <c r="AS224" s="201">
        <v>1122.7763</v>
      </c>
      <c r="AT224" s="189">
        <v>1453.2538999999999</v>
      </c>
      <c r="AU224" s="61" t="s">
        <v>570</v>
      </c>
    </row>
    <row r="225" spans="1:47" s="10" customFormat="1" x14ac:dyDescent="0.2">
      <c r="A225" s="224" t="s">
        <v>6</v>
      </c>
      <c r="B225" s="13" t="s">
        <v>224</v>
      </c>
      <c r="C225" s="61" t="s">
        <v>271</v>
      </c>
      <c r="D225" s="12" t="s">
        <v>403</v>
      </c>
      <c r="E225" s="61" t="s">
        <v>670</v>
      </c>
      <c r="F225" s="4">
        <v>1280.5309</v>
      </c>
      <c r="G225" s="189">
        <v>1385.6712</v>
      </c>
      <c r="H225" s="4">
        <v>105.1403</v>
      </c>
      <c r="I225" s="189">
        <v>105.1374</v>
      </c>
      <c r="J225" s="4">
        <v>29.503</v>
      </c>
      <c r="K225" s="189">
        <v>2E-3</v>
      </c>
      <c r="L225" s="4">
        <v>24</v>
      </c>
      <c r="M225" s="189">
        <v>23.822500000000002</v>
      </c>
      <c r="N225" s="4">
        <v>0.01</v>
      </c>
      <c r="O225" s="222"/>
      <c r="P225" s="4">
        <v>0.96872000000000003</v>
      </c>
      <c r="Q225" s="189">
        <f t="shared" si="72"/>
        <v>0.97114873391543055</v>
      </c>
      <c r="R225" s="189"/>
      <c r="S225" s="31">
        <f t="shared" si="87"/>
        <v>0.9744640961247778</v>
      </c>
      <c r="T225" s="217">
        <f t="shared" si="73"/>
        <v>1.0015234441889334</v>
      </c>
      <c r="U225" s="9">
        <f t="shared" si="74"/>
        <v>0.9869076305220853</v>
      </c>
      <c r="V225" s="217">
        <f t="shared" si="75"/>
        <v>1.0862487244739896</v>
      </c>
      <c r="W225" s="9">
        <f t="shared" si="76"/>
        <v>1.0579585826850675</v>
      </c>
      <c r="X225" s="217">
        <f t="shared" si="77"/>
        <v>1.0554463617370402</v>
      </c>
      <c r="Y225" s="217">
        <f t="shared" si="78"/>
        <v>1.0192682638313006</v>
      </c>
      <c r="Z225" s="217">
        <f t="shared" si="79"/>
        <v>0.99399066295154626</v>
      </c>
      <c r="AA225" s="217"/>
      <c r="AB225" s="11"/>
      <c r="AC225" s="189">
        <v>3.2800000000000003E-2</v>
      </c>
      <c r="AD225" s="185">
        <f t="shared" si="71"/>
        <v>2.4287339154305254E-3</v>
      </c>
      <c r="AE225" s="189"/>
      <c r="AF225" s="31">
        <f t="shared" si="86"/>
        <v>5.7440961247777755E-3</v>
      </c>
      <c r="AG225" s="209">
        <f t="shared" si="80"/>
        <v>1.8187630522085274E-2</v>
      </c>
      <c r="AH225" s="209">
        <f t="shared" si="81"/>
        <v>0.11752872447398954</v>
      </c>
      <c r="AI225" s="195">
        <f t="shared" si="82"/>
        <v>8.9238582685067458E-2</v>
      </c>
      <c r="AJ225" s="209">
        <f t="shared" si="83"/>
        <v>8.6726361737040181E-2</v>
      </c>
      <c r="AK225" s="195">
        <f t="shared" si="84"/>
        <v>5.0548263831300622E-2</v>
      </c>
      <c r="AL225" s="209">
        <f t="shared" si="85"/>
        <v>2.527066295154623E-2</v>
      </c>
      <c r="AM225" s="189"/>
      <c r="AN225" s="197"/>
      <c r="AO225" s="201">
        <v>1122.3226</v>
      </c>
      <c r="AP225" s="189">
        <v>1452.8092999999999</v>
      </c>
      <c r="AQ225" s="4">
        <v>330.48669999999998</v>
      </c>
      <c r="AR225" s="189">
        <v>330.4776</v>
      </c>
      <c r="AS225" s="201">
        <v>1122.7763</v>
      </c>
      <c r="AT225" s="189">
        <v>1453.2538999999999</v>
      </c>
      <c r="AU225" s="61" t="s">
        <v>567</v>
      </c>
    </row>
    <row r="226" spans="1:47" s="10" customFormat="1" x14ac:dyDescent="0.2">
      <c r="A226" s="224" t="s">
        <v>7</v>
      </c>
      <c r="B226" s="13" t="s">
        <v>225</v>
      </c>
      <c r="C226" s="61" t="s">
        <v>270</v>
      </c>
      <c r="D226" s="12" t="s">
        <v>346</v>
      </c>
      <c r="E226" s="61" t="s">
        <v>670</v>
      </c>
      <c r="F226" s="4">
        <v>1280.9366</v>
      </c>
      <c r="G226" s="189">
        <v>1386.0337999999999</v>
      </c>
      <c r="H226" s="4">
        <v>105.0972</v>
      </c>
      <c r="I226" s="189">
        <v>105.1241</v>
      </c>
      <c r="J226" s="4">
        <v>30.058</v>
      </c>
      <c r="K226" s="189">
        <v>3.0000000000000001E-3</v>
      </c>
      <c r="L226" s="4">
        <v>24</v>
      </c>
      <c r="M226" s="189">
        <v>24.78</v>
      </c>
      <c r="N226" s="4">
        <v>4.0000000000000001E-3</v>
      </c>
      <c r="O226" s="222"/>
      <c r="P226" s="4">
        <v>0.96757000000000004</v>
      </c>
      <c r="Q226" s="189">
        <f t="shared" si="72"/>
        <v>0.96751409018687518</v>
      </c>
      <c r="R226" s="189"/>
      <c r="S226" s="31">
        <f t="shared" si="87"/>
        <v>0.97055885222270999</v>
      </c>
      <c r="T226" s="217">
        <f t="shared" si="73"/>
        <v>0.99791801877290709</v>
      </c>
      <c r="U226" s="9">
        <f t="shared" si="74"/>
        <v>0.98156626506023759</v>
      </c>
      <c r="V226" s="217">
        <f t="shared" si="75"/>
        <v>1.0825466916867299</v>
      </c>
      <c r="W226" s="9">
        <f t="shared" si="76"/>
        <v>1.0542219043077119</v>
      </c>
      <c r="X226" s="217">
        <f t="shared" si="77"/>
        <v>1.0517825651415933</v>
      </c>
      <c r="Y226" s="217">
        <f t="shared" si="78"/>
        <v>1.0147764344101486</v>
      </c>
      <c r="Z226" s="217">
        <f t="shared" si="79"/>
        <v>0.9908759236568585</v>
      </c>
      <c r="AA226" s="217"/>
      <c r="AB226" s="11"/>
      <c r="AC226" s="189">
        <v>3.0339999999999999E-2</v>
      </c>
      <c r="AD226" s="185">
        <f t="shared" ref="AD226:AD230" si="88">Q226-P226</f>
        <v>-5.590981312486587E-5</v>
      </c>
      <c r="AE226" s="189"/>
      <c r="AF226" s="31">
        <f t="shared" si="86"/>
        <v>2.9888522227099479E-3</v>
      </c>
      <c r="AG226" s="209">
        <f t="shared" si="80"/>
        <v>1.3996265060237545E-2</v>
      </c>
      <c r="AH226" s="209">
        <f t="shared" si="81"/>
        <v>0.11497669168672986</v>
      </c>
      <c r="AI226" s="195">
        <f t="shared" si="82"/>
        <v>8.6651904307711858E-2</v>
      </c>
      <c r="AJ226" s="209">
        <f t="shared" si="83"/>
        <v>8.4212565141593254E-2</v>
      </c>
      <c r="AK226" s="195">
        <f t="shared" si="84"/>
        <v>4.7206434410148601E-2</v>
      </c>
      <c r="AL226" s="209">
        <f t="shared" si="85"/>
        <v>2.3305923656858463E-2</v>
      </c>
      <c r="AM226" s="189"/>
      <c r="AN226" s="197"/>
      <c r="AO226" s="201">
        <v>1122.712</v>
      </c>
      <c r="AP226" s="189">
        <v>1453.1052</v>
      </c>
      <c r="AQ226" s="4">
        <v>330.39319999999998</v>
      </c>
      <c r="AR226" s="189">
        <v>330.47763400000002</v>
      </c>
      <c r="AS226" s="201">
        <v>1122.7762889999999</v>
      </c>
      <c r="AT226" s="189">
        <v>1453.253923</v>
      </c>
      <c r="AU226" s="61" t="s">
        <v>514</v>
      </c>
    </row>
    <row r="227" spans="1:47" s="10" customFormat="1" x14ac:dyDescent="0.2">
      <c r="A227" s="224" t="s">
        <v>6</v>
      </c>
      <c r="B227" s="13" t="s">
        <v>226</v>
      </c>
      <c r="C227" s="61" t="s">
        <v>271</v>
      </c>
      <c r="D227" s="12" t="s">
        <v>400</v>
      </c>
      <c r="E227" s="61" t="s">
        <v>670</v>
      </c>
      <c r="F227" s="4">
        <v>1280.5250000000001</v>
      </c>
      <c r="G227" s="189">
        <v>1385.6685</v>
      </c>
      <c r="H227" s="4">
        <v>105.1435</v>
      </c>
      <c r="I227" s="189">
        <v>105.1367</v>
      </c>
      <c r="J227" s="4">
        <v>30.518999999999998</v>
      </c>
      <c r="K227" s="189">
        <v>1E-3</v>
      </c>
      <c r="L227" s="4">
        <v>24</v>
      </c>
      <c r="M227" s="189">
        <v>23.762499999999999</v>
      </c>
      <c r="N227" s="4">
        <v>0.01</v>
      </c>
      <c r="O227" s="222"/>
      <c r="P227" s="4">
        <v>0.97323999999999999</v>
      </c>
      <c r="Q227" s="189">
        <f t="shared" si="72"/>
        <v>0.97095889712246197</v>
      </c>
      <c r="R227" s="189"/>
      <c r="S227" s="31">
        <f t="shared" si="87"/>
        <v>0.97425987732531005</v>
      </c>
      <c r="T227" s="217">
        <f t="shared" si="73"/>
        <v>1.0013348167485674</v>
      </c>
      <c r="U227" s="9">
        <f t="shared" si="74"/>
        <v>0.98662650602409541</v>
      </c>
      <c r="V227" s="217">
        <f t="shared" si="75"/>
        <v>1.0860550317593152</v>
      </c>
      <c r="W227" s="9">
        <f t="shared" si="76"/>
        <v>1.0577627690324674</v>
      </c>
      <c r="X227" s="217">
        <f t="shared" si="77"/>
        <v>1.0552543218557275</v>
      </c>
      <c r="Y227" s="217">
        <f t="shared" si="78"/>
        <v>1.0190324358421861</v>
      </c>
      <c r="Z227" s="217">
        <f t="shared" si="79"/>
        <v>0.99382828696252545</v>
      </c>
      <c r="AA227" s="217"/>
      <c r="AB227" s="11"/>
      <c r="AC227" s="189">
        <v>2.8080000000000001E-2</v>
      </c>
      <c r="AD227" s="185">
        <f t="shared" si="88"/>
        <v>-2.2811028775380215E-3</v>
      </c>
      <c r="AE227" s="189"/>
      <c r="AF227" s="31">
        <f t="shared" si="86"/>
        <v>1.019877325310059E-3</v>
      </c>
      <c r="AG227" s="209">
        <f t="shared" si="80"/>
        <v>1.3386506024095413E-2</v>
      </c>
      <c r="AH227" s="209">
        <f t="shared" si="81"/>
        <v>0.11281503175931518</v>
      </c>
      <c r="AI227" s="195">
        <f t="shared" si="82"/>
        <v>8.452276903246736E-2</v>
      </c>
      <c r="AJ227" s="209">
        <f t="shared" si="83"/>
        <v>8.2014321855727546E-2</v>
      </c>
      <c r="AK227" s="195">
        <f t="shared" si="84"/>
        <v>4.5792435842186063E-2</v>
      </c>
      <c r="AL227" s="209">
        <f t="shared" si="85"/>
        <v>2.0588286962525459E-2</v>
      </c>
      <c r="AM227" s="189"/>
      <c r="AN227" s="197"/>
      <c r="AO227" s="201">
        <v>1122.3096</v>
      </c>
      <c r="AP227" s="189">
        <v>1452.8087</v>
      </c>
      <c r="AQ227" s="4">
        <v>330.4991</v>
      </c>
      <c r="AR227" s="189">
        <v>330.4776</v>
      </c>
      <c r="AS227" s="201">
        <v>1122.7763</v>
      </c>
      <c r="AT227" s="189">
        <v>1453.2538999999999</v>
      </c>
      <c r="AU227" s="61" t="s">
        <v>566</v>
      </c>
    </row>
    <row r="228" spans="1:47" s="10" customFormat="1" x14ac:dyDescent="0.2">
      <c r="A228" s="224" t="s">
        <v>6</v>
      </c>
      <c r="B228" s="13" t="s">
        <v>227</v>
      </c>
      <c r="C228" s="61" t="s">
        <v>271</v>
      </c>
      <c r="D228" s="12" t="s">
        <v>402</v>
      </c>
      <c r="E228" s="61" t="s">
        <v>670</v>
      </c>
      <c r="F228" s="4">
        <v>1280.4643000000001</v>
      </c>
      <c r="G228" s="189">
        <v>1385.6414</v>
      </c>
      <c r="H228" s="4">
        <v>105.1771</v>
      </c>
      <c r="I228" s="189">
        <v>105.1726</v>
      </c>
      <c r="J228" s="4">
        <v>32.453000000000003</v>
      </c>
      <c r="K228" s="189">
        <v>3.3999999999999998E-3</v>
      </c>
      <c r="L228" s="4">
        <v>24</v>
      </c>
      <c r="M228" s="189">
        <v>23.507999999999999</v>
      </c>
      <c r="N228" s="4">
        <v>1.2999999999999999E-2</v>
      </c>
      <c r="O228" s="222"/>
      <c r="P228" s="4">
        <v>0.98197000000000001</v>
      </c>
      <c r="Q228" s="189">
        <f t="shared" si="72"/>
        <v>0.9804855969023113</v>
      </c>
      <c r="R228" s="189"/>
      <c r="S228" s="31">
        <f t="shared" si="87"/>
        <v>0.98454164991486204</v>
      </c>
      <c r="T228" s="217">
        <f t="shared" si="73"/>
        <v>1.0108446969024953</v>
      </c>
      <c r="U228" s="9">
        <f t="shared" si="74"/>
        <v>1.0010441767068257</v>
      </c>
      <c r="V228" s="217">
        <f t="shared" si="75"/>
        <v>1.0958217906445498</v>
      </c>
      <c r="W228" s="9">
        <f t="shared" si="76"/>
        <v>1.0676817338071769</v>
      </c>
      <c r="X228" s="217">
        <f t="shared" si="77"/>
        <v>1.0649873620175185</v>
      </c>
      <c r="Y228" s="217">
        <f t="shared" si="78"/>
        <v>1.0310424938000895</v>
      </c>
      <c r="Z228" s="217">
        <f t="shared" si="79"/>
        <v>1.0019300718631712</v>
      </c>
      <c r="AA228" s="217"/>
      <c r="AB228" s="11"/>
      <c r="AC228" s="189">
        <v>2.887E-2</v>
      </c>
      <c r="AD228" s="185">
        <f t="shared" si="88"/>
        <v>-1.4844030976887135E-3</v>
      </c>
      <c r="AE228" s="189"/>
      <c r="AF228" s="31">
        <f t="shared" si="86"/>
        <v>2.5716499148620287E-3</v>
      </c>
      <c r="AG228" s="209">
        <f t="shared" si="80"/>
        <v>1.9074176706825652E-2</v>
      </c>
      <c r="AH228" s="209">
        <f t="shared" si="81"/>
        <v>0.11385179064454976</v>
      </c>
      <c r="AI228" s="195">
        <f t="shared" si="82"/>
        <v>8.5711733807176893E-2</v>
      </c>
      <c r="AJ228" s="209">
        <f t="shared" si="83"/>
        <v>8.3017362017518526E-2</v>
      </c>
      <c r="AK228" s="195">
        <f t="shared" si="84"/>
        <v>4.9072493800089489E-2</v>
      </c>
      <c r="AL228" s="209">
        <f t="shared" si="85"/>
        <v>1.9960071863171169E-2</v>
      </c>
      <c r="AM228" s="189"/>
      <c r="AN228" s="197"/>
      <c r="AO228" s="201">
        <v>1122.3221000000001</v>
      </c>
      <c r="AP228" s="189">
        <v>1452.8139000000001</v>
      </c>
      <c r="AQ228" s="4">
        <v>330.49180000000001</v>
      </c>
      <c r="AR228" s="189">
        <v>330.4776</v>
      </c>
      <c r="AS228" s="201">
        <v>1122.7763</v>
      </c>
      <c r="AT228" s="189">
        <v>1453.2538999999999</v>
      </c>
      <c r="AU228" s="61" t="s">
        <v>584</v>
      </c>
    </row>
    <row r="229" spans="1:47" s="10" customFormat="1" x14ac:dyDescent="0.2">
      <c r="A229" s="224" t="s">
        <v>6</v>
      </c>
      <c r="B229" s="13" t="s">
        <v>228</v>
      </c>
      <c r="C229" s="61" t="s">
        <v>271</v>
      </c>
      <c r="D229" s="12" t="s">
        <v>399</v>
      </c>
      <c r="E229" s="61" t="s">
        <v>670</v>
      </c>
      <c r="F229" s="4">
        <v>1280.5029</v>
      </c>
      <c r="G229" s="189">
        <v>1385.6541999999999</v>
      </c>
      <c r="H229" s="4">
        <v>105.15130000000001</v>
      </c>
      <c r="I229" s="189">
        <v>105.14570000000001</v>
      </c>
      <c r="J229" s="4">
        <v>31.536999999999999</v>
      </c>
      <c r="K229" s="189">
        <v>8.0000000000000004E-4</v>
      </c>
      <c r="L229" s="4">
        <v>24</v>
      </c>
      <c r="M229" s="189">
        <v>23.702500000000001</v>
      </c>
      <c r="N229" s="4">
        <v>0.01</v>
      </c>
      <c r="O229" s="222"/>
      <c r="P229" s="4">
        <v>0.97765000000000002</v>
      </c>
      <c r="Q229" s="189">
        <f t="shared" si="72"/>
        <v>0.97338728850494227</v>
      </c>
      <c r="R229" s="189"/>
      <c r="S229" s="31">
        <f t="shared" si="87"/>
        <v>0.97687429758144728</v>
      </c>
      <c r="T229" s="217">
        <f t="shared" si="73"/>
        <v>1.0037503924031626</v>
      </c>
      <c r="U229" s="9">
        <f t="shared" si="74"/>
        <v>0.99024096385542093</v>
      </c>
      <c r="V229" s="217">
        <f t="shared" si="75"/>
        <v>1.0885355651698774</v>
      </c>
      <c r="W229" s="9">
        <f t="shared" si="76"/>
        <v>1.0602731124791653</v>
      </c>
      <c r="X229" s="217">
        <f t="shared" si="77"/>
        <v>1.0577166377931917</v>
      </c>
      <c r="Y229" s="217">
        <f t="shared" si="78"/>
        <v>1.0220595403505661</v>
      </c>
      <c r="Z229" s="217">
        <f t="shared" si="79"/>
        <v>0.99590271700435551</v>
      </c>
      <c r="AA229" s="217"/>
      <c r="AB229" s="11"/>
      <c r="AC229" s="189">
        <v>2.6089999999999999E-2</v>
      </c>
      <c r="AD229" s="185">
        <f t="shared" si="88"/>
        <v>-4.2627114950577472E-3</v>
      </c>
      <c r="AE229" s="189"/>
      <c r="AF229" s="31">
        <f t="shared" si="86"/>
        <v>-7.7570241855273725E-4</v>
      </c>
      <c r="AG229" s="209">
        <f t="shared" si="80"/>
        <v>1.2590963855420911E-2</v>
      </c>
      <c r="AH229" s="209">
        <f t="shared" si="81"/>
        <v>0.11088556516987735</v>
      </c>
      <c r="AI229" s="195">
        <f t="shared" si="82"/>
        <v>8.2623112479165317E-2</v>
      </c>
      <c r="AJ229" s="209">
        <f t="shared" si="83"/>
        <v>8.0066637793191675E-2</v>
      </c>
      <c r="AK229" s="195">
        <f t="shared" si="84"/>
        <v>4.4409540350566101E-2</v>
      </c>
      <c r="AL229" s="209">
        <f t="shared" si="85"/>
        <v>1.825271700435549E-2</v>
      </c>
      <c r="AM229" s="189"/>
      <c r="AN229" s="197"/>
      <c r="AO229" s="201">
        <v>1122.3153</v>
      </c>
      <c r="AP229" s="189">
        <v>1452.8106</v>
      </c>
      <c r="AQ229" s="4">
        <v>330.49529999999999</v>
      </c>
      <c r="AR229" s="189">
        <v>330.4776</v>
      </c>
      <c r="AS229" s="201">
        <v>1122.7763</v>
      </c>
      <c r="AT229" s="189">
        <v>1453.2538999999999</v>
      </c>
      <c r="AU229" s="61" t="s">
        <v>569</v>
      </c>
    </row>
    <row r="230" spans="1:47" s="10" customFormat="1" x14ac:dyDescent="0.2">
      <c r="A230" s="225" t="s">
        <v>7</v>
      </c>
      <c r="B230" s="212" t="s">
        <v>229</v>
      </c>
      <c r="C230" s="206" t="s">
        <v>270</v>
      </c>
      <c r="D230" s="211" t="s">
        <v>344</v>
      </c>
      <c r="E230" s="206" t="s">
        <v>670</v>
      </c>
      <c r="F230" s="196">
        <v>1280.8732</v>
      </c>
      <c r="G230" s="199">
        <v>1386.0098</v>
      </c>
      <c r="H230" s="196">
        <v>105.1366</v>
      </c>
      <c r="I230" s="199">
        <v>105.16379999999999</v>
      </c>
      <c r="J230" s="196">
        <v>33.003</v>
      </c>
      <c r="K230" s="199">
        <v>3.0000000000000001E-3</v>
      </c>
      <c r="L230" s="196">
        <v>24</v>
      </c>
      <c r="M230" s="199">
        <v>24.78</v>
      </c>
      <c r="N230" s="196">
        <v>4.0000000000000001E-3</v>
      </c>
      <c r="O230" s="223"/>
      <c r="P230" s="196">
        <v>0.97968999999999995</v>
      </c>
      <c r="Q230" s="199">
        <f t="shared" si="72"/>
        <v>0.97818984421741606</v>
      </c>
      <c r="R230" s="199"/>
      <c r="S230" s="204">
        <f t="shared" si="87"/>
        <v>0.98205777383353154</v>
      </c>
      <c r="T230" s="218">
        <f t="shared" si="73"/>
        <v>1.0085447274541366</v>
      </c>
      <c r="U230" s="213">
        <f t="shared" si="74"/>
        <v>0.99751004016063771</v>
      </c>
      <c r="V230" s="218">
        <f t="shared" si="75"/>
        <v>1.0934594134741928</v>
      </c>
      <c r="W230" s="213">
        <f t="shared" si="76"/>
        <v>1.065273767458198</v>
      </c>
      <c r="X230" s="218">
        <f t="shared" si="77"/>
        <v>1.0626236656464698</v>
      </c>
      <c r="Y230" s="218">
        <f t="shared" si="78"/>
        <v>1.0281145688675246</v>
      </c>
      <c r="Z230" s="218">
        <f t="shared" si="79"/>
        <v>0.99998699670686619</v>
      </c>
      <c r="AA230" s="218"/>
      <c r="AB230" s="215"/>
      <c r="AC230" s="199">
        <v>2.8840000000000001E-2</v>
      </c>
      <c r="AD230" s="297">
        <f t="shared" si="88"/>
        <v>-1.5001557825838896E-3</v>
      </c>
      <c r="AE230" s="199"/>
      <c r="AF230" s="204">
        <f t="shared" si="86"/>
        <v>2.3677738335315945E-3</v>
      </c>
      <c r="AG230" s="210">
        <f t="shared" si="80"/>
        <v>1.7820040160637762E-2</v>
      </c>
      <c r="AH230" s="210">
        <f t="shared" si="81"/>
        <v>0.11376941347419289</v>
      </c>
      <c r="AI230" s="214">
        <f t="shared" si="82"/>
        <v>8.5583767458198068E-2</v>
      </c>
      <c r="AJ230" s="210">
        <f t="shared" si="83"/>
        <v>8.2933665646469867E-2</v>
      </c>
      <c r="AK230" s="214">
        <f t="shared" si="84"/>
        <v>4.8424568867524664E-2</v>
      </c>
      <c r="AL230" s="210">
        <f t="shared" si="85"/>
        <v>2.0296996706866244E-2</v>
      </c>
      <c r="AM230" s="199"/>
      <c r="AN230" s="198"/>
      <c r="AO230" s="202">
        <v>1122.7111</v>
      </c>
      <c r="AP230" s="199">
        <v>1453.1034</v>
      </c>
      <c r="AQ230" s="196">
        <v>330.39229999999998</v>
      </c>
      <c r="AR230" s="189">
        <v>330.47763400000002</v>
      </c>
      <c r="AS230" s="202">
        <v>1122.7762889999999</v>
      </c>
      <c r="AT230" s="189">
        <v>1453.253923</v>
      </c>
      <c r="AU230" s="206" t="s">
        <v>512</v>
      </c>
    </row>
    <row r="231" spans="1:47" s="10" customFormat="1" x14ac:dyDescent="0.2">
      <c r="B231" s="14"/>
      <c r="AD231" s="16"/>
      <c r="AQ231" s="203"/>
      <c r="AR231" s="208"/>
      <c r="AS231" s="203"/>
      <c r="AT231" s="208"/>
      <c r="AU231" s="203"/>
    </row>
    <row r="232" spans="1:47" x14ac:dyDescent="0.2">
      <c r="AS232" s="205"/>
      <c r="AT232" s="205"/>
      <c r="AU232" s="2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A8E6-FD3D-5148-B782-FB1CFEB22B5D}">
  <dimension ref="A1:AL48"/>
  <sheetViews>
    <sheetView zoomScale="67" workbookViewId="0">
      <selection activeCell="M6" sqref="M6"/>
    </sheetView>
  </sheetViews>
  <sheetFormatPr baseColWidth="10" defaultRowHeight="15" x14ac:dyDescent="0.2"/>
  <cols>
    <col min="1" max="1" width="12.83203125" style="18" customWidth="1"/>
    <col min="2" max="3" width="10.83203125" style="18"/>
    <col min="4" max="4" width="16.83203125" customWidth="1"/>
    <col min="5" max="5" width="12.33203125" customWidth="1"/>
    <col min="6" max="6" width="16.33203125" customWidth="1"/>
    <col min="7" max="7" width="17" customWidth="1"/>
    <col min="8" max="8" width="15.83203125" customWidth="1"/>
    <col min="9" max="9" width="21.33203125" customWidth="1"/>
    <col min="11" max="11" width="17.33203125" customWidth="1"/>
    <col min="12" max="12" width="15.6640625" customWidth="1"/>
    <col min="13" max="13" width="17" style="16" customWidth="1"/>
    <col min="14" max="14" width="13.83203125" style="5" customWidth="1"/>
    <col min="15" max="16" width="21.83203125" style="5" customWidth="1"/>
    <col min="17" max="18" width="29.33203125" style="5" customWidth="1"/>
    <col min="19" max="20" width="18.1640625" style="5" customWidth="1"/>
    <col min="21" max="21" width="20.5" style="5" customWidth="1"/>
    <col min="22" max="22" width="22.5" style="5" customWidth="1"/>
    <col min="23" max="23" width="19.83203125" style="5" customWidth="1"/>
    <col min="24" max="24" width="29.1640625" style="5" customWidth="1"/>
    <col min="25" max="25" width="24.1640625" style="5" customWidth="1"/>
    <col min="26" max="26" width="34.5" style="5" customWidth="1"/>
    <col min="27" max="27" width="34" style="5" customWidth="1"/>
    <col min="28" max="28" width="20.5" style="5" customWidth="1"/>
    <col min="29" max="29" width="23" style="5" customWidth="1"/>
    <col min="30" max="30" width="24.83203125" style="5" customWidth="1"/>
    <col min="31" max="31" width="21.33203125" customWidth="1"/>
    <col min="32" max="33" width="24.1640625" customWidth="1"/>
    <col min="34" max="37" width="13.5" customWidth="1"/>
    <col min="38" max="38" width="38.83203125" customWidth="1"/>
  </cols>
  <sheetData>
    <row r="1" spans="1:38" x14ac:dyDescent="0.2">
      <c r="A1" s="57" t="s">
        <v>691</v>
      </c>
      <c r="B1" s="58" t="s">
        <v>690</v>
      </c>
      <c r="C1" s="57" t="s">
        <v>689</v>
      </c>
      <c r="D1" s="57" t="s">
        <v>692</v>
      </c>
      <c r="E1" s="57" t="s">
        <v>693</v>
      </c>
      <c r="F1" s="57" t="s">
        <v>674</v>
      </c>
      <c r="G1" s="57" t="s">
        <v>673</v>
      </c>
      <c r="H1" s="57" t="s">
        <v>676</v>
      </c>
      <c r="I1" s="57" t="s">
        <v>675</v>
      </c>
      <c r="J1" s="57" t="s">
        <v>688</v>
      </c>
      <c r="K1" s="57" t="s">
        <v>630</v>
      </c>
      <c r="L1" s="57" t="s">
        <v>694</v>
      </c>
      <c r="M1" s="59" t="s">
        <v>732</v>
      </c>
      <c r="N1" s="59" t="s">
        <v>449</v>
      </c>
      <c r="O1" s="59" t="s">
        <v>616</v>
      </c>
      <c r="P1" s="59" t="s">
        <v>617</v>
      </c>
      <c r="Q1" s="59" t="s">
        <v>618</v>
      </c>
      <c r="R1" s="59" t="s">
        <v>619</v>
      </c>
      <c r="S1" s="59" t="s">
        <v>620</v>
      </c>
      <c r="T1" s="59" t="s">
        <v>621</v>
      </c>
      <c r="U1" s="59" t="s">
        <v>622</v>
      </c>
      <c r="V1" s="59" t="s">
        <v>738</v>
      </c>
      <c r="W1" s="59" t="s">
        <v>654</v>
      </c>
      <c r="X1" s="278" t="s">
        <v>655</v>
      </c>
      <c r="Y1" s="59" t="s">
        <v>656</v>
      </c>
      <c r="Z1" s="278" t="s">
        <v>657</v>
      </c>
      <c r="AA1" s="59" t="s">
        <v>658</v>
      </c>
      <c r="AB1" s="278" t="s">
        <v>659</v>
      </c>
      <c r="AC1" s="59" t="s">
        <v>660</v>
      </c>
      <c r="AD1" s="278" t="s">
        <v>661</v>
      </c>
      <c r="AE1" s="192" t="s">
        <v>682</v>
      </c>
      <c r="AF1" s="193" t="s">
        <v>681</v>
      </c>
      <c r="AG1" s="193" t="s">
        <v>680</v>
      </c>
      <c r="AH1" s="193" t="s">
        <v>451</v>
      </c>
      <c r="AI1" s="193" t="s">
        <v>452</v>
      </c>
      <c r="AJ1" s="193" t="s">
        <v>453</v>
      </c>
      <c r="AK1" s="193" t="s">
        <v>454</v>
      </c>
      <c r="AL1" s="194" t="s">
        <v>697</v>
      </c>
    </row>
    <row r="2" spans="1:38" x14ac:dyDescent="0.2">
      <c r="A2" s="32" t="s">
        <v>696</v>
      </c>
      <c r="B2" s="3" t="s">
        <v>696</v>
      </c>
      <c r="C2" s="32" t="s">
        <v>272</v>
      </c>
      <c r="D2" s="285" t="s">
        <v>696</v>
      </c>
      <c r="E2" s="283" t="s">
        <v>695</v>
      </c>
      <c r="F2" s="286" t="s">
        <v>696</v>
      </c>
      <c r="G2" s="287" t="s">
        <v>696</v>
      </c>
      <c r="H2" s="286" t="s">
        <v>696</v>
      </c>
      <c r="I2" s="292">
        <f>AVERAGE(I10:I12)</f>
        <v>102.86863333333334</v>
      </c>
      <c r="J2" s="288">
        <v>24</v>
      </c>
      <c r="K2" s="289">
        <v>2.1499999999999998E-2</v>
      </c>
      <c r="L2" s="227"/>
      <c r="M2" s="282">
        <f t="shared" ref="M2:M8" si="0">-38.26455+(0.3722442*I2)</f>
        <v>2.7702120260002516E-2</v>
      </c>
      <c r="N2" s="228">
        <f t="shared" ref="N2:N8" si="1">(-0.030314551*I2^3)+9.432834797*I2^2-977.9384933*I2+33780.38242</f>
        <v>8.1696041590475943E-2</v>
      </c>
      <c r="O2" s="7">
        <f t="shared" ref="O2:O8" si="2">(I2-102.68)/2.49</f>
        <v>7.5756358768404947E-2</v>
      </c>
      <c r="P2" s="228">
        <f t="shared" ref="P2:P8" si="3">-0.03238697*(I2^3)+10.08428*(I2^2)-1046.189*I2+36163.67</f>
        <v>0.16277727820852306</v>
      </c>
      <c r="Q2" s="7">
        <f t="shared" ref="Q2:Q8" si="4">-0.01917*(I2-100)^3+0.1984*(I2-100)^2-0.241*(I2-100)-0.341</f>
        <v>0.14777446225171281</v>
      </c>
      <c r="R2" s="228">
        <f t="shared" ref="R2:R8" si="5">-0.00111808*(I2-100)^8 + 0.04498451*(I2-100)^7-0.7727143*(I2-100)^6+7.4128146*(I2-100)^5
- 43.468301*(I2-100)^4 + 159.54433*(I2-100)^3-357.7651*(I2-100)^2 + 448.2404 *(I2-100)-240.461</f>
        <v>0.1480953136331209</v>
      </c>
      <c r="S2" s="7">
        <f t="shared" ref="S2:S8" si="6">0.74203*(-0.019*I2^3 + 5.90332*I2^2-610.79472*I2 + 21050.30165) - 3.54278</f>
        <v>7.7790174106484589E-2</v>
      </c>
      <c r="T2" s="228">
        <f t="shared" ref="T2:T8" si="7">47513.64243-1374.824414*I2+13.25586152*I2^2-0.04258891551*I2^3</f>
        <v>5.3238213455188088E-2</v>
      </c>
      <c r="U2" s="7">
        <f t="shared" ref="U2:U8" si="8">-36.42055 + (0.354812 * I2)</f>
        <v>7.8475530266672422E-2</v>
      </c>
      <c r="V2" s="229"/>
      <c r="W2" s="274">
        <f>-0.05541+1.028*N2</f>
        <v>2.8573530755009277E-2</v>
      </c>
      <c r="X2" s="78">
        <f t="shared" ref="X2" si="9">-0.05305+1.087*O2</f>
        <v>2.9297161981256176E-2</v>
      </c>
      <c r="Y2" s="275">
        <f t="shared" ref="Y2" si="10">-0.1385+1.028*P2</f>
        <v>2.8835041998361705E-2</v>
      </c>
      <c r="Z2" s="78">
        <f t="shared" ref="Z2" si="11">-0.1254+1.039*Q2</f>
        <v>2.81376662795296E-2</v>
      </c>
      <c r="AA2" s="275">
        <f t="shared" ref="AA2" si="12">-0.1238+1.035*R2</f>
        <v>2.9478649610280128E-2</v>
      </c>
      <c r="AB2" s="78">
        <f t="shared" ref="AB2" si="13">-0.05094+1.023*S2</f>
        <v>2.8639348110933729E-2</v>
      </c>
      <c r="AC2" s="275">
        <f t="shared" ref="AC2" si="14">-0.02427+0.9921*T2</f>
        <v>2.8547631568892104E-2</v>
      </c>
      <c r="AD2" s="78">
        <f t="shared" ref="AD2" si="15">-0.05735+1.11*U2</f>
        <v>2.9757838596006392E-2</v>
      </c>
      <c r="AE2" s="15"/>
      <c r="AF2" s="230"/>
      <c r="AG2" s="32"/>
      <c r="AH2" s="3"/>
      <c r="AI2" s="32"/>
      <c r="AJ2" s="3"/>
      <c r="AK2" s="32"/>
      <c r="AL2" s="32" t="s">
        <v>696</v>
      </c>
    </row>
    <row r="3" spans="1:38" x14ac:dyDescent="0.2">
      <c r="A3" s="103" t="s">
        <v>696</v>
      </c>
      <c r="B3" s="3" t="s">
        <v>696</v>
      </c>
      <c r="C3" s="103" t="s">
        <v>273</v>
      </c>
      <c r="D3" s="285" t="s">
        <v>696</v>
      </c>
      <c r="E3" s="284" t="s">
        <v>695</v>
      </c>
      <c r="F3" s="286" t="s">
        <v>696</v>
      </c>
      <c r="G3" s="290" t="s">
        <v>696</v>
      </c>
      <c r="H3" s="286" t="s">
        <v>696</v>
      </c>
      <c r="I3" s="293">
        <f>AVERAGE(I13:I17)</f>
        <v>102.97656000000002</v>
      </c>
      <c r="J3" s="291">
        <v>24</v>
      </c>
      <c r="K3" s="289">
        <v>7.5899999999999995E-2</v>
      </c>
      <c r="L3" s="222"/>
      <c r="M3" s="282">
        <f t="shared" si="0"/>
        <v>6.7877195952007696E-2</v>
      </c>
      <c r="N3" s="81">
        <f t="shared" si="1"/>
        <v>0.12416149123600917</v>
      </c>
      <c r="O3" s="7">
        <f t="shared" si="2"/>
        <v>0.11910040160643119</v>
      </c>
      <c r="P3" s="81">
        <f t="shared" si="3"/>
        <v>0.20379316070466302</v>
      </c>
      <c r="Q3" s="7">
        <f t="shared" si="4"/>
        <v>0.19390283433237193</v>
      </c>
      <c r="R3" s="81">
        <f t="shared" si="5"/>
        <v>0.18166388928580091</v>
      </c>
      <c r="S3" s="7">
        <f t="shared" si="6"/>
        <v>0.12350257725935965</v>
      </c>
      <c r="T3" s="81">
        <f t="shared" si="7"/>
        <v>9.5320092979818583E-2</v>
      </c>
      <c r="U3" s="7">
        <f t="shared" si="8"/>
        <v>0.1167692067200079</v>
      </c>
      <c r="V3" s="85"/>
      <c r="W3" s="276">
        <f t="shared" ref="W3:W8" si="16">-0.05541+1.028*N3</f>
        <v>7.2228012990617416E-2</v>
      </c>
      <c r="X3" s="79">
        <f t="shared" ref="X3:X8" si="17">-0.05305+1.087*O3</f>
        <v>7.6412136546190709E-2</v>
      </c>
      <c r="Y3" s="232">
        <f t="shared" ref="Y3:Y8" si="18">-0.1385+1.028*P3</f>
        <v>7.0999369204393592E-2</v>
      </c>
      <c r="Z3" s="79">
        <f t="shared" ref="Z3:Z8" si="19">-0.1254+1.039*Q3</f>
        <v>7.606504487133442E-2</v>
      </c>
      <c r="AA3" s="232">
        <f t="shared" ref="AA3:AA8" si="20">-0.1238+1.035*R3</f>
        <v>6.4222125410803937E-2</v>
      </c>
      <c r="AB3" s="79">
        <f t="shared" ref="AB3:AB8" si="21">-0.05094+1.023*S3</f>
        <v>7.5403136536324897E-2</v>
      </c>
      <c r="AC3" s="232">
        <f t="shared" ref="AC3:AC8" si="22">-0.02427+0.9921*T3</f>
        <v>7.0297064245278013E-2</v>
      </c>
      <c r="AD3" s="79">
        <f t="shared" ref="AD3:AD8" si="23">-0.05735+1.11*U3</f>
        <v>7.2263819459208775E-2</v>
      </c>
      <c r="AE3" s="15"/>
      <c r="AF3" s="231"/>
      <c r="AG3" s="103"/>
      <c r="AH3" s="3"/>
      <c r="AI3" s="103"/>
      <c r="AJ3" s="3"/>
      <c r="AK3" s="103"/>
      <c r="AL3" s="103" t="s">
        <v>696</v>
      </c>
    </row>
    <row r="4" spans="1:38" x14ac:dyDescent="0.2">
      <c r="A4" s="103" t="s">
        <v>696</v>
      </c>
      <c r="B4" s="3" t="s">
        <v>696</v>
      </c>
      <c r="C4" s="103" t="s">
        <v>274</v>
      </c>
      <c r="D4" s="285" t="s">
        <v>696</v>
      </c>
      <c r="E4" s="284" t="s">
        <v>695</v>
      </c>
      <c r="F4" s="286" t="s">
        <v>696</v>
      </c>
      <c r="G4" s="290" t="s">
        <v>696</v>
      </c>
      <c r="H4" s="286" t="s">
        <v>696</v>
      </c>
      <c r="I4" s="293">
        <f>AVERAGE(I18:I22)</f>
        <v>102.82729999999999</v>
      </c>
      <c r="J4" s="291">
        <v>24</v>
      </c>
      <c r="K4" s="289">
        <v>9.4000000000000004E-3</v>
      </c>
      <c r="L4" s="222"/>
      <c r="M4" s="282">
        <f t="shared" si="0"/>
        <v>1.2316026660002422E-2</v>
      </c>
      <c r="N4" s="81">
        <f t="shared" si="1"/>
        <v>6.5898992041184101E-2</v>
      </c>
      <c r="O4" s="7">
        <f t="shared" si="2"/>
        <v>5.9156626506018911E-2</v>
      </c>
      <c r="P4" s="81">
        <f t="shared" si="3"/>
        <v>0.14760784704412799</v>
      </c>
      <c r="Q4" s="7">
        <f t="shared" si="4"/>
        <v>0.13030673461706371</v>
      </c>
      <c r="R4" s="81">
        <f t="shared" si="5"/>
        <v>0.13592527642822461</v>
      </c>
      <c r="S4" s="7">
        <f t="shared" si="6"/>
        <v>6.0459860348728967E-2</v>
      </c>
      <c r="T4" s="81">
        <f t="shared" si="7"/>
        <v>3.7799475721840281E-2</v>
      </c>
      <c r="U4" s="7">
        <f t="shared" si="8"/>
        <v>6.3809967600001016E-2</v>
      </c>
      <c r="V4" s="85"/>
      <c r="W4" s="276">
        <f t="shared" si="16"/>
        <v>1.2334163818337254E-2</v>
      </c>
      <c r="X4" s="79">
        <f t="shared" si="17"/>
        <v>1.1253253012042552E-2</v>
      </c>
      <c r="Y4" s="232">
        <f t="shared" si="18"/>
        <v>1.3240866761363573E-2</v>
      </c>
      <c r="Z4" s="79">
        <f t="shared" si="19"/>
        <v>9.9886972671291707E-3</v>
      </c>
      <c r="AA4" s="232">
        <f t="shared" si="20"/>
        <v>1.688266110321246E-2</v>
      </c>
      <c r="AB4" s="79">
        <f t="shared" si="21"/>
        <v>1.0910437136749725E-2</v>
      </c>
      <c r="AC4" s="232">
        <f t="shared" si="22"/>
        <v>1.3230859863637742E-2</v>
      </c>
      <c r="AD4" s="79">
        <f t="shared" si="23"/>
        <v>1.3479064036001132E-2</v>
      </c>
      <c r="AE4" s="15"/>
      <c r="AF4" s="231"/>
      <c r="AG4" s="103"/>
      <c r="AH4" s="3"/>
      <c r="AI4" s="103"/>
      <c r="AJ4" s="3"/>
      <c r="AK4" s="103"/>
      <c r="AL4" s="103" t="s">
        <v>696</v>
      </c>
    </row>
    <row r="5" spans="1:38" x14ac:dyDescent="0.2">
      <c r="A5" s="103" t="s">
        <v>696</v>
      </c>
      <c r="B5" s="3" t="s">
        <v>696</v>
      </c>
      <c r="C5" s="103" t="s">
        <v>275</v>
      </c>
      <c r="D5" s="285" t="s">
        <v>696</v>
      </c>
      <c r="E5" s="284" t="s">
        <v>695</v>
      </c>
      <c r="F5" s="286" t="s">
        <v>696</v>
      </c>
      <c r="G5" s="290" t="s">
        <v>696</v>
      </c>
      <c r="H5" s="286" t="s">
        <v>696</v>
      </c>
      <c r="I5" s="293">
        <f>AVERAGE(I23:I26)</f>
        <v>102.86325000000001</v>
      </c>
      <c r="J5" s="291">
        <v>24</v>
      </c>
      <c r="K5" s="289">
        <v>2.5499999999999998E-2</v>
      </c>
      <c r="L5" s="222"/>
      <c r="M5" s="282">
        <f t="shared" si="0"/>
        <v>2.5698205650002137E-2</v>
      </c>
      <c r="N5" s="81">
        <f t="shared" si="1"/>
        <v>7.9623314006312285E-2</v>
      </c>
      <c r="O5" s="7">
        <f t="shared" si="2"/>
        <v>7.3594377510040568E-2</v>
      </c>
      <c r="P5" s="81">
        <f t="shared" si="3"/>
        <v>0.16078397413366474</v>
      </c>
      <c r="Q5" s="7">
        <f t="shared" si="4"/>
        <v>0.1454927895297205</v>
      </c>
      <c r="R5" s="81">
        <f t="shared" si="5"/>
        <v>0.14649692296711692</v>
      </c>
      <c r="S5" s="7">
        <f t="shared" si="6"/>
        <v>7.5527196390333007E-2</v>
      </c>
      <c r="T5" s="81">
        <f t="shared" si="7"/>
        <v>5.1205252013460267E-2</v>
      </c>
      <c r="U5" s="7">
        <f t="shared" si="8"/>
        <v>7.6565459000008218E-2</v>
      </c>
      <c r="V5" s="85"/>
      <c r="W5" s="276">
        <f t="shared" si="16"/>
        <v>2.6442766798489031E-2</v>
      </c>
      <c r="X5" s="79">
        <f t="shared" si="17"/>
        <v>2.6947088353414098E-2</v>
      </c>
      <c r="Y5" s="232">
        <f t="shared" si="18"/>
        <v>2.6785925409407357E-2</v>
      </c>
      <c r="Z5" s="79">
        <f t="shared" si="19"/>
        <v>2.576700832137957E-2</v>
      </c>
      <c r="AA5" s="232">
        <f t="shared" si="20"/>
        <v>2.7824315270966016E-2</v>
      </c>
      <c r="AB5" s="79">
        <f t="shared" si="21"/>
        <v>2.6324321907310655E-2</v>
      </c>
      <c r="AC5" s="232">
        <f t="shared" si="22"/>
        <v>2.6530730522553933E-2</v>
      </c>
      <c r="AD5" s="79">
        <f t="shared" si="23"/>
        <v>2.7637659490009125E-2</v>
      </c>
      <c r="AE5" s="15"/>
      <c r="AF5" s="231"/>
      <c r="AG5" s="103"/>
      <c r="AH5" s="3"/>
      <c r="AI5" s="103"/>
      <c r="AJ5" s="3"/>
      <c r="AK5" s="103"/>
      <c r="AL5" s="103" t="s">
        <v>696</v>
      </c>
    </row>
    <row r="6" spans="1:38" x14ac:dyDescent="0.2">
      <c r="A6" s="103" t="s">
        <v>696</v>
      </c>
      <c r="B6" s="3" t="s">
        <v>696</v>
      </c>
      <c r="C6" s="103" t="s">
        <v>276</v>
      </c>
      <c r="D6" s="285" t="s">
        <v>696</v>
      </c>
      <c r="E6" s="284" t="s">
        <v>695</v>
      </c>
      <c r="F6" s="286" t="s">
        <v>696</v>
      </c>
      <c r="G6" s="290" t="s">
        <v>696</v>
      </c>
      <c r="H6" s="286" t="s">
        <v>696</v>
      </c>
      <c r="I6" s="293">
        <f>AVERAGE(I27:I34)</f>
        <v>103.04020000000001</v>
      </c>
      <c r="J6" s="291">
        <v>24</v>
      </c>
      <c r="K6" s="289">
        <v>8.8499999999999995E-2</v>
      </c>
      <c r="L6" s="222"/>
      <c r="M6" s="282">
        <f t="shared" si="0"/>
        <v>9.1566816840007448E-2</v>
      </c>
      <c r="N6" s="81">
        <f t="shared" si="1"/>
        <v>0.14995626138261287</v>
      </c>
      <c r="O6" s="7">
        <f t="shared" si="2"/>
        <v>0.14465863453815503</v>
      </c>
      <c r="P6" s="81">
        <f t="shared" si="3"/>
        <v>0.22885661592590623</v>
      </c>
      <c r="Q6" s="7">
        <f t="shared" si="4"/>
        <v>0.22140932357943616</v>
      </c>
      <c r="R6" s="81">
        <f t="shared" si="5"/>
        <v>0.20330420241702996</v>
      </c>
      <c r="S6" s="7">
        <f t="shared" si="6"/>
        <v>0.150736830700819</v>
      </c>
      <c r="T6" s="81">
        <f t="shared" si="7"/>
        <v>0.12123431047803024</v>
      </c>
      <c r="U6" s="7">
        <f t="shared" si="8"/>
        <v>0.13934944240001101</v>
      </c>
      <c r="V6" s="85"/>
      <c r="W6" s="276">
        <f t="shared" si="16"/>
        <v>9.8745036701326019E-2</v>
      </c>
      <c r="X6" s="79">
        <f t="shared" si="17"/>
        <v>0.10419393574297452</v>
      </c>
      <c r="Y6" s="232">
        <f t="shared" si="18"/>
        <v>9.6764601171831582E-2</v>
      </c>
      <c r="Z6" s="79">
        <f t="shared" si="19"/>
        <v>0.10464428719903413</v>
      </c>
      <c r="AA6" s="232">
        <f t="shared" si="20"/>
        <v>8.661984950162599E-2</v>
      </c>
      <c r="AB6" s="79">
        <f t="shared" si="21"/>
        <v>0.10326377780693784</v>
      </c>
      <c r="AC6" s="232">
        <f t="shared" si="22"/>
        <v>9.6006559425253796E-2</v>
      </c>
      <c r="AD6" s="79">
        <f t="shared" si="23"/>
        <v>9.7327881064012231E-2</v>
      </c>
      <c r="AE6" s="15"/>
      <c r="AF6" s="231"/>
      <c r="AG6" s="103"/>
      <c r="AH6" s="3"/>
      <c r="AI6" s="103"/>
      <c r="AJ6" s="3"/>
      <c r="AK6" s="103"/>
      <c r="AL6" s="103" t="s">
        <v>696</v>
      </c>
    </row>
    <row r="7" spans="1:38" x14ac:dyDescent="0.2">
      <c r="A7" s="103" t="s">
        <v>696</v>
      </c>
      <c r="B7" s="3" t="s">
        <v>696</v>
      </c>
      <c r="C7" s="103" t="s">
        <v>277</v>
      </c>
      <c r="D7" s="285" t="s">
        <v>696</v>
      </c>
      <c r="E7" s="284" t="s">
        <v>695</v>
      </c>
      <c r="F7" s="286" t="s">
        <v>696</v>
      </c>
      <c r="G7" s="290" t="s">
        <v>696</v>
      </c>
      <c r="H7" s="286" t="s">
        <v>696</v>
      </c>
      <c r="I7" s="293">
        <f>AVERAGE(I35:I37)</f>
        <v>102.8623</v>
      </c>
      <c r="J7" s="291">
        <v>24</v>
      </c>
      <c r="K7" s="289">
        <v>3.3099999999999997E-2</v>
      </c>
      <c r="L7" s="222"/>
      <c r="M7" s="282">
        <f t="shared" si="0"/>
        <v>2.5344573660007086E-2</v>
      </c>
      <c r="N7" s="81">
        <f t="shared" si="1"/>
        <v>7.9258007499447558E-2</v>
      </c>
      <c r="O7" s="7">
        <f t="shared" si="2"/>
        <v>7.3212851405621643E-2</v>
      </c>
      <c r="P7" s="81">
        <f t="shared" si="3"/>
        <v>0.16043275517586153</v>
      </c>
      <c r="Q7" s="7">
        <f t="shared" si="4"/>
        <v>0.14509034386016656</v>
      </c>
      <c r="R7" s="81">
        <f t="shared" si="5"/>
        <v>0.14621536264303359</v>
      </c>
      <c r="S7" s="7">
        <f t="shared" si="6"/>
        <v>7.5128026103043588E-2</v>
      </c>
      <c r="T7" s="81">
        <f t="shared" si="7"/>
        <v>5.0847175050876103E-2</v>
      </c>
      <c r="U7" s="7">
        <f t="shared" si="8"/>
        <v>7.6228387600004055E-2</v>
      </c>
      <c r="V7" s="85"/>
      <c r="W7" s="276">
        <f t="shared" si="16"/>
        <v>2.6067231709432093E-2</v>
      </c>
      <c r="X7" s="79">
        <f t="shared" si="17"/>
        <v>2.6532369477910725E-2</v>
      </c>
      <c r="Y7" s="232">
        <f t="shared" si="18"/>
        <v>2.6424872320785636E-2</v>
      </c>
      <c r="Z7" s="79">
        <f t="shared" si="19"/>
        <v>2.5348867270713032E-2</v>
      </c>
      <c r="AA7" s="232">
        <f t="shared" si="20"/>
        <v>2.7532900335539762E-2</v>
      </c>
      <c r="AB7" s="79">
        <f t="shared" si="21"/>
        <v>2.5915970703413588E-2</v>
      </c>
      <c r="AC7" s="232">
        <f t="shared" si="22"/>
        <v>2.6175482367974179E-2</v>
      </c>
      <c r="AD7" s="79">
        <f t="shared" si="23"/>
        <v>2.7263510236004512E-2</v>
      </c>
      <c r="AE7" s="15"/>
      <c r="AF7" s="231"/>
      <c r="AG7" s="103"/>
      <c r="AH7" s="3"/>
      <c r="AI7" s="103"/>
      <c r="AJ7" s="3"/>
      <c r="AK7" s="103"/>
      <c r="AL7" s="103" t="s">
        <v>696</v>
      </c>
    </row>
    <row r="8" spans="1:38" x14ac:dyDescent="0.2">
      <c r="A8" s="103" t="s">
        <v>696</v>
      </c>
      <c r="B8" s="3" t="s">
        <v>696</v>
      </c>
      <c r="C8" s="103" t="s">
        <v>278</v>
      </c>
      <c r="D8" s="285" t="s">
        <v>696</v>
      </c>
      <c r="E8" s="284" t="s">
        <v>695</v>
      </c>
      <c r="F8" s="286" t="s">
        <v>696</v>
      </c>
      <c r="G8" s="290" t="s">
        <v>696</v>
      </c>
      <c r="H8" s="286" t="s">
        <v>696</v>
      </c>
      <c r="I8" s="294">
        <f>AVERAGE(I38:I42)</f>
        <v>102.93922000000001</v>
      </c>
      <c r="J8" s="291">
        <v>24</v>
      </c>
      <c r="K8" s="289">
        <v>5.1400000000000001E-2</v>
      </c>
      <c r="L8" s="222"/>
      <c r="M8" s="282">
        <f t="shared" si="0"/>
        <v>5.3977597524003329E-2</v>
      </c>
      <c r="N8" s="81">
        <f t="shared" si="1"/>
        <v>0.10927924984571291</v>
      </c>
      <c r="O8" s="7">
        <f t="shared" si="2"/>
        <v>0.10410441767068236</v>
      </c>
      <c r="P8" s="81">
        <f t="shared" si="3"/>
        <v>0.18938208537292667</v>
      </c>
      <c r="Q8" s="7">
        <f t="shared" si="4"/>
        <v>0.17786446168783271</v>
      </c>
      <c r="R8" s="81">
        <f t="shared" si="5"/>
        <v>0.16966056537967233</v>
      </c>
      <c r="S8" s="7">
        <f t="shared" si="6"/>
        <v>0.10761597657678834</v>
      </c>
      <c r="T8" s="81">
        <f t="shared" si="7"/>
        <v>8.048385785514256E-2</v>
      </c>
      <c r="U8" s="7">
        <f t="shared" si="8"/>
        <v>0.10352052664000411</v>
      </c>
      <c r="V8" s="85"/>
      <c r="W8" s="277">
        <f t="shared" si="16"/>
        <v>5.6929068841392871E-2</v>
      </c>
      <c r="X8" s="80">
        <f t="shared" si="17"/>
        <v>6.0111502008031725E-2</v>
      </c>
      <c r="Y8" s="249">
        <f t="shared" si="18"/>
        <v>5.6184783763368606E-2</v>
      </c>
      <c r="Z8" s="80">
        <f t="shared" si="19"/>
        <v>5.9401175693658159E-2</v>
      </c>
      <c r="AA8" s="249">
        <f t="shared" si="20"/>
        <v>5.1798685167960851E-2</v>
      </c>
      <c r="AB8" s="80">
        <f t="shared" si="21"/>
        <v>5.9151144038054465E-2</v>
      </c>
      <c r="AC8" s="249">
        <f t="shared" si="22"/>
        <v>5.5578035378086935E-2</v>
      </c>
      <c r="AD8" s="80">
        <f t="shared" si="23"/>
        <v>5.7557784570404572E-2</v>
      </c>
      <c r="AE8" s="15"/>
      <c r="AF8" s="231"/>
      <c r="AG8" s="103"/>
      <c r="AH8" s="3"/>
      <c r="AI8" s="103"/>
      <c r="AJ8" s="3"/>
      <c r="AK8" s="103"/>
      <c r="AL8" s="103" t="s">
        <v>696</v>
      </c>
    </row>
    <row r="9" spans="1:38" s="10" customFormat="1" x14ac:dyDescent="0.2">
      <c r="A9" s="216"/>
      <c r="B9" s="233"/>
      <c r="C9" s="233"/>
      <c r="D9" s="234"/>
      <c r="E9" s="234"/>
      <c r="F9" s="235"/>
      <c r="G9" s="235"/>
      <c r="H9" s="235"/>
      <c r="I9" s="235"/>
      <c r="J9" s="236"/>
      <c r="K9" s="236"/>
      <c r="L9" s="251"/>
      <c r="M9" s="237"/>
      <c r="N9" s="238"/>
      <c r="O9" s="238"/>
      <c r="P9" s="238"/>
      <c r="Q9" s="238"/>
      <c r="R9" s="238"/>
      <c r="S9" s="238"/>
      <c r="T9" s="238"/>
      <c r="U9" s="238"/>
      <c r="V9" s="238"/>
      <c r="W9" s="280"/>
      <c r="X9" s="281"/>
      <c r="Y9" s="280"/>
      <c r="Z9" s="281"/>
      <c r="AA9" s="280"/>
      <c r="AB9" s="281"/>
      <c r="AC9" s="280"/>
      <c r="AD9" s="281"/>
      <c r="AE9" s="239"/>
      <c r="AF9" s="219"/>
      <c r="AG9" s="219"/>
      <c r="AH9" s="219"/>
      <c r="AI9" s="219"/>
      <c r="AJ9" s="219"/>
      <c r="AK9" s="219"/>
      <c r="AL9" s="240"/>
    </row>
    <row r="10" spans="1:38" x14ac:dyDescent="0.2">
      <c r="A10" s="241" t="s">
        <v>4</v>
      </c>
      <c r="B10" s="17" t="s">
        <v>230</v>
      </c>
      <c r="C10" s="241" t="s">
        <v>272</v>
      </c>
      <c r="D10" s="1" t="s">
        <v>422</v>
      </c>
      <c r="E10" s="244" t="s">
        <v>443</v>
      </c>
      <c r="F10" s="2">
        <v>1286.6215999999999</v>
      </c>
      <c r="G10" s="226">
        <v>1389.4247</v>
      </c>
      <c r="H10" s="2">
        <v>102.8031</v>
      </c>
      <c r="I10" s="226">
        <v>102.86539999999999</v>
      </c>
      <c r="J10" s="226">
        <v>24</v>
      </c>
      <c r="K10" s="2">
        <v>2.1499999999999998E-2</v>
      </c>
      <c r="L10" s="227"/>
      <c r="M10" s="16">
        <f t="shared" ref="M10:M42" si="24">-38.26455+(0.3722442*I10)</f>
        <v>2.6498530680001409E-2</v>
      </c>
      <c r="N10" s="228">
        <f t="shared" ref="N10:N48" si="25">(-0.030314551*I10^3)+9.432834797*I10^2-977.9384933*I10+33780.38242</f>
        <v>8.0450580462638754E-2</v>
      </c>
      <c r="O10" s="7">
        <f t="shared" ref="O10:O48" si="26">(I10-102.68)/2.49</f>
        <v>7.4457831325296028E-2</v>
      </c>
      <c r="P10" s="228">
        <f t="shared" ref="P10:P48" si="27">-0.03238697*(I10^3)+10.08428*(I10^2)-1046.189*I10+36163.67</f>
        <v>0.16157943761209026</v>
      </c>
      <c r="Q10" s="7">
        <f t="shared" ref="Q10:Q48" si="28">-0.01917*(I10-100)^3+0.1984*(I10-100)^2-0.241*(I10-100)-0.341</f>
        <v>0.14640381231103633</v>
      </c>
      <c r="R10" s="228">
        <f t="shared" ref="R10:R48" si="29">-0.00111808*(I10-100)^8 + 0.04498451*(I10-100)^7-0.7727143*(I10-100)^6+7.4128146*(I10-100)^5
- 43.468301*(I10-100)^4 + 159.54433*(I10-100)^3-357.7651*(I10-100)^2 + 448.2404 *(I10-100)-240.461</f>
        <v>0.14713469281628022</v>
      </c>
      <c r="S10" s="7">
        <f t="shared" ref="S10:S48" si="30">0.74203*(-0.019*I10^3 + 5.90332*I10^2-610.79472*I10 + 21050.30165) - 3.54278</f>
        <v>7.6430780069061122E-2</v>
      </c>
      <c r="T10" s="228">
        <f t="shared" ref="T10:T48" si="31">47513.64243-1374.824414*I10+13.25586152*I10^2-0.04258891551*I10^3</f>
        <v>5.2016392000950873E-2</v>
      </c>
      <c r="U10" s="7">
        <f t="shared" ref="U10:U48" si="32">-36.42055 + (0.354812 * I10)</f>
        <v>7.7328304799998193E-2</v>
      </c>
      <c r="V10" s="279"/>
      <c r="W10" s="78">
        <f>-0.05541+1.028*N10</f>
        <v>2.7293196715592646E-2</v>
      </c>
      <c r="X10" s="78">
        <f t="shared" ref="X10" si="33">-0.05305+1.087*O10</f>
        <v>2.7885662650596776E-2</v>
      </c>
      <c r="Y10" s="78">
        <f t="shared" ref="Y10" si="34">-0.1385+1.028*P10</f>
        <v>2.7603661865228779E-2</v>
      </c>
      <c r="Z10" s="78">
        <f t="shared" ref="Z10" si="35">-0.1254+1.039*Q10</f>
        <v>2.6713560991166729E-2</v>
      </c>
      <c r="AA10" s="78">
        <f t="shared" ref="AA10" si="36">-0.1238+1.035*R10</f>
        <v>2.8484407064850031E-2</v>
      </c>
      <c r="AB10" s="78">
        <f t="shared" ref="AB10" si="37">-0.05094+1.023*S10</f>
        <v>2.7248688010649516E-2</v>
      </c>
      <c r="AC10" s="78">
        <f t="shared" ref="AC10" si="38">-0.02427+0.9921*T10</f>
        <v>2.7335462504143357E-2</v>
      </c>
      <c r="AD10" s="78">
        <f t="shared" ref="AD10" si="39">-0.05735+1.11*U10</f>
        <v>2.8484418327998001E-2</v>
      </c>
      <c r="AE10" s="15"/>
      <c r="AF10" s="226">
        <v>1123.5283999999999</v>
      </c>
      <c r="AG10" s="2">
        <v>1453.806</v>
      </c>
      <c r="AH10" s="226">
        <v>330.27760000000001</v>
      </c>
      <c r="AI10" s="2">
        <v>330.47763400000002</v>
      </c>
      <c r="AJ10" s="226">
        <v>1122.7762889999999</v>
      </c>
      <c r="AK10" s="2">
        <v>1453.253923</v>
      </c>
      <c r="AL10" s="244" t="s">
        <v>590</v>
      </c>
    </row>
    <row r="11" spans="1:38" x14ac:dyDescent="0.2">
      <c r="A11" s="242" t="s">
        <v>7</v>
      </c>
      <c r="B11" s="17" t="s">
        <v>243</v>
      </c>
      <c r="C11" s="242" t="s">
        <v>272</v>
      </c>
      <c r="D11" s="1" t="s">
        <v>436</v>
      </c>
      <c r="E11" s="60" t="s">
        <v>443</v>
      </c>
      <c r="F11" s="2">
        <v>1285.9037000000001</v>
      </c>
      <c r="G11" s="76">
        <v>1388.7497000000001</v>
      </c>
      <c r="H11" s="2">
        <v>102.846</v>
      </c>
      <c r="I11" s="76">
        <v>102.871</v>
      </c>
      <c r="J11" s="76">
        <v>24</v>
      </c>
      <c r="K11" s="2">
        <v>2.1499999999999998E-2</v>
      </c>
      <c r="L11" s="222"/>
      <c r="M11" s="16">
        <f t="shared" si="24"/>
        <v>2.8583098200002155E-2</v>
      </c>
      <c r="N11" s="81">
        <f t="shared" si="25"/>
        <v>8.2608696386159863E-2</v>
      </c>
      <c r="O11" s="7">
        <f t="shared" si="26"/>
        <v>7.6706827309232242E-2</v>
      </c>
      <c r="P11" s="81">
        <f t="shared" si="27"/>
        <v>0.16365523429703899</v>
      </c>
      <c r="Q11" s="7">
        <f t="shared" si="28"/>
        <v>0.14877816469812805</v>
      </c>
      <c r="R11" s="81">
        <f t="shared" si="29"/>
        <v>0.14879962858003637</v>
      </c>
      <c r="S11" s="7">
        <f t="shared" si="30"/>
        <v>7.8785586133051311E-2</v>
      </c>
      <c r="T11" s="81">
        <f t="shared" si="31"/>
        <v>5.4134030127897859E-2</v>
      </c>
      <c r="U11" s="7">
        <f t="shared" si="32"/>
        <v>7.9315252000000669E-2</v>
      </c>
      <c r="V11" s="85"/>
      <c r="W11" s="5">
        <f>-0.05541+1.028*N11</f>
        <v>2.9511739884972341E-2</v>
      </c>
      <c r="X11" s="79">
        <f t="shared" ref="X11" si="40">-0.05305+1.087*O11</f>
        <v>3.033032128513545E-2</v>
      </c>
      <c r="Y11" s="5">
        <f t="shared" ref="Y11" si="41">-0.1385+1.028*P11</f>
        <v>2.9737580857356061E-2</v>
      </c>
      <c r="Z11" s="79">
        <f t="shared" ref="Z11" si="42">-0.1254+1.039*Q11</f>
        <v>2.9180513121355028E-2</v>
      </c>
      <c r="AA11" s="5">
        <f t="shared" ref="AA11" si="43">-0.1238+1.035*R11</f>
        <v>3.0207615580337632E-2</v>
      </c>
      <c r="AB11" s="79">
        <f t="shared" ref="AB11" si="44">-0.05094+1.023*S11</f>
        <v>2.9657654614111489E-2</v>
      </c>
      <c r="AC11" s="5">
        <f t="shared" ref="AC11" si="45">-0.02427+0.9921*T11</f>
        <v>2.9436371289887464E-2</v>
      </c>
      <c r="AD11" s="79">
        <f t="shared" ref="AD11" si="46">-0.05735+1.11*U11</f>
        <v>3.0689929720000758E-2</v>
      </c>
      <c r="AE11" s="15"/>
      <c r="AF11" s="76">
        <v>1122.7273</v>
      </c>
      <c r="AG11" s="2">
        <v>1453.1244999999999</v>
      </c>
      <c r="AH11" s="76">
        <v>330.3972</v>
      </c>
      <c r="AI11" s="2">
        <v>330.47763400000002</v>
      </c>
      <c r="AJ11" s="76">
        <v>1122.7762889999999</v>
      </c>
      <c r="AK11" s="2">
        <v>1453.253923</v>
      </c>
      <c r="AL11" s="60" t="s">
        <v>510</v>
      </c>
    </row>
    <row r="12" spans="1:38" x14ac:dyDescent="0.2">
      <c r="A12" s="242" t="s">
        <v>2</v>
      </c>
      <c r="B12" s="17" t="s">
        <v>252</v>
      </c>
      <c r="C12" s="242" t="s">
        <v>272</v>
      </c>
      <c r="D12" s="1" t="s">
        <v>422</v>
      </c>
      <c r="E12" s="60" t="s">
        <v>443</v>
      </c>
      <c r="F12" s="2">
        <v>1285.903</v>
      </c>
      <c r="G12" s="76">
        <v>1388.7491</v>
      </c>
      <c r="H12" s="2">
        <v>102.84610000000001</v>
      </c>
      <c r="I12" s="76">
        <v>102.8695</v>
      </c>
      <c r="J12" s="76">
        <v>24</v>
      </c>
      <c r="K12" s="2">
        <v>2.1499999999999998E-2</v>
      </c>
      <c r="L12" s="222"/>
      <c r="M12" s="16">
        <f t="shared" si="24"/>
        <v>2.8024731900003985E-2</v>
      </c>
      <c r="N12" s="81">
        <f t="shared" si="25"/>
        <v>8.2030152472725604E-2</v>
      </c>
      <c r="O12" s="7">
        <f t="shared" si="26"/>
        <v>7.6104417670680852E-2</v>
      </c>
      <c r="P12" s="81">
        <f t="shared" si="27"/>
        <v>0.16309866709343623</v>
      </c>
      <c r="Q12" s="7">
        <f t="shared" si="28"/>
        <v>0.14814197188847217</v>
      </c>
      <c r="R12" s="81">
        <f t="shared" si="29"/>
        <v>0.1483531138426315</v>
      </c>
      <c r="S12" s="7">
        <f t="shared" si="30"/>
        <v>7.8154652844989236E-2</v>
      </c>
      <c r="T12" s="81">
        <f t="shared" si="31"/>
        <v>5.3566112692351453E-2</v>
      </c>
      <c r="U12" s="7">
        <f t="shared" si="32"/>
        <v>7.8783034000004193E-2</v>
      </c>
      <c r="V12" s="85"/>
      <c r="W12" s="5">
        <f t="shared" ref="W12:W47" si="47">-0.05541+1.028*N12</f>
        <v>2.8916996741961923E-2</v>
      </c>
      <c r="X12" s="79">
        <f t="shared" ref="X12:X48" si="48">-0.05305+1.087*O12</f>
        <v>2.9675502008030083E-2</v>
      </c>
      <c r="Y12" s="5">
        <f t="shared" ref="Y12:Y48" si="49">-0.1385+1.028*P12</f>
        <v>2.9165429772052442E-2</v>
      </c>
      <c r="Z12" s="79">
        <f t="shared" ref="Z12:Z48" si="50">-0.1254+1.039*Q12</f>
        <v>2.8519508792122561E-2</v>
      </c>
      <c r="AA12" s="5">
        <f t="shared" ref="AA12:AA48" si="51">-0.1238+1.035*R12</f>
        <v>2.9745472827123587E-2</v>
      </c>
      <c r="AB12" s="79">
        <f t="shared" ref="AB12:AB48" si="52">-0.05094+1.023*S12</f>
        <v>2.9012209860423979E-2</v>
      </c>
      <c r="AC12" s="5">
        <f t="shared" ref="AC12:AC48" si="53">-0.02427+0.9921*T12</f>
        <v>2.8872940402081874E-2</v>
      </c>
      <c r="AD12" s="79">
        <f t="shared" ref="AD12:AD48" si="54">-0.05735+1.11*U12</f>
        <v>3.0099167740004665E-2</v>
      </c>
      <c r="AE12" s="15"/>
      <c r="AF12" s="76">
        <v>1122.7693999999999</v>
      </c>
      <c r="AG12" s="2">
        <v>1453.1717000000001</v>
      </c>
      <c r="AH12" s="76">
        <v>330.40230000000003</v>
      </c>
      <c r="AI12" s="2">
        <v>330.4776</v>
      </c>
      <c r="AJ12" s="76">
        <v>1122.7763</v>
      </c>
      <c r="AK12" s="2">
        <v>1453.2538999999999</v>
      </c>
      <c r="AL12" s="60" t="s">
        <v>581</v>
      </c>
    </row>
    <row r="13" spans="1:38" x14ac:dyDescent="0.2">
      <c r="A13" s="242" t="s">
        <v>4</v>
      </c>
      <c r="B13" s="17" t="s">
        <v>232</v>
      </c>
      <c r="C13" s="242" t="s">
        <v>273</v>
      </c>
      <c r="D13" s="1" t="s">
        <v>424</v>
      </c>
      <c r="E13" s="60" t="s">
        <v>443</v>
      </c>
      <c r="F13" s="2">
        <v>1286.1423</v>
      </c>
      <c r="G13" s="76">
        <v>1389.1196</v>
      </c>
      <c r="H13" s="2">
        <v>102.9773</v>
      </c>
      <c r="I13" s="76">
        <v>103.03749999999999</v>
      </c>
      <c r="J13" s="76">
        <v>24</v>
      </c>
      <c r="K13" s="2">
        <v>7.5899999999999995E-2</v>
      </c>
      <c r="L13" s="222"/>
      <c r="M13" s="16">
        <f t="shared" si="24"/>
        <v>9.0561757499997952E-2</v>
      </c>
      <c r="N13" s="81">
        <f t="shared" si="25"/>
        <v>0.14885135927033843</v>
      </c>
      <c r="O13" s="7">
        <f t="shared" si="26"/>
        <v>0.14357429718874998</v>
      </c>
      <c r="P13" s="81">
        <f t="shared" si="27"/>
        <v>0.22778093813394662</v>
      </c>
      <c r="Q13" s="7">
        <f t="shared" si="28"/>
        <v>0.22023824376952866</v>
      </c>
      <c r="R13" s="81">
        <f t="shared" si="29"/>
        <v>0.20235366669089672</v>
      </c>
      <c r="S13" s="7">
        <f t="shared" si="30"/>
        <v>0.14957756611318951</v>
      </c>
      <c r="T13" s="81">
        <f t="shared" si="31"/>
        <v>0.12011947327846428</v>
      </c>
      <c r="U13" s="7">
        <f t="shared" si="32"/>
        <v>0.1383914500000003</v>
      </c>
      <c r="V13" s="85"/>
      <c r="W13" s="5">
        <f t="shared" si="47"/>
        <v>9.7609197329907901E-2</v>
      </c>
      <c r="X13" s="79">
        <f t="shared" si="48"/>
        <v>0.10301526104417123</v>
      </c>
      <c r="Y13" s="5">
        <f t="shared" si="49"/>
        <v>9.5658804401697106E-2</v>
      </c>
      <c r="Z13" s="79">
        <f t="shared" si="50"/>
        <v>0.10342753527654025</v>
      </c>
      <c r="AA13" s="5">
        <f t="shared" si="51"/>
        <v>8.56360450250781E-2</v>
      </c>
      <c r="AB13" s="79">
        <f t="shared" si="52"/>
        <v>0.10207785013379285</v>
      </c>
      <c r="AC13" s="5">
        <f t="shared" si="53"/>
        <v>9.490052943956441E-2</v>
      </c>
      <c r="AD13" s="79">
        <f t="shared" si="54"/>
        <v>9.6264509500000359E-2</v>
      </c>
      <c r="AE13" s="15"/>
      <c r="AF13" s="76">
        <v>1123.4874</v>
      </c>
      <c r="AG13" s="2">
        <v>1453.7720999999999</v>
      </c>
      <c r="AH13" s="76">
        <v>330.28469999999999</v>
      </c>
      <c r="AI13" s="2">
        <v>330.47763400000002</v>
      </c>
      <c r="AJ13" s="76">
        <v>1122.7762889999999</v>
      </c>
      <c r="AK13" s="2">
        <v>1453.253923</v>
      </c>
      <c r="AL13" s="60" t="s">
        <v>592</v>
      </c>
    </row>
    <row r="14" spans="1:38" x14ac:dyDescent="0.2">
      <c r="A14" s="242" t="s">
        <v>7</v>
      </c>
      <c r="B14" s="17" t="s">
        <v>247</v>
      </c>
      <c r="C14" s="242" t="s">
        <v>273</v>
      </c>
      <c r="D14" s="1" t="s">
        <v>440</v>
      </c>
      <c r="E14" s="60" t="s">
        <v>443</v>
      </c>
      <c r="F14" s="2">
        <v>1285.4793</v>
      </c>
      <c r="G14" s="76">
        <v>1388.4372000000001</v>
      </c>
      <c r="H14" s="2">
        <v>102.9579</v>
      </c>
      <c r="I14" s="76">
        <v>102.98350000000001</v>
      </c>
      <c r="J14" s="76">
        <v>24</v>
      </c>
      <c r="K14" s="2">
        <v>7.5899999999999995E-2</v>
      </c>
      <c r="L14" s="222"/>
      <c r="M14" s="16">
        <f t="shared" si="24"/>
        <v>7.0460570700006997E-2</v>
      </c>
      <c r="N14" s="81">
        <f t="shared" si="25"/>
        <v>0.12694860887859249</v>
      </c>
      <c r="O14" s="7">
        <f t="shared" si="26"/>
        <v>0.12188755020080307</v>
      </c>
      <c r="P14" s="81">
        <f t="shared" si="27"/>
        <v>0.20649617289018352</v>
      </c>
      <c r="Q14" s="7">
        <f t="shared" si="28"/>
        <v>0.1968922642215391</v>
      </c>
      <c r="R14" s="81">
        <f t="shared" si="29"/>
        <v>0.18394866108587848</v>
      </c>
      <c r="S14" s="7">
        <f t="shared" si="30"/>
        <v>0.12646306182974154</v>
      </c>
      <c r="T14" s="81">
        <f t="shared" si="31"/>
        <v>9.8108335187134799E-2</v>
      </c>
      <c r="U14" s="7">
        <f t="shared" si="32"/>
        <v>0.11923160200000638</v>
      </c>
      <c r="V14" s="85"/>
      <c r="W14" s="5">
        <f t="shared" si="47"/>
        <v>7.5093169927193074E-2</v>
      </c>
      <c r="X14" s="79">
        <f t="shared" si="48"/>
        <v>7.9441767068272925E-2</v>
      </c>
      <c r="Y14" s="5">
        <f t="shared" si="49"/>
        <v>7.377806573110865E-2</v>
      </c>
      <c r="Z14" s="79">
        <f t="shared" si="50"/>
        <v>7.9171062526179115E-2</v>
      </c>
      <c r="AA14" s="5">
        <f t="shared" si="51"/>
        <v>6.6586864223884212E-2</v>
      </c>
      <c r="AB14" s="79">
        <f t="shared" si="52"/>
        <v>7.8431712251825589E-2</v>
      </c>
      <c r="AC14" s="5">
        <f t="shared" si="53"/>
        <v>7.3063279339156434E-2</v>
      </c>
      <c r="AD14" s="79">
        <f t="shared" si="54"/>
        <v>7.4997078220007077E-2</v>
      </c>
      <c r="AE14" s="15"/>
      <c r="AF14" s="76">
        <v>1122.7204999999999</v>
      </c>
      <c r="AG14" s="2">
        <v>1453.1161</v>
      </c>
      <c r="AH14" s="76">
        <v>330.3956</v>
      </c>
      <c r="AI14" s="2">
        <v>330.47763400000002</v>
      </c>
      <c r="AJ14" s="76">
        <v>1122.7762889999999</v>
      </c>
      <c r="AK14" s="2">
        <v>1453.253923</v>
      </c>
      <c r="AL14" s="60" t="s">
        <v>503</v>
      </c>
    </row>
    <row r="15" spans="1:38" x14ac:dyDescent="0.2">
      <c r="A15" s="242" t="s">
        <v>2</v>
      </c>
      <c r="B15" s="17" t="s">
        <v>253</v>
      </c>
      <c r="C15" s="242" t="s">
        <v>273</v>
      </c>
      <c r="D15" s="1" t="s">
        <v>424</v>
      </c>
      <c r="E15" s="60" t="s">
        <v>443</v>
      </c>
      <c r="F15" s="2">
        <v>1285.5309</v>
      </c>
      <c r="G15" s="76">
        <v>1388.4539</v>
      </c>
      <c r="H15" s="2">
        <v>102.923</v>
      </c>
      <c r="I15" s="76">
        <v>102.9485</v>
      </c>
      <c r="J15" s="76">
        <v>24</v>
      </c>
      <c r="K15" s="2">
        <v>7.5899999999999995E-2</v>
      </c>
      <c r="L15" s="222"/>
      <c r="M15" s="16">
        <f t="shared" si="24"/>
        <v>5.7432023700002333E-2</v>
      </c>
      <c r="N15" s="81">
        <f t="shared" si="25"/>
        <v>0.11295972593507031</v>
      </c>
      <c r="O15" s="7">
        <f t="shared" si="26"/>
        <v>0.10783132530120033</v>
      </c>
      <c r="P15" s="81">
        <f t="shared" si="27"/>
        <v>0.19294250874372665</v>
      </c>
      <c r="Q15" s="7">
        <f t="shared" si="28"/>
        <v>0.18184301715457191</v>
      </c>
      <c r="R15" s="81">
        <f t="shared" si="29"/>
        <v>0.17259989739704906</v>
      </c>
      <c r="S15" s="7">
        <f t="shared" si="30"/>
        <v>0.11155748335645077</v>
      </c>
      <c r="T15" s="81">
        <f t="shared" si="31"/>
        <v>8.4144589847710449E-2</v>
      </c>
      <c r="U15" s="7">
        <f t="shared" si="32"/>
        <v>0.10681318200000334</v>
      </c>
      <c r="V15" s="85"/>
      <c r="W15" s="5">
        <f t="shared" si="47"/>
        <v>6.0712598261252276E-2</v>
      </c>
      <c r="X15" s="79">
        <f t="shared" si="48"/>
        <v>6.4162650602404767E-2</v>
      </c>
      <c r="Y15" s="5">
        <f t="shared" si="49"/>
        <v>5.9844898988550999E-2</v>
      </c>
      <c r="Z15" s="79">
        <f t="shared" si="50"/>
        <v>6.3534894823600196E-2</v>
      </c>
      <c r="AA15" s="5">
        <f t="shared" si="51"/>
        <v>5.4840893805945784E-2</v>
      </c>
      <c r="AB15" s="79">
        <f t="shared" si="52"/>
        <v>6.3183305473649129E-2</v>
      </c>
      <c r="AC15" s="5">
        <f t="shared" si="53"/>
        <v>5.9209847587913533E-2</v>
      </c>
      <c r="AD15" s="79">
        <f t="shared" si="54"/>
        <v>6.121263202000371E-2</v>
      </c>
      <c r="AE15" s="15"/>
      <c r="AF15" s="76">
        <v>1122.7674999999999</v>
      </c>
      <c r="AG15" s="2">
        <v>1453.1632999999999</v>
      </c>
      <c r="AH15" s="76">
        <v>330.39580000000001</v>
      </c>
      <c r="AI15" s="2">
        <v>330.4776</v>
      </c>
      <c r="AJ15" s="76">
        <v>1122.7763</v>
      </c>
      <c r="AK15" s="2">
        <v>1453.2538999999999</v>
      </c>
      <c r="AL15" s="60" t="s">
        <v>582</v>
      </c>
    </row>
    <row r="16" spans="1:38" x14ac:dyDescent="0.2">
      <c r="A16" s="242" t="s">
        <v>6</v>
      </c>
      <c r="B16" s="17" t="s">
        <v>258</v>
      </c>
      <c r="C16" s="242" t="s">
        <v>273</v>
      </c>
      <c r="D16" s="1" t="s">
        <v>424</v>
      </c>
      <c r="E16" s="60" t="s">
        <v>443</v>
      </c>
      <c r="F16" s="2">
        <v>1285.1523</v>
      </c>
      <c r="G16" s="76">
        <v>1388.1128000000001</v>
      </c>
      <c r="H16" s="2">
        <v>102.9605</v>
      </c>
      <c r="I16" s="76">
        <v>102.9554</v>
      </c>
      <c r="J16" s="76">
        <v>24</v>
      </c>
      <c r="K16" s="2">
        <v>7.5899999999999995E-2</v>
      </c>
      <c r="L16" s="222"/>
      <c r="M16" s="16">
        <f t="shared" si="24"/>
        <v>6.0000508680005282E-2</v>
      </c>
      <c r="N16" s="81">
        <f t="shared" si="25"/>
        <v>0.11570414582820376</v>
      </c>
      <c r="O16" s="7">
        <f t="shared" si="26"/>
        <v>0.11060240963855041</v>
      </c>
      <c r="P16" s="81">
        <f t="shared" si="27"/>
        <v>0.19559893714904319</v>
      </c>
      <c r="Q16" s="7">
        <f t="shared" si="28"/>
        <v>0.18480443426519394</v>
      </c>
      <c r="R16" s="81">
        <f t="shared" si="29"/>
        <v>0.17480367956090959</v>
      </c>
      <c r="S16" s="7">
        <f t="shared" si="30"/>
        <v>0.11449105393098957</v>
      </c>
      <c r="T16" s="81">
        <f t="shared" si="31"/>
        <v>8.6877921232371591E-2</v>
      </c>
      <c r="U16" s="7">
        <f t="shared" si="32"/>
        <v>0.10926138479999992</v>
      </c>
      <c r="V16" s="85"/>
      <c r="W16" s="5">
        <f t="shared" si="47"/>
        <v>6.3533861911393472E-2</v>
      </c>
      <c r="X16" s="79">
        <f t="shared" si="48"/>
        <v>6.7174819277104281E-2</v>
      </c>
      <c r="Y16" s="5">
        <f t="shared" si="49"/>
        <v>6.257570738921639E-2</v>
      </c>
      <c r="Z16" s="79">
        <f t="shared" si="50"/>
        <v>6.6611807201536477E-2</v>
      </c>
      <c r="AA16" s="5">
        <f t="shared" si="51"/>
        <v>5.7121808345541425E-2</v>
      </c>
      <c r="AB16" s="79">
        <f t="shared" si="52"/>
        <v>6.6184348171402327E-2</v>
      </c>
      <c r="AC16" s="5">
        <f t="shared" si="53"/>
        <v>6.1921585654635861E-2</v>
      </c>
      <c r="AD16" s="79">
        <f t="shared" si="54"/>
        <v>6.3930137127999914E-2</v>
      </c>
      <c r="AE16" s="15"/>
      <c r="AF16" s="76">
        <v>1122.3421000000001</v>
      </c>
      <c r="AG16" s="2">
        <v>1452.8361</v>
      </c>
      <c r="AH16" s="76">
        <v>330.49400000000003</v>
      </c>
      <c r="AI16" s="2">
        <v>330.4776</v>
      </c>
      <c r="AJ16" s="76">
        <v>1122.7763</v>
      </c>
      <c r="AK16" s="2">
        <v>1453.2538999999999</v>
      </c>
      <c r="AL16" s="60" t="s">
        <v>581</v>
      </c>
    </row>
    <row r="17" spans="1:38" x14ac:dyDescent="0.2">
      <c r="A17" s="242" t="s">
        <v>5</v>
      </c>
      <c r="B17" s="17" t="s">
        <v>261</v>
      </c>
      <c r="C17" s="242" t="s">
        <v>273</v>
      </c>
      <c r="D17" s="1" t="s">
        <v>424</v>
      </c>
      <c r="E17" s="60" t="s">
        <v>443</v>
      </c>
      <c r="F17" s="2">
        <v>1285.1135999999999</v>
      </c>
      <c r="G17" s="76">
        <v>1388.0811000000001</v>
      </c>
      <c r="H17" s="2">
        <v>102.9675</v>
      </c>
      <c r="I17" s="76">
        <v>102.9579</v>
      </c>
      <c r="J17" s="76">
        <v>24</v>
      </c>
      <c r="K17" s="2">
        <v>7.5899999999999995E-2</v>
      </c>
      <c r="L17" s="222"/>
      <c r="M17" s="16">
        <f t="shared" si="24"/>
        <v>6.0931119179997495E-2</v>
      </c>
      <c r="N17" s="81">
        <f t="shared" si="25"/>
        <v>0.11670014179981081</v>
      </c>
      <c r="O17" s="7">
        <f t="shared" si="26"/>
        <v>0.11160642570280653</v>
      </c>
      <c r="P17" s="81">
        <f t="shared" si="27"/>
        <v>0.19656331901205704</v>
      </c>
      <c r="Q17" s="7">
        <f t="shared" si="28"/>
        <v>0.18587808168259518</v>
      </c>
      <c r="R17" s="81">
        <f t="shared" si="29"/>
        <v>0.17560609759584622</v>
      </c>
      <c r="S17" s="7">
        <f t="shared" si="30"/>
        <v>0.115554551194605</v>
      </c>
      <c r="T17" s="81">
        <f t="shared" si="31"/>
        <v>8.7870650364493486E-2</v>
      </c>
      <c r="U17" s="7">
        <f t="shared" si="32"/>
        <v>0.11014841480000115</v>
      </c>
      <c r="V17" s="85"/>
      <c r="W17" s="5">
        <f t="shared" si="47"/>
        <v>6.455774577020551E-2</v>
      </c>
      <c r="X17" s="79">
        <f t="shared" si="48"/>
        <v>6.82661847389507E-2</v>
      </c>
      <c r="Y17" s="5">
        <f t="shared" si="49"/>
        <v>6.3567091944394638E-2</v>
      </c>
      <c r="Z17" s="79">
        <f t="shared" si="50"/>
        <v>6.7727326868216364E-2</v>
      </c>
      <c r="AA17" s="5">
        <f t="shared" si="51"/>
        <v>5.7952311011700841E-2</v>
      </c>
      <c r="AB17" s="79">
        <f t="shared" si="52"/>
        <v>6.7272305872080912E-2</v>
      </c>
      <c r="AC17" s="5">
        <f t="shared" si="53"/>
        <v>6.2906472226613983E-2</v>
      </c>
      <c r="AD17" s="79">
        <f t="shared" si="54"/>
        <v>6.4914740428001286E-2</v>
      </c>
      <c r="AE17" s="15"/>
      <c r="AF17" s="76">
        <v>1122.2855</v>
      </c>
      <c r="AG17" s="2">
        <v>1452.7938999999999</v>
      </c>
      <c r="AH17" s="76">
        <v>330.50839999999999</v>
      </c>
      <c r="AI17" s="2">
        <v>330.4776</v>
      </c>
      <c r="AJ17" s="76">
        <v>1122.7763</v>
      </c>
      <c r="AK17" s="2">
        <v>1453.2538999999999</v>
      </c>
      <c r="AL17" s="60" t="s">
        <v>586</v>
      </c>
    </row>
    <row r="18" spans="1:38" x14ac:dyDescent="0.2">
      <c r="A18" s="242" t="s">
        <v>7</v>
      </c>
      <c r="B18" s="17" t="s">
        <v>242</v>
      </c>
      <c r="C18" s="242" t="s">
        <v>274</v>
      </c>
      <c r="D18" s="1" t="s">
        <v>426</v>
      </c>
      <c r="E18" s="60" t="s">
        <v>443</v>
      </c>
      <c r="F18" s="2">
        <v>1286.0642</v>
      </c>
      <c r="G18" s="76">
        <v>1388.8777</v>
      </c>
      <c r="H18" s="2">
        <v>102.8135</v>
      </c>
      <c r="I18" s="76">
        <v>102.84139999999999</v>
      </c>
      <c r="J18" s="76">
        <v>24</v>
      </c>
      <c r="K18" s="2">
        <v>9.4000000000000004E-3</v>
      </c>
      <c r="L18" s="222"/>
      <c r="M18" s="16">
        <f t="shared" si="24"/>
        <v>1.756466988000227E-2</v>
      </c>
      <c r="N18" s="81">
        <f t="shared" si="25"/>
        <v>7.1257234063523356E-2</v>
      </c>
      <c r="O18" s="7">
        <f t="shared" si="26"/>
        <v>6.4819277108428192E-2</v>
      </c>
      <c r="P18" s="81">
        <f t="shared" si="27"/>
        <v>0.15274737212166656</v>
      </c>
      <c r="Q18" s="7">
        <f t="shared" si="28"/>
        <v>0.13625214408933078</v>
      </c>
      <c r="R18" s="81">
        <f t="shared" si="29"/>
        <v>0.14005421869933343</v>
      </c>
      <c r="S18" s="7">
        <f t="shared" si="30"/>
        <v>6.6360019762678579E-2</v>
      </c>
      <c r="T18" s="81">
        <f t="shared" si="31"/>
        <v>4.3021691562898923E-2</v>
      </c>
      <c r="U18" s="7">
        <f t="shared" si="32"/>
        <v>6.8812816799997734E-2</v>
      </c>
      <c r="V18" s="85"/>
      <c r="W18" s="5">
        <f t="shared" si="47"/>
        <v>1.7842436617302004E-2</v>
      </c>
      <c r="X18" s="79">
        <f t="shared" si="48"/>
        <v>1.7408554216861438E-2</v>
      </c>
      <c r="Y18" s="5">
        <f t="shared" si="49"/>
        <v>1.8524298541073209E-2</v>
      </c>
      <c r="Z18" s="79">
        <f t="shared" si="50"/>
        <v>1.6165977708814672E-2</v>
      </c>
      <c r="AA18" s="5">
        <f t="shared" si="51"/>
        <v>2.1156116353810095E-2</v>
      </c>
      <c r="AB18" s="79">
        <f t="shared" si="52"/>
        <v>1.6946300217220184E-2</v>
      </c>
      <c r="AC18" s="5">
        <f t="shared" si="53"/>
        <v>1.8411820199552023E-2</v>
      </c>
      <c r="AD18" s="79">
        <f t="shared" si="54"/>
        <v>1.9032226647997488E-2</v>
      </c>
      <c r="AE18" s="15"/>
      <c r="AF18" s="76">
        <v>1122.8198</v>
      </c>
      <c r="AG18" s="2">
        <v>1453.2077999999999</v>
      </c>
      <c r="AH18" s="76">
        <v>330.38799999999998</v>
      </c>
      <c r="AI18" s="2">
        <v>330.47763400000002</v>
      </c>
      <c r="AJ18" s="76">
        <v>1122.7762889999999</v>
      </c>
      <c r="AK18" s="2">
        <v>1453.253923</v>
      </c>
      <c r="AL18" s="60" t="s">
        <v>602</v>
      </c>
    </row>
    <row r="19" spans="1:38" x14ac:dyDescent="0.2">
      <c r="A19" s="242" t="s">
        <v>2</v>
      </c>
      <c r="B19" s="17" t="s">
        <v>248</v>
      </c>
      <c r="C19" s="242" t="s">
        <v>274</v>
      </c>
      <c r="D19" s="1" t="s">
        <v>427</v>
      </c>
      <c r="E19" s="60" t="s">
        <v>443</v>
      </c>
      <c r="F19" s="2">
        <v>1285.9835</v>
      </c>
      <c r="G19" s="76">
        <v>1388.7943</v>
      </c>
      <c r="H19" s="2">
        <v>102.8108</v>
      </c>
      <c r="I19" s="76">
        <v>102.8382</v>
      </c>
      <c r="J19" s="76">
        <v>24</v>
      </c>
      <c r="K19" s="2">
        <v>9.4000000000000004E-3</v>
      </c>
      <c r="L19" s="222"/>
      <c r="M19" s="16">
        <f t="shared" si="24"/>
        <v>1.6373488440002859E-2</v>
      </c>
      <c r="N19" s="81">
        <f t="shared" si="25"/>
        <v>7.0038368263340089E-2</v>
      </c>
      <c r="O19" s="7">
        <f t="shared" si="26"/>
        <v>6.3534136546182202E-2</v>
      </c>
      <c r="P19" s="81">
        <f t="shared" si="27"/>
        <v>0.15157772252860013</v>
      </c>
      <c r="Q19" s="7">
        <f t="shared" si="28"/>
        <v>0.13490159924458328</v>
      </c>
      <c r="R19" s="81">
        <f t="shared" si="29"/>
        <v>0.13911560701831149</v>
      </c>
      <c r="S19" s="7">
        <f t="shared" si="30"/>
        <v>6.5019897504360102E-2</v>
      </c>
      <c r="T19" s="81">
        <f t="shared" si="31"/>
        <v>4.1832430804788601E-2</v>
      </c>
      <c r="U19" s="7">
        <f t="shared" si="32"/>
        <v>6.7677418400002409E-2</v>
      </c>
      <c r="V19" s="85"/>
      <c r="W19" s="5">
        <f t="shared" si="47"/>
        <v>1.6589442574713606E-2</v>
      </c>
      <c r="X19" s="79">
        <f t="shared" si="48"/>
        <v>1.6011606425700056E-2</v>
      </c>
      <c r="Y19" s="5">
        <f t="shared" si="49"/>
        <v>1.7321898759400933E-2</v>
      </c>
      <c r="Z19" s="79">
        <f t="shared" si="50"/>
        <v>1.4762761615121994E-2</v>
      </c>
      <c r="AA19" s="5">
        <f t="shared" si="51"/>
        <v>2.0184653263952385E-2</v>
      </c>
      <c r="AB19" s="79">
        <f t="shared" si="52"/>
        <v>1.5575355146960373E-2</v>
      </c>
      <c r="AC19" s="5">
        <f t="shared" si="53"/>
        <v>1.7231954601430767E-2</v>
      </c>
      <c r="AD19" s="79">
        <f t="shared" si="54"/>
        <v>1.7771934424002683E-2</v>
      </c>
      <c r="AE19" s="15"/>
      <c r="AF19" s="76">
        <v>1122.7761</v>
      </c>
      <c r="AG19" s="2">
        <v>1453.1655000000001</v>
      </c>
      <c r="AH19" s="76">
        <v>330.38940000000002</v>
      </c>
      <c r="AI19" s="2">
        <v>330.4776</v>
      </c>
      <c r="AJ19" s="76">
        <v>1122.7763</v>
      </c>
      <c r="AK19" s="2">
        <v>1453.2538999999999</v>
      </c>
      <c r="AL19" s="60" t="s">
        <v>603</v>
      </c>
    </row>
    <row r="20" spans="1:38" x14ac:dyDescent="0.2">
      <c r="A20" s="242" t="s">
        <v>5</v>
      </c>
      <c r="B20" s="17" t="s">
        <v>264</v>
      </c>
      <c r="C20" s="242" t="s">
        <v>274</v>
      </c>
      <c r="D20" s="1" t="s">
        <v>427</v>
      </c>
      <c r="E20" s="60" t="s">
        <v>443</v>
      </c>
      <c r="F20" s="2">
        <v>1285.5630000000001</v>
      </c>
      <c r="G20" s="76">
        <v>1388.4123</v>
      </c>
      <c r="H20" s="2">
        <v>102.8493</v>
      </c>
      <c r="I20" s="76">
        <v>102.84229999999999</v>
      </c>
      <c r="J20" s="76">
        <v>24</v>
      </c>
      <c r="K20" s="2">
        <v>9.4000000000000004E-3</v>
      </c>
      <c r="L20" s="222"/>
      <c r="M20" s="16">
        <f t="shared" si="24"/>
        <v>1.789968965999833E-2</v>
      </c>
      <c r="N20" s="81">
        <f t="shared" si="25"/>
        <v>7.1600335759285372E-2</v>
      </c>
      <c r="O20" s="7">
        <f t="shared" si="26"/>
        <v>6.5180722891561307E-2</v>
      </c>
      <c r="P20" s="81">
        <f t="shared" si="27"/>
        <v>0.15307667627348565</v>
      </c>
      <c r="Q20" s="7">
        <f t="shared" si="28"/>
        <v>0.13663211410672021</v>
      </c>
      <c r="R20" s="81">
        <f t="shared" si="29"/>
        <v>0.14031839434733229</v>
      </c>
      <c r="S20" s="7">
        <f t="shared" si="30"/>
        <v>6.6737042526386237E-2</v>
      </c>
      <c r="T20" s="81">
        <f t="shared" si="31"/>
        <v>4.3356600115657784E-2</v>
      </c>
      <c r="U20" s="7">
        <f t="shared" si="32"/>
        <v>6.9132147600001304E-2</v>
      </c>
      <c r="V20" s="85"/>
      <c r="W20" s="5">
        <f t="shared" si="47"/>
        <v>1.8195145160545365E-2</v>
      </c>
      <c r="X20" s="79">
        <f t="shared" si="48"/>
        <v>1.7801445783127146E-2</v>
      </c>
      <c r="Y20" s="5">
        <f t="shared" si="49"/>
        <v>1.8862823209143231E-2</v>
      </c>
      <c r="Z20" s="79">
        <f t="shared" si="50"/>
        <v>1.6560766556882295E-2</v>
      </c>
      <c r="AA20" s="5">
        <f t="shared" si="51"/>
        <v>2.1429538149488919E-2</v>
      </c>
      <c r="AB20" s="79">
        <f t="shared" si="52"/>
        <v>1.7331994504493117E-2</v>
      </c>
      <c r="AC20" s="5">
        <f t="shared" si="53"/>
        <v>1.8744082974744086E-2</v>
      </c>
      <c r="AD20" s="79">
        <f t="shared" si="54"/>
        <v>1.938668383600145E-2</v>
      </c>
      <c r="AE20" s="15"/>
      <c r="AF20" s="76">
        <v>1122.2881</v>
      </c>
      <c r="AG20" s="2">
        <v>1452.7882</v>
      </c>
      <c r="AH20" s="76">
        <v>330.50009999999997</v>
      </c>
      <c r="AI20" s="2">
        <v>330.4776</v>
      </c>
      <c r="AJ20" s="76">
        <v>1122.7763</v>
      </c>
      <c r="AK20" s="2">
        <v>1453.2538999999999</v>
      </c>
      <c r="AL20" s="60" t="s">
        <v>589</v>
      </c>
    </row>
    <row r="21" spans="1:38" x14ac:dyDescent="0.2">
      <c r="A21" s="242" t="s">
        <v>8</v>
      </c>
      <c r="B21" s="17" t="s">
        <v>265</v>
      </c>
      <c r="C21" s="242" t="s">
        <v>274</v>
      </c>
      <c r="D21" s="1" t="s">
        <v>426</v>
      </c>
      <c r="E21" s="60" t="s">
        <v>443</v>
      </c>
      <c r="F21" s="2">
        <v>1286.1400000000001</v>
      </c>
      <c r="G21" s="76">
        <v>1388.91</v>
      </c>
      <c r="H21" s="2">
        <v>102.77</v>
      </c>
      <c r="I21" s="76">
        <v>102.8104</v>
      </c>
      <c r="J21" s="76">
        <v>24</v>
      </c>
      <c r="K21" s="2">
        <v>9.4000000000000004E-3</v>
      </c>
      <c r="L21" s="222"/>
      <c r="M21" s="16">
        <f t="shared" si="24"/>
        <v>6.0250996800021994E-3</v>
      </c>
      <c r="N21" s="81">
        <f t="shared" si="25"/>
        <v>5.9519362846913282E-2</v>
      </c>
      <c r="O21" s="7">
        <f t="shared" si="26"/>
        <v>5.2369477911644383E-2</v>
      </c>
      <c r="P21" s="81">
        <f t="shared" si="27"/>
        <v>0.14149673187057488</v>
      </c>
      <c r="Q21" s="7">
        <f t="shared" si="28"/>
        <v>0.12319946123187747</v>
      </c>
      <c r="R21" s="81">
        <f t="shared" si="29"/>
        <v>0.13099206244191919</v>
      </c>
      <c r="S21" s="7">
        <f t="shared" si="30"/>
        <v>5.3404449964207679E-2</v>
      </c>
      <c r="T21" s="81">
        <f t="shared" si="31"/>
        <v>3.1602081617165823E-2</v>
      </c>
      <c r="U21" s="7">
        <f t="shared" si="32"/>
        <v>5.7813644800006614E-2</v>
      </c>
      <c r="V21" s="85"/>
      <c r="W21" s="5">
        <f t="shared" si="47"/>
        <v>5.7759050066268566E-3</v>
      </c>
      <c r="X21" s="79">
        <f t="shared" si="48"/>
        <v>3.8756224899574448E-3</v>
      </c>
      <c r="Y21" s="5">
        <f t="shared" si="49"/>
        <v>6.958640362950963E-3</v>
      </c>
      <c r="Z21" s="79">
        <f t="shared" si="50"/>
        <v>2.6042402199206727E-3</v>
      </c>
      <c r="AA21" s="5">
        <f t="shared" si="51"/>
        <v>1.177678462738635E-2</v>
      </c>
      <c r="AB21" s="79">
        <f t="shared" si="52"/>
        <v>3.6927523133844509E-3</v>
      </c>
      <c r="AC21" s="5">
        <f t="shared" si="53"/>
        <v>7.0824251723902096E-3</v>
      </c>
      <c r="AD21" s="79">
        <f t="shared" si="54"/>
        <v>6.8231457280073515E-3</v>
      </c>
      <c r="AE21" s="15"/>
      <c r="AF21" s="76">
        <v>1123.04</v>
      </c>
      <c r="AG21" s="2">
        <v>1453.38</v>
      </c>
      <c r="AH21" s="76">
        <v>330.34</v>
      </c>
      <c r="AI21" s="2">
        <v>330.47</v>
      </c>
      <c r="AJ21" s="76">
        <v>1122.78</v>
      </c>
      <c r="AK21" s="2">
        <v>1453.25</v>
      </c>
      <c r="AL21" s="60" t="s">
        <v>608</v>
      </c>
    </row>
    <row r="22" spans="1:38" x14ac:dyDescent="0.2">
      <c r="A22" s="242" t="s">
        <v>8</v>
      </c>
      <c r="B22" s="17" t="s">
        <v>267</v>
      </c>
      <c r="C22" s="242" t="s">
        <v>274</v>
      </c>
      <c r="D22" s="1" t="s">
        <v>427</v>
      </c>
      <c r="E22" s="60" t="s">
        <v>443</v>
      </c>
      <c r="F22" s="2">
        <v>1286.1300000000001</v>
      </c>
      <c r="G22" s="76">
        <v>1388.9</v>
      </c>
      <c r="H22" s="2">
        <v>102.77</v>
      </c>
      <c r="I22" s="76">
        <v>102.80419999999999</v>
      </c>
      <c r="J22" s="76">
        <v>24</v>
      </c>
      <c r="K22" s="2">
        <v>9.4000000000000004E-3</v>
      </c>
      <c r="L22" s="222"/>
      <c r="M22" s="16">
        <f t="shared" si="24"/>
        <v>3.717185639999343E-3</v>
      </c>
      <c r="N22" s="81">
        <f t="shared" si="25"/>
        <v>5.7190730971342418E-2</v>
      </c>
      <c r="O22" s="7">
        <f t="shared" si="26"/>
        <v>4.9879518072284197E-2</v>
      </c>
      <c r="P22" s="81">
        <f t="shared" si="27"/>
        <v>0.13926835886377376</v>
      </c>
      <c r="Q22" s="7">
        <f t="shared" si="28"/>
        <v>0.12059729654181067</v>
      </c>
      <c r="R22" s="81">
        <f t="shared" si="29"/>
        <v>0.12918361880542761</v>
      </c>
      <c r="S22" s="7">
        <f t="shared" si="30"/>
        <v>5.0820636219699011E-2</v>
      </c>
      <c r="T22" s="81">
        <f t="shared" si="31"/>
        <v>2.9345618502702564E-2</v>
      </c>
      <c r="U22" s="7">
        <f t="shared" si="32"/>
        <v>5.5613810400004127E-2</v>
      </c>
      <c r="V22" s="85"/>
      <c r="W22" s="5">
        <f t="shared" si="47"/>
        <v>3.3820714385400033E-3</v>
      </c>
      <c r="X22" s="79">
        <f t="shared" si="48"/>
        <v>1.1690361445729214E-3</v>
      </c>
      <c r="Y22" s="5">
        <f t="shared" si="49"/>
        <v>4.6678729119594142E-3</v>
      </c>
      <c r="Z22" s="79">
        <f t="shared" si="50"/>
        <v>-9.940889305873335E-5</v>
      </c>
      <c r="AA22" s="5">
        <f t="shared" si="51"/>
        <v>9.90504546361759E-3</v>
      </c>
      <c r="AB22" s="79">
        <f t="shared" si="52"/>
        <v>1.0495108527520877E-3</v>
      </c>
      <c r="AC22" s="5">
        <f t="shared" si="53"/>
        <v>4.8437881165312134E-3</v>
      </c>
      <c r="AD22" s="79">
        <f t="shared" si="54"/>
        <v>4.3813295440045877E-3</v>
      </c>
      <c r="AE22" s="15"/>
      <c r="AF22" s="76">
        <v>1123</v>
      </c>
      <c r="AG22" s="2">
        <v>1453.36</v>
      </c>
      <c r="AH22" s="76">
        <v>330.36</v>
      </c>
      <c r="AI22" s="2">
        <v>330.47</v>
      </c>
      <c r="AJ22" s="76">
        <v>1122.78</v>
      </c>
      <c r="AK22" s="2">
        <v>1453.25</v>
      </c>
      <c r="AL22" s="60" t="s">
        <v>611</v>
      </c>
    </row>
    <row r="23" spans="1:38" x14ac:dyDescent="0.2">
      <c r="A23" s="242" t="s">
        <v>4</v>
      </c>
      <c r="B23" s="17" t="s">
        <v>234</v>
      </c>
      <c r="C23" s="242" t="s">
        <v>275</v>
      </c>
      <c r="D23" s="1" t="s">
        <v>428</v>
      </c>
      <c r="E23" s="60" t="s">
        <v>443</v>
      </c>
      <c r="F23" s="2">
        <v>1286.5358000000001</v>
      </c>
      <c r="G23" s="76">
        <v>1389.3440000000001</v>
      </c>
      <c r="H23" s="2">
        <v>102.8082</v>
      </c>
      <c r="I23" s="76">
        <v>102.8733</v>
      </c>
      <c r="J23" s="76">
        <v>24</v>
      </c>
      <c r="K23" s="2">
        <v>2.5499999999999998E-2</v>
      </c>
      <c r="L23" s="222"/>
      <c r="M23" s="16">
        <f t="shared" si="24"/>
        <v>2.9439259860005507E-2</v>
      </c>
      <c r="N23" s="81">
        <f t="shared" si="25"/>
        <v>8.3496473052946385E-2</v>
      </c>
      <c r="O23" s="7">
        <f t="shared" si="26"/>
        <v>7.7630522088350834E-2</v>
      </c>
      <c r="P23" s="81">
        <f t="shared" si="27"/>
        <v>0.16450941706716549</v>
      </c>
      <c r="Q23" s="7">
        <f t="shared" si="28"/>
        <v>0.14975395114959461</v>
      </c>
      <c r="R23" s="81">
        <f t="shared" si="29"/>
        <v>0.14948509393366294</v>
      </c>
      <c r="S23" s="7">
        <f t="shared" si="30"/>
        <v>7.9753274370939931E-2</v>
      </c>
      <c r="T23" s="81">
        <f t="shared" si="31"/>
        <v>5.5005818663630635E-2</v>
      </c>
      <c r="U23" s="7">
        <f t="shared" si="32"/>
        <v>8.0131319600006634E-2</v>
      </c>
      <c r="V23" s="85"/>
      <c r="W23" s="5">
        <f t="shared" si="47"/>
        <v>3.0424374298428883E-2</v>
      </c>
      <c r="X23" s="79">
        <f t="shared" si="48"/>
        <v>3.1334377510037356E-2</v>
      </c>
      <c r="Y23" s="5">
        <f t="shared" si="49"/>
        <v>3.0615680745046114E-2</v>
      </c>
      <c r="Z23" s="79">
        <f t="shared" si="50"/>
        <v>3.0194355244428789E-2</v>
      </c>
      <c r="AA23" s="5">
        <f t="shared" si="51"/>
        <v>3.091707222134113E-2</v>
      </c>
      <c r="AB23" s="79">
        <f t="shared" si="52"/>
        <v>3.0647599681471543E-2</v>
      </c>
      <c r="AC23" s="5">
        <f t="shared" si="53"/>
        <v>3.0301272696187952E-2</v>
      </c>
      <c r="AD23" s="79">
        <f t="shared" si="54"/>
        <v>3.159576475600738E-2</v>
      </c>
      <c r="AE23" s="15"/>
      <c r="AF23" s="76">
        <v>1123.546</v>
      </c>
      <c r="AG23" s="2">
        <v>1453.8145</v>
      </c>
      <c r="AH23" s="76">
        <v>330.26850000000002</v>
      </c>
      <c r="AI23" s="2">
        <v>330.47763400000002</v>
      </c>
      <c r="AJ23" s="76">
        <v>1122.7762889999999</v>
      </c>
      <c r="AK23" s="2">
        <v>1453.253923</v>
      </c>
      <c r="AL23" s="60" t="s">
        <v>594</v>
      </c>
    </row>
    <row r="24" spans="1:38" x14ac:dyDescent="0.2">
      <c r="A24" s="242" t="s">
        <v>2</v>
      </c>
      <c r="B24" s="17" t="s">
        <v>249</v>
      </c>
      <c r="C24" s="242" t="s">
        <v>275</v>
      </c>
      <c r="D24" s="1" t="s">
        <v>428</v>
      </c>
      <c r="E24" s="60" t="s">
        <v>443</v>
      </c>
      <c r="F24" s="2">
        <v>1285.8797</v>
      </c>
      <c r="G24" s="76">
        <v>1388.72</v>
      </c>
      <c r="H24" s="2">
        <v>102.8403</v>
      </c>
      <c r="I24" s="76">
        <v>102.8626</v>
      </c>
      <c r="J24" s="76">
        <v>24</v>
      </c>
      <c r="K24" s="2">
        <v>2.5499999999999998E-2</v>
      </c>
      <c r="L24" s="222"/>
      <c r="M24" s="16">
        <f t="shared" si="24"/>
        <v>2.5456246920001036E-2</v>
      </c>
      <c r="N24" s="81">
        <f t="shared" si="25"/>
        <v>7.9373352222319227E-2</v>
      </c>
      <c r="O24" s="7">
        <f t="shared" si="26"/>
        <v>7.333333333333078E-2</v>
      </c>
      <c r="P24" s="81">
        <f t="shared" si="27"/>
        <v>0.16054364887531847</v>
      </c>
      <c r="Q24" s="7">
        <f t="shared" si="28"/>
        <v>0.14521742538213228</v>
      </c>
      <c r="R24" s="81">
        <f t="shared" si="29"/>
        <v>0.14630426044118394</v>
      </c>
      <c r="S24" s="7">
        <f t="shared" si="30"/>
        <v>7.5254074074927235E-2</v>
      </c>
      <c r="T24" s="81">
        <f t="shared" si="31"/>
        <v>5.0960229877091479E-2</v>
      </c>
      <c r="U24" s="7">
        <f t="shared" si="32"/>
        <v>7.6334831200000508E-2</v>
      </c>
      <c r="V24" s="85"/>
      <c r="W24" s="5">
        <f t="shared" si="47"/>
        <v>2.6185806084544169E-2</v>
      </c>
      <c r="X24" s="79">
        <f t="shared" si="48"/>
        <v>2.6663333333330555E-2</v>
      </c>
      <c r="Y24" s="5">
        <f t="shared" si="49"/>
        <v>2.6538871043827378E-2</v>
      </c>
      <c r="Z24" s="79">
        <f t="shared" si="50"/>
        <v>2.5480904972035423E-2</v>
      </c>
      <c r="AA24" s="5">
        <f t="shared" si="51"/>
        <v>2.7624909556625388E-2</v>
      </c>
      <c r="AB24" s="79">
        <f t="shared" si="52"/>
        <v>2.6044917778650561E-2</v>
      </c>
      <c r="AC24" s="5">
        <f t="shared" si="53"/>
        <v>2.6287644061062453E-2</v>
      </c>
      <c r="AD24" s="79">
        <f t="shared" si="54"/>
        <v>2.7381662632000578E-2</v>
      </c>
      <c r="AE24" s="15"/>
      <c r="AF24" s="76">
        <v>1122.7584999999999</v>
      </c>
      <c r="AG24" s="2">
        <v>1453.1642999999999</v>
      </c>
      <c r="AH24" s="76">
        <v>330.4058</v>
      </c>
      <c r="AI24" s="2">
        <v>330.4776</v>
      </c>
      <c r="AJ24" s="76">
        <v>1122.7763</v>
      </c>
      <c r="AK24" s="2">
        <v>1453.2538999999999</v>
      </c>
      <c r="AL24" s="60" t="s">
        <v>604</v>
      </c>
    </row>
    <row r="25" spans="1:38" x14ac:dyDescent="0.2">
      <c r="A25" s="242" t="s">
        <v>6</v>
      </c>
      <c r="B25" s="17" t="s">
        <v>257</v>
      </c>
      <c r="C25" s="242" t="s">
        <v>275</v>
      </c>
      <c r="D25" s="1" t="s">
        <v>428</v>
      </c>
      <c r="E25" s="60" t="s">
        <v>443</v>
      </c>
      <c r="F25" s="2">
        <v>1285.5042000000001</v>
      </c>
      <c r="G25" s="76">
        <v>1388.3868</v>
      </c>
      <c r="H25" s="2">
        <v>102.8826</v>
      </c>
      <c r="I25" s="76">
        <v>102.879</v>
      </c>
      <c r="J25" s="76">
        <v>24</v>
      </c>
      <c r="K25" s="2">
        <v>2.5499999999999998E-2</v>
      </c>
      <c r="L25" s="222"/>
      <c r="M25" s="16">
        <f t="shared" si="24"/>
        <v>3.1561051800004236E-2</v>
      </c>
      <c r="N25" s="81">
        <f t="shared" si="25"/>
        <v>8.5700129093311261E-2</v>
      </c>
      <c r="O25" s="7">
        <f t="shared" si="26"/>
        <v>7.9919678714858652E-2</v>
      </c>
      <c r="P25" s="81">
        <f t="shared" si="27"/>
        <v>0.16663035895908251</v>
      </c>
      <c r="Q25" s="7">
        <f t="shared" si="28"/>
        <v>0.15217371349437209</v>
      </c>
      <c r="R25" s="81">
        <f t="shared" si="29"/>
        <v>0.15118825130252844</v>
      </c>
      <c r="S25" s="7">
        <f t="shared" si="30"/>
        <v>8.2152794027129161E-2</v>
      </c>
      <c r="T25" s="81">
        <f t="shared" si="31"/>
        <v>5.7171442051185295E-2</v>
      </c>
      <c r="U25" s="7">
        <f t="shared" si="32"/>
        <v>8.2153748000003191E-2</v>
      </c>
      <c r="V25" s="85"/>
      <c r="W25" s="5">
        <f t="shared" si="47"/>
        <v>3.2689732707923982E-2</v>
      </c>
      <c r="X25" s="79">
        <f t="shared" si="48"/>
        <v>3.3822690763051347E-2</v>
      </c>
      <c r="Y25" s="5">
        <f t="shared" si="49"/>
        <v>3.2796009009936816E-2</v>
      </c>
      <c r="Z25" s="79">
        <f t="shared" si="50"/>
        <v>3.2708488320652568E-2</v>
      </c>
      <c r="AA25" s="5">
        <f t="shared" si="51"/>
        <v>3.2679840098116919E-2</v>
      </c>
      <c r="AB25" s="79">
        <f t="shared" si="52"/>
        <v>3.3102308289753121E-2</v>
      </c>
      <c r="AC25" s="5">
        <f t="shared" si="53"/>
        <v>3.2449787658980933E-2</v>
      </c>
      <c r="AD25" s="79">
        <f t="shared" si="54"/>
        <v>3.3840660280003557E-2</v>
      </c>
      <c r="AE25" s="15"/>
      <c r="AF25" s="76">
        <v>1122.3739</v>
      </c>
      <c r="AG25" s="2">
        <v>1452.8632</v>
      </c>
      <c r="AH25" s="76">
        <v>330.48930000000001</v>
      </c>
      <c r="AI25" s="2">
        <v>330.4776</v>
      </c>
      <c r="AJ25" s="76">
        <v>1122.7763</v>
      </c>
      <c r="AK25" s="2">
        <v>1453.2538999999999</v>
      </c>
      <c r="AL25" s="60" t="s">
        <v>605</v>
      </c>
    </row>
    <row r="26" spans="1:38" x14ac:dyDescent="0.2">
      <c r="A26" s="242" t="s">
        <v>5</v>
      </c>
      <c r="B26" s="17" t="s">
        <v>263</v>
      </c>
      <c r="C26" s="242" t="s">
        <v>275</v>
      </c>
      <c r="D26" s="1" t="s">
        <v>428</v>
      </c>
      <c r="E26" s="60" t="s">
        <v>443</v>
      </c>
      <c r="F26" s="2">
        <v>1285.4056</v>
      </c>
      <c r="G26" s="76">
        <v>1388.2530999999999</v>
      </c>
      <c r="H26" s="2">
        <v>102.8475</v>
      </c>
      <c r="I26" s="76">
        <v>102.8381</v>
      </c>
      <c r="J26" s="76">
        <v>24</v>
      </c>
      <c r="K26" s="2">
        <v>2.5499999999999998E-2</v>
      </c>
      <c r="L26" s="222"/>
      <c r="M26" s="16">
        <f t="shared" si="24"/>
        <v>1.6336264020004876E-2</v>
      </c>
      <c r="N26" s="81">
        <f t="shared" si="25"/>
        <v>7.0000305197027046E-2</v>
      </c>
      <c r="O26" s="7">
        <f t="shared" si="26"/>
        <v>6.3493975903610583E-2</v>
      </c>
      <c r="P26" s="81">
        <f t="shared" si="27"/>
        <v>0.15154120145598426</v>
      </c>
      <c r="Q26" s="7">
        <f t="shared" si="28"/>
        <v>0.13485940630636167</v>
      </c>
      <c r="R26" s="81">
        <f t="shared" si="29"/>
        <v>0.13908629181696597</v>
      </c>
      <c r="S26" s="7">
        <f t="shared" si="30"/>
        <v>6.4978028833867718E-2</v>
      </c>
      <c r="T26" s="81">
        <f t="shared" si="31"/>
        <v>4.1795304830884561E-2</v>
      </c>
      <c r="U26" s="7">
        <f t="shared" si="32"/>
        <v>6.7641937200001223E-2</v>
      </c>
      <c r="V26" s="85"/>
      <c r="W26" s="5">
        <f t="shared" si="47"/>
        <v>1.6550313742543801E-2</v>
      </c>
      <c r="X26" s="79">
        <f t="shared" si="48"/>
        <v>1.5967951807224698E-2</v>
      </c>
      <c r="Y26" s="5">
        <f t="shared" si="49"/>
        <v>1.7284355096751802E-2</v>
      </c>
      <c r="Z26" s="79">
        <f t="shared" si="50"/>
        <v>1.4718923152309743E-2</v>
      </c>
      <c r="AA26" s="5">
        <f t="shared" si="51"/>
        <v>2.0154312030559784E-2</v>
      </c>
      <c r="AB26" s="79">
        <f t="shared" si="52"/>
        <v>1.5532523497046674E-2</v>
      </c>
      <c r="AC26" s="5">
        <f t="shared" si="53"/>
        <v>1.7195121922720574E-2</v>
      </c>
      <c r="AD26" s="79">
        <f t="shared" si="54"/>
        <v>1.7732550292001367E-2</v>
      </c>
      <c r="AE26" s="15"/>
      <c r="AF26" s="76">
        <v>1122.2897</v>
      </c>
      <c r="AG26" s="2">
        <v>1452.7974999999999</v>
      </c>
      <c r="AH26" s="76">
        <v>330.50779999999997</v>
      </c>
      <c r="AI26" s="2">
        <v>330.4776</v>
      </c>
      <c r="AJ26" s="76">
        <v>1122.7763</v>
      </c>
      <c r="AK26" s="2">
        <v>1453.2538999999999</v>
      </c>
      <c r="AL26" s="60" t="s">
        <v>587</v>
      </c>
    </row>
    <row r="27" spans="1:38" x14ac:dyDescent="0.2">
      <c r="A27" s="242" t="s">
        <v>4</v>
      </c>
      <c r="B27" s="17" t="s">
        <v>236</v>
      </c>
      <c r="C27" s="242" t="s">
        <v>276</v>
      </c>
      <c r="D27" s="1" t="s">
        <v>430</v>
      </c>
      <c r="E27" s="60" t="s">
        <v>443</v>
      </c>
      <c r="F27" s="2">
        <v>1286.1039000000001</v>
      </c>
      <c r="G27" s="76">
        <v>1389.0784000000001</v>
      </c>
      <c r="H27" s="2">
        <v>102.97450000000001</v>
      </c>
      <c r="I27" s="76">
        <v>103.03570000000001</v>
      </c>
      <c r="J27" s="76">
        <v>24</v>
      </c>
      <c r="K27" s="2">
        <v>8.8499999999999995E-2</v>
      </c>
      <c r="L27" s="222"/>
      <c r="M27" s="16">
        <f t="shared" si="24"/>
        <v>8.9891717940005833E-2</v>
      </c>
      <c r="N27" s="81">
        <f t="shared" si="25"/>
        <v>0.14811526168341516</v>
      </c>
      <c r="O27" s="7">
        <f t="shared" si="26"/>
        <v>0.14285140562248946</v>
      </c>
      <c r="P27" s="81">
        <f t="shared" si="27"/>
        <v>0.22706441119953524</v>
      </c>
      <c r="Q27" s="7">
        <f t="shared" si="28"/>
        <v>0.21945771583485557</v>
      </c>
      <c r="R27" s="81">
        <f t="shared" si="29"/>
        <v>0.20172161660616439</v>
      </c>
      <c r="S27" s="7">
        <f t="shared" si="30"/>
        <v>0.14880490435607818</v>
      </c>
      <c r="T27" s="81">
        <f t="shared" si="31"/>
        <v>0.11937698606925551</v>
      </c>
      <c r="U27" s="7">
        <f t="shared" si="32"/>
        <v>0.13775278840000738</v>
      </c>
      <c r="V27" s="85"/>
      <c r="W27" s="5">
        <f t="shared" si="47"/>
        <v>9.6852489010550782E-2</v>
      </c>
      <c r="X27" s="79">
        <f t="shared" si="48"/>
        <v>0.10222947791164604</v>
      </c>
      <c r="Y27" s="5">
        <f t="shared" si="49"/>
        <v>9.4922214713122233E-2</v>
      </c>
      <c r="Z27" s="79">
        <f t="shared" si="50"/>
        <v>0.1026165667524149</v>
      </c>
      <c r="AA27" s="5">
        <f t="shared" si="51"/>
        <v>8.4981873187380125E-2</v>
      </c>
      <c r="AB27" s="79">
        <f t="shared" si="52"/>
        <v>0.10128741715626798</v>
      </c>
      <c r="AC27" s="5">
        <f t="shared" si="53"/>
        <v>9.4163907879308381E-2</v>
      </c>
      <c r="AD27" s="79">
        <f t="shared" si="54"/>
        <v>9.55555951240082E-2</v>
      </c>
      <c r="AE27" s="15"/>
      <c r="AF27" s="76">
        <v>1123.4737</v>
      </c>
      <c r="AG27" s="2">
        <v>1453.7548999999999</v>
      </c>
      <c r="AH27" s="76">
        <v>330.28120000000001</v>
      </c>
      <c r="AI27" s="2">
        <v>330.47763400000002</v>
      </c>
      <c r="AJ27" s="76">
        <v>1122.7762889999999</v>
      </c>
      <c r="AK27" s="2">
        <v>1453.253923</v>
      </c>
      <c r="AL27" s="60" t="s">
        <v>596</v>
      </c>
    </row>
    <row r="28" spans="1:38" x14ac:dyDescent="0.2">
      <c r="A28" s="242" t="s">
        <v>7</v>
      </c>
      <c r="B28" s="17" t="s">
        <v>246</v>
      </c>
      <c r="C28" s="242" t="s">
        <v>276</v>
      </c>
      <c r="D28" s="1" t="s">
        <v>439</v>
      </c>
      <c r="E28" s="60" t="s">
        <v>443</v>
      </c>
      <c r="F28" s="2">
        <v>1285.4087999999999</v>
      </c>
      <c r="G28" s="76">
        <v>1388.4465</v>
      </c>
      <c r="H28" s="2">
        <v>103.0377</v>
      </c>
      <c r="I28" s="76">
        <v>103.0612</v>
      </c>
      <c r="J28" s="76">
        <v>24</v>
      </c>
      <c r="K28" s="2">
        <v>8.8499999999999995E-2</v>
      </c>
      <c r="L28" s="222"/>
      <c r="M28" s="16">
        <f t="shared" si="24"/>
        <v>9.9383945040003141E-2</v>
      </c>
      <c r="N28" s="81">
        <f t="shared" si="25"/>
        <v>0.15858051703980891</v>
      </c>
      <c r="O28" s="7">
        <f t="shared" si="26"/>
        <v>0.15309236947790869</v>
      </c>
      <c r="P28" s="81">
        <f t="shared" si="27"/>
        <v>0.23725893651135266</v>
      </c>
      <c r="Q28" s="7">
        <f t="shared" si="28"/>
        <v>0.23052927236760995</v>
      </c>
      <c r="R28" s="81">
        <f t="shared" si="29"/>
        <v>0.21079882350773005</v>
      </c>
      <c r="S28" s="7">
        <f t="shared" si="30"/>
        <v>0.15976429447098806</v>
      </c>
      <c r="T28" s="81">
        <f t="shared" si="31"/>
        <v>0.12995004479307681</v>
      </c>
      <c r="U28" s="7">
        <f t="shared" si="32"/>
        <v>0.14680049440000431</v>
      </c>
      <c r="V28" s="85"/>
      <c r="W28" s="5">
        <f t="shared" si="47"/>
        <v>0.10761077151692357</v>
      </c>
      <c r="X28" s="79">
        <f t="shared" si="48"/>
        <v>0.11336140562248674</v>
      </c>
      <c r="Y28" s="5">
        <f t="shared" si="49"/>
        <v>0.10540218673367052</v>
      </c>
      <c r="Z28" s="79">
        <f t="shared" si="50"/>
        <v>0.1141199139899467</v>
      </c>
      <c r="AA28" s="5">
        <f t="shared" si="51"/>
        <v>9.4376782330500592E-2</v>
      </c>
      <c r="AB28" s="79">
        <f t="shared" si="52"/>
        <v>0.11249887324382075</v>
      </c>
      <c r="AC28" s="5">
        <f t="shared" si="53"/>
        <v>0.1046534394392115</v>
      </c>
      <c r="AD28" s="79">
        <f t="shared" si="54"/>
        <v>0.10559854878400481</v>
      </c>
      <c r="AE28" s="15"/>
      <c r="AF28" s="76">
        <v>1122.7204999999999</v>
      </c>
      <c r="AG28" s="2">
        <v>1453.1226999999999</v>
      </c>
      <c r="AH28" s="76">
        <v>330.40219999999999</v>
      </c>
      <c r="AI28" s="2">
        <v>330.47763400000002</v>
      </c>
      <c r="AJ28" s="76">
        <v>1122.7762889999999</v>
      </c>
      <c r="AK28" s="2">
        <v>1453.253923</v>
      </c>
      <c r="AL28" s="60" t="s">
        <v>505</v>
      </c>
    </row>
    <row r="29" spans="1:38" x14ac:dyDescent="0.2">
      <c r="A29" s="242" t="s">
        <v>2</v>
      </c>
      <c r="B29" s="17" t="s">
        <v>254</v>
      </c>
      <c r="C29" s="242" t="s">
        <v>276</v>
      </c>
      <c r="D29" s="1" t="s">
        <v>430</v>
      </c>
      <c r="E29" s="60" t="s">
        <v>443</v>
      </c>
      <c r="F29" s="2">
        <v>1285.4484</v>
      </c>
      <c r="G29" s="76">
        <v>1388.4517000000001</v>
      </c>
      <c r="H29" s="2">
        <v>103.0033</v>
      </c>
      <c r="I29" s="76">
        <v>103.0312</v>
      </c>
      <c r="J29" s="76">
        <v>24</v>
      </c>
      <c r="K29" s="2">
        <v>8.8499999999999995E-2</v>
      </c>
      <c r="L29" s="222"/>
      <c r="M29" s="16">
        <f t="shared" si="24"/>
        <v>8.8216619040004218E-2</v>
      </c>
      <c r="N29" s="81">
        <f t="shared" si="25"/>
        <v>0.14627678888064111</v>
      </c>
      <c r="O29" s="7">
        <f t="shared" si="26"/>
        <v>0.1410441767068239</v>
      </c>
      <c r="P29" s="81">
        <f t="shared" si="27"/>
        <v>0.22527517259004526</v>
      </c>
      <c r="Q29" s="7">
        <f t="shared" si="28"/>
        <v>0.21750707267444142</v>
      </c>
      <c r="R29" s="81">
        <f t="shared" si="29"/>
        <v>0.20014721451639161</v>
      </c>
      <c r="S29" s="7">
        <f t="shared" si="30"/>
        <v>0.14687388814419311</v>
      </c>
      <c r="T29" s="81">
        <f t="shared" si="31"/>
        <v>0.11752336033532629</v>
      </c>
      <c r="U29" s="7">
        <f t="shared" si="32"/>
        <v>0.13615613440000374</v>
      </c>
      <c r="V29" s="85"/>
      <c r="W29" s="5">
        <f t="shared" si="47"/>
        <v>9.4962538969299057E-2</v>
      </c>
      <c r="X29" s="79">
        <f t="shared" si="48"/>
        <v>0.10026502008031758</v>
      </c>
      <c r="Y29" s="5">
        <f t="shared" si="49"/>
        <v>9.3082877422566518E-2</v>
      </c>
      <c r="Z29" s="79">
        <f t="shared" si="50"/>
        <v>0.10058984850874461</v>
      </c>
      <c r="AA29" s="5">
        <f t="shared" si="51"/>
        <v>8.3352367024465301E-2</v>
      </c>
      <c r="AB29" s="79">
        <f t="shared" si="52"/>
        <v>9.9311987571509538E-2</v>
      </c>
      <c r="AC29" s="5">
        <f t="shared" si="53"/>
        <v>9.2324925788677209E-2</v>
      </c>
      <c r="AD29" s="79">
        <f t="shared" si="54"/>
        <v>9.3783309184004168E-2</v>
      </c>
      <c r="AE29" s="15"/>
      <c r="AF29" s="76">
        <v>1122.7628999999999</v>
      </c>
      <c r="AG29" s="2">
        <v>1453.1509000000001</v>
      </c>
      <c r="AH29" s="76">
        <v>330.38799999999998</v>
      </c>
      <c r="AI29" s="2">
        <v>330.4776</v>
      </c>
      <c r="AJ29" s="76">
        <v>1122.7763</v>
      </c>
      <c r="AK29" s="2">
        <v>1453.2538999999999</v>
      </c>
      <c r="AL29" s="60" t="s">
        <v>583</v>
      </c>
    </row>
    <row r="30" spans="1:38" x14ac:dyDescent="0.2">
      <c r="A30" s="242" t="s">
        <v>6</v>
      </c>
      <c r="B30" s="17" t="s">
        <v>255</v>
      </c>
      <c r="C30" s="242" t="s">
        <v>276</v>
      </c>
      <c r="D30" s="1" t="s">
        <v>430</v>
      </c>
      <c r="E30" s="60" t="s">
        <v>443</v>
      </c>
      <c r="F30" s="2">
        <v>1285.1176</v>
      </c>
      <c r="G30" s="76">
        <v>1388.1686</v>
      </c>
      <c r="H30" s="2">
        <v>103.051</v>
      </c>
      <c r="I30" s="76">
        <v>103.0493</v>
      </c>
      <c r="J30" s="76">
        <v>24</v>
      </c>
      <c r="K30" s="2">
        <v>8.8499999999999995E-2</v>
      </c>
      <c r="L30" s="222"/>
      <c r="M30" s="16">
        <f t="shared" si="24"/>
        <v>9.4954239060001555E-2</v>
      </c>
      <c r="N30" s="81">
        <f t="shared" si="25"/>
        <v>0.15368682552798418</v>
      </c>
      <c r="O30" s="7">
        <f t="shared" si="26"/>
        <v>0.14831325301204637</v>
      </c>
      <c r="P30" s="81">
        <f t="shared" si="27"/>
        <v>0.23248984351812396</v>
      </c>
      <c r="Q30" s="7">
        <f t="shared" si="28"/>
        <v>0.22535881276638142</v>
      </c>
      <c r="R30" s="81">
        <f t="shared" si="29"/>
        <v>0.20652970128367087</v>
      </c>
      <c r="S30" s="7">
        <f t="shared" si="30"/>
        <v>0.154646364695465</v>
      </c>
      <c r="T30" s="81">
        <f t="shared" si="31"/>
        <v>0.12500144013029058</v>
      </c>
      <c r="U30" s="7">
        <f t="shared" si="32"/>
        <v>0.14257823160000527</v>
      </c>
      <c r="V30" s="85"/>
      <c r="W30" s="5">
        <f t="shared" si="47"/>
        <v>0.10258005664276774</v>
      </c>
      <c r="X30" s="79">
        <f t="shared" si="48"/>
        <v>0.1081665060240944</v>
      </c>
      <c r="Y30" s="5">
        <f t="shared" si="49"/>
        <v>0.10049955913663142</v>
      </c>
      <c r="Z30" s="79">
        <f t="shared" si="50"/>
        <v>0.10874780646427026</v>
      </c>
      <c r="AA30" s="5">
        <f t="shared" si="51"/>
        <v>8.9958240828599351E-2</v>
      </c>
      <c r="AB30" s="79">
        <f t="shared" si="52"/>
        <v>0.10726323108346068</v>
      </c>
      <c r="AC30" s="5">
        <f t="shared" si="53"/>
        <v>9.9743928753261282E-2</v>
      </c>
      <c r="AD30" s="79">
        <f t="shared" si="54"/>
        <v>0.10091183707600586</v>
      </c>
      <c r="AE30" s="15"/>
      <c r="AF30" s="76">
        <v>1122.3096</v>
      </c>
      <c r="AG30" s="2">
        <v>1452.7927999999999</v>
      </c>
      <c r="AH30" s="76">
        <v>330.48320000000001</v>
      </c>
      <c r="AI30" s="2">
        <v>330.4776</v>
      </c>
      <c r="AJ30" s="76">
        <v>1122.7763</v>
      </c>
      <c r="AK30" s="2">
        <v>1453.2538999999999</v>
      </c>
      <c r="AL30" s="60" t="s">
        <v>607</v>
      </c>
    </row>
    <row r="31" spans="1:38" x14ac:dyDescent="0.2">
      <c r="A31" s="242" t="s">
        <v>6</v>
      </c>
      <c r="B31" s="17" t="s">
        <v>256</v>
      </c>
      <c r="C31" s="242" t="s">
        <v>276</v>
      </c>
      <c r="D31" s="1" t="s">
        <v>431</v>
      </c>
      <c r="E31" s="60" t="s">
        <v>443</v>
      </c>
      <c r="F31" s="2">
        <v>1285.1185</v>
      </c>
      <c r="G31" s="76">
        <v>1388.1684</v>
      </c>
      <c r="H31" s="2">
        <v>103.04989999999999</v>
      </c>
      <c r="I31" s="76">
        <v>103.0466</v>
      </c>
      <c r="J31" s="76">
        <v>24</v>
      </c>
      <c r="K31" s="2">
        <v>8.8499999999999995E-2</v>
      </c>
      <c r="L31" s="222"/>
      <c r="M31" s="16">
        <f t="shared" si="24"/>
        <v>9.3949179719999165E-2</v>
      </c>
      <c r="N31" s="81">
        <f t="shared" si="25"/>
        <v>0.15257889190252172</v>
      </c>
      <c r="O31" s="7">
        <f t="shared" si="26"/>
        <v>0.14722891566264704</v>
      </c>
      <c r="P31" s="81">
        <f t="shared" si="27"/>
        <v>0.23141060360649135</v>
      </c>
      <c r="Q31" s="7">
        <f t="shared" si="28"/>
        <v>0.22418658435487676</v>
      </c>
      <c r="R31" s="81">
        <f t="shared" si="29"/>
        <v>0.20556916071859632</v>
      </c>
      <c r="S31" s="7">
        <f t="shared" si="30"/>
        <v>0.15348601180867805</v>
      </c>
      <c r="T31" s="81">
        <f t="shared" si="31"/>
        <v>0.12388216358522186</v>
      </c>
      <c r="U31" s="7">
        <f t="shared" si="32"/>
        <v>0.14162023920000166</v>
      </c>
      <c r="V31" s="85"/>
      <c r="W31" s="5">
        <f t="shared" si="47"/>
        <v>0.10144110087579232</v>
      </c>
      <c r="X31" s="79">
        <f t="shared" si="48"/>
        <v>0.10698783132529734</v>
      </c>
      <c r="Y31" s="5">
        <f t="shared" si="49"/>
        <v>9.93901005074731E-2</v>
      </c>
      <c r="Z31" s="79">
        <f t="shared" si="50"/>
        <v>0.10752986114471694</v>
      </c>
      <c r="AA31" s="5">
        <f t="shared" si="51"/>
        <v>8.896408134374717E-2</v>
      </c>
      <c r="AB31" s="79">
        <f t="shared" si="52"/>
        <v>0.10607619008027762</v>
      </c>
      <c r="AC31" s="5">
        <f t="shared" si="53"/>
        <v>9.8633494492898599E-2</v>
      </c>
      <c r="AD31" s="79">
        <f t="shared" si="54"/>
        <v>9.9848465512001869E-2</v>
      </c>
      <c r="AE31" s="15"/>
      <c r="AF31" s="76">
        <v>1122.3833999999999</v>
      </c>
      <c r="AG31" s="2">
        <v>1452.8715</v>
      </c>
      <c r="AH31" s="76">
        <v>330.48809999999997</v>
      </c>
      <c r="AI31" s="2">
        <v>330.4776</v>
      </c>
      <c r="AJ31" s="76">
        <v>1122.7763</v>
      </c>
      <c r="AK31" s="2">
        <v>1453.2538999999999</v>
      </c>
      <c r="AL31" s="60" t="s">
        <v>604</v>
      </c>
    </row>
    <row r="32" spans="1:38" x14ac:dyDescent="0.2">
      <c r="A32" s="242" t="s">
        <v>5</v>
      </c>
      <c r="B32" s="17" t="s">
        <v>260</v>
      </c>
      <c r="C32" s="242" t="s">
        <v>276</v>
      </c>
      <c r="D32" s="1" t="s">
        <v>441</v>
      </c>
      <c r="E32" s="60" t="s">
        <v>443</v>
      </c>
      <c r="F32" s="2">
        <v>1285.0352</v>
      </c>
      <c r="G32" s="76">
        <v>1388.056</v>
      </c>
      <c r="H32" s="2">
        <v>103.02079999999999</v>
      </c>
      <c r="I32" s="76">
        <v>103.0128</v>
      </c>
      <c r="J32" s="76">
        <v>24</v>
      </c>
      <c r="K32" s="2">
        <v>8.8499999999999995E-2</v>
      </c>
      <c r="L32" s="222"/>
      <c r="M32" s="16">
        <f t="shared" si="24"/>
        <v>8.1367325759998721E-2</v>
      </c>
      <c r="N32" s="81">
        <f t="shared" si="25"/>
        <v>0.13878611726249801</v>
      </c>
      <c r="O32" s="7">
        <f t="shared" si="26"/>
        <v>0.13365461847389226</v>
      </c>
      <c r="P32" s="81">
        <f t="shared" si="27"/>
        <v>0.21799040798214264</v>
      </c>
      <c r="Q32" s="7">
        <f t="shared" si="28"/>
        <v>0.20954136633839565</v>
      </c>
      <c r="R32" s="81">
        <f t="shared" si="29"/>
        <v>0.19379386895070638</v>
      </c>
      <c r="S32" s="7">
        <f t="shared" si="30"/>
        <v>0.13898780919046239</v>
      </c>
      <c r="T32" s="81">
        <f t="shared" si="31"/>
        <v>0.10998306334658992</v>
      </c>
      <c r="U32" s="7">
        <f t="shared" si="32"/>
        <v>0.12962759360000575</v>
      </c>
      <c r="V32" s="85"/>
      <c r="W32" s="5">
        <f t="shared" si="47"/>
        <v>8.7262128545847958E-2</v>
      </c>
      <c r="X32" s="79">
        <f t="shared" si="48"/>
        <v>9.2232570281120876E-2</v>
      </c>
      <c r="Y32" s="5">
        <f t="shared" si="49"/>
        <v>8.5594139405642616E-2</v>
      </c>
      <c r="Z32" s="79">
        <f t="shared" si="50"/>
        <v>9.2313479625593053E-2</v>
      </c>
      <c r="AA32" s="5">
        <f t="shared" si="51"/>
        <v>7.6776654363981095E-2</v>
      </c>
      <c r="AB32" s="79">
        <f t="shared" si="52"/>
        <v>9.1244528801843014E-2</v>
      </c>
      <c r="AC32" s="5">
        <f t="shared" si="53"/>
        <v>8.4844197146151851E-2</v>
      </c>
      <c r="AD32" s="79">
        <f t="shared" si="54"/>
        <v>8.6536628896006398E-2</v>
      </c>
      <c r="AE32" s="15"/>
      <c r="AF32" s="76">
        <v>1122.2899</v>
      </c>
      <c r="AG32" s="2">
        <v>1452.7932000000001</v>
      </c>
      <c r="AH32" s="76">
        <v>330.50330000000002</v>
      </c>
      <c r="AI32" s="2">
        <v>330.4776</v>
      </c>
      <c r="AJ32" s="76">
        <v>1122.7763</v>
      </c>
      <c r="AK32" s="2">
        <v>1453.2538999999999</v>
      </c>
      <c r="AL32" s="60" t="s">
        <v>480</v>
      </c>
    </row>
    <row r="33" spans="1:38" x14ac:dyDescent="0.2">
      <c r="A33" s="242" t="s">
        <v>8</v>
      </c>
      <c r="B33" s="17" t="s">
        <v>266</v>
      </c>
      <c r="C33" s="242" t="s">
        <v>276</v>
      </c>
      <c r="D33" s="1" t="s">
        <v>430</v>
      </c>
      <c r="E33" s="60" t="s">
        <v>443</v>
      </c>
      <c r="F33" s="2">
        <v>1285.6400000000001</v>
      </c>
      <c r="G33" s="76">
        <v>1388.64</v>
      </c>
      <c r="H33" s="2">
        <v>103</v>
      </c>
      <c r="I33" s="76">
        <v>103.03740000000001</v>
      </c>
      <c r="J33" s="76">
        <v>24</v>
      </c>
      <c r="K33" s="2">
        <v>8.8499999999999995E-2</v>
      </c>
      <c r="L33" s="222"/>
      <c r="M33" s="16">
        <f t="shared" si="24"/>
        <v>9.0524533080007075E-2</v>
      </c>
      <c r="N33" s="81">
        <f t="shared" si="25"/>
        <v>0.14881045437505236</v>
      </c>
      <c r="O33" s="7">
        <f t="shared" si="26"/>
        <v>0.14353413654618408</v>
      </c>
      <c r="P33" s="81">
        <f t="shared" si="27"/>
        <v>0.22774111866601743</v>
      </c>
      <c r="Q33" s="7">
        <f t="shared" si="28"/>
        <v>0.2201948770690299</v>
      </c>
      <c r="R33" s="81">
        <f t="shared" si="29"/>
        <v>0.202318518401853</v>
      </c>
      <c r="S33" s="7">
        <f t="shared" si="30"/>
        <v>0.14953463665133704</v>
      </c>
      <c r="T33" s="81">
        <f t="shared" si="31"/>
        <v>0.12007820851431461</v>
      </c>
      <c r="U33" s="7">
        <f t="shared" si="32"/>
        <v>0.13835596880000622</v>
      </c>
      <c r="V33" s="85"/>
      <c r="W33" s="5">
        <f t="shared" si="47"/>
        <v>9.7567147097553833E-2</v>
      </c>
      <c r="X33" s="79">
        <f t="shared" si="48"/>
        <v>0.10297160642570209</v>
      </c>
      <c r="Y33" s="5">
        <f t="shared" si="49"/>
        <v>9.5617869988665921E-2</v>
      </c>
      <c r="Z33" s="79">
        <f t="shared" si="50"/>
        <v>0.10338247727472205</v>
      </c>
      <c r="AA33" s="5">
        <f t="shared" si="51"/>
        <v>8.559966654591783E-2</v>
      </c>
      <c r="AB33" s="79">
        <f t="shared" si="52"/>
        <v>0.10203393329431777</v>
      </c>
      <c r="AC33" s="5">
        <f t="shared" si="53"/>
        <v>9.4859590667051519E-2</v>
      </c>
      <c r="AD33" s="79">
        <f t="shared" si="54"/>
        <v>9.6225125368006911E-2</v>
      </c>
      <c r="AE33" s="15"/>
      <c r="AF33" s="76">
        <v>1123.03</v>
      </c>
      <c r="AG33" s="2">
        <v>1453.38</v>
      </c>
      <c r="AH33" s="76">
        <v>330.35</v>
      </c>
      <c r="AI33" s="2">
        <v>330.47</v>
      </c>
      <c r="AJ33" s="76">
        <v>1122.78</v>
      </c>
      <c r="AK33" s="2">
        <v>1453.25</v>
      </c>
      <c r="AL33" s="60" t="s">
        <v>609</v>
      </c>
    </row>
    <row r="34" spans="1:38" x14ac:dyDescent="0.2">
      <c r="A34" s="242" t="s">
        <v>8</v>
      </c>
      <c r="B34" s="17" t="s">
        <v>268</v>
      </c>
      <c r="C34" s="242" t="s">
        <v>276</v>
      </c>
      <c r="D34" s="1" t="s">
        <v>431</v>
      </c>
      <c r="E34" s="60" t="s">
        <v>443</v>
      </c>
      <c r="F34" s="2">
        <v>1285.5999999999999</v>
      </c>
      <c r="G34" s="76">
        <v>1388.61</v>
      </c>
      <c r="H34" s="2">
        <v>103.01</v>
      </c>
      <c r="I34" s="76">
        <v>103.0474</v>
      </c>
      <c r="J34" s="76">
        <v>24</v>
      </c>
      <c r="K34" s="2">
        <v>8.8499999999999995E-2</v>
      </c>
      <c r="L34" s="222"/>
      <c r="M34" s="16">
        <f t="shared" si="24"/>
        <v>9.4246975080004347E-2</v>
      </c>
      <c r="N34" s="81">
        <f t="shared" si="25"/>
        <v>0.15290707538224524</v>
      </c>
      <c r="O34" s="7">
        <f t="shared" si="26"/>
        <v>0.14755020080320855</v>
      </c>
      <c r="P34" s="81">
        <f t="shared" si="27"/>
        <v>0.23173026886070147</v>
      </c>
      <c r="Q34" s="7">
        <f t="shared" si="28"/>
        <v>0.22453387614475023</v>
      </c>
      <c r="R34" s="81">
        <f t="shared" si="29"/>
        <v>0.20585345468089145</v>
      </c>
      <c r="S34" s="7">
        <f t="shared" si="30"/>
        <v>0.153829786694343</v>
      </c>
      <c r="T34" s="81">
        <f t="shared" si="31"/>
        <v>0.12421366459602723</v>
      </c>
      <c r="U34" s="7">
        <f t="shared" si="32"/>
        <v>0.14190408880000405</v>
      </c>
      <c r="V34" s="85"/>
      <c r="W34" s="5">
        <f t="shared" si="47"/>
        <v>0.10177847349294812</v>
      </c>
      <c r="X34" s="79">
        <f t="shared" si="48"/>
        <v>0.10733706827308769</v>
      </c>
      <c r="Y34" s="5">
        <f t="shared" si="49"/>
        <v>9.9718716388801115E-2</v>
      </c>
      <c r="Z34" s="79">
        <f t="shared" si="50"/>
        <v>0.10789069731439546</v>
      </c>
      <c r="AA34" s="5">
        <f t="shared" si="51"/>
        <v>8.9258325594722632E-2</v>
      </c>
      <c r="AB34" s="79">
        <f t="shared" si="52"/>
        <v>0.10642787178831288</v>
      </c>
      <c r="AC34" s="5">
        <f t="shared" si="53"/>
        <v>9.8962376645718608E-2</v>
      </c>
      <c r="AD34" s="79">
        <f t="shared" si="54"/>
        <v>0.10016353856800451</v>
      </c>
      <c r="AE34" s="15"/>
      <c r="AF34" s="76">
        <v>1123.01</v>
      </c>
      <c r="AG34" s="2">
        <v>1453.36</v>
      </c>
      <c r="AH34" s="76">
        <v>330.35</v>
      </c>
      <c r="AI34" s="2">
        <v>330.47</v>
      </c>
      <c r="AJ34" s="76">
        <v>1122.78</v>
      </c>
      <c r="AK34" s="2">
        <v>1453.25</v>
      </c>
      <c r="AL34" s="60" t="s">
        <v>612</v>
      </c>
    </row>
    <row r="35" spans="1:38" x14ac:dyDescent="0.2">
      <c r="A35" s="242" t="s">
        <v>4</v>
      </c>
      <c r="B35" s="17" t="s">
        <v>238</v>
      </c>
      <c r="C35" s="242" t="s">
        <v>277</v>
      </c>
      <c r="D35" s="1" t="s">
        <v>432</v>
      </c>
      <c r="E35" s="60" t="s">
        <v>443</v>
      </c>
      <c r="F35" s="2">
        <v>1286.3448000000001</v>
      </c>
      <c r="G35" s="76">
        <v>1389.1606999999999</v>
      </c>
      <c r="H35" s="2">
        <v>102.8159</v>
      </c>
      <c r="I35" s="76">
        <v>102.88200000000001</v>
      </c>
      <c r="J35" s="76">
        <v>24</v>
      </c>
      <c r="K35" s="2">
        <v>3.3099999999999997E-2</v>
      </c>
      <c r="L35" s="222"/>
      <c r="M35" s="16">
        <f t="shared" si="24"/>
        <v>3.2677784400007681E-2</v>
      </c>
      <c r="N35" s="81">
        <f t="shared" si="25"/>
        <v>8.6861950599995907E-2</v>
      </c>
      <c r="O35" s="7">
        <f t="shared" si="26"/>
        <v>8.1124497991967137E-2</v>
      </c>
      <c r="P35" s="81">
        <f t="shared" si="27"/>
        <v>0.16774895535490941</v>
      </c>
      <c r="Q35" s="7">
        <f t="shared" si="28"/>
        <v>0.15344813080344227</v>
      </c>
      <c r="R35" s="81">
        <f t="shared" si="29"/>
        <v>0.15208727760409602</v>
      </c>
      <c r="S35" s="7">
        <f t="shared" si="30"/>
        <v>8.3416459623983918E-2</v>
      </c>
      <c r="T35" s="81">
        <f t="shared" si="31"/>
        <v>5.8314152993261814E-2</v>
      </c>
      <c r="U35" s="7">
        <f t="shared" si="32"/>
        <v>8.3218184000003248E-2</v>
      </c>
      <c r="V35" s="85"/>
      <c r="W35" s="5">
        <f t="shared" si="47"/>
        <v>3.3884085216795798E-2</v>
      </c>
      <c r="X35" s="79">
        <f t="shared" si="48"/>
        <v>3.5132329317268271E-2</v>
      </c>
      <c r="Y35" s="5">
        <f t="shared" si="49"/>
        <v>3.3945926104846869E-2</v>
      </c>
      <c r="Z35" s="79">
        <f t="shared" si="50"/>
        <v>3.4032607904776496E-2</v>
      </c>
      <c r="AA35" s="5">
        <f t="shared" si="51"/>
        <v>3.3610332320239383E-2</v>
      </c>
      <c r="AB35" s="79">
        <f t="shared" si="52"/>
        <v>3.4395038195335542E-2</v>
      </c>
      <c r="AC35" s="5">
        <f t="shared" si="53"/>
        <v>3.3583471184615042E-2</v>
      </c>
      <c r="AD35" s="79">
        <f t="shared" si="54"/>
        <v>3.5022184240003612E-2</v>
      </c>
      <c r="AE35" s="15"/>
      <c r="AF35" s="76">
        <v>1123.5514000000001</v>
      </c>
      <c r="AG35" s="2">
        <v>1453.8167000000001</v>
      </c>
      <c r="AH35" s="76">
        <v>330.26530000000002</v>
      </c>
      <c r="AI35" s="2">
        <v>330.47763400000002</v>
      </c>
      <c r="AJ35" s="76">
        <v>1122.7762889999999</v>
      </c>
      <c r="AK35" s="2">
        <v>1453.253923</v>
      </c>
      <c r="AL35" s="60" t="s">
        <v>598</v>
      </c>
    </row>
    <row r="36" spans="1:38" x14ac:dyDescent="0.2">
      <c r="A36" s="242" t="s">
        <v>7</v>
      </c>
      <c r="B36" s="17" t="s">
        <v>244</v>
      </c>
      <c r="C36" s="242" t="s">
        <v>277</v>
      </c>
      <c r="D36" s="1" t="s">
        <v>437</v>
      </c>
      <c r="E36" s="60" t="s">
        <v>443</v>
      </c>
      <c r="F36" s="2">
        <v>1285.8175000000001</v>
      </c>
      <c r="G36" s="76">
        <v>1388.6428000000001</v>
      </c>
      <c r="H36" s="2">
        <v>102.8253</v>
      </c>
      <c r="I36" s="76">
        <v>102.85129999999999</v>
      </c>
      <c r="J36" s="76">
        <v>24</v>
      </c>
      <c r="K36" s="2">
        <v>3.3099999999999997E-2</v>
      </c>
      <c r="L36" s="222"/>
      <c r="M36" s="16">
        <f t="shared" si="24"/>
        <v>2.124988746000156E-2</v>
      </c>
      <c r="N36" s="81">
        <f t="shared" si="25"/>
        <v>7.5038457005575765E-2</v>
      </c>
      <c r="O36" s="7">
        <f t="shared" si="26"/>
        <v>6.8795180722886748E-2</v>
      </c>
      <c r="P36" s="81">
        <f t="shared" si="27"/>
        <v>0.15637789393076673</v>
      </c>
      <c r="Q36" s="7">
        <f t="shared" si="28"/>
        <v>0.1404349135394663</v>
      </c>
      <c r="R36" s="81">
        <f t="shared" si="29"/>
        <v>0.14296532480943824</v>
      </c>
      <c r="S36" s="7">
        <f t="shared" si="30"/>
        <v>7.0509991016634466E-2</v>
      </c>
      <c r="T36" s="81">
        <f t="shared" si="31"/>
        <v>4.6715993594261818E-2</v>
      </c>
      <c r="U36" s="7">
        <f t="shared" si="32"/>
        <v>7.2325455600001476E-2</v>
      </c>
      <c r="V36" s="85"/>
      <c r="W36" s="5">
        <f t="shared" si="47"/>
        <v>2.1729533801731885E-2</v>
      </c>
      <c r="X36" s="79">
        <f t="shared" si="48"/>
        <v>2.173036144577789E-2</v>
      </c>
      <c r="Y36" s="5">
        <f t="shared" si="49"/>
        <v>2.2256474960828193E-2</v>
      </c>
      <c r="Z36" s="79">
        <f t="shared" si="50"/>
        <v>2.0511875167505467E-2</v>
      </c>
      <c r="AA36" s="5">
        <f t="shared" si="51"/>
        <v>2.4169111177768571E-2</v>
      </c>
      <c r="AB36" s="79">
        <f t="shared" si="52"/>
        <v>2.1191720810017051E-2</v>
      </c>
      <c r="AC36" s="5">
        <f t="shared" si="53"/>
        <v>2.2076937244867145E-2</v>
      </c>
      <c r="AD36" s="79">
        <f t="shared" si="54"/>
        <v>2.2931255716001644E-2</v>
      </c>
      <c r="AE36" s="15"/>
      <c r="AF36" s="76">
        <v>1122.7239</v>
      </c>
      <c r="AG36" s="2">
        <v>1453.1179</v>
      </c>
      <c r="AH36" s="76">
        <v>330.39400000000001</v>
      </c>
      <c r="AI36" s="2">
        <v>330.47763400000002</v>
      </c>
      <c r="AJ36" s="76">
        <v>1122.7762889999999</v>
      </c>
      <c r="AK36" s="2">
        <v>1453.253923</v>
      </c>
      <c r="AL36" s="60" t="s">
        <v>509</v>
      </c>
    </row>
    <row r="37" spans="1:38" x14ac:dyDescent="0.2">
      <c r="A37" s="242" t="s">
        <v>2</v>
      </c>
      <c r="B37" s="17" t="s">
        <v>250</v>
      </c>
      <c r="C37" s="242" t="s">
        <v>277</v>
      </c>
      <c r="D37" s="1" t="s">
        <v>432</v>
      </c>
      <c r="E37" s="60" t="s">
        <v>443</v>
      </c>
      <c r="F37" s="2">
        <v>1285.8651</v>
      </c>
      <c r="G37" s="76">
        <v>1388.6917000000001</v>
      </c>
      <c r="H37" s="2">
        <v>102.8266</v>
      </c>
      <c r="I37" s="76">
        <v>102.8536</v>
      </c>
      <c r="J37" s="76">
        <v>24</v>
      </c>
      <c r="K37" s="2">
        <v>3.3099999999999997E-2</v>
      </c>
      <c r="L37" s="222"/>
      <c r="M37" s="16">
        <f t="shared" si="24"/>
        <v>2.2106049120004911E-2</v>
      </c>
      <c r="N37" s="81">
        <f t="shared" si="25"/>
        <v>7.5919150716799777E-2</v>
      </c>
      <c r="O37" s="7">
        <f t="shared" si="26"/>
        <v>6.971887550200534E-2</v>
      </c>
      <c r="P37" s="81">
        <f t="shared" si="27"/>
        <v>0.15722391319286544</v>
      </c>
      <c r="Q37" s="7">
        <f t="shared" si="28"/>
        <v>0.14140763802024442</v>
      </c>
      <c r="R37" s="81">
        <f t="shared" si="29"/>
        <v>0.14364342030444277</v>
      </c>
      <c r="S37" s="7">
        <f t="shared" si="30"/>
        <v>7.1474978183208471E-2</v>
      </c>
      <c r="T37" s="81">
        <f t="shared" si="31"/>
        <v>4.7577498553437181E-2</v>
      </c>
      <c r="U37" s="7">
        <f t="shared" si="32"/>
        <v>7.3141523200000336E-2</v>
      </c>
      <c r="V37" s="85"/>
      <c r="W37" s="5">
        <f t="shared" si="47"/>
        <v>2.2634886936870172E-2</v>
      </c>
      <c r="X37" s="79">
        <f t="shared" si="48"/>
        <v>2.2734417670679796E-2</v>
      </c>
      <c r="Y37" s="5">
        <f t="shared" si="49"/>
        <v>2.3126182762265662E-2</v>
      </c>
      <c r="Z37" s="79">
        <f t="shared" si="50"/>
        <v>2.1522535903033935E-2</v>
      </c>
      <c r="AA37" s="5">
        <f t="shared" si="51"/>
        <v>2.4870940015098264E-2</v>
      </c>
      <c r="AB37" s="79">
        <f t="shared" si="52"/>
        <v>2.2178902681422266E-2</v>
      </c>
      <c r="AC37" s="5">
        <f t="shared" si="53"/>
        <v>2.2931636314865028E-2</v>
      </c>
      <c r="AD37" s="79">
        <f t="shared" si="54"/>
        <v>2.3837090752000384E-2</v>
      </c>
      <c r="AE37" s="15"/>
      <c r="AF37" s="76">
        <v>1122.7775999999999</v>
      </c>
      <c r="AG37" s="2">
        <v>1453.1684</v>
      </c>
      <c r="AH37" s="76">
        <v>330.39080000000001</v>
      </c>
      <c r="AI37" s="2">
        <v>330.4776</v>
      </c>
      <c r="AJ37" s="76">
        <v>1122.7763</v>
      </c>
      <c r="AK37" s="2">
        <v>1453.2538999999999</v>
      </c>
      <c r="AL37" s="60" t="s">
        <v>605</v>
      </c>
    </row>
    <row r="38" spans="1:38" x14ac:dyDescent="0.2">
      <c r="A38" s="242" t="s">
        <v>4</v>
      </c>
      <c r="B38" s="17" t="s">
        <v>240</v>
      </c>
      <c r="C38" s="242" t="s">
        <v>278</v>
      </c>
      <c r="D38" s="1" t="s">
        <v>434</v>
      </c>
      <c r="E38" s="60" t="s">
        <v>443</v>
      </c>
      <c r="F38" s="2">
        <v>1286.2119</v>
      </c>
      <c r="G38" s="76">
        <v>1389.0956000000001</v>
      </c>
      <c r="H38" s="2">
        <v>102.8837</v>
      </c>
      <c r="I38" s="76">
        <v>102.94710000000001</v>
      </c>
      <c r="J38" s="76">
        <v>24</v>
      </c>
      <c r="K38" s="2">
        <v>5.1400000000000001E-2</v>
      </c>
      <c r="L38" s="222"/>
      <c r="M38" s="16">
        <f t="shared" si="24"/>
        <v>5.6910881820002146E-2</v>
      </c>
      <c r="N38" s="81">
        <f t="shared" si="25"/>
        <v>0.11240370234736474</v>
      </c>
      <c r="O38" s="7">
        <f t="shared" si="26"/>
        <v>0.10726907630522056</v>
      </c>
      <c r="P38" s="81">
        <f t="shared" si="27"/>
        <v>0.19240447066840716</v>
      </c>
      <c r="Q38" s="7">
        <f t="shared" si="28"/>
        <v>0.18124248371469448</v>
      </c>
      <c r="R38" s="81">
        <f t="shared" si="29"/>
        <v>0.17215467729465672</v>
      </c>
      <c r="S38" s="7">
        <f t="shared" si="30"/>
        <v>0.11096256922066816</v>
      </c>
      <c r="T38" s="81">
        <f t="shared" si="31"/>
        <v>8.3591188835271169E-2</v>
      </c>
      <c r="U38" s="7">
        <f t="shared" si="32"/>
        <v>0.10631644520000805</v>
      </c>
      <c r="V38" s="85"/>
      <c r="W38" s="5">
        <f t="shared" si="47"/>
        <v>6.0141006013090956E-2</v>
      </c>
      <c r="X38" s="79">
        <f t="shared" si="48"/>
        <v>6.3551485943774744E-2</v>
      </c>
      <c r="Y38" s="5">
        <f t="shared" si="49"/>
        <v>5.9291795847122547E-2</v>
      </c>
      <c r="Z38" s="79">
        <f t="shared" si="50"/>
        <v>6.2910940579567531E-2</v>
      </c>
      <c r="AA38" s="5">
        <f t="shared" si="51"/>
        <v>5.438009099996971E-2</v>
      </c>
      <c r="AB38" s="79">
        <f t="shared" si="52"/>
        <v>6.2574708312743518E-2</v>
      </c>
      <c r="AC38" s="5">
        <f t="shared" si="53"/>
        <v>5.8660818443472526E-2</v>
      </c>
      <c r="AD38" s="79">
        <f t="shared" si="54"/>
        <v>6.0661254172008947E-2</v>
      </c>
      <c r="AE38" s="15"/>
      <c r="AF38" s="76">
        <v>1123.5429999999999</v>
      </c>
      <c r="AG38" s="2">
        <v>1453.8171</v>
      </c>
      <c r="AH38" s="76">
        <v>330.27409999999998</v>
      </c>
      <c r="AI38" s="2">
        <v>330.47763400000002</v>
      </c>
      <c r="AJ38" s="76">
        <v>1122.7762889999999</v>
      </c>
      <c r="AK38" s="2">
        <v>1453.253923</v>
      </c>
      <c r="AL38" s="60" t="s">
        <v>600</v>
      </c>
    </row>
    <row r="39" spans="1:38" x14ac:dyDescent="0.2">
      <c r="A39" s="242" t="s">
        <v>7</v>
      </c>
      <c r="B39" s="17" t="s">
        <v>245</v>
      </c>
      <c r="C39" s="242" t="s">
        <v>278</v>
      </c>
      <c r="D39" s="1" t="s">
        <v>438</v>
      </c>
      <c r="E39" s="60" t="s">
        <v>443</v>
      </c>
      <c r="F39" s="2">
        <v>1285.6733999999999</v>
      </c>
      <c r="G39" s="76">
        <v>1388.5780999999999</v>
      </c>
      <c r="H39" s="2">
        <v>102.90470000000001</v>
      </c>
      <c r="I39" s="76">
        <v>102.932</v>
      </c>
      <c r="J39" s="76">
        <v>24</v>
      </c>
      <c r="K39" s="2">
        <v>5.1400000000000001E-2</v>
      </c>
      <c r="L39" s="222"/>
      <c r="M39" s="16">
        <f t="shared" si="24"/>
        <v>5.1289994400001149E-2</v>
      </c>
      <c r="N39" s="81">
        <f t="shared" si="25"/>
        <v>0.10642424652905902</v>
      </c>
      <c r="O39" s="7">
        <f t="shared" si="26"/>
        <v>0.10120481927710655</v>
      </c>
      <c r="P39" s="81">
        <f t="shared" si="27"/>
        <v>0.18662184820277616</v>
      </c>
      <c r="Q39" s="7">
        <f t="shared" si="28"/>
        <v>0.17477257054144107</v>
      </c>
      <c r="R39" s="81">
        <f t="shared" si="29"/>
        <v>0.16739257662970886</v>
      </c>
      <c r="S39" s="7">
        <f t="shared" si="30"/>
        <v>0.10455257615907554</v>
      </c>
      <c r="T39" s="81">
        <f t="shared" si="31"/>
        <v>7.7648082879022695E-2</v>
      </c>
      <c r="U39" s="7">
        <f t="shared" si="32"/>
        <v>0.10095878400000657</v>
      </c>
      <c r="V39" s="85"/>
      <c r="W39" s="5">
        <f t="shared" si="47"/>
        <v>5.3994125431872667E-2</v>
      </c>
      <c r="X39" s="79">
        <f t="shared" si="48"/>
        <v>5.695963855421482E-2</v>
      </c>
      <c r="Y39" s="5">
        <f t="shared" si="49"/>
        <v>5.3347259952453902E-2</v>
      </c>
      <c r="Z39" s="79">
        <f t="shared" si="50"/>
        <v>5.618870079255725E-2</v>
      </c>
      <c r="AA39" s="5">
        <f t="shared" si="51"/>
        <v>4.9451316811748663E-2</v>
      </c>
      <c r="AB39" s="79">
        <f t="shared" si="52"/>
        <v>5.6017285410734266E-2</v>
      </c>
      <c r="AC39" s="5">
        <f t="shared" si="53"/>
        <v>5.2764663024278416E-2</v>
      </c>
      <c r="AD39" s="79">
        <f t="shared" si="54"/>
        <v>5.4714250240007312E-2</v>
      </c>
      <c r="AE39" s="15"/>
      <c r="AF39" s="76">
        <v>1122.7238</v>
      </c>
      <c r="AG39" s="2">
        <v>1453.1139000000001</v>
      </c>
      <c r="AH39" s="76">
        <v>330.39010000000002</v>
      </c>
      <c r="AI39" s="2">
        <v>330.47763400000002</v>
      </c>
      <c r="AJ39" s="76">
        <v>1122.7762889999999</v>
      </c>
      <c r="AK39" s="2">
        <v>1453.253923</v>
      </c>
      <c r="AL39" s="60" t="s">
        <v>506</v>
      </c>
    </row>
    <row r="40" spans="1:38" x14ac:dyDescent="0.2">
      <c r="A40" s="242" t="s">
        <v>2</v>
      </c>
      <c r="B40" s="17" t="s">
        <v>251</v>
      </c>
      <c r="C40" s="242" t="s">
        <v>278</v>
      </c>
      <c r="D40" s="1" t="s">
        <v>434</v>
      </c>
      <c r="E40" s="60" t="s">
        <v>443</v>
      </c>
      <c r="F40" s="2">
        <v>1285.712</v>
      </c>
      <c r="G40" s="76">
        <v>1388.6120000000001</v>
      </c>
      <c r="H40" s="2">
        <v>102.9</v>
      </c>
      <c r="I40" s="76">
        <v>102.9239</v>
      </c>
      <c r="J40" s="76">
        <v>24</v>
      </c>
      <c r="K40" s="2">
        <v>5.1400000000000001E-2</v>
      </c>
      <c r="L40" s="222"/>
      <c r="M40" s="16">
        <f t="shared" si="24"/>
        <v>4.8274816380001084E-2</v>
      </c>
      <c r="N40" s="81">
        <f t="shared" si="25"/>
        <v>0.10323018092458369</v>
      </c>
      <c r="O40" s="7">
        <f t="shared" si="26"/>
        <v>9.7951807228914237E-2</v>
      </c>
      <c r="P40" s="81">
        <f t="shared" si="27"/>
        <v>0.18353552525513805</v>
      </c>
      <c r="Q40" s="7">
        <f t="shared" si="28"/>
        <v>0.17130752603412419</v>
      </c>
      <c r="R40" s="81">
        <f t="shared" si="29"/>
        <v>0.1648670409888382</v>
      </c>
      <c r="S40" s="7">
        <f t="shared" si="30"/>
        <v>0.10111913176247622</v>
      </c>
      <c r="T40" s="81">
        <f t="shared" si="31"/>
        <v>7.4479654809692875E-2</v>
      </c>
      <c r="U40" s="7">
        <f t="shared" si="32"/>
        <v>9.8084806800002866E-2</v>
      </c>
      <c r="V40" s="85"/>
      <c r="W40" s="5">
        <f t="shared" si="47"/>
        <v>5.0710625990472033E-2</v>
      </c>
      <c r="X40" s="79">
        <f t="shared" si="48"/>
        <v>5.3423614457829768E-2</v>
      </c>
      <c r="Y40" s="5">
        <f t="shared" si="49"/>
        <v>5.0174519962281922E-2</v>
      </c>
      <c r="Z40" s="79">
        <f t="shared" si="50"/>
        <v>5.258851954945501E-2</v>
      </c>
      <c r="AA40" s="5">
        <f t="shared" si="51"/>
        <v>4.6837387423447535E-2</v>
      </c>
      <c r="AB40" s="79">
        <f t="shared" si="52"/>
        <v>5.2504871793013164E-2</v>
      </c>
      <c r="AC40" s="5">
        <f t="shared" si="53"/>
        <v>4.9621265536696296E-2</v>
      </c>
      <c r="AD40" s="79">
        <f t="shared" si="54"/>
        <v>5.1524135548003197E-2</v>
      </c>
      <c r="AE40" s="15"/>
      <c r="AF40" s="76">
        <v>1122.7679000000001</v>
      </c>
      <c r="AG40" s="2">
        <v>1453.1688999999999</v>
      </c>
      <c r="AH40" s="76">
        <v>330.40100000000001</v>
      </c>
      <c r="AI40" s="2">
        <v>330.4776</v>
      </c>
      <c r="AJ40" s="76">
        <v>1122.7763</v>
      </c>
      <c r="AK40" s="2">
        <v>1453.2538999999999</v>
      </c>
      <c r="AL40" s="60" t="s">
        <v>606</v>
      </c>
    </row>
    <row r="41" spans="1:38" x14ac:dyDescent="0.2">
      <c r="A41" s="242" t="s">
        <v>6</v>
      </c>
      <c r="B41" s="17" t="s">
        <v>259</v>
      </c>
      <c r="C41" s="242" t="s">
        <v>278</v>
      </c>
      <c r="D41" s="1" t="s">
        <v>434</v>
      </c>
      <c r="E41" s="60" t="s">
        <v>443</v>
      </c>
      <c r="F41" s="2">
        <v>1285.2799</v>
      </c>
      <c r="G41" s="76">
        <v>1388.2335</v>
      </c>
      <c r="H41" s="2">
        <v>102.95359999999999</v>
      </c>
      <c r="I41" s="76">
        <v>102.9485</v>
      </c>
      <c r="J41" s="76">
        <v>24</v>
      </c>
      <c r="K41" s="2">
        <v>5.1400000000000001E-2</v>
      </c>
      <c r="L41" s="222"/>
      <c r="M41" s="16">
        <f t="shared" si="24"/>
        <v>5.7432023700002333E-2</v>
      </c>
      <c r="N41" s="81">
        <f t="shared" si="25"/>
        <v>0.11295972593507031</v>
      </c>
      <c r="O41" s="7">
        <f t="shared" si="26"/>
        <v>0.10783132530120033</v>
      </c>
      <c r="P41" s="81">
        <f t="shared" si="27"/>
        <v>0.19294250874372665</v>
      </c>
      <c r="Q41" s="7">
        <f t="shared" si="28"/>
        <v>0.18184301715457191</v>
      </c>
      <c r="R41" s="81">
        <f t="shared" si="29"/>
        <v>0.17259989739704906</v>
      </c>
      <c r="S41" s="7">
        <f t="shared" si="30"/>
        <v>0.11155748335645077</v>
      </c>
      <c r="T41" s="81">
        <f t="shared" si="31"/>
        <v>8.4144589847710449E-2</v>
      </c>
      <c r="U41" s="7">
        <f t="shared" si="32"/>
        <v>0.10681318200000334</v>
      </c>
      <c r="V41" s="85"/>
      <c r="W41" s="5">
        <f t="shared" si="47"/>
        <v>6.0712598261252276E-2</v>
      </c>
      <c r="X41" s="79">
        <f t="shared" si="48"/>
        <v>6.4162650602404767E-2</v>
      </c>
      <c r="Y41" s="5">
        <f t="shared" si="49"/>
        <v>5.9844898988550999E-2</v>
      </c>
      <c r="Z41" s="79">
        <f t="shared" si="50"/>
        <v>6.3534894823600196E-2</v>
      </c>
      <c r="AA41" s="5">
        <f t="shared" si="51"/>
        <v>5.4840893805945784E-2</v>
      </c>
      <c r="AB41" s="79">
        <f t="shared" si="52"/>
        <v>6.3183305473649129E-2</v>
      </c>
      <c r="AC41" s="5">
        <f t="shared" si="53"/>
        <v>5.9209847587913533E-2</v>
      </c>
      <c r="AD41" s="79">
        <f t="shared" si="54"/>
        <v>6.121263202000371E-2</v>
      </c>
      <c r="AE41" s="15"/>
      <c r="AF41" s="76">
        <v>1122.3327999999999</v>
      </c>
      <c r="AG41" s="2">
        <v>1452.8268</v>
      </c>
      <c r="AH41" s="76">
        <v>330.49400000000003</v>
      </c>
      <c r="AI41" s="2">
        <v>330.4776</v>
      </c>
      <c r="AJ41" s="76">
        <v>1122.7763</v>
      </c>
      <c r="AK41" s="2">
        <v>1453.2538999999999</v>
      </c>
      <c r="AL41" s="60" t="s">
        <v>582</v>
      </c>
    </row>
    <row r="42" spans="1:38" x14ac:dyDescent="0.2">
      <c r="A42" s="242" t="s">
        <v>5</v>
      </c>
      <c r="B42" s="17" t="s">
        <v>262</v>
      </c>
      <c r="C42" s="242" t="s">
        <v>278</v>
      </c>
      <c r="D42" s="1" t="s">
        <v>434</v>
      </c>
      <c r="E42" s="60" t="s">
        <v>443</v>
      </c>
      <c r="F42" s="2">
        <v>1285.2554</v>
      </c>
      <c r="G42" s="76">
        <v>1388.2095999999999</v>
      </c>
      <c r="H42" s="2">
        <v>102.9542</v>
      </c>
      <c r="I42" s="76">
        <v>102.94459999999999</v>
      </c>
      <c r="J42" s="76">
        <v>24</v>
      </c>
      <c r="K42" s="2">
        <v>5.1400000000000001E-2</v>
      </c>
      <c r="L42" s="222"/>
      <c r="M42" s="268">
        <f t="shared" si="24"/>
        <v>5.5980271320002828E-2</v>
      </c>
      <c r="N42" s="81">
        <f t="shared" si="25"/>
        <v>0.11141149026661878</v>
      </c>
      <c r="O42" s="7">
        <f t="shared" si="26"/>
        <v>0.10626506024095875</v>
      </c>
      <c r="P42" s="81">
        <f t="shared" si="27"/>
        <v>0.19144448674342129</v>
      </c>
      <c r="Q42" s="7">
        <f t="shared" si="28"/>
        <v>0.1801703846723624</v>
      </c>
      <c r="R42" s="81">
        <f t="shared" si="29"/>
        <v>0.17136123234490697</v>
      </c>
      <c r="S42" s="7">
        <f t="shared" si="30"/>
        <v>0.10990047835324468</v>
      </c>
      <c r="T42" s="81">
        <f t="shared" si="31"/>
        <v>8.2603973969526123E-2</v>
      </c>
      <c r="U42" s="7">
        <f t="shared" si="32"/>
        <v>0.10542941519999971</v>
      </c>
      <c r="V42" s="85"/>
      <c r="W42" s="5">
        <f t="shared" si="47"/>
        <v>5.9121011994084108E-2</v>
      </c>
      <c r="X42" s="79">
        <f t="shared" si="48"/>
        <v>6.2460120481922149E-2</v>
      </c>
      <c r="Y42" s="5">
        <f t="shared" si="49"/>
        <v>5.8304932372237078E-2</v>
      </c>
      <c r="Z42" s="79">
        <f t="shared" si="50"/>
        <v>6.1797029674584503E-2</v>
      </c>
      <c r="AA42" s="5">
        <f t="shared" si="51"/>
        <v>5.3558875476978712E-2</v>
      </c>
      <c r="AB42" s="79">
        <f t="shared" si="52"/>
        <v>6.1488189355369302E-2</v>
      </c>
      <c r="AC42" s="5">
        <f t="shared" si="53"/>
        <v>5.7681402575166865E-2</v>
      </c>
      <c r="AD42" s="79">
        <f t="shared" si="54"/>
        <v>5.9676650871999692E-2</v>
      </c>
      <c r="AE42" s="269"/>
      <c r="AF42" s="76">
        <v>1122.2855</v>
      </c>
      <c r="AG42" s="2">
        <v>1452.7938999999999</v>
      </c>
      <c r="AH42" s="76">
        <v>330.50839999999999</v>
      </c>
      <c r="AI42" s="2">
        <v>330.4776</v>
      </c>
      <c r="AJ42" s="76">
        <v>1122.7763</v>
      </c>
      <c r="AK42" s="2">
        <v>1453.2538999999999</v>
      </c>
      <c r="AL42" s="60" t="s">
        <v>586</v>
      </c>
    </row>
    <row r="43" spans="1:38" x14ac:dyDescent="0.2">
      <c r="A43" s="242" t="s">
        <v>4</v>
      </c>
      <c r="B43" s="17" t="s">
        <v>231</v>
      </c>
      <c r="C43" s="242" t="s">
        <v>272</v>
      </c>
      <c r="D43" s="1" t="s">
        <v>423</v>
      </c>
      <c r="E43" s="60" t="s">
        <v>443</v>
      </c>
      <c r="F43" s="2">
        <v>1286.6206999999999</v>
      </c>
      <c r="G43" s="76">
        <v>1389.4057</v>
      </c>
      <c r="H43" s="2">
        <v>102.785</v>
      </c>
      <c r="I43" s="76">
        <v>102.8447</v>
      </c>
      <c r="J43" s="76">
        <v>37</v>
      </c>
      <c r="K43" s="2">
        <v>2.1499999999999998E-2</v>
      </c>
      <c r="L43" s="222"/>
      <c r="M43" s="16">
        <f t="shared" ref="M43:M48" si="55">-40.22688+(0.3913402*I43)</f>
        <v>2.038546694000587E-2</v>
      </c>
      <c r="N43" s="81">
        <f t="shared" si="25"/>
        <v>7.2515906671469565E-2</v>
      </c>
      <c r="O43" s="7">
        <f t="shared" si="26"/>
        <v>6.6144578313251517E-2</v>
      </c>
      <c r="P43" s="81">
        <f t="shared" si="27"/>
        <v>0.1539555490744533</v>
      </c>
      <c r="Q43" s="7">
        <f t="shared" si="28"/>
        <v>0.13764564397815832</v>
      </c>
      <c r="R43" s="81">
        <f t="shared" si="29"/>
        <v>0.14102329784486756</v>
      </c>
      <c r="S43" s="7">
        <f t="shared" si="30"/>
        <v>6.7742679128260264E-2</v>
      </c>
      <c r="T43" s="81">
        <f t="shared" si="31"/>
        <v>4.4250608087168075E-2</v>
      </c>
      <c r="U43" s="7">
        <f t="shared" si="32"/>
        <v>6.998369640000135E-2</v>
      </c>
      <c r="V43" s="85"/>
      <c r="W43" s="5">
        <f t="shared" si="47"/>
        <v>1.9136352058270717E-2</v>
      </c>
      <c r="X43" s="79">
        <f t="shared" si="48"/>
        <v>1.8849156626504396E-2</v>
      </c>
      <c r="Y43" s="5">
        <f t="shared" si="49"/>
        <v>1.9766304448537997E-2</v>
      </c>
      <c r="Z43" s="79">
        <f t="shared" si="50"/>
        <v>1.7613824093306474E-2</v>
      </c>
      <c r="AA43" s="5">
        <f t="shared" si="51"/>
        <v>2.2159113269437924E-2</v>
      </c>
      <c r="AB43" s="79">
        <f t="shared" si="52"/>
        <v>1.8360760748210248E-2</v>
      </c>
      <c r="AC43" s="5">
        <f t="shared" si="53"/>
        <v>1.9631028283279443E-2</v>
      </c>
      <c r="AD43" s="79">
        <f t="shared" si="54"/>
        <v>2.0331903004001506E-2</v>
      </c>
      <c r="AE43" s="15"/>
      <c r="AF43" s="76">
        <v>1123.4956</v>
      </c>
      <c r="AG43" s="2">
        <v>1453.7813000000001</v>
      </c>
      <c r="AH43" s="76">
        <v>330.28570000000002</v>
      </c>
      <c r="AI43" s="2">
        <v>330.47763400000002</v>
      </c>
      <c r="AJ43" s="76">
        <v>1122.7762889999999</v>
      </c>
      <c r="AK43" s="2">
        <v>1453.253923</v>
      </c>
      <c r="AL43" s="60" t="s">
        <v>591</v>
      </c>
    </row>
    <row r="44" spans="1:38" x14ac:dyDescent="0.2">
      <c r="A44" s="242" t="s">
        <v>4</v>
      </c>
      <c r="B44" s="17" t="s">
        <v>233</v>
      </c>
      <c r="C44" s="242" t="s">
        <v>273</v>
      </c>
      <c r="D44" s="1" t="s">
        <v>425</v>
      </c>
      <c r="E44" s="60" t="s">
        <v>443</v>
      </c>
      <c r="F44" s="2">
        <v>1286.1762000000001</v>
      </c>
      <c r="G44" s="76">
        <v>1389.1171999999999</v>
      </c>
      <c r="H44" s="2">
        <v>102.941</v>
      </c>
      <c r="I44" s="76">
        <v>103.00539999999999</v>
      </c>
      <c r="J44" s="76">
        <v>37</v>
      </c>
      <c r="K44" s="2">
        <v>7.5899999999999995E-2</v>
      </c>
      <c r="L44" s="222"/>
      <c r="M44" s="16">
        <f t="shared" si="55"/>
        <v>8.3273837080000135E-2</v>
      </c>
      <c r="N44" s="81">
        <f t="shared" si="25"/>
        <v>0.13578581035108073</v>
      </c>
      <c r="O44" s="7">
        <f t="shared" si="26"/>
        <v>0.13068273092368982</v>
      </c>
      <c r="P44" s="81">
        <f t="shared" si="27"/>
        <v>0.2150750050204806</v>
      </c>
      <c r="Q44" s="7">
        <f t="shared" si="28"/>
        <v>0.20634252535061265</v>
      </c>
      <c r="R44" s="81">
        <f t="shared" si="29"/>
        <v>0.19127633002290167</v>
      </c>
      <c r="S44" s="7">
        <f t="shared" si="30"/>
        <v>0.13582067971502987</v>
      </c>
      <c r="T44" s="81">
        <f t="shared" si="31"/>
        <v>0.10696845757775009</v>
      </c>
      <c r="U44" s="7">
        <f t="shared" si="32"/>
        <v>0.12700198480000324</v>
      </c>
      <c r="V44" s="85"/>
      <c r="W44" s="5">
        <f t="shared" si="47"/>
        <v>8.4177813040911001E-2</v>
      </c>
      <c r="X44" s="79">
        <f t="shared" si="48"/>
        <v>8.9002128514050829E-2</v>
      </c>
      <c r="Y44" s="5">
        <f t="shared" si="49"/>
        <v>8.2597105161054063E-2</v>
      </c>
      <c r="Z44" s="79">
        <f t="shared" si="50"/>
        <v>8.8989883839286521E-2</v>
      </c>
      <c r="AA44" s="5">
        <f t="shared" si="51"/>
        <v>7.4171001573703238E-2</v>
      </c>
      <c r="AB44" s="79">
        <f t="shared" si="52"/>
        <v>8.8004555348475552E-2</v>
      </c>
      <c r="AC44" s="5">
        <f t="shared" si="53"/>
        <v>8.1853406762885855E-2</v>
      </c>
      <c r="AD44" s="79">
        <f t="shared" si="54"/>
        <v>8.36222031280036E-2</v>
      </c>
      <c r="AE44" s="15"/>
      <c r="AF44" s="76">
        <v>1123.5019</v>
      </c>
      <c r="AG44" s="2">
        <v>1453.7728</v>
      </c>
      <c r="AH44" s="76">
        <v>330.27089999999998</v>
      </c>
      <c r="AI44" s="2">
        <v>330.47763400000002</v>
      </c>
      <c r="AJ44" s="76">
        <v>1122.7762889999999</v>
      </c>
      <c r="AK44" s="2">
        <v>1453.253923</v>
      </c>
      <c r="AL44" s="60" t="s">
        <v>593</v>
      </c>
    </row>
    <row r="45" spans="1:38" x14ac:dyDescent="0.2">
      <c r="A45" s="242" t="s">
        <v>4</v>
      </c>
      <c r="B45" s="17" t="s">
        <v>235</v>
      </c>
      <c r="C45" s="242" t="s">
        <v>275</v>
      </c>
      <c r="D45" s="1" t="s">
        <v>429</v>
      </c>
      <c r="E45" s="60" t="s">
        <v>443</v>
      </c>
      <c r="F45" s="2">
        <v>1286.5788</v>
      </c>
      <c r="G45" s="76">
        <v>1389.3724</v>
      </c>
      <c r="H45" s="2">
        <v>102.7936</v>
      </c>
      <c r="I45" s="76">
        <v>102.8505</v>
      </c>
      <c r="J45" s="76">
        <v>37</v>
      </c>
      <c r="K45" s="2">
        <v>2.5499999999999998E-2</v>
      </c>
      <c r="L45" s="222"/>
      <c r="M45" s="16">
        <f t="shared" si="55"/>
        <v>2.265524010000064E-2</v>
      </c>
      <c r="N45" s="81">
        <f t="shared" si="25"/>
        <v>7.4732324988872278E-2</v>
      </c>
      <c r="O45" s="7">
        <f t="shared" si="26"/>
        <v>6.847389558232525E-2</v>
      </c>
      <c r="P45" s="81">
        <f t="shared" si="27"/>
        <v>0.15608385230007116</v>
      </c>
      <c r="Q45" s="7">
        <f t="shared" si="28"/>
        <v>0.14009665988422731</v>
      </c>
      <c r="R45" s="81">
        <f t="shared" si="29"/>
        <v>0.14272963308098952</v>
      </c>
      <c r="S45" s="7">
        <f t="shared" si="30"/>
        <v>7.0174418324393972E-2</v>
      </c>
      <c r="T45" s="81">
        <f t="shared" si="31"/>
        <v>4.6416624427365605E-2</v>
      </c>
      <c r="U45" s="7">
        <f t="shared" si="32"/>
        <v>7.2041605999999092E-2</v>
      </c>
      <c r="V45" s="85"/>
      <c r="W45" s="5">
        <f t="shared" si="47"/>
        <v>2.141483008856071E-2</v>
      </c>
      <c r="X45" s="79">
        <f t="shared" si="48"/>
        <v>2.1381124497987541E-2</v>
      </c>
      <c r="Y45" s="5">
        <f t="shared" si="49"/>
        <v>2.1954200164473137E-2</v>
      </c>
      <c r="Z45" s="79">
        <f t="shared" si="50"/>
        <v>2.016042961971215E-2</v>
      </c>
      <c r="AA45" s="5">
        <f t="shared" si="51"/>
        <v>2.3925170238824151E-2</v>
      </c>
      <c r="AB45" s="79">
        <f t="shared" si="52"/>
        <v>2.0848429945855035E-2</v>
      </c>
      <c r="AC45" s="5">
        <f t="shared" si="53"/>
        <v>2.1779933094389414E-2</v>
      </c>
      <c r="AD45" s="79">
        <f t="shared" si="54"/>
        <v>2.2616182659998998E-2</v>
      </c>
      <c r="AE45" s="15"/>
      <c r="AF45" s="76">
        <v>1123.4880000000001</v>
      </c>
      <c r="AG45" s="2">
        <v>1453.7828999999999</v>
      </c>
      <c r="AH45" s="76">
        <v>330.29489999999998</v>
      </c>
      <c r="AI45" s="2">
        <v>330.47763400000002</v>
      </c>
      <c r="AJ45" s="76">
        <v>1122.7762889999999</v>
      </c>
      <c r="AK45" s="2">
        <v>1453.253923</v>
      </c>
      <c r="AL45" s="60" t="s">
        <v>595</v>
      </c>
    </row>
    <row r="46" spans="1:38" x14ac:dyDescent="0.2">
      <c r="A46" s="242" t="s">
        <v>4</v>
      </c>
      <c r="B46" s="17" t="s">
        <v>237</v>
      </c>
      <c r="C46" s="242" t="s">
        <v>276</v>
      </c>
      <c r="D46" s="1" t="s">
        <v>431</v>
      </c>
      <c r="E46" s="60" t="s">
        <v>443</v>
      </c>
      <c r="F46" s="2">
        <v>1286.1461999999999</v>
      </c>
      <c r="G46" s="76">
        <v>1389.0926999999999</v>
      </c>
      <c r="H46" s="2">
        <v>102.9465</v>
      </c>
      <c r="I46" s="76">
        <v>103.0098</v>
      </c>
      <c r="J46" s="76">
        <v>37</v>
      </c>
      <c r="K46" s="2">
        <v>8.8499999999999995E-2</v>
      </c>
      <c r="L46" s="222"/>
      <c r="M46" s="16">
        <f t="shared" si="55"/>
        <v>8.4995733959999598E-2</v>
      </c>
      <c r="N46" s="81">
        <f t="shared" si="25"/>
        <v>0.13756892139645061</v>
      </c>
      <c r="O46" s="7">
        <f t="shared" si="26"/>
        <v>0.13244979919678379</v>
      </c>
      <c r="P46" s="81">
        <f t="shared" si="27"/>
        <v>0.21680748731887434</v>
      </c>
      <c r="Q46" s="7">
        <f t="shared" si="28"/>
        <v>0.2082442045121487</v>
      </c>
      <c r="R46" s="81">
        <f t="shared" si="29"/>
        <v>0.19277067415850979</v>
      </c>
      <c r="S46" s="7">
        <f t="shared" si="30"/>
        <v>0.13770352642677164</v>
      </c>
      <c r="T46" s="81">
        <f t="shared" si="31"/>
        <v>0.10875967590254731</v>
      </c>
      <c r="U46" s="7">
        <f t="shared" si="32"/>
        <v>0.1285631576000057</v>
      </c>
      <c r="V46" s="85"/>
      <c r="W46" s="5">
        <f t="shared" si="47"/>
        <v>8.6010851195551227E-2</v>
      </c>
      <c r="X46" s="79">
        <f t="shared" si="48"/>
        <v>9.092293172690398E-2</v>
      </c>
      <c r="Y46" s="5">
        <f t="shared" si="49"/>
        <v>8.4378096963802801E-2</v>
      </c>
      <c r="Z46" s="79">
        <f t="shared" si="50"/>
        <v>9.0965728488122483E-2</v>
      </c>
      <c r="AA46" s="5">
        <f t="shared" si="51"/>
        <v>7.5717647754057621E-2</v>
      </c>
      <c r="AB46" s="79">
        <f t="shared" si="52"/>
        <v>8.9930707534587387E-2</v>
      </c>
      <c r="AC46" s="5">
        <f t="shared" si="53"/>
        <v>8.3630474462917187E-2</v>
      </c>
      <c r="AD46" s="79">
        <f t="shared" si="54"/>
        <v>8.5355104936006329E-2</v>
      </c>
      <c r="AE46" s="15"/>
      <c r="AF46" s="76">
        <v>1123.4860000000001</v>
      </c>
      <c r="AG46" s="2">
        <v>1453.7605000000001</v>
      </c>
      <c r="AH46" s="76">
        <v>330.27449999999999</v>
      </c>
      <c r="AI46" s="2">
        <v>330.47763400000002</v>
      </c>
      <c r="AJ46" s="76">
        <v>1122.7762889999999</v>
      </c>
      <c r="AK46" s="2">
        <v>1453.253923</v>
      </c>
      <c r="AL46" s="60" t="s">
        <v>597</v>
      </c>
    </row>
    <row r="47" spans="1:38" x14ac:dyDescent="0.2">
      <c r="A47" s="242" t="s">
        <v>4</v>
      </c>
      <c r="B47" s="17" t="s">
        <v>239</v>
      </c>
      <c r="C47" s="242" t="s">
        <v>277</v>
      </c>
      <c r="D47" s="1" t="s">
        <v>433</v>
      </c>
      <c r="E47" s="60" t="s">
        <v>443</v>
      </c>
      <c r="F47" s="2">
        <v>1286.498</v>
      </c>
      <c r="G47" s="76">
        <v>1389.3140000000001</v>
      </c>
      <c r="H47" s="2">
        <v>102.816</v>
      </c>
      <c r="I47" s="76">
        <v>102.87820000000001</v>
      </c>
      <c r="J47" s="76">
        <v>37</v>
      </c>
      <c r="K47" s="2">
        <v>3.3099999999999997E-2</v>
      </c>
      <c r="L47" s="222"/>
      <c r="M47" s="16">
        <f t="shared" si="55"/>
        <v>3.349536364000727E-2</v>
      </c>
      <c r="N47" s="81">
        <f t="shared" si="25"/>
        <v>8.5390542830282357E-2</v>
      </c>
      <c r="O47" s="7">
        <f t="shared" si="26"/>
        <v>7.9598393574297155E-2</v>
      </c>
      <c r="P47" s="81">
        <f t="shared" si="27"/>
        <v>0.16633233531320002</v>
      </c>
      <c r="Q47" s="7">
        <f t="shared" si="28"/>
        <v>0.15183396854969028</v>
      </c>
      <c r="R47" s="81">
        <f t="shared" si="29"/>
        <v>0.15094882275320742</v>
      </c>
      <c r="S47" s="7">
        <f t="shared" si="30"/>
        <v>8.1815904907279968E-2</v>
      </c>
      <c r="T47" s="81">
        <f t="shared" si="31"/>
        <v>5.686705737025477E-2</v>
      </c>
      <c r="U47" s="7">
        <f t="shared" si="32"/>
        <v>8.1869898400007912E-2</v>
      </c>
      <c r="V47" s="85"/>
      <c r="W47" s="5">
        <f t="shared" si="47"/>
        <v>3.2371478029530262E-2</v>
      </c>
      <c r="X47" s="79">
        <f t="shared" si="48"/>
        <v>3.3473453815260998E-2</v>
      </c>
      <c r="Y47" s="5">
        <f t="shared" si="49"/>
        <v>3.2489640701969608E-2</v>
      </c>
      <c r="Z47" s="79">
        <f t="shared" si="50"/>
        <v>3.2355493323128176E-2</v>
      </c>
      <c r="AA47" s="5">
        <f t="shared" si="51"/>
        <v>3.2432031549569668E-2</v>
      </c>
      <c r="AB47" s="79">
        <f t="shared" si="52"/>
        <v>3.2757670720147403E-2</v>
      </c>
      <c r="AC47" s="5">
        <f t="shared" si="53"/>
        <v>3.2147807617029754E-2</v>
      </c>
      <c r="AD47" s="79">
        <f t="shared" si="54"/>
        <v>3.3525587224008793E-2</v>
      </c>
      <c r="AE47" s="15"/>
      <c r="AF47" s="76">
        <v>1123.5056999999999</v>
      </c>
      <c r="AG47" s="2">
        <v>1453.7835</v>
      </c>
      <c r="AH47" s="76">
        <v>330.27780000000001</v>
      </c>
      <c r="AI47" s="2">
        <v>330.47763400000002</v>
      </c>
      <c r="AJ47" s="76">
        <v>1122.7762889999999</v>
      </c>
      <c r="AK47" s="2">
        <v>1453.253923</v>
      </c>
      <c r="AL47" s="60" t="s">
        <v>599</v>
      </c>
    </row>
    <row r="48" spans="1:38" x14ac:dyDescent="0.2">
      <c r="A48" s="243" t="s">
        <v>4</v>
      </c>
      <c r="B48" s="245" t="s">
        <v>241</v>
      </c>
      <c r="C48" s="243" t="s">
        <v>278</v>
      </c>
      <c r="D48" s="246" t="s">
        <v>435</v>
      </c>
      <c r="E48" s="106" t="s">
        <v>443</v>
      </c>
      <c r="F48" s="247">
        <v>1286.385</v>
      </c>
      <c r="G48" s="107">
        <v>1389.2617</v>
      </c>
      <c r="H48" s="247">
        <v>102.8767</v>
      </c>
      <c r="I48" s="107">
        <v>102.9337</v>
      </c>
      <c r="J48" s="107">
        <v>37</v>
      </c>
      <c r="K48" s="247">
        <v>5.1400000000000001E-2</v>
      </c>
      <c r="L48" s="223"/>
      <c r="M48" s="248">
        <f t="shared" si="55"/>
        <v>5.5214744739998878E-2</v>
      </c>
      <c r="N48" s="82">
        <f t="shared" si="25"/>
        <v>0.10709580577531597</v>
      </c>
      <c r="O48" s="66">
        <f t="shared" si="26"/>
        <v>0.10188755020080117</v>
      </c>
      <c r="P48" s="82">
        <f t="shared" si="27"/>
        <v>0.18727098644012585</v>
      </c>
      <c r="Q48" s="66">
        <f t="shared" si="28"/>
        <v>0.17550030029481573</v>
      </c>
      <c r="R48" s="82">
        <f t="shared" si="29"/>
        <v>0.16792513883956417</v>
      </c>
      <c r="S48" s="66">
        <f t="shared" si="30"/>
        <v>0.10527362456401912</v>
      </c>
      <c r="T48" s="82">
        <f t="shared" si="31"/>
        <v>7.8314808335562702E-2</v>
      </c>
      <c r="U48" s="66">
        <f t="shared" si="32"/>
        <v>0.10156196440000542</v>
      </c>
      <c r="V48" s="110"/>
      <c r="W48" s="277">
        <f>-0.05541+1.028*N48</f>
        <v>5.4684488337024814E-2</v>
      </c>
      <c r="X48" s="80">
        <f t="shared" si="48"/>
        <v>5.7701767068270876E-2</v>
      </c>
      <c r="Y48" s="249">
        <f t="shared" si="49"/>
        <v>5.4014574060449377E-2</v>
      </c>
      <c r="Z48" s="80">
        <f t="shared" si="50"/>
        <v>5.6944812006313517E-2</v>
      </c>
      <c r="AA48" s="249">
        <f t="shared" si="51"/>
        <v>5.0002518698948922E-2</v>
      </c>
      <c r="AB48" s="80">
        <f t="shared" si="52"/>
        <v>5.6754917928991552E-2</v>
      </c>
      <c r="AC48" s="249">
        <f t="shared" si="53"/>
        <v>5.3426121349711753E-2</v>
      </c>
      <c r="AD48" s="80">
        <f t="shared" si="54"/>
        <v>5.5383780484006037E-2</v>
      </c>
      <c r="AE48" s="250"/>
      <c r="AF48" s="107">
        <v>1123.4920999999999</v>
      </c>
      <c r="AG48" s="247">
        <v>1453.7868000000001</v>
      </c>
      <c r="AH48" s="107">
        <v>330.29469999999998</v>
      </c>
      <c r="AI48" s="247">
        <v>330.47763400000002</v>
      </c>
      <c r="AJ48" s="107">
        <v>1122.7762889999999</v>
      </c>
      <c r="AK48" s="247">
        <v>1453.253923</v>
      </c>
      <c r="AL48" s="106" t="s">
        <v>601</v>
      </c>
    </row>
  </sheetData>
  <sortState xmlns:xlrd2="http://schemas.microsoft.com/office/spreadsheetml/2017/richdata2" ref="A10:AL48">
    <sortCondition ref="J10:J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045D-5203-174F-A4A2-61AA1581EBF2}">
  <dimension ref="A1:BE28"/>
  <sheetViews>
    <sheetView tabSelected="1" zoomScale="86" workbookViewId="0">
      <selection activeCell="E17" sqref="E17"/>
    </sheetView>
  </sheetViews>
  <sheetFormatPr baseColWidth="10" defaultRowHeight="15" x14ac:dyDescent="0.2"/>
  <cols>
    <col min="1" max="1" width="14.33203125" customWidth="1"/>
    <col min="3" max="3" width="13" customWidth="1"/>
    <col min="4" max="4" width="18" customWidth="1"/>
    <col min="5" max="5" width="11.83203125" customWidth="1"/>
    <col min="6" max="6" width="15" customWidth="1"/>
    <col min="7" max="7" width="16.6640625" customWidth="1"/>
    <col min="8" max="8" width="18.33203125" customWidth="1"/>
    <col min="9" max="9" width="23" customWidth="1"/>
    <col min="10" max="10" width="18.83203125" bestFit="1" customWidth="1"/>
    <col min="11" max="11" width="18.1640625" style="5" customWidth="1"/>
    <col min="12" max="12" width="14.83203125" style="5" customWidth="1"/>
    <col min="13" max="13" width="23" style="5" customWidth="1"/>
    <col min="14" max="14" width="20.33203125" style="5" customWidth="1"/>
    <col min="15" max="15" width="27.83203125" style="5" customWidth="1"/>
    <col min="16" max="16" width="28.5" style="5" customWidth="1"/>
    <col min="17" max="18" width="14.83203125" style="5" customWidth="1"/>
    <col min="19" max="20" width="19.6640625" style="5" customWidth="1"/>
    <col min="21" max="21" width="22.6640625" style="5" customWidth="1"/>
    <col min="22" max="22" width="28.6640625" customWidth="1"/>
    <col min="23" max="23" width="32.83203125" customWidth="1"/>
    <col min="24" max="25" width="36.6640625" customWidth="1"/>
    <col min="26" max="26" width="39.1640625" customWidth="1"/>
    <col min="27" max="28" width="28.5" customWidth="1"/>
    <col min="29" max="29" width="28.5" style="6" customWidth="1"/>
    <col min="30" max="30" width="41.33203125" style="6" customWidth="1"/>
    <col min="31" max="37" width="28.5" style="6" customWidth="1"/>
    <col min="38" max="39" width="11" style="6" customWidth="1"/>
    <col min="40" max="40" width="22" style="5" customWidth="1"/>
    <col min="41" max="42" width="22.33203125" style="5" customWidth="1"/>
    <col min="43" max="45" width="14.1640625" style="5" customWidth="1"/>
    <col min="46" max="46" width="29.83203125" customWidth="1"/>
    <col min="47" max="47" width="21.83203125" style="5" customWidth="1"/>
  </cols>
  <sheetData>
    <row r="1" spans="1:47" x14ac:dyDescent="0.2">
      <c r="A1" s="57" t="s">
        <v>692</v>
      </c>
      <c r="B1" s="57" t="s">
        <v>691</v>
      </c>
      <c r="C1" s="58" t="s">
        <v>690</v>
      </c>
      <c r="D1" s="57" t="s">
        <v>689</v>
      </c>
      <c r="E1" s="57" t="s">
        <v>693</v>
      </c>
      <c r="F1" s="57" t="s">
        <v>674</v>
      </c>
      <c r="G1" s="57" t="s">
        <v>673</v>
      </c>
      <c r="H1" s="57" t="s">
        <v>676</v>
      </c>
      <c r="I1" s="57" t="s">
        <v>675</v>
      </c>
      <c r="J1" s="57" t="s">
        <v>725</v>
      </c>
      <c r="K1" s="152" t="s">
        <v>699</v>
      </c>
      <c r="L1" s="152" t="s">
        <v>615</v>
      </c>
      <c r="M1" s="152" t="s">
        <v>616</v>
      </c>
      <c r="N1" s="152" t="s">
        <v>617</v>
      </c>
      <c r="O1" s="152" t="s">
        <v>618</v>
      </c>
      <c r="P1" s="152" t="s">
        <v>619</v>
      </c>
      <c r="Q1" s="152" t="s">
        <v>620</v>
      </c>
      <c r="R1" s="152" t="s">
        <v>621</v>
      </c>
      <c r="S1" s="152" t="s">
        <v>622</v>
      </c>
      <c r="T1" s="152" t="s">
        <v>739</v>
      </c>
      <c r="U1" s="152" t="s">
        <v>738</v>
      </c>
      <c r="V1" s="152" t="s">
        <v>654</v>
      </c>
      <c r="W1" s="152" t="s">
        <v>655</v>
      </c>
      <c r="X1" s="152" t="s">
        <v>656</v>
      </c>
      <c r="Y1" s="152" t="s">
        <v>657</v>
      </c>
      <c r="Z1" s="152" t="s">
        <v>658</v>
      </c>
      <c r="AA1" s="152" t="s">
        <v>659</v>
      </c>
      <c r="AB1" s="152" t="s">
        <v>660</v>
      </c>
      <c r="AC1" s="152" t="s">
        <v>661</v>
      </c>
      <c r="AD1" s="126" t="s">
        <v>698</v>
      </c>
      <c r="AE1" s="126" t="s">
        <v>730</v>
      </c>
      <c r="AF1" s="126" t="s">
        <v>663</v>
      </c>
      <c r="AG1" s="126" t="s">
        <v>662</v>
      </c>
      <c r="AH1" s="127" t="s">
        <v>664</v>
      </c>
      <c r="AI1" s="126" t="s">
        <v>665</v>
      </c>
      <c r="AJ1" s="126" t="s">
        <v>666</v>
      </c>
      <c r="AK1" s="126" t="s">
        <v>668</v>
      </c>
      <c r="AL1" s="126" t="s">
        <v>667</v>
      </c>
      <c r="AM1" s="126" t="s">
        <v>727</v>
      </c>
      <c r="AN1" s="128" t="s">
        <v>700</v>
      </c>
      <c r="AO1" s="115" t="s">
        <v>681</v>
      </c>
      <c r="AP1" s="115" t="s">
        <v>680</v>
      </c>
      <c r="AQ1" s="115" t="s">
        <v>451</v>
      </c>
      <c r="AR1" s="115" t="s">
        <v>452</v>
      </c>
      <c r="AS1" s="115" t="s">
        <v>453</v>
      </c>
      <c r="AT1" s="115" t="s">
        <v>454</v>
      </c>
      <c r="AU1" s="119" t="s">
        <v>701</v>
      </c>
    </row>
    <row r="2" spans="1:47" x14ac:dyDescent="0.2">
      <c r="A2" s="48" t="s">
        <v>702</v>
      </c>
      <c r="B2" s="72">
        <v>44141</v>
      </c>
      <c r="C2" s="67">
        <v>0.74385416666666659</v>
      </c>
      <c r="D2" s="74" t="s">
        <v>633</v>
      </c>
      <c r="E2" s="69" t="s">
        <v>635</v>
      </c>
      <c r="F2" s="34">
        <v>1284.0521000000001</v>
      </c>
      <c r="G2" s="34">
        <v>1387.7665999999999</v>
      </c>
      <c r="H2" s="78">
        <f t="shared" ref="H2:H7" si="0">G2-F2</f>
        <v>103.71449999999982</v>
      </c>
      <c r="I2" s="78">
        <f t="shared" ref="I2:I10" si="1">(AR2/AQ2)*H2</f>
        <v>103.74191546026908</v>
      </c>
      <c r="J2" s="34">
        <v>37</v>
      </c>
      <c r="K2" s="33">
        <f t="shared" ref="K2:K8" si="2">-46.17504+0.448773*I2+0.0773642*(I2-103.848)^2+0.0343283*(I2-103.848)^3</f>
        <v>0.38236029465260657</v>
      </c>
      <c r="L2" s="153">
        <f t="shared" ref="L2:L10" si="3">(-0.030314551*I2^3)+9.432834797*I2^2-977.9384933*I2+33780.38242</f>
        <v>0.45727795165294083</v>
      </c>
      <c r="M2" s="153">
        <f t="shared" ref="M2:M10" si="4">(I2-102.68)/2.49</f>
        <v>0.42647207239721963</v>
      </c>
      <c r="N2" s="153">
        <f t="shared" ref="N2:N10" si="5">-0.03238697*(I2^3)+10.08428*(I2^2)-1046.189*I2+36163.67</f>
        <v>0.53321422573935706</v>
      </c>
      <c r="O2" s="153">
        <f t="shared" ref="O2:O10" si="6">-0.01917*(I2-100)^3+0.1984*(I2-100)^2-0.241*(I2-100)-0.341</f>
        <v>0.53078773724824457</v>
      </c>
      <c r="P2" s="153">
        <f t="shared" ref="P2:P10" si="7">-0.00111808*(I2-100)^8 + 0.04498451*(I2-100)^7-0.7727143*(I2-100)^6+7.4128146*(I2-100)^5
- 43.468301*(I2-100)^4 + 159.54433*(I2-100)^3-357.7651*(I2-100)^2 + 448.2404 *(I2-100)-240.461</f>
        <v>0.52409440180940692</v>
      </c>
      <c r="Q2" s="153">
        <f t="shared" ref="Q2:Q10" si="8">0.74203*(-0.019*I2^3 + 5.90332*I2^2-610.79472*I2 + 21050.30165) - 3.54278</f>
        <v>0.45816611317899847</v>
      </c>
      <c r="R2" s="153">
        <f t="shared" ref="R2:R10" si="9">47513.64243-1374.824414*I2+13.25586152*I2^2-0.04258891551*I2^3</f>
        <v>0.44111690002318937</v>
      </c>
      <c r="S2" s="153">
        <f t="shared" ref="S2:S10" si="10">-36.42055 + (0.354812 * I2)</f>
        <v>0.38832650828899773</v>
      </c>
      <c r="T2" s="157"/>
      <c r="U2" s="154"/>
      <c r="V2" s="36">
        <f t="shared" ref="V2:V10" si="11">-0.05541+1.028*L2</f>
        <v>0.41467173429922316</v>
      </c>
      <c r="W2" s="36">
        <f t="shared" ref="W2:W10" si="12">-0.05305+1.087*M2</f>
        <v>0.41052514269577772</v>
      </c>
      <c r="X2" s="36">
        <f t="shared" ref="X2:X10" si="13">-0.1385+1.028*N2</f>
        <v>0.40964422406005901</v>
      </c>
      <c r="Y2" s="36">
        <f t="shared" ref="Y2:Y10" si="14">-0.1254+1.039*O2</f>
        <v>0.42608845900092601</v>
      </c>
      <c r="Z2" s="36">
        <f t="shared" ref="Z2:Z10" si="15">-0.1238+1.035*P2</f>
        <v>0.41863770587273608</v>
      </c>
      <c r="AA2" s="36">
        <f t="shared" ref="AA2:AA10" si="16">-0.05094+1.023*Q2</f>
        <v>0.4177639337821154</v>
      </c>
      <c r="AB2" s="36">
        <f t="shared" ref="AB2:AB10" si="17">-0.02427+0.9921*R2</f>
        <v>0.41336207651300616</v>
      </c>
      <c r="AC2" s="36">
        <f t="shared" ref="AC2:AC10" si="18">-0.05735+1.11*S2</f>
        <v>0.37369242420078752</v>
      </c>
      <c r="AD2" s="84"/>
      <c r="AE2" s="160">
        <f t="shared" ref="AE2:AE10" si="19">K2-$K2</f>
        <v>0</v>
      </c>
      <c r="AF2" s="161">
        <f t="shared" ref="AF2:AG4" si="20">V2-$K2</f>
        <v>3.2311439646616591E-2</v>
      </c>
      <c r="AG2" s="161">
        <f t="shared" si="20"/>
        <v>2.8164848043171153E-2</v>
      </c>
      <c r="AH2" s="161">
        <f t="shared" ref="AH2:AM2" si="21">X2-$K2</f>
        <v>2.7283929407452445E-2</v>
      </c>
      <c r="AI2" s="161">
        <f t="shared" si="21"/>
        <v>4.3728164348319443E-2</v>
      </c>
      <c r="AJ2" s="161">
        <f t="shared" si="21"/>
        <v>3.6277411220129507E-2</v>
      </c>
      <c r="AK2" s="161">
        <f t="shared" si="21"/>
        <v>3.5403639129508835E-2</v>
      </c>
      <c r="AL2" s="161">
        <f t="shared" si="21"/>
        <v>3.1001781860399591E-2</v>
      </c>
      <c r="AM2" s="161">
        <f t="shared" si="21"/>
        <v>-8.6678704518190486E-3</v>
      </c>
      <c r="AN2" s="129"/>
      <c r="AO2" s="79">
        <v>1123.1167</v>
      </c>
      <c r="AP2" s="79">
        <v>1453.5070000000001</v>
      </c>
      <c r="AQ2" s="79">
        <f>AP2-AO2</f>
        <v>330.39030000000002</v>
      </c>
      <c r="AR2" s="79">
        <f t="shared" ref="AR2:AR7" si="22">AT2-AS2</f>
        <v>330.47763400000008</v>
      </c>
      <c r="AS2" s="79">
        <v>1122.7762889999999</v>
      </c>
      <c r="AT2" s="79">
        <v>1453.253923</v>
      </c>
      <c r="AU2" s="30" t="s">
        <v>710</v>
      </c>
    </row>
    <row r="3" spans="1:47" x14ac:dyDescent="0.2">
      <c r="A3" s="63" t="s">
        <v>634</v>
      </c>
      <c r="B3" s="186">
        <v>44141</v>
      </c>
      <c r="C3" s="187" t="s">
        <v>632</v>
      </c>
      <c r="D3" s="61" t="s">
        <v>633</v>
      </c>
      <c r="E3" s="188" t="s">
        <v>635</v>
      </c>
      <c r="F3" s="31">
        <v>1283.8891000000001</v>
      </c>
      <c r="G3" s="31">
        <v>1387.6511</v>
      </c>
      <c r="H3" s="40">
        <f t="shared" si="0"/>
        <v>103.76199999999994</v>
      </c>
      <c r="I3" s="40">
        <f t="shared" si="1"/>
        <v>103.78757461226249</v>
      </c>
      <c r="J3" s="189">
        <v>37</v>
      </c>
      <c r="K3" s="37">
        <f t="shared" si="2"/>
        <v>0.40229612201790149</v>
      </c>
      <c r="L3" s="165">
        <f t="shared" si="3"/>
        <v>0.47789081550581614</v>
      </c>
      <c r="M3" s="165">
        <f t="shared" si="4"/>
        <v>0.44480908122991247</v>
      </c>
      <c r="N3" s="165">
        <f t="shared" si="5"/>
        <v>0.55390089491265826</v>
      </c>
      <c r="O3" s="165">
        <f t="shared" si="6"/>
        <v>0.55077430312693076</v>
      </c>
      <c r="P3" s="165">
        <f t="shared" si="7"/>
        <v>0.54655200116553715</v>
      </c>
      <c r="Q3" s="165">
        <f t="shared" si="8"/>
        <v>0.47823309063637565</v>
      </c>
      <c r="R3" s="165">
        <f t="shared" si="9"/>
        <v>0.46292180105956504</v>
      </c>
      <c r="S3" s="165">
        <f t="shared" si="10"/>
        <v>0.40452692332608109</v>
      </c>
      <c r="T3" s="165"/>
      <c r="U3" s="156"/>
      <c r="V3" s="37">
        <f t="shared" si="11"/>
        <v>0.43586175833997898</v>
      </c>
      <c r="W3" s="37">
        <f t="shared" si="12"/>
        <v>0.43045747129691486</v>
      </c>
      <c r="X3" s="37">
        <f t="shared" si="13"/>
        <v>0.43091011997021272</v>
      </c>
      <c r="Y3" s="37">
        <f t="shared" si="14"/>
        <v>0.44685450094888096</v>
      </c>
      <c r="Z3" s="37">
        <f t="shared" si="15"/>
        <v>0.44188132120633083</v>
      </c>
      <c r="AA3" s="37">
        <f t="shared" si="16"/>
        <v>0.43829245172101228</v>
      </c>
      <c r="AB3" s="37">
        <f t="shared" si="17"/>
        <v>0.43499471883119445</v>
      </c>
      <c r="AC3" s="37">
        <f t="shared" si="18"/>
        <v>0.39167488489195001</v>
      </c>
      <c r="AD3" s="85"/>
      <c r="AE3" s="164">
        <f t="shared" si="19"/>
        <v>0</v>
      </c>
      <c r="AF3" s="165">
        <f t="shared" si="20"/>
        <v>3.3565636322077486E-2</v>
      </c>
      <c r="AG3" s="166">
        <f t="shared" si="20"/>
        <v>2.816134927901337E-2</v>
      </c>
      <c r="AH3" s="165">
        <f t="shared" ref="AH3:AH4" si="23">X3-$K3</f>
        <v>2.8613997952311232E-2</v>
      </c>
      <c r="AI3" s="165">
        <f t="shared" ref="AI3:AI4" si="24">Y3-$K3</f>
        <v>4.455837893097947E-2</v>
      </c>
      <c r="AJ3" s="165">
        <f t="shared" ref="AJ3:AJ4" si="25">Z3-$K3</f>
        <v>3.9585199188429343E-2</v>
      </c>
      <c r="AK3" s="165">
        <f t="shared" ref="AK3:AK4" si="26">AA3-$K3</f>
        <v>3.5996329703110785E-2</v>
      </c>
      <c r="AL3" s="165">
        <f t="shared" ref="AL3:AL4" si="27">AB3-$K3</f>
        <v>3.2698596813292957E-2</v>
      </c>
      <c r="AM3" s="165">
        <f t="shared" ref="AM3:AM4" si="28">AC3-$K3</f>
        <v>-1.0621237125951477E-2</v>
      </c>
      <c r="AN3" s="130"/>
      <c r="AO3" s="185">
        <v>1123.1278</v>
      </c>
      <c r="AP3" s="185">
        <v>1453.5239999999999</v>
      </c>
      <c r="AQ3" s="40">
        <f>AP3-AO3</f>
        <v>330.39619999999991</v>
      </c>
      <c r="AR3" s="40">
        <f t="shared" si="22"/>
        <v>330.47763400000008</v>
      </c>
      <c r="AS3" s="40">
        <v>1122.7762889999999</v>
      </c>
      <c r="AT3" s="40">
        <v>1453.253923</v>
      </c>
      <c r="AU3" s="61" t="s">
        <v>636</v>
      </c>
    </row>
    <row r="4" spans="1:47" x14ac:dyDescent="0.2">
      <c r="A4" s="62" t="s">
        <v>703</v>
      </c>
      <c r="B4" s="88">
        <v>44141</v>
      </c>
      <c r="C4" s="89">
        <v>0.77755787037037039</v>
      </c>
      <c r="D4" s="90" t="s">
        <v>633</v>
      </c>
      <c r="E4" s="91" t="s">
        <v>635</v>
      </c>
      <c r="F4" s="62">
        <v>1284.5482999999999</v>
      </c>
      <c r="G4" s="62">
        <v>1388.03</v>
      </c>
      <c r="H4" s="87">
        <f t="shared" si="0"/>
        <v>103.48170000000005</v>
      </c>
      <c r="I4" s="87">
        <f t="shared" si="1"/>
        <v>103.5061717051564</v>
      </c>
      <c r="J4" s="62">
        <v>37</v>
      </c>
      <c r="K4" s="55">
        <f t="shared" si="2"/>
        <v>0.28340381436122286</v>
      </c>
      <c r="L4" s="155">
        <f t="shared" si="3"/>
        <v>0.35111183228582377</v>
      </c>
      <c r="M4" s="155">
        <f t="shared" si="4"/>
        <v>0.33179586552465767</v>
      </c>
      <c r="N4" s="155">
        <f t="shared" si="5"/>
        <v>0.42712139515788294</v>
      </c>
      <c r="O4" s="155">
        <f t="shared" si="6"/>
        <v>0.42672206792912509</v>
      </c>
      <c r="P4" s="155">
        <f t="shared" si="7"/>
        <v>0.4066918395446919</v>
      </c>
      <c r="Q4" s="155">
        <f t="shared" si="8"/>
        <v>0.35424491307588912</v>
      </c>
      <c r="R4" s="155">
        <f t="shared" si="9"/>
        <v>0.32914519905898487</v>
      </c>
      <c r="S4" s="155">
        <f t="shared" si="10"/>
        <v>0.30468179504995874</v>
      </c>
      <c r="T4" s="155"/>
      <c r="U4" s="154"/>
      <c r="V4" s="55">
        <f t="shared" si="11"/>
        <v>0.30553296358982684</v>
      </c>
      <c r="W4" s="55">
        <f t="shared" si="12"/>
        <v>0.30761210582530291</v>
      </c>
      <c r="X4" s="55">
        <f t="shared" si="13"/>
        <v>0.30058079422230366</v>
      </c>
      <c r="Y4" s="55">
        <f t="shared" si="14"/>
        <v>0.31796422857836093</v>
      </c>
      <c r="Z4" s="55">
        <f t="shared" si="15"/>
        <v>0.29712605392875613</v>
      </c>
      <c r="AA4" s="55">
        <f t="shared" si="16"/>
        <v>0.31145254607663453</v>
      </c>
      <c r="AB4" s="55">
        <f t="shared" si="17"/>
        <v>0.30227495198641885</v>
      </c>
      <c r="AC4" s="55">
        <f t="shared" si="18"/>
        <v>0.28084679250545419</v>
      </c>
      <c r="AD4" s="84"/>
      <c r="AE4" s="162">
        <f t="shared" si="19"/>
        <v>0</v>
      </c>
      <c r="AF4" s="155">
        <f t="shared" si="20"/>
        <v>2.2129149228603984E-2</v>
      </c>
      <c r="AG4" s="163">
        <f t="shared" si="20"/>
        <v>2.4208291464080045E-2</v>
      </c>
      <c r="AH4" s="155">
        <f t="shared" si="23"/>
        <v>1.7176979861080799E-2</v>
      </c>
      <c r="AI4" s="155">
        <f t="shared" si="24"/>
        <v>3.4560414217138069E-2</v>
      </c>
      <c r="AJ4" s="155">
        <f t="shared" si="25"/>
        <v>1.3722239567533268E-2</v>
      </c>
      <c r="AK4" s="155">
        <f t="shared" si="26"/>
        <v>2.8048731715411668E-2</v>
      </c>
      <c r="AL4" s="155">
        <f t="shared" si="27"/>
        <v>1.8871137625195988E-2</v>
      </c>
      <c r="AM4" s="155">
        <f t="shared" si="28"/>
        <v>-2.5570218557686708E-3</v>
      </c>
      <c r="AN4" s="129"/>
      <c r="AO4" s="87">
        <v>1123.0947000000001</v>
      </c>
      <c r="AP4" s="87">
        <v>1453.4942000000001</v>
      </c>
      <c r="AQ4" s="87">
        <f>AP4-AO4</f>
        <v>330.39949999999999</v>
      </c>
      <c r="AR4" s="87">
        <f t="shared" si="22"/>
        <v>330.47763400000008</v>
      </c>
      <c r="AS4" s="87">
        <v>1122.7762889999999</v>
      </c>
      <c r="AT4" s="87">
        <v>1453.253923</v>
      </c>
      <c r="AU4" s="62" t="s">
        <v>711</v>
      </c>
    </row>
    <row r="5" spans="1:47" x14ac:dyDescent="0.2">
      <c r="A5" s="63" t="s">
        <v>704</v>
      </c>
      <c r="B5" s="73">
        <v>44141</v>
      </c>
      <c r="C5" s="68">
        <v>0.80644675925925924</v>
      </c>
      <c r="D5" s="75" t="s">
        <v>633</v>
      </c>
      <c r="E5" s="71" t="s">
        <v>635</v>
      </c>
      <c r="F5" s="30">
        <v>1283.2494999999999</v>
      </c>
      <c r="G5" s="30">
        <v>1387.327</v>
      </c>
      <c r="H5" s="79">
        <f t="shared" si="0"/>
        <v>104.0775000000001</v>
      </c>
      <c r="I5" s="79">
        <f t="shared" si="1"/>
        <v>104.09826877388127</v>
      </c>
      <c r="J5" s="30">
        <v>37</v>
      </c>
      <c r="K5" s="36">
        <f t="shared" si="2"/>
        <v>0.54683614881417619</v>
      </c>
      <c r="L5" s="157">
        <f t="shared" si="3"/>
        <v>0.61660162626503734</v>
      </c>
      <c r="M5" s="157">
        <f t="shared" si="4"/>
        <v>0.56958585296436381</v>
      </c>
      <c r="N5" s="157">
        <f t="shared" si="5"/>
        <v>0.69373636564705521</v>
      </c>
      <c r="O5" s="157">
        <f t="shared" si="6"/>
        <v>0.68406269728465907</v>
      </c>
      <c r="P5" s="157">
        <f t="shared" si="7"/>
        <v>0.69096736357346344</v>
      </c>
      <c r="Q5" s="157">
        <f t="shared" si="8"/>
        <v>0.61333513673927387</v>
      </c>
      <c r="R5" s="157">
        <f t="shared" si="9"/>
        <v>0.60952190179523313</v>
      </c>
      <c r="S5" s="157">
        <f t="shared" si="10"/>
        <v>0.51476494019836849</v>
      </c>
      <c r="T5" s="157"/>
      <c r="U5" s="154"/>
      <c r="V5" s="36">
        <f t="shared" si="11"/>
        <v>0.57845647180045845</v>
      </c>
      <c r="W5" s="36">
        <f t="shared" si="12"/>
        <v>0.56608982217226345</v>
      </c>
      <c r="X5" s="36">
        <f t="shared" si="13"/>
        <v>0.57466098388517284</v>
      </c>
      <c r="Y5" s="36">
        <f t="shared" si="14"/>
        <v>0.58534114247876068</v>
      </c>
      <c r="Z5" s="36">
        <f t="shared" si="15"/>
        <v>0.59135122129853457</v>
      </c>
      <c r="AA5" s="36">
        <f t="shared" si="16"/>
        <v>0.57650184488427714</v>
      </c>
      <c r="AB5" s="36">
        <f t="shared" si="17"/>
        <v>0.58043667877105076</v>
      </c>
      <c r="AC5" s="36">
        <f t="shared" si="18"/>
        <v>0.51403908362018902</v>
      </c>
      <c r="AD5" s="84"/>
      <c r="AE5" s="164">
        <f t="shared" si="19"/>
        <v>0</v>
      </c>
      <c r="AF5" s="165">
        <f t="shared" ref="AF5:AF7" si="29">V5-$K5</f>
        <v>3.1620322986282257E-2</v>
      </c>
      <c r="AG5" s="166">
        <f t="shared" ref="AG5:AG7" si="30">W5-$K5</f>
        <v>1.9253673358087253E-2</v>
      </c>
      <c r="AH5" s="165">
        <f t="shared" ref="AH5:AH7" si="31">X5-$K5</f>
        <v>2.7824835070996645E-2</v>
      </c>
      <c r="AI5" s="165">
        <f t="shared" ref="AI5:AI7" si="32">Y5-$K5</f>
        <v>3.8504993664584486E-2</v>
      </c>
      <c r="AJ5" s="165">
        <f t="shared" ref="AJ5:AJ7" si="33">Z5-$K5</f>
        <v>4.4515072484358376E-2</v>
      </c>
      <c r="AK5" s="165">
        <f t="shared" ref="AK5:AK7" si="34">AA5-$K5</f>
        <v>2.9665696070100944E-2</v>
      </c>
      <c r="AL5" s="165">
        <f t="shared" ref="AL5:AL7" si="35">AB5-$K5</f>
        <v>3.360052995687457E-2</v>
      </c>
      <c r="AM5" s="165">
        <f t="shared" ref="AM5:AM7" si="36">AC5-$K5</f>
        <v>-3.2797065193987174E-2</v>
      </c>
      <c r="AN5" s="129"/>
      <c r="AO5" s="79">
        <v>1123.0761</v>
      </c>
      <c r="AP5" s="79">
        <v>1453.4878000000001</v>
      </c>
      <c r="AQ5" s="79">
        <f>AP5-AO5</f>
        <v>330.41170000000011</v>
      </c>
      <c r="AR5" s="79">
        <f t="shared" si="22"/>
        <v>330.47763400000008</v>
      </c>
      <c r="AS5" s="79">
        <v>1122.7762889999999</v>
      </c>
      <c r="AT5" s="79">
        <v>1453.253923</v>
      </c>
      <c r="AU5" s="30" t="s">
        <v>712</v>
      </c>
    </row>
    <row r="6" spans="1:47" x14ac:dyDescent="0.2">
      <c r="A6" s="62" t="s">
        <v>705</v>
      </c>
      <c r="B6" s="88">
        <v>44141</v>
      </c>
      <c r="C6" s="89">
        <v>0.86788194444444444</v>
      </c>
      <c r="D6" s="90" t="s">
        <v>633</v>
      </c>
      <c r="E6" s="91" t="s">
        <v>635</v>
      </c>
      <c r="F6" s="62">
        <v>1283.8177000000001</v>
      </c>
      <c r="G6" s="62">
        <v>1387.6360999999999</v>
      </c>
      <c r="H6" s="87">
        <f t="shared" si="0"/>
        <v>103.81839999999988</v>
      </c>
      <c r="I6" s="87">
        <f t="shared" si="1"/>
        <v>103.84078273806308</v>
      </c>
      <c r="J6" s="62">
        <v>37</v>
      </c>
      <c r="K6" s="55">
        <f t="shared" si="2"/>
        <v>0.42590360861717602</v>
      </c>
      <c r="L6" s="155">
        <f t="shared" si="3"/>
        <v>0.50187897471914766</v>
      </c>
      <c r="M6" s="155">
        <f t="shared" si="4"/>
        <v>0.46617780645103474</v>
      </c>
      <c r="N6" s="155">
        <f t="shared" si="5"/>
        <v>0.57800744344422128</v>
      </c>
      <c r="O6" s="155">
        <f t="shared" si="6"/>
        <v>0.57396237296320018</v>
      </c>
      <c r="P6" s="155">
        <f t="shared" si="7"/>
        <v>0.57241213403381153</v>
      </c>
      <c r="Q6" s="155">
        <f t="shared" si="8"/>
        <v>0.50156817226226957</v>
      </c>
      <c r="R6" s="155">
        <f t="shared" si="9"/>
        <v>0.48830515412555542</v>
      </c>
      <c r="S6" s="155">
        <f t="shared" si="10"/>
        <v>0.42340580485764434</v>
      </c>
      <c r="T6" s="155"/>
      <c r="U6" s="154"/>
      <c r="V6" s="55">
        <f t="shared" si="11"/>
        <v>0.46052158601128385</v>
      </c>
      <c r="W6" s="55">
        <f t="shared" si="12"/>
        <v>0.45368527561227473</v>
      </c>
      <c r="X6" s="55">
        <f t="shared" si="13"/>
        <v>0.45569165186065946</v>
      </c>
      <c r="Y6" s="55">
        <f t="shared" si="14"/>
        <v>0.47094690550876489</v>
      </c>
      <c r="Z6" s="55">
        <f t="shared" si="15"/>
        <v>0.46864655872499483</v>
      </c>
      <c r="AA6" s="55">
        <f t="shared" si="16"/>
        <v>0.46216424022430169</v>
      </c>
      <c r="AB6" s="55">
        <f t="shared" si="17"/>
        <v>0.46017754340796352</v>
      </c>
      <c r="AC6" s="55">
        <f t="shared" si="18"/>
        <v>0.41263044339198524</v>
      </c>
      <c r="AD6" s="84"/>
      <c r="AE6" s="162">
        <f t="shared" si="19"/>
        <v>0</v>
      </c>
      <c r="AF6" s="155">
        <f t="shared" si="29"/>
        <v>3.4617977394107824E-2</v>
      </c>
      <c r="AG6" s="163">
        <f t="shared" si="30"/>
        <v>2.7781666995098708E-2</v>
      </c>
      <c r="AH6" s="155">
        <f t="shared" si="31"/>
        <v>2.9788043243483442E-2</v>
      </c>
      <c r="AI6" s="155">
        <f t="shared" si="32"/>
        <v>4.5043296891588869E-2</v>
      </c>
      <c r="AJ6" s="155">
        <f t="shared" si="33"/>
        <v>4.2742950107818811E-2</v>
      </c>
      <c r="AK6" s="155">
        <f t="shared" si="34"/>
        <v>3.6260631607125671E-2</v>
      </c>
      <c r="AL6" s="155">
        <f t="shared" si="35"/>
        <v>3.4273934790787497E-2</v>
      </c>
      <c r="AM6" s="155">
        <f t="shared" si="36"/>
        <v>-1.3273165225190786E-2</v>
      </c>
      <c r="AN6" s="129"/>
      <c r="AO6" s="87">
        <v>1123.0706</v>
      </c>
      <c r="AP6" s="87">
        <v>1453.4770000000001</v>
      </c>
      <c r="AQ6" s="87">
        <f>AP6-AO6</f>
        <v>330.40640000000008</v>
      </c>
      <c r="AR6" s="87">
        <f t="shared" si="22"/>
        <v>330.47763400000008</v>
      </c>
      <c r="AS6" s="87">
        <v>1122.7762889999999</v>
      </c>
      <c r="AT6" s="87">
        <v>1453.253923</v>
      </c>
      <c r="AU6" s="62" t="s">
        <v>608</v>
      </c>
    </row>
    <row r="7" spans="1:47" x14ac:dyDescent="0.2">
      <c r="A7" s="63" t="s">
        <v>706</v>
      </c>
      <c r="B7" s="73">
        <v>44141</v>
      </c>
      <c r="C7" s="68">
        <v>0.87601851851851853</v>
      </c>
      <c r="D7" s="75" t="s">
        <v>633</v>
      </c>
      <c r="E7" s="71" t="s">
        <v>635</v>
      </c>
      <c r="F7" s="30">
        <v>1283.5088000000001</v>
      </c>
      <c r="G7" s="30">
        <v>1387.4684999999999</v>
      </c>
      <c r="H7" s="79">
        <f t="shared" si="0"/>
        <v>103.95969999999988</v>
      </c>
      <c r="I7" s="79">
        <f t="shared" si="1"/>
        <v>103.98595280228822</v>
      </c>
      <c r="J7" s="30">
        <v>37</v>
      </c>
      <c r="K7" s="36">
        <f t="shared" si="2"/>
        <v>0.4926104378578251</v>
      </c>
      <c r="L7" s="157">
        <f t="shared" si="3"/>
        <v>0.56693488414020976</v>
      </c>
      <c r="M7" s="157">
        <f t="shared" si="4"/>
        <v>0.52447903706354115</v>
      </c>
      <c r="N7" s="157">
        <f t="shared" si="5"/>
        <v>0.64354906530934386</v>
      </c>
      <c r="O7" s="157">
        <f t="shared" si="6"/>
        <v>0.63652914169928243</v>
      </c>
      <c r="P7" s="157">
        <f t="shared" si="7"/>
        <v>0.64074816438437665</v>
      </c>
      <c r="Q7" s="157">
        <f t="shared" si="8"/>
        <v>0.5648634996825419</v>
      </c>
      <c r="R7" s="157">
        <f t="shared" si="9"/>
        <v>0.55711461654573213</v>
      </c>
      <c r="S7" s="157">
        <f t="shared" si="10"/>
        <v>0.47491388568549553</v>
      </c>
      <c r="T7" s="157"/>
      <c r="U7" s="154"/>
      <c r="V7" s="36">
        <f t="shared" si="11"/>
        <v>0.52739906089613564</v>
      </c>
      <c r="W7" s="36">
        <f t="shared" si="12"/>
        <v>0.51705871328806918</v>
      </c>
      <c r="X7" s="36">
        <f t="shared" si="13"/>
        <v>0.52306843913800538</v>
      </c>
      <c r="Y7" s="36">
        <f t="shared" si="14"/>
        <v>0.53595377822555434</v>
      </c>
      <c r="Z7" s="36">
        <f t="shared" si="15"/>
        <v>0.53937435013782975</v>
      </c>
      <c r="AA7" s="36">
        <f t="shared" si="16"/>
        <v>0.52691536017524032</v>
      </c>
      <c r="AB7" s="36">
        <f t="shared" si="17"/>
        <v>0.5284434110750208</v>
      </c>
      <c r="AC7" s="36">
        <f t="shared" si="18"/>
        <v>0.46980441311090004</v>
      </c>
      <c r="AD7" s="84"/>
      <c r="AE7" s="164">
        <f t="shared" si="19"/>
        <v>0</v>
      </c>
      <c r="AF7" s="165">
        <f t="shared" si="29"/>
        <v>3.478862303831054E-2</v>
      </c>
      <c r="AG7" s="166">
        <f t="shared" si="30"/>
        <v>2.4448275430244082E-2</v>
      </c>
      <c r="AH7" s="165">
        <f t="shared" si="31"/>
        <v>3.045800128018028E-2</v>
      </c>
      <c r="AI7" s="165">
        <f t="shared" si="32"/>
        <v>4.3343340367729244E-2</v>
      </c>
      <c r="AJ7" s="165">
        <f t="shared" si="33"/>
        <v>4.6763912280004649E-2</v>
      </c>
      <c r="AK7" s="165">
        <f t="shared" si="34"/>
        <v>3.4304922317415221E-2</v>
      </c>
      <c r="AL7" s="165">
        <f t="shared" si="35"/>
        <v>3.5832973217195696E-2</v>
      </c>
      <c r="AM7" s="165">
        <f t="shared" si="36"/>
        <v>-2.2806024746925058E-2</v>
      </c>
      <c r="AN7" s="129"/>
      <c r="AO7" s="79">
        <v>1123.0806</v>
      </c>
      <c r="AP7" s="79">
        <v>1453.4748</v>
      </c>
      <c r="AQ7" s="79">
        <f t="shared" ref="AQ7:AQ9" si="37">AP7-AO7</f>
        <v>330.39419999999996</v>
      </c>
      <c r="AR7" s="79">
        <f t="shared" si="22"/>
        <v>330.47763400000008</v>
      </c>
      <c r="AS7" s="79">
        <v>1122.7762889999999</v>
      </c>
      <c r="AT7" s="79">
        <v>1453.253923</v>
      </c>
      <c r="AU7" s="30" t="s">
        <v>609</v>
      </c>
    </row>
    <row r="8" spans="1:47" x14ac:dyDescent="0.2">
      <c r="A8" s="63" t="s">
        <v>707</v>
      </c>
      <c r="B8" s="73">
        <v>44141</v>
      </c>
      <c r="C8" s="8">
        <v>0.92545138888888889</v>
      </c>
      <c r="D8" s="60" t="s">
        <v>633</v>
      </c>
      <c r="E8" s="70" t="s">
        <v>635</v>
      </c>
      <c r="F8" s="76">
        <v>1284.8806999999999</v>
      </c>
      <c r="G8" s="76">
        <v>1388.2134000000001</v>
      </c>
      <c r="H8" s="81">
        <v>103.33270000000016</v>
      </c>
      <c r="I8" s="79">
        <f t="shared" si="1"/>
        <v>103.3550405858966</v>
      </c>
      <c r="J8" s="76">
        <v>37</v>
      </c>
      <c r="K8" s="36">
        <f t="shared" si="2"/>
        <v>0.22259951500713582</v>
      </c>
      <c r="L8" s="157">
        <f t="shared" si="3"/>
        <v>0.28404696020152187</v>
      </c>
      <c r="M8" s="157">
        <f t="shared" si="4"/>
        <v>0.27110063690626351</v>
      </c>
      <c r="N8" s="157">
        <f t="shared" si="5"/>
        <v>0.36055637053505052</v>
      </c>
      <c r="O8" s="157">
        <f t="shared" si="6"/>
        <v>0.35972314923650589</v>
      </c>
      <c r="P8" s="157">
        <f t="shared" si="7"/>
        <v>0.33374362769336585</v>
      </c>
      <c r="Q8" s="157">
        <f t="shared" si="8"/>
        <v>0.28770360620539615</v>
      </c>
      <c r="R8" s="157">
        <f t="shared" si="9"/>
        <v>0.25897652946878225</v>
      </c>
      <c r="S8" s="157">
        <f t="shared" si="10"/>
        <v>0.2510586603631495</v>
      </c>
      <c r="T8" s="157"/>
      <c r="U8" s="156"/>
      <c r="V8" s="36">
        <f t="shared" si="11"/>
        <v>0.23659027508716446</v>
      </c>
      <c r="W8" s="36">
        <f t="shared" si="12"/>
        <v>0.24163639231710843</v>
      </c>
      <c r="X8" s="36">
        <f t="shared" si="13"/>
        <v>0.23215194891003194</v>
      </c>
      <c r="Y8" s="36">
        <f t="shared" si="14"/>
        <v>0.24835235205672956</v>
      </c>
      <c r="Z8" s="36">
        <f t="shared" si="15"/>
        <v>0.22162465466263362</v>
      </c>
      <c r="AA8" s="36">
        <f t="shared" si="16"/>
        <v>0.24338078914812022</v>
      </c>
      <c r="AB8" s="36">
        <f t="shared" si="17"/>
        <v>0.23266061488597883</v>
      </c>
      <c r="AC8" s="36">
        <f t="shared" si="18"/>
        <v>0.22132511300309593</v>
      </c>
      <c r="AD8" s="85"/>
      <c r="AE8" s="164">
        <f t="shared" si="19"/>
        <v>0</v>
      </c>
      <c r="AF8" s="165">
        <f t="shared" ref="AF8" si="38">V8-$K8</f>
        <v>1.3990760080028641E-2</v>
      </c>
      <c r="AG8" s="166">
        <f t="shared" ref="AG8" si="39">W8-$K8</f>
        <v>1.9036877309972611E-2</v>
      </c>
      <c r="AH8" s="165">
        <f t="shared" ref="AH8" si="40">X8-$K8</f>
        <v>9.552433902896118E-3</v>
      </c>
      <c r="AI8" s="165">
        <f t="shared" ref="AI8" si="41">Y8-$K8</f>
        <v>2.5752837049593746E-2</v>
      </c>
      <c r="AJ8" s="165">
        <f t="shared" ref="AJ8" si="42">Z8-$K8</f>
        <v>-9.7486034450219861E-4</v>
      </c>
      <c r="AK8" s="165">
        <f t="shared" ref="AK8" si="43">AA8-$K8</f>
        <v>2.0781274140984407E-2</v>
      </c>
      <c r="AL8" s="165">
        <f t="shared" ref="AL8" si="44">AB8-$K8</f>
        <v>1.0061099878843016E-2</v>
      </c>
      <c r="AM8" s="165">
        <f t="shared" ref="AM8" si="45">AC8-$K8</f>
        <v>-1.2744020040398873E-3</v>
      </c>
      <c r="AN8" s="130"/>
      <c r="AO8" s="81">
        <v>1123.0723</v>
      </c>
      <c r="AP8" s="81">
        <v>1453.4784999999999</v>
      </c>
      <c r="AQ8" s="79">
        <f t="shared" si="37"/>
        <v>330.4061999999999</v>
      </c>
      <c r="AR8" s="79">
        <v>330.47763400000008</v>
      </c>
      <c r="AS8" s="79">
        <v>1122.7762889999999</v>
      </c>
      <c r="AT8" s="79">
        <v>1453.253923</v>
      </c>
      <c r="AU8" s="60" t="s">
        <v>713</v>
      </c>
    </row>
    <row r="9" spans="1:47" x14ac:dyDescent="0.2">
      <c r="A9" s="63" t="s">
        <v>708</v>
      </c>
      <c r="B9" s="73">
        <v>44141</v>
      </c>
      <c r="C9" s="8">
        <v>0.96109953703703699</v>
      </c>
      <c r="D9" s="60" t="s">
        <v>633</v>
      </c>
      <c r="E9" s="70" t="s">
        <v>635</v>
      </c>
      <c r="F9" s="76">
        <v>1285.3942999999999</v>
      </c>
      <c r="G9" s="76">
        <v>1388.4947999999999</v>
      </c>
      <c r="H9" s="81">
        <v>103.10050000000001</v>
      </c>
      <c r="I9" s="79">
        <f t="shared" si="1"/>
        <v>103.12453822486103</v>
      </c>
      <c r="J9" s="76">
        <v>37</v>
      </c>
      <c r="K9" s="36">
        <f>-40.22688+(0.3913402*I9)</f>
        <v>0.12989741382475728</v>
      </c>
      <c r="L9" s="157">
        <f t="shared" si="3"/>
        <v>0.1849062285546097</v>
      </c>
      <c r="M9" s="157">
        <f t="shared" si="4"/>
        <v>0.17852940757470687</v>
      </c>
      <c r="N9" s="157">
        <f t="shared" si="5"/>
        <v>0.26297188908210956</v>
      </c>
      <c r="O9" s="157">
        <f t="shared" si="6"/>
        <v>0.25815106062394028</v>
      </c>
      <c r="P9" s="157">
        <f t="shared" si="7"/>
        <v>0.2345080155589585</v>
      </c>
      <c r="Q9" s="157">
        <f t="shared" si="8"/>
        <v>0.18710317576516688</v>
      </c>
      <c r="R9" s="157">
        <f t="shared" si="9"/>
        <v>0.15669843176146969</v>
      </c>
      <c r="S9" s="157">
        <f t="shared" si="10"/>
        <v>0.16927365663939042</v>
      </c>
      <c r="T9" s="157"/>
      <c r="U9" s="156"/>
      <c r="V9" s="36">
        <f t="shared" si="11"/>
        <v>0.13467360295413877</v>
      </c>
      <c r="W9" s="36">
        <f t="shared" si="12"/>
        <v>0.14101146603370635</v>
      </c>
      <c r="X9" s="36">
        <f t="shared" si="13"/>
        <v>0.13183510197640863</v>
      </c>
      <c r="Y9" s="36">
        <f t="shared" si="14"/>
        <v>0.14281895198827393</v>
      </c>
      <c r="Z9" s="36">
        <f t="shared" si="15"/>
        <v>0.11891579610352204</v>
      </c>
      <c r="AA9" s="36">
        <f t="shared" si="16"/>
        <v>0.14046654880776571</v>
      </c>
      <c r="AB9" s="36">
        <f t="shared" si="17"/>
        <v>0.13119051415055411</v>
      </c>
      <c r="AC9" s="36">
        <f t="shared" si="18"/>
        <v>0.13054375886972341</v>
      </c>
      <c r="AD9" s="85"/>
      <c r="AE9" s="164">
        <f t="shared" si="19"/>
        <v>0</v>
      </c>
      <c r="AF9" s="165">
        <f t="shared" ref="AF9" si="46">V9-$K9</f>
        <v>4.7761891293814918E-3</v>
      </c>
      <c r="AG9" s="166">
        <f t="shared" ref="AG9" si="47">W9-$K9</f>
        <v>1.1114052208949066E-2</v>
      </c>
      <c r="AH9" s="165">
        <f t="shared" ref="AH9" si="48">X9-$K9</f>
        <v>1.9376881516513511E-3</v>
      </c>
      <c r="AI9" s="165">
        <f t="shared" ref="AI9" si="49">Y9-$K9</f>
        <v>1.2921538163516655E-2</v>
      </c>
      <c r="AJ9" s="165">
        <f t="shared" ref="AJ9" si="50">Z9-$K9</f>
        <v>-1.0981617721235237E-2</v>
      </c>
      <c r="AK9" s="165">
        <f t="shared" ref="AK9" si="51">AA9-$K9</f>
        <v>1.0569134983008432E-2</v>
      </c>
      <c r="AL9" s="165">
        <f t="shared" ref="AL9" si="52">AB9-$K9</f>
        <v>1.2931003257968254E-3</v>
      </c>
      <c r="AM9" s="165">
        <f t="shared" ref="AM9" si="53">AC9-$K9</f>
        <v>6.4634504496613454E-4</v>
      </c>
      <c r="AN9" s="130"/>
      <c r="AO9">
        <v>1123.0808</v>
      </c>
      <c r="AP9">
        <v>1453.4813999999999</v>
      </c>
      <c r="AQ9" s="79">
        <f t="shared" si="37"/>
        <v>330.40059999999994</v>
      </c>
      <c r="AR9" s="79">
        <f t="shared" ref="AR9:AR10" si="54">AT9-AS9</f>
        <v>330.47763400000008</v>
      </c>
      <c r="AS9" s="79">
        <v>1122.7762889999999</v>
      </c>
      <c r="AT9" s="79">
        <v>1453.253923</v>
      </c>
      <c r="AU9" s="60" t="s">
        <v>611</v>
      </c>
    </row>
    <row r="10" spans="1:47" x14ac:dyDescent="0.2">
      <c r="A10" s="64" t="s">
        <v>709</v>
      </c>
      <c r="B10" s="92">
        <v>44141</v>
      </c>
      <c r="C10" s="93">
        <v>0.9738310185185185</v>
      </c>
      <c r="D10" s="94" t="s">
        <v>633</v>
      </c>
      <c r="E10" s="95" t="s">
        <v>635</v>
      </c>
      <c r="F10" s="64">
        <v>1284.2329</v>
      </c>
      <c r="G10" s="64">
        <v>1387.857</v>
      </c>
      <c r="H10" s="96">
        <f>G10-F10</f>
        <v>103.6241</v>
      </c>
      <c r="I10" s="96">
        <f t="shared" si="1"/>
        <v>103.64590757121094</v>
      </c>
      <c r="J10" s="64">
        <v>37</v>
      </c>
      <c r="K10" s="56">
        <f>-46.17504+0.448773*I10+0.0773642*(I10-103.848)^2+0.0343283*(I10-103.848)^3</f>
        <v>0.34132120037104835</v>
      </c>
      <c r="L10" s="158">
        <f t="shared" si="3"/>
        <v>0.41393092211365001</v>
      </c>
      <c r="M10" s="158">
        <f t="shared" si="4"/>
        <v>0.38791468723330685</v>
      </c>
      <c r="N10" s="158">
        <f t="shared" si="5"/>
        <v>0.48980122039210983</v>
      </c>
      <c r="O10" s="158">
        <f t="shared" si="6"/>
        <v>0.4885464758540114</v>
      </c>
      <c r="P10" s="158">
        <f t="shared" si="7"/>
        <v>0.47633678163310833</v>
      </c>
      <c r="Q10" s="158">
        <f t="shared" si="8"/>
        <v>0.41588014932327821</v>
      </c>
      <c r="R10" s="158">
        <f t="shared" si="9"/>
        <v>0.39531159969919827</v>
      </c>
      <c r="S10" s="158">
        <f t="shared" si="10"/>
        <v>0.35426175715650032</v>
      </c>
      <c r="T10" s="158"/>
      <c r="U10" s="159"/>
      <c r="V10" s="56">
        <f t="shared" si="11"/>
        <v>0.3701109879328322</v>
      </c>
      <c r="W10" s="56">
        <f t="shared" si="12"/>
        <v>0.36861326502260455</v>
      </c>
      <c r="X10" s="56">
        <f t="shared" si="13"/>
        <v>0.36501565456308888</v>
      </c>
      <c r="Y10" s="56">
        <f t="shared" si="14"/>
        <v>0.38219978841231778</v>
      </c>
      <c r="Z10" s="56">
        <f t="shared" si="15"/>
        <v>0.36920856899026711</v>
      </c>
      <c r="AA10" s="56">
        <f t="shared" si="16"/>
        <v>0.37450539275771361</v>
      </c>
      <c r="AB10" s="56">
        <f t="shared" si="17"/>
        <v>0.3679186380615746</v>
      </c>
      <c r="AC10" s="56">
        <f t="shared" si="18"/>
        <v>0.3358805504437154</v>
      </c>
      <c r="AD10" s="99"/>
      <c r="AE10" s="167">
        <f t="shared" si="19"/>
        <v>0</v>
      </c>
      <c r="AF10" s="158">
        <f>V10-$K10</f>
        <v>2.8789787561783853E-2</v>
      </c>
      <c r="AG10" s="168">
        <f>W10-$K10</f>
        <v>2.7292064651556203E-2</v>
      </c>
      <c r="AH10" s="158">
        <f t="shared" ref="AH10" si="55">X10-$K10</f>
        <v>2.3694454192040526E-2</v>
      </c>
      <c r="AI10" s="158">
        <f t="shared" ref="AI10" si="56">Y10-$K10</f>
        <v>4.0878588041269426E-2</v>
      </c>
      <c r="AJ10" s="158">
        <f t="shared" ref="AJ10" si="57">Z10-$K10</f>
        <v>2.7887368619218755E-2</v>
      </c>
      <c r="AK10" s="158">
        <f t="shared" ref="AK10" si="58">AA10-$K10</f>
        <v>3.3184192386665257E-2</v>
      </c>
      <c r="AL10" s="158">
        <f t="shared" ref="AL10" si="59">AB10-$K10</f>
        <v>2.6597437690526249E-2</v>
      </c>
      <c r="AM10" s="158">
        <f t="shared" ref="AM10" si="60">AC10-$K10</f>
        <v>-5.4406499273329523E-3</v>
      </c>
      <c r="AN10" s="131"/>
      <c r="AO10" s="96">
        <v>1123.0721000000001</v>
      </c>
      <c r="AP10" s="96">
        <v>1453.4802</v>
      </c>
      <c r="AQ10" s="96">
        <f>AP10-AO10</f>
        <v>330.40809999999988</v>
      </c>
      <c r="AR10" s="96">
        <f t="shared" si="54"/>
        <v>330.47763400000008</v>
      </c>
      <c r="AS10" s="96">
        <v>1122.7762889999999</v>
      </c>
      <c r="AT10" s="96">
        <v>1453.253923</v>
      </c>
      <c r="AU10" s="64" t="s">
        <v>613</v>
      </c>
    </row>
    <row r="11" spans="1:47" x14ac:dyDescent="0.2">
      <c r="A11" s="19"/>
      <c r="B11" s="20"/>
      <c r="C11" s="21"/>
      <c r="D11" s="21"/>
      <c r="E11" s="21"/>
      <c r="F11" s="22"/>
      <c r="G11" s="22"/>
      <c r="H11" s="22"/>
      <c r="I11" s="24"/>
      <c r="J11" s="22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5"/>
      <c r="AB11" s="22"/>
      <c r="AC11" s="24"/>
      <c r="AD11" s="24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4"/>
      <c r="AP11" s="24"/>
      <c r="AQ11" s="24"/>
      <c r="AR11" s="24"/>
      <c r="AS11" s="24"/>
      <c r="AT11" s="24"/>
      <c r="AU11" s="21"/>
    </row>
    <row r="12" spans="1:47" x14ac:dyDescent="0.2">
      <c r="A12" s="34" t="s">
        <v>275</v>
      </c>
      <c r="B12" s="34" t="s">
        <v>631</v>
      </c>
      <c r="C12" s="34" t="s">
        <v>696</v>
      </c>
      <c r="D12" s="191" t="s">
        <v>696</v>
      </c>
      <c r="E12" s="34" t="s">
        <v>726</v>
      </c>
      <c r="F12" s="34" t="s">
        <v>696</v>
      </c>
      <c r="G12" s="34" t="s">
        <v>696</v>
      </c>
      <c r="H12" s="34" t="s">
        <v>696</v>
      </c>
      <c r="I12" s="78">
        <v>102.85533657691468</v>
      </c>
      <c r="J12" s="34">
        <v>37</v>
      </c>
      <c r="K12" s="33">
        <v>2.454798707710637E-2</v>
      </c>
      <c r="L12" s="33">
        <v>7.6584657457715366E-2</v>
      </c>
      <c r="M12" s="33">
        <v>7.0416295949668251E-2</v>
      </c>
      <c r="N12" s="33">
        <v>0.15786332354764454</v>
      </c>
      <c r="O12" s="33">
        <v>0.14214231797116844</v>
      </c>
      <c r="P12" s="33">
        <v>0.14415589408736196</v>
      </c>
      <c r="Q12" s="33">
        <v>7.2203787344870207E-2</v>
      </c>
      <c r="R12" s="33">
        <v>4.8228767038381193E-2</v>
      </c>
      <c r="S12" s="33">
        <v>7.3757681528256569E-2</v>
      </c>
      <c r="T12" s="33">
        <v>2.5700000000000001E-2</v>
      </c>
      <c r="U12" s="184"/>
      <c r="V12" s="148">
        <v>2.3319027866531394E-2</v>
      </c>
      <c r="W12" s="148">
        <v>2.3492513697289386E-2</v>
      </c>
      <c r="X12" s="148">
        <v>2.3783496606978594E-2</v>
      </c>
      <c r="Y12" s="148">
        <v>2.2285868372043993E-2</v>
      </c>
      <c r="Z12" s="148">
        <v>2.5401350380419629E-2</v>
      </c>
      <c r="AA12" s="148">
        <v>2.2924474453802218E-2</v>
      </c>
      <c r="AB12" s="148">
        <v>2.3577759778777983E-2</v>
      </c>
      <c r="AC12" s="78">
        <v>2.4521026496364798E-2</v>
      </c>
      <c r="AD12" s="183"/>
      <c r="AE12" s="179">
        <f>K12-$K12</f>
        <v>0</v>
      </c>
      <c r="AF12" s="161">
        <f>V12-$K12</f>
        <v>-1.2289592105749758E-3</v>
      </c>
      <c r="AG12" s="173">
        <f t="shared" ref="AG12" si="61">W12-$K12</f>
        <v>-1.0554733798169846E-3</v>
      </c>
      <c r="AH12" s="161">
        <f t="shared" ref="AH12" si="62">X12-$K12</f>
        <v>-7.644904701277766E-4</v>
      </c>
      <c r="AI12" s="161">
        <f t="shared" ref="AI12" si="63">Y12-$K12</f>
        <v>-2.262118705062377E-3</v>
      </c>
      <c r="AJ12" s="161">
        <f t="shared" ref="AJ12" si="64">Z12-$K12</f>
        <v>8.5336330331325927E-4</v>
      </c>
      <c r="AK12" s="161">
        <f t="shared" ref="AK12" si="65">AA12-$K12</f>
        <v>-1.6235126233041519E-3</v>
      </c>
      <c r="AL12" s="161">
        <f t="shared" ref="AL12" si="66">AB12-$K12</f>
        <v>-9.7022729832838689E-4</v>
      </c>
      <c r="AM12" s="161">
        <f t="shared" ref="AM12" si="67">AC12-$K12</f>
        <v>-2.6960580741572371E-5</v>
      </c>
      <c r="AN12" s="176"/>
      <c r="AO12" s="34" t="s">
        <v>696</v>
      </c>
      <c r="AP12" s="34" t="s">
        <v>696</v>
      </c>
      <c r="AQ12" s="34" t="s">
        <v>696</v>
      </c>
      <c r="AR12" s="34" t="s">
        <v>696</v>
      </c>
      <c r="AS12" s="34" t="s">
        <v>696</v>
      </c>
      <c r="AT12" s="34" t="s">
        <v>696</v>
      </c>
      <c r="AU12" s="34" t="s">
        <v>728</v>
      </c>
    </row>
    <row r="13" spans="1:47" x14ac:dyDescent="0.2">
      <c r="A13" s="30" t="s">
        <v>276</v>
      </c>
      <c r="B13" s="30" t="s">
        <v>631</v>
      </c>
      <c r="C13" s="30" t="s">
        <v>696</v>
      </c>
      <c r="D13" s="30" t="s">
        <v>696</v>
      </c>
      <c r="E13" s="30" t="s">
        <v>726</v>
      </c>
      <c r="F13" s="30" t="s">
        <v>696</v>
      </c>
      <c r="G13" s="30" t="s">
        <v>696</v>
      </c>
      <c r="H13" s="30" t="s">
        <v>696</v>
      </c>
      <c r="I13" s="79">
        <v>103.02561927839655</v>
      </c>
      <c r="J13" s="30">
        <v>37</v>
      </c>
      <c r="K13" s="36">
        <v>9.1186453531562961E-2</v>
      </c>
      <c r="L13" s="36">
        <v>0.14400032266712515</v>
      </c>
      <c r="M13" s="36">
        <v>0.13880292305081951</v>
      </c>
      <c r="N13" s="36">
        <v>0.22306037650560029</v>
      </c>
      <c r="O13" s="36">
        <v>0.21508931796593606</v>
      </c>
      <c r="P13" s="36">
        <v>0.19820600894513518</v>
      </c>
      <c r="Q13" s="36">
        <v>0.14448039421268843</v>
      </c>
      <c r="R13" s="36">
        <v>0.11522973990940955</v>
      </c>
      <c r="S13" s="36">
        <v>0.13417602740643986</v>
      </c>
      <c r="T13" s="36">
        <v>9.1600000000000001E-2</v>
      </c>
      <c r="U13" s="150"/>
      <c r="V13" s="147">
        <v>9.2622331701804658E-2</v>
      </c>
      <c r="W13" s="147">
        <v>9.7828777356240806E-2</v>
      </c>
      <c r="X13" s="147">
        <v>9.0806067047757094E-2</v>
      </c>
      <c r="Y13" s="147">
        <v>9.8077801366607542E-2</v>
      </c>
      <c r="Z13" s="147">
        <v>8.1343219258214916E-2</v>
      </c>
      <c r="AA13" s="147">
        <v>9.6863443279580255E-2</v>
      </c>
      <c r="AB13" s="147">
        <v>9.0049424964125213E-2</v>
      </c>
      <c r="AC13" s="79">
        <v>9.1585390421148258E-2</v>
      </c>
      <c r="AD13" s="84"/>
      <c r="AE13" s="180">
        <f t="shared" ref="AE13:AE14" si="68">K13-$K13</f>
        <v>0</v>
      </c>
      <c r="AF13" s="165">
        <f t="shared" ref="AF13:AF14" si="69">V13-$K13</f>
        <v>1.4358781702416973E-3</v>
      </c>
      <c r="AG13" s="166">
        <f t="shared" ref="AG13:AG14" si="70">W13-$K13</f>
        <v>6.6423238246778454E-3</v>
      </c>
      <c r="AH13" s="165">
        <f t="shared" ref="AH13:AH14" si="71">X13-$K13</f>
        <v>-3.8038648380586682E-4</v>
      </c>
      <c r="AI13" s="165">
        <f t="shared" ref="AI13:AI14" si="72">Y13-$K13</f>
        <v>6.8913478350445811E-3</v>
      </c>
      <c r="AJ13" s="165">
        <f t="shared" ref="AJ13:AJ14" si="73">Z13-$K13</f>
        <v>-9.8432342733480449E-3</v>
      </c>
      <c r="AK13" s="165">
        <f t="shared" ref="AK13:AK14" si="74">AA13-$K13</f>
        <v>5.6769897480172943E-3</v>
      </c>
      <c r="AL13" s="165">
        <f t="shared" ref="AL13:AL14" si="75">AB13-$K13</f>
        <v>-1.1370285674377478E-3</v>
      </c>
      <c r="AM13" s="165">
        <f t="shared" ref="AM13:AM14" si="76">AC13-$K13</f>
        <v>3.9893688958529683E-4</v>
      </c>
      <c r="AN13" s="177"/>
      <c r="AO13" s="30" t="s">
        <v>696</v>
      </c>
      <c r="AP13" s="30" t="s">
        <v>696</v>
      </c>
      <c r="AQ13" s="30" t="s">
        <v>696</v>
      </c>
      <c r="AR13" s="30" t="s">
        <v>696</v>
      </c>
      <c r="AS13" s="30" t="s">
        <v>696</v>
      </c>
      <c r="AT13" s="30" t="s">
        <v>696</v>
      </c>
      <c r="AU13" s="30" t="s">
        <v>728</v>
      </c>
    </row>
    <row r="14" spans="1:47" x14ac:dyDescent="0.2">
      <c r="A14" s="77" t="s">
        <v>274</v>
      </c>
      <c r="B14" s="77" t="s">
        <v>631</v>
      </c>
      <c r="C14" s="77" t="s">
        <v>696</v>
      </c>
      <c r="D14" s="77" t="s">
        <v>696</v>
      </c>
      <c r="E14" s="77" t="s">
        <v>726</v>
      </c>
      <c r="F14" s="77" t="s">
        <v>696</v>
      </c>
      <c r="G14" s="77" t="s">
        <v>696</v>
      </c>
      <c r="H14" s="77" t="s">
        <v>696</v>
      </c>
      <c r="I14" s="80">
        <v>102.82002313582335</v>
      </c>
      <c r="J14" s="77">
        <v>37</v>
      </c>
      <c r="K14" s="182">
        <v>1.0728417977738047E-2</v>
      </c>
      <c r="L14" s="182">
        <v>6.3146280263026711E-2</v>
      </c>
      <c r="M14" s="182">
        <v>5.623419109371134E-2</v>
      </c>
      <c r="N14" s="182">
        <v>0.14496989926556125</v>
      </c>
      <c r="O14" s="182">
        <v>0.12724391916118288</v>
      </c>
      <c r="P14" s="182">
        <v>0.13379982043193195</v>
      </c>
      <c r="Q14" s="182">
        <v>5.7419701012360047E-2</v>
      </c>
      <c r="R14" s="182">
        <v>3.5122647132084239E-2</v>
      </c>
      <c r="S14" s="182">
        <v>6.1228048867754126E-2</v>
      </c>
      <c r="T14" s="182">
        <v>1.23E-2</v>
      </c>
      <c r="U14" s="151"/>
      <c r="V14" s="149">
        <v>9.5043761103914548E-3</v>
      </c>
      <c r="W14" s="149">
        <v>8.0765657188642259E-3</v>
      </c>
      <c r="X14" s="149">
        <v>1.0529056444996965E-2</v>
      </c>
      <c r="Y14" s="149">
        <v>6.8064320084690044E-3</v>
      </c>
      <c r="Z14" s="149">
        <v>1.4682814147049555E-2</v>
      </c>
      <c r="AA14" s="149">
        <v>7.8003541356443246E-3</v>
      </c>
      <c r="AB14" s="149">
        <v>1.0575178219740772E-2</v>
      </c>
      <c r="AC14" s="80">
        <v>1.061313424320709E-2</v>
      </c>
      <c r="AD14" s="99"/>
      <c r="AE14" s="181">
        <f t="shared" si="68"/>
        <v>0</v>
      </c>
      <c r="AF14" s="174">
        <f t="shared" si="69"/>
        <v>-1.2240418673465925E-3</v>
      </c>
      <c r="AG14" s="175">
        <f t="shared" si="70"/>
        <v>-2.6518522588738214E-3</v>
      </c>
      <c r="AH14" s="174">
        <f t="shared" si="71"/>
        <v>-1.9936153274108248E-4</v>
      </c>
      <c r="AI14" s="174">
        <f t="shared" si="72"/>
        <v>-3.9219859692690429E-3</v>
      </c>
      <c r="AJ14" s="174">
        <f t="shared" si="73"/>
        <v>3.9543961693115082E-3</v>
      </c>
      <c r="AK14" s="174">
        <f t="shared" si="74"/>
        <v>-2.9280638420937227E-3</v>
      </c>
      <c r="AL14" s="174">
        <f t="shared" si="75"/>
        <v>-1.5323975799727552E-4</v>
      </c>
      <c r="AM14" s="174">
        <f t="shared" si="76"/>
        <v>-1.1528373453095764E-4</v>
      </c>
      <c r="AN14" s="178"/>
      <c r="AO14" s="77" t="s">
        <v>696</v>
      </c>
      <c r="AP14" s="77" t="s">
        <v>696</v>
      </c>
      <c r="AQ14" s="77" t="s">
        <v>696</v>
      </c>
      <c r="AR14" s="77" t="s">
        <v>696</v>
      </c>
      <c r="AS14" s="77" t="s">
        <v>696</v>
      </c>
      <c r="AT14" s="77" t="s">
        <v>696</v>
      </c>
      <c r="AU14" s="77" t="s">
        <v>728</v>
      </c>
    </row>
    <row r="15" spans="1:47" x14ac:dyDescent="0.2">
      <c r="A15" s="19"/>
      <c r="B15" s="20"/>
      <c r="C15" s="21"/>
      <c r="D15" s="21"/>
      <c r="E15" s="21"/>
      <c r="F15" s="22"/>
      <c r="G15" s="22"/>
      <c r="H15" s="22"/>
      <c r="I15" s="22"/>
      <c r="J15" s="22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5"/>
      <c r="AB15" s="22"/>
      <c r="AC15" s="24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4"/>
      <c r="AP15" s="24"/>
      <c r="AQ15" s="24"/>
      <c r="AR15" s="24"/>
      <c r="AS15" s="24"/>
      <c r="AT15" s="24"/>
      <c r="AU15" s="21"/>
    </row>
    <row r="16" spans="1:47" x14ac:dyDescent="0.2">
      <c r="A16" s="46" t="s">
        <v>692</v>
      </c>
      <c r="B16" s="47" t="s">
        <v>714</v>
      </c>
      <c r="C16" s="47" t="s">
        <v>715</v>
      </c>
      <c r="D16" s="47" t="s">
        <v>740</v>
      </c>
      <c r="E16" s="47" t="s">
        <v>741</v>
      </c>
      <c r="F16" s="47" t="s">
        <v>716</v>
      </c>
      <c r="G16" s="48" t="s">
        <v>717</v>
      </c>
      <c r="H16" s="48" t="s">
        <v>718</v>
      </c>
      <c r="I16" s="48" t="s">
        <v>719</v>
      </c>
      <c r="J16" s="48" t="s">
        <v>720</v>
      </c>
      <c r="K16" s="48" t="s">
        <v>721</v>
      </c>
      <c r="L16" s="48" t="s">
        <v>722</v>
      </c>
      <c r="M16" s="48" t="s">
        <v>723</v>
      </c>
      <c r="N16" s="48" t="s">
        <v>724</v>
      </c>
      <c r="O16" s="47" t="s">
        <v>669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U16"/>
    </row>
    <row r="17" spans="1:57" s="10" customFormat="1" x14ac:dyDescent="0.2">
      <c r="A17" s="49" t="s">
        <v>702</v>
      </c>
      <c r="B17" s="35">
        <v>21.775303999999998</v>
      </c>
      <c r="C17" s="35">
        <v>16.836462000000001</v>
      </c>
      <c r="D17" s="35">
        <f t="shared" ref="D17:D25" si="77">AVERAGE(B17:C17)</f>
        <v>19.305883000000001</v>
      </c>
      <c r="E17" s="35">
        <v>22.5</v>
      </c>
      <c r="F17" s="35">
        <v>7.0668439999999997</v>
      </c>
      <c r="G17" s="38">
        <f t="shared" ref="G17:G25" si="78">(4/3)*(B17/(2*10^4))*(C17/(2*10^4))*(D17/(2*10^4))*PI()</f>
        <v>3.7059824085000492E-9</v>
      </c>
      <c r="H17" s="38">
        <f t="shared" ref="H17:H25" si="79">(4/3)*PI()*(F17*10^-4/2)^3</f>
        <v>1.8478858313473659E-10</v>
      </c>
      <c r="I17" s="29">
        <v>2.8</v>
      </c>
      <c r="J17" s="35">
        <f t="shared" ref="J17:J25" si="80">K2</f>
        <v>0.38236029465260657</v>
      </c>
      <c r="K17" s="38">
        <f t="shared" ref="K17:K25" si="81">G17*I17</f>
        <v>1.0376750743800137E-8</v>
      </c>
      <c r="L17" s="38">
        <f t="shared" ref="L17:L25" si="82">H17*J17</f>
        <v>7.0655817095835569E-11</v>
      </c>
      <c r="M17" s="41">
        <f>(10^6)*L17/(K17+L17)</f>
        <v>6763.0006245086824</v>
      </c>
      <c r="N17" s="35">
        <f>M17/10000</f>
        <v>0.67630006245086827</v>
      </c>
      <c r="O17" s="43">
        <v>4.9862239688700383</v>
      </c>
    </row>
    <row r="18" spans="1:57" s="10" customFormat="1" x14ac:dyDescent="0.2">
      <c r="A18" s="50" t="s">
        <v>634</v>
      </c>
      <c r="B18" s="37">
        <v>25.662510999999999</v>
      </c>
      <c r="C18" s="37">
        <v>17.001356000000001</v>
      </c>
      <c r="D18" s="37">
        <f t="shared" si="77"/>
        <v>21.331933499999998</v>
      </c>
      <c r="E18" s="37">
        <v>22.5</v>
      </c>
      <c r="F18" s="37">
        <v>7.9105280000000002</v>
      </c>
      <c r="G18" s="39">
        <f t="shared" si="78"/>
        <v>4.8731699034986675E-9</v>
      </c>
      <c r="H18" s="39">
        <f t="shared" si="79"/>
        <v>2.5918808838602089E-10</v>
      </c>
      <c r="I18" s="31">
        <v>2.8</v>
      </c>
      <c r="J18" s="37">
        <f t="shared" si="80"/>
        <v>0.40229612201790149</v>
      </c>
      <c r="K18" s="39">
        <f t="shared" si="81"/>
        <v>1.3644875729796267E-8</v>
      </c>
      <c r="L18" s="39">
        <f t="shared" si="82"/>
        <v>1.042703628309293E-10</v>
      </c>
      <c r="M18" s="42">
        <f t="shared" ref="M18:M25" si="83">(10^6)*L18/(K18+L18)</f>
        <v>7583.7700849540715</v>
      </c>
      <c r="N18" s="37">
        <f t="shared" ref="N18:N25" si="84">M18/10000</f>
        <v>0.75837700849540712</v>
      </c>
      <c r="O18" s="45">
        <v>5.3186753903232082</v>
      </c>
      <c r="P18"/>
      <c r="Q18"/>
      <c r="R18"/>
      <c r="S18"/>
      <c r="T18"/>
      <c r="U18"/>
      <c r="V18"/>
      <c r="W18"/>
      <c r="X18"/>
    </row>
    <row r="19" spans="1:57" s="10" customFormat="1" ht="16" x14ac:dyDescent="0.2">
      <c r="A19" s="51" t="s">
        <v>703</v>
      </c>
      <c r="B19" s="55">
        <v>23.539622999999999</v>
      </c>
      <c r="C19" s="55">
        <v>11.011182</v>
      </c>
      <c r="D19" s="55">
        <f t="shared" si="77"/>
        <v>17.275402499999998</v>
      </c>
      <c r="E19" s="55">
        <v>18</v>
      </c>
      <c r="F19" s="55">
        <v>6.1164500000000004</v>
      </c>
      <c r="G19" s="97">
        <f t="shared" si="78"/>
        <v>2.3445540070495605E-9</v>
      </c>
      <c r="H19" s="97">
        <f t="shared" si="79"/>
        <v>1.1981106038966498E-10</v>
      </c>
      <c r="I19" s="62">
        <v>2.8</v>
      </c>
      <c r="J19" s="55">
        <f t="shared" si="80"/>
        <v>0.28340381436122286</v>
      </c>
      <c r="K19" s="97">
        <f t="shared" si="81"/>
        <v>6.5647512197387691E-9</v>
      </c>
      <c r="L19" s="97">
        <f t="shared" si="82"/>
        <v>3.3954911517093873E-11</v>
      </c>
      <c r="M19" s="53">
        <f t="shared" si="83"/>
        <v>5145.6923284188724</v>
      </c>
      <c r="N19" s="55">
        <f t="shared" si="84"/>
        <v>0.51456923284188727</v>
      </c>
      <c r="O19" s="169">
        <v>5.110185563199626</v>
      </c>
      <c r="Q19" s="28"/>
      <c r="R19" s="27"/>
    </row>
    <row r="20" spans="1:57" s="10" customFormat="1" x14ac:dyDescent="0.2">
      <c r="A20" s="50" t="s">
        <v>704</v>
      </c>
      <c r="B20" s="37">
        <v>38.157020000000003</v>
      </c>
      <c r="C20" s="37">
        <v>30.470071000000001</v>
      </c>
      <c r="D20" s="37">
        <f t="shared" si="77"/>
        <v>34.313545500000004</v>
      </c>
      <c r="E20" s="37">
        <v>30</v>
      </c>
      <c r="F20" s="37">
        <v>11.053440999999999</v>
      </c>
      <c r="G20" s="39">
        <f t="shared" si="78"/>
        <v>2.0888734632108747E-8</v>
      </c>
      <c r="H20" s="39">
        <f t="shared" si="79"/>
        <v>7.0711673345075799E-10</v>
      </c>
      <c r="I20" s="31">
        <v>2.8</v>
      </c>
      <c r="J20" s="37">
        <f t="shared" si="80"/>
        <v>0.54683614881417619</v>
      </c>
      <c r="K20" s="39">
        <f t="shared" si="81"/>
        <v>5.8488456969904487E-8</v>
      </c>
      <c r="L20" s="39">
        <f t="shared" si="82"/>
        <v>3.8667699128227288E-10</v>
      </c>
      <c r="M20" s="42">
        <f t="shared" si="83"/>
        <v>6567.747116077705</v>
      </c>
      <c r="N20" s="37">
        <f t="shared" si="84"/>
        <v>0.65677471160777046</v>
      </c>
      <c r="O20" s="45">
        <v>3.3851582965864577</v>
      </c>
    </row>
    <row r="21" spans="1:57" x14ac:dyDescent="0.2">
      <c r="A21" s="51" t="s">
        <v>705</v>
      </c>
      <c r="B21" s="55">
        <v>23.313026000000001</v>
      </c>
      <c r="C21" s="55">
        <v>20.372443000000001</v>
      </c>
      <c r="D21" s="55">
        <f t="shared" si="77"/>
        <v>21.842734499999999</v>
      </c>
      <c r="E21" s="55">
        <v>23</v>
      </c>
      <c r="F21" s="55">
        <v>7.8817570000000003</v>
      </c>
      <c r="G21" s="97">
        <f t="shared" si="78"/>
        <v>5.4318452496143458E-9</v>
      </c>
      <c r="H21" s="97">
        <f t="shared" si="79"/>
        <v>2.5637032014925202E-10</v>
      </c>
      <c r="I21" s="62">
        <v>2.8</v>
      </c>
      <c r="J21" s="55">
        <v>0.38200000000000001</v>
      </c>
      <c r="K21" s="97">
        <f t="shared" si="81"/>
        <v>1.5209166698920168E-8</v>
      </c>
      <c r="L21" s="97">
        <f t="shared" si="82"/>
        <v>9.7933462297014269E-11</v>
      </c>
      <c r="M21" s="53">
        <f t="shared" si="83"/>
        <v>6397.910856109982</v>
      </c>
      <c r="N21" s="55">
        <f t="shared" si="84"/>
        <v>0.63979108561099818</v>
      </c>
      <c r="O21" s="169">
        <v>4.7197648012423397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6"/>
      <c r="AM21" s="16"/>
      <c r="AN21" s="16"/>
      <c r="AO21" s="16"/>
      <c r="AP21" s="16"/>
      <c r="AQ21" s="16"/>
      <c r="AR21" s="16"/>
      <c r="AS21" s="10"/>
      <c r="AT21" s="16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x14ac:dyDescent="0.2">
      <c r="A22" s="50" t="s">
        <v>706</v>
      </c>
      <c r="B22" s="37">
        <v>47.862358999999998</v>
      </c>
      <c r="C22" s="37">
        <v>37.202058999999998</v>
      </c>
      <c r="D22" s="37">
        <f t="shared" si="77"/>
        <v>42.532208999999995</v>
      </c>
      <c r="E22" s="37">
        <v>43.5</v>
      </c>
      <c r="F22" s="37">
        <v>13.752107000000001</v>
      </c>
      <c r="G22" s="39">
        <f t="shared" si="78"/>
        <v>3.9653145057741529E-8</v>
      </c>
      <c r="H22" s="39">
        <f t="shared" si="79"/>
        <v>1.3617781157538587E-9</v>
      </c>
      <c r="I22" s="31">
        <v>2.8</v>
      </c>
      <c r="J22" s="37">
        <f t="shared" si="80"/>
        <v>0.4926104378578251</v>
      </c>
      <c r="K22" s="39">
        <f t="shared" si="81"/>
        <v>1.1102880616167627E-7</v>
      </c>
      <c r="L22" s="39">
        <f t="shared" si="82"/>
        <v>6.7082611386671232E-10</v>
      </c>
      <c r="M22" s="42">
        <f t="shared" si="83"/>
        <v>6005.6250875732912</v>
      </c>
      <c r="N22" s="37">
        <f t="shared" si="84"/>
        <v>0.60056250875732908</v>
      </c>
      <c r="O22" s="45">
        <v>3.4342247349381365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6"/>
      <c r="AM22" s="16"/>
      <c r="AN22" s="16"/>
      <c r="AO22" s="16"/>
      <c r="AP22" s="16"/>
      <c r="AQ22" s="16"/>
      <c r="AR22" s="16"/>
      <c r="AS22" s="10"/>
      <c r="AT22" s="16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90" t="s">
        <v>707</v>
      </c>
      <c r="B23" s="36">
        <v>29.911887</v>
      </c>
      <c r="C23" s="36">
        <v>26.29551</v>
      </c>
      <c r="D23" s="36">
        <f t="shared" si="77"/>
        <v>28.1036985</v>
      </c>
      <c r="E23" s="36">
        <v>30</v>
      </c>
      <c r="F23" s="36">
        <v>10.557833</v>
      </c>
      <c r="G23" s="39">
        <f t="shared" si="78"/>
        <v>1.1574107447478148E-8</v>
      </c>
      <c r="H23" s="39">
        <f t="shared" si="79"/>
        <v>6.1620183450332996E-10</v>
      </c>
      <c r="I23" s="30">
        <v>2.8</v>
      </c>
      <c r="J23" s="37">
        <f t="shared" si="80"/>
        <v>0.22259951500713582</v>
      </c>
      <c r="K23" s="39">
        <f t="shared" si="81"/>
        <v>3.2407500852938813E-8</v>
      </c>
      <c r="L23" s="39">
        <f t="shared" si="82"/>
        <v>1.3716622950694862E-10</v>
      </c>
      <c r="M23" s="42">
        <f t="shared" si="83"/>
        <v>4214.7067954164013</v>
      </c>
      <c r="N23" s="37">
        <f t="shared" si="84"/>
        <v>0.42147067954164014</v>
      </c>
      <c r="O23" s="44">
        <v>5.3239684986473197</v>
      </c>
      <c r="P23"/>
      <c r="Q23"/>
      <c r="R23"/>
      <c r="S23"/>
      <c r="T23"/>
      <c r="U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U23"/>
    </row>
    <row r="24" spans="1:57" x14ac:dyDescent="0.2">
      <c r="A24" s="190" t="s">
        <v>731</v>
      </c>
      <c r="B24" s="36">
        <v>24.647908999999999</v>
      </c>
      <c r="C24" s="36">
        <v>16.379365</v>
      </c>
      <c r="D24" s="36">
        <f t="shared" si="77"/>
        <v>20.513636999999999</v>
      </c>
      <c r="E24" s="36">
        <v>28.5</v>
      </c>
      <c r="F24" s="36">
        <v>7.8817570000000003</v>
      </c>
      <c r="G24" s="39">
        <f t="shared" si="78"/>
        <v>4.3362911209519515E-9</v>
      </c>
      <c r="H24" s="39">
        <f t="shared" si="79"/>
        <v>2.5637032014925202E-10</v>
      </c>
      <c r="I24" s="30">
        <v>2.8</v>
      </c>
      <c r="J24" s="37">
        <f t="shared" si="80"/>
        <v>0.12989741382475728</v>
      </c>
      <c r="K24" s="39">
        <f t="shared" si="81"/>
        <v>1.2141615138665463E-8</v>
      </c>
      <c r="L24" s="39">
        <f t="shared" si="82"/>
        <v>3.3301841568812901E-11</v>
      </c>
      <c r="M24" s="42">
        <f t="shared" si="83"/>
        <v>2735.2828461071026</v>
      </c>
      <c r="N24" s="37">
        <f t="shared" si="84"/>
        <v>0.27352828461071027</v>
      </c>
      <c r="O24" s="44">
        <v>5.912202686543119</v>
      </c>
      <c r="P24"/>
      <c r="Q24"/>
      <c r="R24"/>
      <c r="S24"/>
      <c r="T24"/>
      <c r="U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U24"/>
    </row>
    <row r="25" spans="1:57" x14ac:dyDescent="0.2">
      <c r="A25" s="52" t="s">
        <v>709</v>
      </c>
      <c r="B25" s="56">
        <v>38.81</v>
      </c>
      <c r="C25" s="56">
        <v>39.53</v>
      </c>
      <c r="D25" s="56">
        <f t="shared" si="77"/>
        <v>39.17</v>
      </c>
      <c r="E25" s="56">
        <v>37.5</v>
      </c>
      <c r="F25" s="56">
        <v>11.51</v>
      </c>
      <c r="G25" s="98">
        <f t="shared" si="78"/>
        <v>3.1464631579335955E-8</v>
      </c>
      <c r="H25" s="98">
        <f t="shared" si="79"/>
        <v>7.9840747291962376E-10</v>
      </c>
      <c r="I25" s="64">
        <v>2.8</v>
      </c>
      <c r="J25" s="56">
        <f t="shared" si="80"/>
        <v>0.34132120037104835</v>
      </c>
      <c r="K25" s="98">
        <f t="shared" si="81"/>
        <v>8.8100968422140673E-8</v>
      </c>
      <c r="L25" s="98">
        <f t="shared" si="82"/>
        <v>2.7251339704214127E-10</v>
      </c>
      <c r="M25" s="54">
        <f t="shared" si="83"/>
        <v>3083.6557690430172</v>
      </c>
      <c r="N25" s="56">
        <f t="shared" si="84"/>
        <v>0.30836557690430172</v>
      </c>
      <c r="O25" s="170">
        <v>2.5374759939791218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6"/>
      <c r="AM25" s="16"/>
      <c r="AN25" s="16"/>
      <c r="AO25" s="16"/>
      <c r="AP25" s="16"/>
      <c r="AQ25" s="16"/>
      <c r="AR25" s="16"/>
      <c r="AS25" s="10"/>
      <c r="AT25" s="16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7" spans="1:57" x14ac:dyDescent="0.2">
      <c r="J27" s="6"/>
    </row>
    <row r="28" spans="1:57" x14ac:dyDescent="0.2">
      <c r="J2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58FF-7545-FC42-BC22-0D4C71781C2C}">
  <dimension ref="A1:AW20"/>
  <sheetViews>
    <sheetView zoomScale="75" workbookViewId="0">
      <selection activeCell="I24" sqref="I24"/>
    </sheetView>
  </sheetViews>
  <sheetFormatPr baseColWidth="10" defaultRowHeight="15" x14ac:dyDescent="0.2"/>
  <cols>
    <col min="4" max="4" width="18" customWidth="1"/>
    <col min="5" max="5" width="11.83203125" customWidth="1"/>
    <col min="6" max="6" width="15" customWidth="1"/>
    <col min="7" max="7" width="16.6640625" customWidth="1"/>
    <col min="8" max="8" width="18.33203125" customWidth="1"/>
    <col min="9" max="9" width="23" customWidth="1"/>
    <col min="10" max="10" width="8.33203125" customWidth="1"/>
    <col min="11" max="11" width="18.1640625" customWidth="1"/>
    <col min="12" max="12" width="14.83203125" customWidth="1"/>
    <col min="13" max="13" width="23" customWidth="1"/>
    <col min="14" max="14" width="20.33203125" customWidth="1"/>
    <col min="15" max="15" width="27.83203125" customWidth="1"/>
    <col min="16" max="16" width="28.5" customWidth="1"/>
    <col min="17" max="18" width="14.83203125" customWidth="1"/>
    <col min="19" max="19" width="19.6640625" customWidth="1"/>
    <col min="20" max="20" width="17.1640625" customWidth="1"/>
    <col min="21" max="23" width="25.33203125" customWidth="1"/>
    <col min="24" max="25" width="26.33203125" style="5" customWidth="1"/>
    <col min="26" max="26" width="33.1640625" style="5" customWidth="1"/>
    <col min="27" max="27" width="26.33203125" style="5" customWidth="1"/>
    <col min="28" max="28" width="36.33203125" style="5" customWidth="1"/>
    <col min="29" max="29" width="37.1640625" style="5" customWidth="1"/>
    <col min="30" max="32" width="26.33203125" style="5" customWidth="1"/>
    <col min="33" max="33" width="19.5" style="5" customWidth="1"/>
    <col min="34" max="39" width="9.83203125" style="5" customWidth="1"/>
    <col min="40" max="40" width="8.6640625" style="5" customWidth="1"/>
    <col min="41" max="41" width="8.5" style="5" customWidth="1"/>
    <col min="42" max="42" width="9.5" style="5" customWidth="1"/>
    <col min="43" max="43" width="22" style="5" customWidth="1"/>
    <col min="44" max="44" width="19.83203125" style="5" customWidth="1"/>
    <col min="45" max="48" width="14.1640625" style="5" customWidth="1"/>
    <col min="49" max="49" width="29.83203125" customWidth="1"/>
  </cols>
  <sheetData>
    <row r="1" spans="1:49" x14ac:dyDescent="0.2">
      <c r="A1" s="57" t="s">
        <v>691</v>
      </c>
      <c r="B1" s="58" t="s">
        <v>690</v>
      </c>
      <c r="C1" s="57" t="s">
        <v>689</v>
      </c>
      <c r="D1" s="57" t="s">
        <v>692</v>
      </c>
      <c r="E1" s="57" t="s">
        <v>693</v>
      </c>
      <c r="F1" s="57" t="s">
        <v>674</v>
      </c>
      <c r="G1" s="57" t="s">
        <v>673</v>
      </c>
      <c r="H1" s="57" t="s">
        <v>676</v>
      </c>
      <c r="I1" s="57" t="s">
        <v>675</v>
      </c>
      <c r="J1" s="57" t="s">
        <v>446</v>
      </c>
      <c r="K1" s="59" t="s">
        <v>699</v>
      </c>
      <c r="L1" s="59" t="s">
        <v>615</v>
      </c>
      <c r="M1" s="59" t="s">
        <v>616</v>
      </c>
      <c r="N1" s="59" t="s">
        <v>617</v>
      </c>
      <c r="O1" s="59" t="s">
        <v>618</v>
      </c>
      <c r="P1" s="59" t="s">
        <v>619</v>
      </c>
      <c r="Q1" s="59" t="s">
        <v>620</v>
      </c>
      <c r="R1" s="59" t="s">
        <v>621</v>
      </c>
      <c r="S1" s="59" t="s">
        <v>622</v>
      </c>
      <c r="T1" s="59" t="s">
        <v>735</v>
      </c>
      <c r="U1" s="59" t="s">
        <v>736</v>
      </c>
      <c r="V1" s="59" t="s">
        <v>733</v>
      </c>
      <c r="W1" s="59" t="s">
        <v>734</v>
      </c>
      <c r="X1" s="59" t="s">
        <v>737</v>
      </c>
      <c r="Y1" s="59" t="s">
        <v>654</v>
      </c>
      <c r="Z1" s="59" t="s">
        <v>655</v>
      </c>
      <c r="AA1" s="59" t="s">
        <v>656</v>
      </c>
      <c r="AB1" s="59" t="s">
        <v>657</v>
      </c>
      <c r="AC1" s="59" t="s">
        <v>658</v>
      </c>
      <c r="AD1" s="59" t="s">
        <v>659</v>
      </c>
      <c r="AE1" s="59" t="s">
        <v>660</v>
      </c>
      <c r="AF1" s="59" t="s">
        <v>661</v>
      </c>
      <c r="AG1" s="113" t="s">
        <v>729</v>
      </c>
      <c r="AH1" s="113" t="s">
        <v>663</v>
      </c>
      <c r="AI1" s="113" t="s">
        <v>662</v>
      </c>
      <c r="AJ1" s="113" t="s">
        <v>664</v>
      </c>
      <c r="AK1" s="113" t="s">
        <v>665</v>
      </c>
      <c r="AL1" s="113" t="s">
        <v>666</v>
      </c>
      <c r="AM1" s="113" t="s">
        <v>668</v>
      </c>
      <c r="AN1" s="113" t="s">
        <v>667</v>
      </c>
      <c r="AO1" s="113" t="s">
        <v>727</v>
      </c>
      <c r="AP1" s="115" t="s">
        <v>700</v>
      </c>
      <c r="AQ1" s="117" t="s">
        <v>681</v>
      </c>
      <c r="AR1" s="117" t="s">
        <v>680</v>
      </c>
      <c r="AS1" s="117" t="s">
        <v>451</v>
      </c>
      <c r="AT1" s="117" t="s">
        <v>452</v>
      </c>
      <c r="AU1" s="117" t="s">
        <v>453</v>
      </c>
      <c r="AV1" s="117" t="s">
        <v>454</v>
      </c>
      <c r="AW1" s="119" t="s">
        <v>701</v>
      </c>
    </row>
    <row r="2" spans="1:49" s="100" customFormat="1" x14ac:dyDescent="0.2">
      <c r="A2" s="171" t="s">
        <v>631</v>
      </c>
      <c r="B2" s="102" t="s">
        <v>696</v>
      </c>
      <c r="C2" s="103" t="s">
        <v>275</v>
      </c>
      <c r="D2" s="101" t="s">
        <v>696</v>
      </c>
      <c r="E2" s="32" t="s">
        <v>726</v>
      </c>
      <c r="F2" s="101" t="s">
        <v>696</v>
      </c>
      <c r="G2" s="101" t="s">
        <v>696</v>
      </c>
      <c r="H2" s="101" t="s">
        <v>696</v>
      </c>
      <c r="I2" s="108">
        <f>AVERAGE(I6,I10,I12)</f>
        <v>102.85533657691468</v>
      </c>
      <c r="J2" s="103">
        <v>37</v>
      </c>
      <c r="K2" s="108">
        <f>-40.22688+(0.3913402*I2)</f>
        <v>2.454798707710637E-2</v>
      </c>
      <c r="L2" s="108">
        <f>(-0.030314551*I2^3)+9.432834797*I2^2-977.9384933*I2+33780.38242</f>
        <v>7.6584657457715366E-2</v>
      </c>
      <c r="M2" s="108">
        <f>(I2-102.68)/2.49</f>
        <v>7.0416295949668251E-2</v>
      </c>
      <c r="N2" s="108">
        <f>-0.03238697*(I2^3)+10.08428*(I2^2)-1046.189*I2+36163.67</f>
        <v>0.15786332354764454</v>
      </c>
      <c r="O2" s="108">
        <f>-0.01917*(I2-100)^3+0.1984*(I2-100)^2-0.241*(I2-100)-0.341</f>
        <v>0.14214231797116844</v>
      </c>
      <c r="P2" s="108">
        <f>-0.00111808*(I2-100)^8 + 0.04498451*(I2-100)^7-0.7727143*(I2-100)^6+7.4128146*(I2-100)^5
- 43.468301*(I2-100)^4 + 159.54433*(I2-100)^3-357.7651*(I2-100)^2 + 448.2404 *(I2-100)-240.461</f>
        <v>0.14415589408736196</v>
      </c>
      <c r="Q2" s="108">
        <f>0.74203*(-0.019*I2^3 + 5.90332*I2^2-610.79472*I2 + 21050.30165) - 3.54278</f>
        <v>7.2203787344870207E-2</v>
      </c>
      <c r="R2" s="108">
        <f>47513.64243-1374.824414*I2+13.25586152*I2^2-0.04258891551*I2^3</f>
        <v>4.8228767038381193E-2</v>
      </c>
      <c r="S2" s="108">
        <f>-36.42055 + (0.354812 * I2)</f>
        <v>7.3757681528256569E-2</v>
      </c>
      <c r="T2" s="108">
        <v>2.5700000000000001E-2</v>
      </c>
      <c r="U2" s="146">
        <f>ABS(K2-T2)</f>
        <v>1.1520129228936304E-3</v>
      </c>
      <c r="V2" s="265">
        <f>100*(ABS(T2-K2))/T2</f>
        <v>4.4825405560063443</v>
      </c>
      <c r="W2" s="146">
        <f>STDEV(K6,K10,K12)</f>
        <v>8.32064558677632E-3</v>
      </c>
      <c r="X2" s="109"/>
      <c r="Y2" s="109">
        <f>-0.05541+1.028*L2</f>
        <v>2.3319027866531394E-2</v>
      </c>
      <c r="Z2" s="109">
        <f>-0.05305+1.087*M2</f>
        <v>2.3492513697289386E-2</v>
      </c>
      <c r="AA2" s="109">
        <f>-0.1385+1.028*N2</f>
        <v>2.3783496606978594E-2</v>
      </c>
      <c r="AB2" s="109">
        <f>-0.1254+1.039*O2</f>
        <v>2.2285868372043993E-2</v>
      </c>
      <c r="AC2" s="109">
        <f>-0.1238+1.035*P2</f>
        <v>2.5401350380419629E-2</v>
      </c>
      <c r="AD2" s="109">
        <f>-0.05094+1.023*Q2</f>
        <v>2.2924474453802218E-2</v>
      </c>
      <c r="AE2" s="109">
        <f>-0.02427+0.9921*R2</f>
        <v>2.3577759778777983E-2</v>
      </c>
      <c r="AF2" s="109">
        <f>-0.05735+1.11*S2</f>
        <v>2.4521026496364798E-2</v>
      </c>
      <c r="AG2" s="114"/>
      <c r="AH2" s="86">
        <f t="shared" ref="AH2:AO4" si="0">Y2-$K2</f>
        <v>-1.2289592105749758E-3</v>
      </c>
      <c r="AI2" s="86">
        <f t="shared" si="0"/>
        <v>-1.0554733798169846E-3</v>
      </c>
      <c r="AJ2" s="86">
        <f t="shared" si="0"/>
        <v>-7.644904701277766E-4</v>
      </c>
      <c r="AK2" s="86">
        <f t="shared" si="0"/>
        <v>-2.262118705062377E-3</v>
      </c>
      <c r="AL2" s="86">
        <f t="shared" si="0"/>
        <v>8.5336330331325927E-4</v>
      </c>
      <c r="AM2" s="86">
        <f t="shared" si="0"/>
        <v>-1.6235126233041519E-3</v>
      </c>
      <c r="AN2" s="86">
        <f t="shared" si="0"/>
        <v>-9.7022729832838689E-4</v>
      </c>
      <c r="AO2" s="86">
        <f t="shared" si="0"/>
        <v>-2.6960580741572371E-5</v>
      </c>
      <c r="AP2" s="116"/>
      <c r="AQ2" s="118" t="s">
        <v>696</v>
      </c>
      <c r="AR2" s="118" t="s">
        <v>696</v>
      </c>
      <c r="AS2" s="118" t="s">
        <v>696</v>
      </c>
      <c r="AT2" s="118" t="s">
        <v>696</v>
      </c>
      <c r="AU2" s="118" t="s">
        <v>696</v>
      </c>
      <c r="AV2" s="118" t="s">
        <v>696</v>
      </c>
      <c r="AW2" s="118" t="s">
        <v>728</v>
      </c>
    </row>
    <row r="3" spans="1:49" s="100" customFormat="1" x14ac:dyDescent="0.2">
      <c r="A3" s="171" t="s">
        <v>631</v>
      </c>
      <c r="B3" s="102" t="s">
        <v>696</v>
      </c>
      <c r="C3" s="103" t="s">
        <v>276</v>
      </c>
      <c r="D3" s="102" t="s">
        <v>696</v>
      </c>
      <c r="E3" s="103" t="s">
        <v>726</v>
      </c>
      <c r="F3" s="102" t="s">
        <v>696</v>
      </c>
      <c r="G3" s="102" t="s">
        <v>696</v>
      </c>
      <c r="H3" s="102" t="s">
        <v>696</v>
      </c>
      <c r="I3" s="108">
        <f>AVERAGE(I7,I9)</f>
        <v>103.02561927839655</v>
      </c>
      <c r="J3" s="103">
        <v>37</v>
      </c>
      <c r="K3" s="108">
        <f>-40.22688+(0.3913402*I3)</f>
        <v>9.1186453531562961E-2</v>
      </c>
      <c r="L3" s="108">
        <f>(-0.030314551*I3^3)+9.432834797*I3^2-977.9384933*I3+33780.38242</f>
        <v>0.14400032266712515</v>
      </c>
      <c r="M3" s="108">
        <f>(I3-102.68)/2.49</f>
        <v>0.13880292305081951</v>
      </c>
      <c r="N3" s="108">
        <f>-0.03238697*(I3^3)+10.08428*(I3^2)-1046.189*I3+36163.67</f>
        <v>0.22306037650560029</v>
      </c>
      <c r="O3" s="108">
        <f>-0.01917*(I3-100)^3+0.1984*(I3-100)^2-0.241*(I3-100)-0.341</f>
        <v>0.21508931796593606</v>
      </c>
      <c r="P3" s="108">
        <f>-0.00111808*(I3-100)^8 + 0.04498451*(I3-100)^7-0.7727143*(I3-100)^6+7.4128146*(I3-100)^5
- 43.468301*(I3-100)^4 + 159.54433*(I3-100)^3-357.7651*(I3-100)^2 + 448.2404 *(I3-100)-240.461</f>
        <v>0.19820600894513518</v>
      </c>
      <c r="Q3" s="108">
        <f>0.74203*(-0.019*I3^3 + 5.90332*I3^2-610.79472*I3 + 21050.30165) - 3.54278</f>
        <v>0.14448039421268843</v>
      </c>
      <c r="R3" s="108">
        <f>47513.64243-1374.824414*I3+13.25586152*I3^2-0.04258891551*I3^3</f>
        <v>0.11522973990940955</v>
      </c>
      <c r="S3" s="108">
        <f>-36.42055 + (0.354812 * I3)</f>
        <v>0.13417602740643986</v>
      </c>
      <c r="T3" s="108">
        <v>9.1600000000000001E-2</v>
      </c>
      <c r="U3" s="146">
        <f t="shared" ref="U3:U4" si="1">ABS(K3-T3)</f>
        <v>4.135464684370399E-4</v>
      </c>
      <c r="V3" s="265">
        <f t="shared" ref="V3" si="2">100*(ABS(T3-K3))/T3</f>
        <v>0.45146994370855886</v>
      </c>
      <c r="W3" s="146">
        <f>STDEV(K7,K9)</f>
        <v>2.1970080966435082E-3</v>
      </c>
      <c r="X3" s="109"/>
      <c r="Y3" s="109">
        <f>-0.05541+1.028*L3</f>
        <v>9.2622331701804658E-2</v>
      </c>
      <c r="Z3" s="109">
        <f>-0.05305+1.087*M3</f>
        <v>9.7828777356240806E-2</v>
      </c>
      <c r="AA3" s="109">
        <f>-0.1385+1.028*N3</f>
        <v>9.0806067047757094E-2</v>
      </c>
      <c r="AB3" s="109">
        <f>-0.1254+1.039*O3</f>
        <v>9.8077801366607542E-2</v>
      </c>
      <c r="AC3" s="109">
        <f>-0.1238+1.035*P3</f>
        <v>8.1343219258214916E-2</v>
      </c>
      <c r="AD3" s="109">
        <f>-0.05094+1.023*Q3</f>
        <v>9.6863443279580255E-2</v>
      </c>
      <c r="AE3" s="109">
        <f>-0.02427+0.9921*R3</f>
        <v>9.0049424964125213E-2</v>
      </c>
      <c r="AF3" s="109">
        <f>-0.05735+1.11*S3</f>
        <v>9.1585390421148258E-2</v>
      </c>
      <c r="AG3" s="114"/>
      <c r="AH3" s="86">
        <f t="shared" si="0"/>
        <v>1.4358781702416973E-3</v>
      </c>
      <c r="AI3" s="86">
        <f t="shared" si="0"/>
        <v>6.6423238246778454E-3</v>
      </c>
      <c r="AJ3" s="86">
        <f t="shared" si="0"/>
        <v>-3.8038648380586682E-4</v>
      </c>
      <c r="AK3" s="86">
        <f t="shared" si="0"/>
        <v>6.8913478350445811E-3</v>
      </c>
      <c r="AL3" s="86">
        <f t="shared" si="0"/>
        <v>-9.8432342733480449E-3</v>
      </c>
      <c r="AM3" s="86">
        <f t="shared" si="0"/>
        <v>5.6769897480172943E-3</v>
      </c>
      <c r="AN3" s="86">
        <f t="shared" si="0"/>
        <v>-1.1370285674377478E-3</v>
      </c>
      <c r="AO3" s="86">
        <f t="shared" si="0"/>
        <v>3.9893688958529683E-4</v>
      </c>
      <c r="AP3" s="116"/>
      <c r="AQ3" s="118" t="s">
        <v>696</v>
      </c>
      <c r="AR3" s="118" t="s">
        <v>696</v>
      </c>
      <c r="AS3" s="118" t="s">
        <v>696</v>
      </c>
      <c r="AT3" s="118" t="s">
        <v>696</v>
      </c>
      <c r="AU3" s="118" t="s">
        <v>696</v>
      </c>
      <c r="AV3" s="118" t="s">
        <v>696</v>
      </c>
      <c r="AW3" s="118" t="s">
        <v>728</v>
      </c>
    </row>
    <row r="4" spans="1:49" s="100" customFormat="1" x14ac:dyDescent="0.2">
      <c r="A4" s="171" t="s">
        <v>631</v>
      </c>
      <c r="B4" s="102" t="s">
        <v>696</v>
      </c>
      <c r="C4" s="103" t="s">
        <v>274</v>
      </c>
      <c r="D4" s="102" t="s">
        <v>696</v>
      </c>
      <c r="E4" s="103" t="s">
        <v>726</v>
      </c>
      <c r="F4" s="102" t="s">
        <v>696</v>
      </c>
      <c r="G4" s="102" t="s">
        <v>696</v>
      </c>
      <c r="H4" s="102" t="s">
        <v>696</v>
      </c>
      <c r="I4" s="108">
        <f>AVERAGE(I8,I11,I13)</f>
        <v>102.82002313582335</v>
      </c>
      <c r="J4" s="103">
        <v>37</v>
      </c>
      <c r="K4" s="108">
        <f>-40.22688+(0.3913402*I4)</f>
        <v>1.0728417977738047E-2</v>
      </c>
      <c r="L4" s="108">
        <f>(-0.030314551*I4^3)+9.432834797*I4^2-977.9384933*I4+33780.38242</f>
        <v>6.3146280263026711E-2</v>
      </c>
      <c r="M4" s="108">
        <f>(I4-102.68)/2.49</f>
        <v>5.623419109371134E-2</v>
      </c>
      <c r="N4" s="108">
        <f>-0.03238697*(I4^3)+10.08428*(I4^2)-1046.189*I4+36163.67</f>
        <v>0.14496989926556125</v>
      </c>
      <c r="O4" s="108">
        <f>-0.01917*(I4-100)^3+0.1984*(I4-100)^2-0.241*(I4-100)-0.341</f>
        <v>0.12724391916118288</v>
      </c>
      <c r="P4" s="108">
        <f>-0.00111808*(I4-100)^8 + 0.04498451*(I4-100)^7-0.7727143*(I4-100)^6+7.4128146*(I4-100)^5
- 43.468301*(I4-100)^4 + 159.54433*(I4-100)^3-357.7651*(I4-100)^2 + 448.2404 *(I4-100)-240.461</f>
        <v>0.13379982043193195</v>
      </c>
      <c r="Q4" s="108">
        <f>0.74203*(-0.019*I4^3 + 5.90332*I4^2-610.79472*I4 + 21050.30165) - 3.54278</f>
        <v>5.7419701012360047E-2</v>
      </c>
      <c r="R4" s="108">
        <f>47513.64243-1374.824414*I4+13.25586152*I4^2-0.04258891551*I4^3</f>
        <v>3.5122647132084239E-2</v>
      </c>
      <c r="S4" s="108">
        <f>-36.42055 + (0.354812 * I4)</f>
        <v>6.1228048867754126E-2</v>
      </c>
      <c r="T4" s="108">
        <v>1.23E-2</v>
      </c>
      <c r="U4" s="146">
        <f t="shared" si="1"/>
        <v>1.5715820222619529E-3</v>
      </c>
      <c r="V4" s="265">
        <f>100*(ABS(T4-K4))/T4</f>
        <v>12.777089611885796</v>
      </c>
      <c r="W4" s="108">
        <f>STDEV(K8,K11,K13)</f>
        <v>3.9354276167674612E-4</v>
      </c>
      <c r="X4" s="109"/>
      <c r="Y4" s="109">
        <f>-0.05541+1.028*L4</f>
        <v>9.5043761103914548E-3</v>
      </c>
      <c r="Z4" s="109">
        <f>-0.05305+1.087*M4</f>
        <v>8.0765657188642259E-3</v>
      </c>
      <c r="AA4" s="109">
        <f>-0.1385+1.028*N4</f>
        <v>1.0529056444996965E-2</v>
      </c>
      <c r="AB4" s="109">
        <f>-0.1254+1.039*O4</f>
        <v>6.8064320084690044E-3</v>
      </c>
      <c r="AC4" s="109">
        <f>-0.1238+1.035*P4</f>
        <v>1.4682814147049555E-2</v>
      </c>
      <c r="AD4" s="109">
        <f>-0.05094+1.023*Q4</f>
        <v>7.8003541356443246E-3</v>
      </c>
      <c r="AE4" s="109">
        <f>-0.02427+0.9921*R4</f>
        <v>1.0575178219740772E-2</v>
      </c>
      <c r="AF4" s="109">
        <f>-0.05735+1.11*S4</f>
        <v>1.061313424320709E-2</v>
      </c>
      <c r="AG4" s="114"/>
      <c r="AH4" s="86">
        <f t="shared" si="0"/>
        <v>-1.2240418673465925E-3</v>
      </c>
      <c r="AI4" s="86">
        <f t="shared" si="0"/>
        <v>-2.6518522588738214E-3</v>
      </c>
      <c r="AJ4" s="86">
        <f t="shared" si="0"/>
        <v>-1.9936153274108248E-4</v>
      </c>
      <c r="AK4" s="86">
        <f t="shared" si="0"/>
        <v>-3.9219859692690429E-3</v>
      </c>
      <c r="AL4" s="86">
        <f t="shared" si="0"/>
        <v>3.9543961693115082E-3</v>
      </c>
      <c r="AM4" s="86">
        <f t="shared" si="0"/>
        <v>-2.9280638420937227E-3</v>
      </c>
      <c r="AN4" s="86">
        <f t="shared" si="0"/>
        <v>-1.5323975799727552E-4</v>
      </c>
      <c r="AO4" s="86">
        <f t="shared" si="0"/>
        <v>-1.1528373453095764E-4</v>
      </c>
      <c r="AP4" s="116"/>
      <c r="AQ4" s="118" t="s">
        <v>696</v>
      </c>
      <c r="AR4" s="118" t="s">
        <v>696</v>
      </c>
      <c r="AS4" s="118" t="s">
        <v>696</v>
      </c>
      <c r="AT4" s="118" t="s">
        <v>696</v>
      </c>
      <c r="AU4" s="118" t="s">
        <v>696</v>
      </c>
      <c r="AV4" s="118" t="s">
        <v>696</v>
      </c>
      <c r="AW4" s="118" t="s">
        <v>728</v>
      </c>
    </row>
    <row r="5" spans="1:49" x14ac:dyDescent="0.2">
      <c r="A5" s="121"/>
      <c r="B5" s="122"/>
      <c r="C5" s="123"/>
      <c r="D5" s="123"/>
      <c r="E5" s="123"/>
      <c r="F5" s="123"/>
      <c r="G5" s="123"/>
      <c r="H5" s="123"/>
      <c r="I5" s="123"/>
      <c r="J5" s="123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3"/>
      <c r="V5" s="123"/>
      <c r="W5" s="123"/>
      <c r="X5" s="124"/>
      <c r="Y5" s="137"/>
      <c r="Z5" s="137"/>
      <c r="AA5" s="137"/>
      <c r="AB5" s="137"/>
      <c r="AC5" s="137"/>
      <c r="AD5" s="137"/>
      <c r="AE5" s="137"/>
      <c r="AF5" s="137"/>
      <c r="AG5" s="124"/>
      <c r="AH5" s="137"/>
      <c r="AI5" s="137"/>
      <c r="AJ5" s="137"/>
      <c r="AK5" s="137"/>
      <c r="AL5" s="137"/>
      <c r="AM5" s="137"/>
      <c r="AN5" s="137"/>
      <c r="AO5" s="137"/>
      <c r="AP5" s="124"/>
      <c r="AQ5" s="124"/>
      <c r="AR5" s="124"/>
      <c r="AS5" s="124"/>
      <c r="AT5" s="124"/>
      <c r="AU5" s="124"/>
      <c r="AV5" s="124"/>
      <c r="AW5" s="125"/>
    </row>
    <row r="6" spans="1:49" x14ac:dyDescent="0.2">
      <c r="A6" s="83" t="s">
        <v>631</v>
      </c>
      <c r="B6" s="104" t="s">
        <v>637</v>
      </c>
      <c r="C6" s="60" t="s">
        <v>275</v>
      </c>
      <c r="D6" s="60" t="s">
        <v>428</v>
      </c>
      <c r="E6" s="60" t="s">
        <v>443</v>
      </c>
      <c r="F6" s="76">
        <v>1286.184</v>
      </c>
      <c r="G6" s="76">
        <v>1389.0431000000001</v>
      </c>
      <c r="H6" s="76">
        <v>102.85910000000013</v>
      </c>
      <c r="I6" s="81">
        <v>102.87986462907612</v>
      </c>
      <c r="J6" s="76">
        <v>37</v>
      </c>
      <c r="K6" s="79">
        <f t="shared" ref="K6:K13" si="3">-40.22688+(0.3913402*I6)</f>
        <v>3.4146799915575343E-2</v>
      </c>
      <c r="L6" s="81">
        <f t="shared" ref="L6:L13" si="4">(-0.030314551*I6^3)+9.432834797*I6^2-977.9384933*I6+33780.38242</f>
        <v>8.6034836022008676E-2</v>
      </c>
      <c r="M6" s="81">
        <f t="shared" ref="M6:M13" si="5">(I6-102.68)/2.49</f>
        <v>8.0266919307677598E-2</v>
      </c>
      <c r="N6" s="81">
        <f t="shared" ref="N6:N13" si="6">-0.03238697*(I6^3)+10.08428*(I6^2)-1046.189*I6+36163.67</f>
        <v>0.166952586179832</v>
      </c>
      <c r="O6" s="81">
        <f t="shared" ref="O6:O13" si="7">-0.01917*(I6-100)^3+0.1984*(I6-100)^2-0.241*(I6-100)-0.341</f>
        <v>0.15254095243956073</v>
      </c>
      <c r="P6" s="81">
        <f t="shared" ref="P6:P13" si="8">-0.00111808*(I6-100)^8 + 0.04498451*(I6-100)^7-0.7727143*(I6-100)^6+7.4128146*(I6-100)^5
- 43.468301*(I6-100)^4 + 159.54433*(I6-100)^3-357.7651*(I6-100)^2 + 448.2404 *(I6-100)-240.461</f>
        <v>0.15144716886038623</v>
      </c>
      <c r="Q6" s="81">
        <f t="shared" ref="Q6:Q13" si="9">0.74203*(-0.019*I6^3 + 5.90332*I6^2-610.79472*I6 + 21050.30165) - 3.54278</f>
        <v>8.2516941079369577E-2</v>
      </c>
      <c r="R6" s="81">
        <f t="shared" ref="R6:R13" si="10">47513.64243-1374.824414*I6+13.25586152*I6^2-0.04258891551*I6^3</f>
        <v>5.7500577146129217E-2</v>
      </c>
      <c r="S6" s="81">
        <f t="shared" ref="S6:S13" si="11">-36.42055 + (0.354812 * I6)</f>
        <v>8.2460528771761687E-2</v>
      </c>
      <c r="T6" s="272">
        <v>2.5700000000000001E-2</v>
      </c>
      <c r="U6" s="148">
        <f>K6-T6</f>
        <v>8.4467999155753426E-3</v>
      </c>
      <c r="V6" s="270"/>
      <c r="W6" s="147"/>
      <c r="X6" s="144"/>
      <c r="Y6" s="132">
        <f>-0.05541+1.028*L6</f>
        <v>3.3033811430624921E-2</v>
      </c>
      <c r="Z6" s="132">
        <f>-0.05305+1.087*M6</f>
        <v>3.4200141287445543E-2</v>
      </c>
      <c r="AA6" s="132">
        <f>-0.1385+1.028*N6</f>
        <v>3.3127258592867276E-2</v>
      </c>
      <c r="AB6" s="132">
        <f>-0.1254+1.039*O6</f>
        <v>3.3090049584703574E-2</v>
      </c>
      <c r="AC6" s="132">
        <f>-0.1238+1.035*P6</f>
        <v>3.2947819770499737E-2</v>
      </c>
      <c r="AD6" s="132">
        <f>-0.05094+1.023*Q6</f>
        <v>3.3474830724195076E-2</v>
      </c>
      <c r="AE6" s="132">
        <f>-0.02427+0.9921*R6</f>
        <v>3.2776322586674796E-2</v>
      </c>
      <c r="AF6" s="132">
        <f>-0.05735+1.11*S6</f>
        <v>3.4181186936655478E-2</v>
      </c>
      <c r="AG6" s="133"/>
      <c r="AH6" s="138">
        <f t="shared" ref="AH6:AO13" si="12">Y6-$K6</f>
        <v>-1.1129884849504224E-3</v>
      </c>
      <c r="AI6" s="139">
        <f t="shared" si="12"/>
        <v>5.3341371870199716E-5</v>
      </c>
      <c r="AJ6" s="139">
        <f t="shared" si="12"/>
        <v>-1.0195413227080674E-3</v>
      </c>
      <c r="AK6" s="139">
        <f t="shared" si="12"/>
        <v>-1.0567503308717696E-3</v>
      </c>
      <c r="AL6" s="139">
        <f t="shared" si="12"/>
        <v>-1.1989801450756066E-3</v>
      </c>
      <c r="AM6" s="139">
        <f t="shared" si="12"/>
        <v>-6.7196919138026723E-4</v>
      </c>
      <c r="AN6" s="139">
        <f t="shared" si="12"/>
        <v>-1.3704773289005476E-3</v>
      </c>
      <c r="AO6" s="140">
        <f t="shared" si="12"/>
        <v>3.4387021080134472E-5</v>
      </c>
      <c r="AP6" s="135"/>
      <c r="AQ6" s="81">
        <v>1123.0990999999999</v>
      </c>
      <c r="AR6" s="81">
        <v>1453.5024000000001</v>
      </c>
      <c r="AS6" s="81">
        <v>330.40330000000017</v>
      </c>
      <c r="AT6" s="81">
        <v>330.47</v>
      </c>
      <c r="AU6" s="81">
        <v>1122.78</v>
      </c>
      <c r="AV6" s="81">
        <v>1453.25</v>
      </c>
      <c r="AW6" s="120" t="s">
        <v>638</v>
      </c>
    </row>
    <row r="7" spans="1:49" x14ac:dyDescent="0.2">
      <c r="A7" s="83" t="s">
        <v>631</v>
      </c>
      <c r="B7" s="104" t="s">
        <v>639</v>
      </c>
      <c r="C7" s="60" t="s">
        <v>276</v>
      </c>
      <c r="D7" s="60" t="s">
        <v>430</v>
      </c>
      <c r="E7" s="60" t="s">
        <v>443</v>
      </c>
      <c r="F7" s="76">
        <v>1285.8021000000001</v>
      </c>
      <c r="G7" s="76">
        <v>1388.8004000000001</v>
      </c>
      <c r="H7" s="76">
        <v>102.99829999999997</v>
      </c>
      <c r="I7" s="81">
        <v>103.02164953717534</v>
      </c>
      <c r="J7" s="76">
        <v>37</v>
      </c>
      <c r="K7" s="79">
        <f t="shared" si="3"/>
        <v>8.9632934208104587E-2</v>
      </c>
      <c r="L7" s="81">
        <f t="shared" si="4"/>
        <v>0.14238339967414504</v>
      </c>
      <c r="M7" s="81">
        <f t="shared" si="5"/>
        <v>0.1372086494680034</v>
      </c>
      <c r="N7" s="81">
        <f t="shared" si="6"/>
        <v>0.22148773485969286</v>
      </c>
      <c r="O7" s="81">
        <f t="shared" si="7"/>
        <v>0.21337041745866142</v>
      </c>
      <c r="P7" s="81">
        <f t="shared" si="8"/>
        <v>0.19683274365343095</v>
      </c>
      <c r="Q7" s="81">
        <f t="shared" si="9"/>
        <v>0.14277869467027982</v>
      </c>
      <c r="R7" s="81">
        <f t="shared" si="10"/>
        <v>0.11360172486456577</v>
      </c>
      <c r="S7" s="81">
        <f t="shared" si="11"/>
        <v>0.13276751558425559</v>
      </c>
      <c r="T7" s="271">
        <v>9.1600000000000001E-2</v>
      </c>
      <c r="U7" s="147">
        <f t="shared" ref="U7:U13" si="13">K7-T7</f>
        <v>-1.9670657918954143E-3</v>
      </c>
      <c r="V7" s="266"/>
      <c r="W7" s="147"/>
      <c r="X7" s="144"/>
      <c r="Y7" s="111">
        <f t="shared" ref="Y7:Y13" si="14">-0.05541+1.028*L7</f>
        <v>9.0960134865021094E-2</v>
      </c>
      <c r="Z7" s="111">
        <f t="shared" ref="Z7:Z13" si="15">-0.05305+1.087*M7</f>
        <v>9.6095801971719699E-2</v>
      </c>
      <c r="AA7" s="111">
        <f t="shared" ref="AA7:AA13" si="16">-0.1385+1.028*N7</f>
        <v>8.9189391435764265E-2</v>
      </c>
      <c r="AB7" s="111">
        <f t="shared" ref="AB7:AB13" si="17">-0.1254+1.039*O7</f>
        <v>9.6291863739549177E-2</v>
      </c>
      <c r="AC7" s="111">
        <f t="shared" ref="AC7:AC13" si="18">-0.1238+1.035*P7</f>
        <v>7.9921889681301039E-2</v>
      </c>
      <c r="AD7" s="111">
        <f t="shared" ref="AD7:AD13" si="19">-0.05094+1.023*Q7</f>
        <v>9.5122604647696243E-2</v>
      </c>
      <c r="AE7" s="111">
        <f t="shared" ref="AE7:AE13" si="20">-0.02427+0.9921*R7</f>
        <v>8.84342712381357E-2</v>
      </c>
      <c r="AF7" s="111">
        <f t="shared" ref="AF7:AF13" si="21">-0.05735+1.11*S7</f>
        <v>9.0021942298523713E-2</v>
      </c>
      <c r="AG7" s="133"/>
      <c r="AH7" s="141">
        <f t="shared" si="12"/>
        <v>1.3272006569165079E-3</v>
      </c>
      <c r="AI7" s="7">
        <f t="shared" si="12"/>
        <v>6.4628677636151127E-3</v>
      </c>
      <c r="AJ7" s="7">
        <f t="shared" si="12"/>
        <v>-4.435427723403218E-4</v>
      </c>
      <c r="AK7" s="7">
        <f t="shared" si="12"/>
        <v>6.6589295314445907E-3</v>
      </c>
      <c r="AL7" s="7">
        <f t="shared" si="12"/>
        <v>-9.7110445268035472E-3</v>
      </c>
      <c r="AM7" s="7">
        <f t="shared" si="12"/>
        <v>5.4896704395916568E-3</v>
      </c>
      <c r="AN7" s="7">
        <f t="shared" si="12"/>
        <v>-1.1986629699688861E-3</v>
      </c>
      <c r="AO7" s="65">
        <f t="shared" si="12"/>
        <v>3.8900809041912676E-4</v>
      </c>
      <c r="AP7" s="135"/>
      <c r="AQ7" s="81">
        <v>1123.1079999999999</v>
      </c>
      <c r="AR7" s="81">
        <v>1453.5030999999999</v>
      </c>
      <c r="AS7" s="81">
        <v>330.39509999999996</v>
      </c>
      <c r="AT7" s="81">
        <v>330.47</v>
      </c>
      <c r="AU7" s="81">
        <v>1122.78</v>
      </c>
      <c r="AV7" s="81">
        <v>1453.25</v>
      </c>
      <c r="AW7" s="60" t="s">
        <v>640</v>
      </c>
    </row>
    <row r="8" spans="1:49" x14ac:dyDescent="0.2">
      <c r="A8" s="83" t="s">
        <v>631</v>
      </c>
      <c r="B8" s="104" t="s">
        <v>641</v>
      </c>
      <c r="C8" s="60" t="s">
        <v>274</v>
      </c>
      <c r="D8" s="60" t="s">
        <v>426</v>
      </c>
      <c r="E8" s="60" t="s">
        <v>443</v>
      </c>
      <c r="F8" s="76">
        <v>1286.3146999999999</v>
      </c>
      <c r="G8" s="76">
        <v>1389.1151</v>
      </c>
      <c r="H8" s="76">
        <v>102.80040000000008</v>
      </c>
      <c r="I8" s="81">
        <v>102.82118389894538</v>
      </c>
      <c r="J8" s="76">
        <v>37</v>
      </c>
      <c r="K8" s="79">
        <f t="shared" si="3"/>
        <v>1.1182671250068665E-2</v>
      </c>
      <c r="L8" s="81">
        <f t="shared" si="4"/>
        <v>6.3584796494978946E-2</v>
      </c>
      <c r="M8" s="81">
        <f t="shared" si="5"/>
        <v>5.6700361022237467E-2</v>
      </c>
      <c r="N8" s="81">
        <f t="shared" si="6"/>
        <v>0.14539002263336442</v>
      </c>
      <c r="O8" s="81">
        <f t="shared" si="7"/>
        <v>0.1277322257058971</v>
      </c>
      <c r="P8" s="81">
        <f t="shared" si="8"/>
        <v>0.13413868757606906</v>
      </c>
      <c r="Q8" s="81">
        <f t="shared" si="9"/>
        <v>5.7904426125871655E-2</v>
      </c>
      <c r="R8" s="81">
        <f t="shared" si="10"/>
        <v>3.554879787407117E-2</v>
      </c>
      <c r="S8" s="81">
        <f t="shared" si="11"/>
        <v>6.1639901552609899E-2</v>
      </c>
      <c r="T8" s="271">
        <v>1.23E-2</v>
      </c>
      <c r="U8" s="147">
        <f t="shared" si="13"/>
        <v>-1.1173287499313348E-3</v>
      </c>
      <c r="V8" s="266"/>
      <c r="W8" s="147"/>
      <c r="X8" s="144"/>
      <c r="Y8" s="111">
        <f t="shared" si="14"/>
        <v>9.9551707968383585E-3</v>
      </c>
      <c r="Z8" s="111">
        <f t="shared" si="15"/>
        <v>8.5832924311721251E-3</v>
      </c>
      <c r="AA8" s="111">
        <f t="shared" si="16"/>
        <v>1.0960943267098622E-2</v>
      </c>
      <c r="AB8" s="111">
        <f t="shared" si="17"/>
        <v>7.3137825084270691E-3</v>
      </c>
      <c r="AC8" s="111">
        <f t="shared" si="18"/>
        <v>1.5033541641231468E-2</v>
      </c>
      <c r="AD8" s="111">
        <f t="shared" si="19"/>
        <v>8.2962279267667013E-3</v>
      </c>
      <c r="AE8" s="111">
        <f t="shared" si="20"/>
        <v>1.0997962370866005E-2</v>
      </c>
      <c r="AF8" s="111">
        <f t="shared" si="21"/>
        <v>1.1070290723396992E-2</v>
      </c>
      <c r="AG8" s="133"/>
      <c r="AH8" s="141">
        <f t="shared" si="12"/>
        <v>-1.2275004532303069E-3</v>
      </c>
      <c r="AI8" s="7">
        <f t="shared" si="12"/>
        <v>-2.5993788188965403E-3</v>
      </c>
      <c r="AJ8" s="7">
        <f t="shared" si="12"/>
        <v>-2.2172798297004359E-4</v>
      </c>
      <c r="AK8" s="7">
        <f t="shared" si="12"/>
        <v>-3.8688887416415962E-3</v>
      </c>
      <c r="AL8" s="7">
        <f t="shared" si="12"/>
        <v>3.8508703911628028E-3</v>
      </c>
      <c r="AM8" s="7">
        <f t="shared" si="12"/>
        <v>-2.886443323301964E-3</v>
      </c>
      <c r="AN8" s="7">
        <f t="shared" si="12"/>
        <v>-1.8470887920266077E-4</v>
      </c>
      <c r="AO8" s="65">
        <f t="shared" si="12"/>
        <v>-1.1238052667167375E-4</v>
      </c>
      <c r="AP8" s="135"/>
      <c r="AQ8" s="81">
        <v>1123.0915</v>
      </c>
      <c r="AR8" s="81">
        <v>1453.4947</v>
      </c>
      <c r="AS8" s="81">
        <v>330.40319999999997</v>
      </c>
      <c r="AT8" s="81">
        <v>330.47</v>
      </c>
      <c r="AU8" s="81">
        <v>1122.78</v>
      </c>
      <c r="AV8" s="81">
        <v>1453.25</v>
      </c>
      <c r="AW8" s="60" t="s">
        <v>642</v>
      </c>
    </row>
    <row r="9" spans="1:49" x14ac:dyDescent="0.2">
      <c r="A9" s="83" t="s">
        <v>631</v>
      </c>
      <c r="B9" s="104" t="s">
        <v>643</v>
      </c>
      <c r="C9" s="60" t="s">
        <v>276</v>
      </c>
      <c r="D9" s="60" t="s">
        <v>431</v>
      </c>
      <c r="E9" s="60" t="s">
        <v>443</v>
      </c>
      <c r="F9" s="76">
        <v>1285.7927999999999</v>
      </c>
      <c r="G9" s="76">
        <v>1388.7937999999999</v>
      </c>
      <c r="H9" s="76">
        <v>103.00099999999998</v>
      </c>
      <c r="I9" s="81">
        <v>103.02958901961776</v>
      </c>
      <c r="J9" s="76">
        <v>37</v>
      </c>
      <c r="K9" s="79">
        <f t="shared" si="3"/>
        <v>9.2739972855021335E-2</v>
      </c>
      <c r="L9" s="81">
        <f t="shared" si="4"/>
        <v>0.14561924101872137</v>
      </c>
      <c r="M9" s="81">
        <f t="shared" si="5"/>
        <v>0.14039719663363559</v>
      </c>
      <c r="N9" s="81">
        <f t="shared" si="6"/>
        <v>0.22463535732822493</v>
      </c>
      <c r="O9" s="81">
        <f t="shared" si="7"/>
        <v>0.2168089873988171</v>
      </c>
      <c r="P9" s="81">
        <f t="shared" si="8"/>
        <v>0.19958556693131868</v>
      </c>
      <c r="Q9" s="81">
        <f t="shared" si="9"/>
        <v>0.14618281546359224</v>
      </c>
      <c r="R9" s="81">
        <f t="shared" si="10"/>
        <v>0.1168606739374809</v>
      </c>
      <c r="S9" s="81">
        <f t="shared" si="11"/>
        <v>0.13558453922861702</v>
      </c>
      <c r="T9" s="271">
        <v>9.1600000000000001E-2</v>
      </c>
      <c r="U9" s="147">
        <f t="shared" si="13"/>
        <v>1.1399728550213345E-3</v>
      </c>
      <c r="V9" s="266"/>
      <c r="W9" s="147"/>
      <c r="X9" s="144"/>
      <c r="Y9" s="111">
        <f t="shared" si="14"/>
        <v>9.4286579767245568E-2</v>
      </c>
      <c r="Z9" s="111">
        <f t="shared" si="15"/>
        <v>9.9561752740761886E-2</v>
      </c>
      <c r="AA9" s="111">
        <f t="shared" si="16"/>
        <v>9.2425147333415225E-2</v>
      </c>
      <c r="AB9" s="111">
        <f t="shared" si="17"/>
        <v>9.9864537907370932E-2</v>
      </c>
      <c r="AC9" s="111">
        <f t="shared" si="18"/>
        <v>8.2771061773914828E-2</v>
      </c>
      <c r="AD9" s="111">
        <f t="shared" si="19"/>
        <v>9.8605020219254838E-2</v>
      </c>
      <c r="AE9" s="111">
        <f t="shared" si="20"/>
        <v>9.1667474613374794E-2</v>
      </c>
      <c r="AF9" s="111">
        <f t="shared" si="21"/>
        <v>9.3148838543764892E-2</v>
      </c>
      <c r="AG9" s="133"/>
      <c r="AH9" s="141">
        <f t="shared" si="12"/>
        <v>1.5466069122242326E-3</v>
      </c>
      <c r="AI9" s="7">
        <f t="shared" si="12"/>
        <v>6.8217798857405504E-3</v>
      </c>
      <c r="AJ9" s="7">
        <f t="shared" si="12"/>
        <v>-3.1482552160611021E-4</v>
      </c>
      <c r="AK9" s="7">
        <f t="shared" si="12"/>
        <v>7.1245650523495963E-3</v>
      </c>
      <c r="AL9" s="7">
        <f t="shared" si="12"/>
        <v>-9.9689110811065074E-3</v>
      </c>
      <c r="AM9" s="7">
        <f t="shared" si="12"/>
        <v>5.8650473642335027E-3</v>
      </c>
      <c r="AN9" s="7">
        <f t="shared" si="12"/>
        <v>-1.0724982416465412E-3</v>
      </c>
      <c r="AO9" s="65">
        <f t="shared" si="12"/>
        <v>4.0886568874355655E-4</v>
      </c>
      <c r="AP9" s="135"/>
      <c r="AQ9" s="81">
        <v>1123.0990999999999</v>
      </c>
      <c r="AR9" s="81">
        <v>1453.4774</v>
      </c>
      <c r="AS9" s="81">
        <v>330.37830000000008</v>
      </c>
      <c r="AT9" s="81">
        <v>330.47</v>
      </c>
      <c r="AU9" s="81">
        <v>1122.78</v>
      </c>
      <c r="AV9" s="81">
        <v>1453.25</v>
      </c>
      <c r="AW9" s="60" t="s">
        <v>610</v>
      </c>
    </row>
    <row r="10" spans="1:49" x14ac:dyDescent="0.2">
      <c r="A10" s="83" t="s">
        <v>631</v>
      </c>
      <c r="B10" s="104" t="s">
        <v>644</v>
      </c>
      <c r="C10" s="60" t="s">
        <v>275</v>
      </c>
      <c r="D10" s="60" t="s">
        <v>429</v>
      </c>
      <c r="E10" s="60" t="s">
        <v>443</v>
      </c>
      <c r="F10" s="76">
        <v>1286.2049999999999</v>
      </c>
      <c r="G10" s="76">
        <v>1389.0263</v>
      </c>
      <c r="H10" s="76">
        <v>102.82130000000006</v>
      </c>
      <c r="I10" s="81">
        <v>102.84215037696397</v>
      </c>
      <c r="J10" s="76">
        <v>37</v>
      </c>
      <c r="K10" s="79">
        <f t="shared" si="3"/>
        <v>1.9387696951156386E-2</v>
      </c>
      <c r="L10" s="81">
        <f t="shared" si="4"/>
        <v>7.1543286852829624E-2</v>
      </c>
      <c r="M10" s="81">
        <f t="shared" si="5"/>
        <v>6.512063331886124E-2</v>
      </c>
      <c r="N10" s="81">
        <f t="shared" si="6"/>
        <v>0.15302191981754731</v>
      </c>
      <c r="O10" s="81">
        <f t="shared" si="7"/>
        <v>0.13656894099547262</v>
      </c>
      <c r="P10" s="81">
        <f t="shared" si="8"/>
        <v>0.14027446969225821</v>
      </c>
      <c r="Q10" s="81">
        <f t="shared" si="9"/>
        <v>6.6674359858486909E-2</v>
      </c>
      <c r="R10" s="81">
        <f t="shared" si="10"/>
        <v>4.3300909266690724E-2</v>
      </c>
      <c r="S10" s="81">
        <f t="shared" si="11"/>
        <v>6.907905955134197E-2</v>
      </c>
      <c r="T10" s="271">
        <v>2.5700000000000001E-2</v>
      </c>
      <c r="U10" s="147">
        <f t="shared" si="13"/>
        <v>-6.3123030488436149E-3</v>
      </c>
      <c r="V10" s="266"/>
      <c r="W10" s="147"/>
      <c r="X10" s="144"/>
      <c r="Y10" s="111">
        <f t="shared" si="14"/>
        <v>1.8136498884708849E-2</v>
      </c>
      <c r="Z10" s="111">
        <f t="shared" si="15"/>
        <v>1.7736128417602165E-2</v>
      </c>
      <c r="AA10" s="111">
        <f t="shared" si="16"/>
        <v>1.8806533572438638E-2</v>
      </c>
      <c r="AB10" s="111">
        <f t="shared" si="17"/>
        <v>1.6495129694296035E-2</v>
      </c>
      <c r="AC10" s="111">
        <f t="shared" si="18"/>
        <v>2.138407613148724E-2</v>
      </c>
      <c r="AD10" s="111">
        <f t="shared" si="19"/>
        <v>1.7267870135232108E-2</v>
      </c>
      <c r="AE10" s="111">
        <f t="shared" si="20"/>
        <v>1.8688832083483868E-2</v>
      </c>
      <c r="AF10" s="111">
        <f t="shared" si="21"/>
        <v>1.9327756101989599E-2</v>
      </c>
      <c r="AG10" s="133"/>
      <c r="AH10" s="141">
        <f t="shared" si="12"/>
        <v>-1.2511980664475369E-3</v>
      </c>
      <c r="AI10" s="7">
        <f t="shared" si="12"/>
        <v>-1.6515685335542207E-3</v>
      </c>
      <c r="AJ10" s="7">
        <f t="shared" si="12"/>
        <v>-5.8116337871774726E-4</v>
      </c>
      <c r="AK10" s="7">
        <f t="shared" si="12"/>
        <v>-2.8925672568603511E-3</v>
      </c>
      <c r="AL10" s="7">
        <f t="shared" si="12"/>
        <v>1.9963791803308539E-3</v>
      </c>
      <c r="AM10" s="7">
        <f t="shared" si="12"/>
        <v>-2.1198268159242778E-3</v>
      </c>
      <c r="AN10" s="7">
        <f t="shared" si="12"/>
        <v>-6.988648676725176E-4</v>
      </c>
      <c r="AO10" s="65">
        <f t="shared" si="12"/>
        <v>-5.994084916678688E-5</v>
      </c>
      <c r="AP10" s="135"/>
      <c r="AQ10" s="81">
        <v>1123.0717999999999</v>
      </c>
      <c r="AR10" s="81">
        <v>1453.4748</v>
      </c>
      <c r="AS10" s="81">
        <v>330.40300000000002</v>
      </c>
      <c r="AT10" s="81">
        <v>330.47</v>
      </c>
      <c r="AU10" s="81">
        <v>1122.78</v>
      </c>
      <c r="AV10" s="81">
        <v>1453.25</v>
      </c>
      <c r="AW10" s="60" t="s">
        <v>645</v>
      </c>
    </row>
    <row r="11" spans="1:49" x14ac:dyDescent="0.2">
      <c r="A11" s="83" t="s">
        <v>631</v>
      </c>
      <c r="B11" s="104" t="s">
        <v>646</v>
      </c>
      <c r="C11" s="60" t="s">
        <v>274</v>
      </c>
      <c r="D11" s="60" t="s">
        <v>426</v>
      </c>
      <c r="E11" s="60" t="s">
        <v>443</v>
      </c>
      <c r="F11" s="76">
        <v>1286.2722000000001</v>
      </c>
      <c r="G11" s="76">
        <v>1389.0624</v>
      </c>
      <c r="H11" s="76">
        <v>102.79019999999991</v>
      </c>
      <c r="I11" s="81">
        <v>102.81941518772076</v>
      </c>
      <c r="J11" s="76">
        <v>37</v>
      </c>
      <c r="K11" s="79">
        <f t="shared" si="3"/>
        <v>1.0490503445680588E-2</v>
      </c>
      <c r="L11" s="81">
        <f t="shared" si="4"/>
        <v>6.291669615166029E-2</v>
      </c>
      <c r="M11" s="81">
        <f t="shared" si="5"/>
        <v>5.5990035229219942E-2</v>
      </c>
      <c r="N11" s="81">
        <f t="shared" si="6"/>
        <v>0.14474996151693631</v>
      </c>
      <c r="O11" s="81">
        <f t="shared" si="7"/>
        <v>0.12698820821006312</v>
      </c>
      <c r="P11" s="81">
        <f t="shared" si="8"/>
        <v>0.13362236087482415</v>
      </c>
      <c r="Q11" s="81">
        <f t="shared" si="9"/>
        <v>5.7165860869093699E-2</v>
      </c>
      <c r="R11" s="81">
        <f t="shared" si="10"/>
        <v>3.4899579084594734E-2</v>
      </c>
      <c r="S11" s="81">
        <f t="shared" si="11"/>
        <v>6.1012341585580998E-2</v>
      </c>
      <c r="T11" s="271">
        <v>1.23E-2</v>
      </c>
      <c r="U11" s="147">
        <f t="shared" si="13"/>
        <v>-1.8094965543194123E-3</v>
      </c>
      <c r="V11" s="266"/>
      <c r="W11" s="147"/>
      <c r="X11" s="144"/>
      <c r="Y11" s="111">
        <f t="shared" si="14"/>
        <v>9.2683636439067768E-3</v>
      </c>
      <c r="Z11" s="111">
        <f t="shared" si="15"/>
        <v>7.8111682941620769E-3</v>
      </c>
      <c r="AA11" s="111">
        <f t="shared" si="16"/>
        <v>1.0302960439410508E-2</v>
      </c>
      <c r="AB11" s="111">
        <f t="shared" si="17"/>
        <v>6.540748330255558E-3</v>
      </c>
      <c r="AC11" s="111">
        <f t="shared" si="18"/>
        <v>1.4499143505442985E-2</v>
      </c>
      <c r="AD11" s="111">
        <f t="shared" si="19"/>
        <v>7.5406756690828483E-3</v>
      </c>
      <c r="AE11" s="111">
        <f t="shared" si="20"/>
        <v>1.0353872409826437E-2</v>
      </c>
      <c r="AF11" s="111">
        <f t="shared" si="21"/>
        <v>1.037369915999492E-2</v>
      </c>
      <c r="AG11" s="133"/>
      <c r="AH11" s="141">
        <f t="shared" si="12"/>
        <v>-1.2221398017738111E-3</v>
      </c>
      <c r="AI11" s="7">
        <f t="shared" si="12"/>
        <v>-2.679335151518511E-3</v>
      </c>
      <c r="AJ11" s="7">
        <f t="shared" si="12"/>
        <v>-1.8754300627008003E-4</v>
      </c>
      <c r="AK11" s="7">
        <f t="shared" si="12"/>
        <v>-3.9497551154250299E-3</v>
      </c>
      <c r="AL11" s="7">
        <f t="shared" si="12"/>
        <v>4.0086400597623972E-3</v>
      </c>
      <c r="AM11" s="7">
        <f t="shared" si="12"/>
        <v>-2.9498277765977396E-3</v>
      </c>
      <c r="AN11" s="7">
        <f t="shared" si="12"/>
        <v>-1.3663103585415115E-4</v>
      </c>
      <c r="AO11" s="65">
        <f t="shared" si="12"/>
        <v>-1.168042856856677E-4</v>
      </c>
      <c r="AP11" s="135"/>
      <c r="AQ11" s="81">
        <v>1123.0945999999999</v>
      </c>
      <c r="AR11" s="81">
        <v>1453.4707000000001</v>
      </c>
      <c r="AS11" s="81">
        <v>330.37610000000018</v>
      </c>
      <c r="AT11" s="81">
        <v>330.47</v>
      </c>
      <c r="AU11" s="81">
        <v>1122.78</v>
      </c>
      <c r="AV11" s="81">
        <v>1453.25</v>
      </c>
      <c r="AW11" s="60" t="s">
        <v>647</v>
      </c>
    </row>
    <row r="12" spans="1:49" x14ac:dyDescent="0.2">
      <c r="A12" s="83" t="s">
        <v>631</v>
      </c>
      <c r="B12" s="104" t="s">
        <v>648</v>
      </c>
      <c r="C12" s="60" t="s">
        <v>275</v>
      </c>
      <c r="D12" s="60" t="s">
        <v>649</v>
      </c>
      <c r="E12" s="60" t="s">
        <v>443</v>
      </c>
      <c r="F12" s="76">
        <v>1286.2108000000001</v>
      </c>
      <c r="G12" s="76">
        <v>1389.0355</v>
      </c>
      <c r="H12" s="76">
        <v>102.82469999999989</v>
      </c>
      <c r="I12" s="81">
        <v>102.84399472470395</v>
      </c>
      <c r="J12" s="76">
        <v>37</v>
      </c>
      <c r="K12" s="79">
        <f t="shared" si="3"/>
        <v>2.0109464364587382E-2</v>
      </c>
      <c r="L12" s="81">
        <f t="shared" si="4"/>
        <v>7.2246757241373416E-2</v>
      </c>
      <c r="M12" s="81">
        <f t="shared" si="5"/>
        <v>6.5861335222465928E-2</v>
      </c>
      <c r="N12" s="81">
        <f t="shared" si="6"/>
        <v>0.1536971695459215</v>
      </c>
      <c r="O12" s="81">
        <f t="shared" si="7"/>
        <v>0.1373477616524475</v>
      </c>
      <c r="P12" s="81">
        <f t="shared" si="8"/>
        <v>0.14081608443461846</v>
      </c>
      <c r="Q12" s="81">
        <f t="shared" si="9"/>
        <v>6.7447121448115599E-2</v>
      </c>
      <c r="R12" s="81">
        <f t="shared" si="10"/>
        <v>4.3987752193061169E-2</v>
      </c>
      <c r="S12" s="81">
        <f t="shared" si="11"/>
        <v>6.9733456261658944E-2</v>
      </c>
      <c r="T12" s="271">
        <v>2.5700000000000001E-2</v>
      </c>
      <c r="U12" s="147">
        <f t="shared" si="13"/>
        <v>-5.590535635412619E-3</v>
      </c>
      <c r="V12" s="266"/>
      <c r="W12" s="147"/>
      <c r="X12" s="144"/>
      <c r="Y12" s="111">
        <f t="shared" si="14"/>
        <v>1.8859666444131867E-2</v>
      </c>
      <c r="Z12" s="111">
        <f t="shared" si="15"/>
        <v>1.8541271386820463E-2</v>
      </c>
      <c r="AA12" s="111">
        <f t="shared" si="16"/>
        <v>1.9500690293207279E-2</v>
      </c>
      <c r="AB12" s="111">
        <f t="shared" si="17"/>
        <v>1.7304324356892942E-2</v>
      </c>
      <c r="AC12" s="111">
        <f t="shared" si="18"/>
        <v>2.1944647389830096E-2</v>
      </c>
      <c r="AD12" s="111">
        <f t="shared" si="19"/>
        <v>1.8058405241422257E-2</v>
      </c>
      <c r="AE12" s="111">
        <f t="shared" si="20"/>
        <v>1.9370248950735983E-2</v>
      </c>
      <c r="AF12" s="111">
        <f t="shared" si="21"/>
        <v>2.0054136450441434E-2</v>
      </c>
      <c r="AG12" s="133"/>
      <c r="AH12" s="141">
        <f t="shared" si="12"/>
        <v>-1.2497979204555143E-3</v>
      </c>
      <c r="AI12" s="7">
        <f t="shared" si="12"/>
        <v>-1.568192977766919E-3</v>
      </c>
      <c r="AJ12" s="7">
        <f t="shared" si="12"/>
        <v>-6.0877407138010264E-4</v>
      </c>
      <c r="AK12" s="7">
        <f t="shared" si="12"/>
        <v>-2.8051400076944399E-3</v>
      </c>
      <c r="AL12" s="7">
        <f t="shared" si="12"/>
        <v>1.8351830252427148E-3</v>
      </c>
      <c r="AM12" s="7">
        <f t="shared" si="12"/>
        <v>-2.0510591231651248E-3</v>
      </c>
      <c r="AN12" s="7">
        <f t="shared" si="12"/>
        <v>-7.3921541385139899E-4</v>
      </c>
      <c r="AO12" s="65">
        <f t="shared" si="12"/>
        <v>-5.5327914145947288E-5</v>
      </c>
      <c r="AP12" s="135"/>
      <c r="AQ12" s="81">
        <v>1123.0716</v>
      </c>
      <c r="AR12" s="81">
        <v>1453.4795999999999</v>
      </c>
      <c r="AS12" s="81">
        <v>330.4079999999999</v>
      </c>
      <c r="AT12" s="81">
        <v>330.47</v>
      </c>
      <c r="AU12" s="81">
        <v>1122.78</v>
      </c>
      <c r="AV12" s="81">
        <v>1453.25</v>
      </c>
      <c r="AW12" s="60" t="s">
        <v>650</v>
      </c>
    </row>
    <row r="13" spans="1:49" x14ac:dyDescent="0.2">
      <c r="A13" s="172" t="s">
        <v>631</v>
      </c>
      <c r="B13" s="105" t="s">
        <v>651</v>
      </c>
      <c r="C13" s="106" t="s">
        <v>274</v>
      </c>
      <c r="D13" s="106" t="s">
        <v>652</v>
      </c>
      <c r="E13" s="106" t="s">
        <v>443</v>
      </c>
      <c r="F13" s="107">
        <v>1286.2873</v>
      </c>
      <c r="G13" s="107">
        <v>1389.0844</v>
      </c>
      <c r="H13" s="107">
        <v>102.7971</v>
      </c>
      <c r="I13" s="82">
        <v>102.81947032080387</v>
      </c>
      <c r="J13" s="107">
        <v>37</v>
      </c>
      <c r="K13" s="80">
        <f t="shared" si="3"/>
        <v>1.0512079237450678E-2</v>
      </c>
      <c r="L13" s="82">
        <f t="shared" si="4"/>
        <v>6.2937513961514924E-2</v>
      </c>
      <c r="M13" s="82">
        <f t="shared" si="5"/>
        <v>5.601217702966519E-2</v>
      </c>
      <c r="N13" s="82">
        <f t="shared" si="6"/>
        <v>0.14476990418916102</v>
      </c>
      <c r="O13" s="82">
        <f t="shared" si="7"/>
        <v>0.12701139680380696</v>
      </c>
      <c r="P13" s="82">
        <f t="shared" si="8"/>
        <v>0.13363845359185689</v>
      </c>
      <c r="Q13" s="82">
        <f t="shared" si="9"/>
        <v>5.718887994442845E-2</v>
      </c>
      <c r="R13" s="82">
        <f t="shared" si="10"/>
        <v>3.4919804849778302E-2</v>
      </c>
      <c r="S13" s="82">
        <f t="shared" si="11"/>
        <v>6.1031903465064374E-2</v>
      </c>
      <c r="T13" s="273">
        <v>1.23E-2</v>
      </c>
      <c r="U13" s="149">
        <f t="shared" si="13"/>
        <v>-1.7879207625493224E-3</v>
      </c>
      <c r="V13" s="267"/>
      <c r="W13" s="149"/>
      <c r="X13" s="145"/>
      <c r="Y13" s="112">
        <f t="shared" si="14"/>
        <v>9.2897643524373491E-3</v>
      </c>
      <c r="Z13" s="112">
        <f t="shared" si="15"/>
        <v>7.8352364312460621E-3</v>
      </c>
      <c r="AA13" s="112">
        <f t="shared" si="16"/>
        <v>1.0323461506457521E-2</v>
      </c>
      <c r="AB13" s="112">
        <f t="shared" si="17"/>
        <v>6.5648412791554089E-3</v>
      </c>
      <c r="AC13" s="112">
        <f t="shared" si="18"/>
        <v>1.4515799467571866E-2</v>
      </c>
      <c r="AD13" s="112">
        <f t="shared" si="19"/>
        <v>7.5642241831503018E-3</v>
      </c>
      <c r="AE13" s="112">
        <f t="shared" si="20"/>
        <v>1.0373938391465054E-2</v>
      </c>
      <c r="AF13" s="112">
        <f t="shared" si="21"/>
        <v>1.0395412846221461E-2</v>
      </c>
      <c r="AG13" s="134"/>
      <c r="AH13" s="142">
        <f t="shared" si="12"/>
        <v>-1.2223148850133286E-3</v>
      </c>
      <c r="AI13" s="66">
        <f t="shared" si="12"/>
        <v>-2.6768428062046157E-3</v>
      </c>
      <c r="AJ13" s="66">
        <f t="shared" si="12"/>
        <v>-1.8861773099315693E-4</v>
      </c>
      <c r="AK13" s="66">
        <f t="shared" si="12"/>
        <v>-3.9472379582952688E-3</v>
      </c>
      <c r="AL13" s="66">
        <f t="shared" si="12"/>
        <v>4.0037202301211883E-3</v>
      </c>
      <c r="AM13" s="66">
        <f t="shared" si="12"/>
        <v>-2.9478550543003759E-3</v>
      </c>
      <c r="AN13" s="66">
        <f t="shared" si="12"/>
        <v>-1.3814084598562371E-4</v>
      </c>
      <c r="AO13" s="143">
        <f t="shared" si="12"/>
        <v>-1.1666639122921707E-4</v>
      </c>
      <c r="AP13" s="136"/>
      <c r="AQ13" s="82">
        <v>1123.0762999999999</v>
      </c>
      <c r="AR13" s="82">
        <v>1453.4744000000001</v>
      </c>
      <c r="AS13" s="82">
        <v>330.39810000000011</v>
      </c>
      <c r="AT13" s="82">
        <v>330.47</v>
      </c>
      <c r="AU13" s="82">
        <v>1122.78</v>
      </c>
      <c r="AV13" s="82">
        <v>1453.25</v>
      </c>
      <c r="AW13" s="106" t="s">
        <v>653</v>
      </c>
    </row>
    <row r="16" spans="1:49" x14ac:dyDescent="0.2">
      <c r="T16" s="2"/>
    </row>
    <row r="17" spans="15:20" x14ac:dyDescent="0.2">
      <c r="T17" s="2"/>
    </row>
    <row r="18" spans="15:20" x14ac:dyDescent="0.2">
      <c r="O18" s="16"/>
      <c r="T18" s="2"/>
    </row>
    <row r="19" spans="15:20" x14ac:dyDescent="0.2">
      <c r="O19" s="16"/>
    </row>
    <row r="20" spans="15:20" x14ac:dyDescent="0.2">
      <c r="O2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6BA6-0370-C745-875E-E6A223F856C6}">
  <dimension ref="A1:AD140"/>
  <sheetViews>
    <sheetView zoomScale="85" workbookViewId="0">
      <selection activeCell="B4" sqref="B4"/>
    </sheetView>
  </sheetViews>
  <sheetFormatPr baseColWidth="10" defaultRowHeight="15" x14ac:dyDescent="0.2"/>
  <cols>
    <col min="1" max="1" width="21.1640625" style="298" bestFit="1" customWidth="1"/>
    <col min="2" max="2" width="16.6640625" style="298" bestFit="1" customWidth="1"/>
    <col min="3" max="3" width="14.33203125" style="298" bestFit="1" customWidth="1"/>
    <col min="4" max="4" width="59" style="299" customWidth="1"/>
    <col min="5" max="5" width="10.83203125" style="298"/>
    <col min="6" max="6" width="19.6640625" style="298" bestFit="1" customWidth="1"/>
    <col min="7" max="7" width="18.5" style="298" bestFit="1" customWidth="1"/>
    <col min="8" max="8" width="18.5" style="298" customWidth="1"/>
    <col min="9" max="30" width="10.83203125" style="298"/>
  </cols>
  <sheetData>
    <row r="1" spans="1:30" s="10" customFormat="1" ht="17" x14ac:dyDescent="0.2">
      <c r="A1" s="57" t="s">
        <v>746</v>
      </c>
      <c r="B1" s="57" t="s">
        <v>747</v>
      </c>
      <c r="C1" s="57" t="s">
        <v>748</v>
      </c>
      <c r="D1" s="57" t="s">
        <v>754</v>
      </c>
      <c r="E1" s="57" t="s">
        <v>755</v>
      </c>
      <c r="F1" s="57" t="s">
        <v>749</v>
      </c>
      <c r="G1" s="301" t="s">
        <v>750</v>
      </c>
      <c r="H1" s="301" t="s">
        <v>751</v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</row>
    <row r="2" spans="1:30" x14ac:dyDescent="0.2">
      <c r="A2" s="306" t="s">
        <v>752</v>
      </c>
      <c r="B2" s="306" t="s">
        <v>753</v>
      </c>
      <c r="C2" s="306">
        <v>1</v>
      </c>
      <c r="D2" s="308">
        <v>1.8003000000000002E-2</v>
      </c>
      <c r="E2" s="306">
        <v>102.71</v>
      </c>
      <c r="F2" s="304">
        <f>-0.030314551*E2^3 + 9.432834797*E2^2 - 977.9384933*E2 + 33780.38242</f>
        <v>2.2624979181273375E-2</v>
      </c>
      <c r="G2" s="302">
        <f>ABS(D2-F2)</f>
        <v>4.6219791812733731E-3</v>
      </c>
      <c r="H2" s="302">
        <f>F2-D2</f>
        <v>4.6219791812733731E-3</v>
      </c>
    </row>
    <row r="3" spans="1:30" x14ac:dyDescent="0.2">
      <c r="A3" s="306" t="s">
        <v>752</v>
      </c>
      <c r="B3" s="306" t="s">
        <v>753</v>
      </c>
      <c r="C3" s="306">
        <v>1.5</v>
      </c>
      <c r="D3" s="308">
        <v>2.7703999999999999E-2</v>
      </c>
      <c r="E3" s="306">
        <v>102.73</v>
      </c>
      <c r="F3" s="304">
        <f t="shared" ref="F3:F66" si="0">-0.030314551*E3^3 + 9.432834797*E3^2 - 977.9384933*E3 + 33780.38242</f>
        <v>2.9832371372322086E-2</v>
      </c>
      <c r="G3" s="302">
        <f t="shared" ref="G3:G66" si="1">ABS(D3-F3)</f>
        <v>2.1283713723220868E-3</v>
      </c>
      <c r="H3" s="302">
        <f t="shared" ref="H3:H66" si="2">F3-D3</f>
        <v>2.1283713723220868E-3</v>
      </c>
    </row>
    <row r="4" spans="1:30" x14ac:dyDescent="0.2">
      <c r="A4" s="306" t="s">
        <v>752</v>
      </c>
      <c r="B4" s="306" t="s">
        <v>753</v>
      </c>
      <c r="C4" s="306">
        <v>2</v>
      </c>
      <c r="D4" s="308">
        <v>3.7956999999999998E-2</v>
      </c>
      <c r="E4" s="306">
        <v>102.76</v>
      </c>
      <c r="F4" s="304">
        <f t="shared" si="0"/>
        <v>4.0778294940537307E-2</v>
      </c>
      <c r="G4" s="302">
        <f t="shared" si="1"/>
        <v>2.8212949405373097E-3</v>
      </c>
      <c r="H4" s="302">
        <f t="shared" si="2"/>
        <v>2.8212949405373097E-3</v>
      </c>
    </row>
    <row r="5" spans="1:30" x14ac:dyDescent="0.2">
      <c r="A5" s="306" t="s">
        <v>752</v>
      </c>
      <c r="B5" s="306" t="s">
        <v>753</v>
      </c>
      <c r="C5" s="306">
        <v>2.5</v>
      </c>
      <c r="D5" s="308">
        <v>4.8848999999999997E-2</v>
      </c>
      <c r="E5" s="306">
        <v>102.78</v>
      </c>
      <c r="F5" s="304">
        <f t="shared" si="0"/>
        <v>4.8163345483771991E-2</v>
      </c>
      <c r="G5" s="302">
        <f t="shared" si="1"/>
        <v>6.8565451622800561E-4</v>
      </c>
      <c r="H5" s="302">
        <f t="shared" si="2"/>
        <v>-6.8565451622800561E-4</v>
      </c>
    </row>
    <row r="6" spans="1:30" x14ac:dyDescent="0.2">
      <c r="A6" s="306" t="s">
        <v>752</v>
      </c>
      <c r="B6" s="306" t="s">
        <v>753</v>
      </c>
      <c r="C6" s="306">
        <v>3</v>
      </c>
      <c r="D6" s="308">
        <v>6.0484999999999997E-2</v>
      </c>
      <c r="E6" s="306">
        <v>102.82</v>
      </c>
      <c r="F6" s="304">
        <f t="shared" si="0"/>
        <v>6.3137542187178042E-2</v>
      </c>
      <c r="G6" s="302">
        <f t="shared" si="1"/>
        <v>2.6525421871780447E-3</v>
      </c>
      <c r="H6" s="302">
        <f t="shared" si="2"/>
        <v>2.6525421871780447E-3</v>
      </c>
    </row>
    <row r="7" spans="1:30" x14ac:dyDescent="0.2">
      <c r="A7" s="306" t="s">
        <v>752</v>
      </c>
      <c r="B7" s="306" t="s">
        <v>753</v>
      </c>
      <c r="C7" s="306">
        <v>3.5</v>
      </c>
      <c r="D7" s="308">
        <v>7.3005E-2</v>
      </c>
      <c r="E7" s="306">
        <v>102.86</v>
      </c>
      <c r="F7" s="304">
        <f t="shared" si="0"/>
        <v>7.8374165786954109E-2</v>
      </c>
      <c r="G7" s="302">
        <f t="shared" si="1"/>
        <v>5.3691657869541082E-3</v>
      </c>
      <c r="H7" s="302">
        <f t="shared" si="2"/>
        <v>5.3691657869541082E-3</v>
      </c>
    </row>
    <row r="8" spans="1:30" x14ac:dyDescent="0.2">
      <c r="A8" s="306" t="s">
        <v>752</v>
      </c>
      <c r="B8" s="306" t="s">
        <v>753</v>
      </c>
      <c r="C8" s="306">
        <v>4</v>
      </c>
      <c r="D8" s="308">
        <v>8.6592000000000002E-2</v>
      </c>
      <c r="E8" s="306">
        <v>102.9</v>
      </c>
      <c r="F8" s="304">
        <f t="shared" si="0"/>
        <v>9.3861575434857514E-2</v>
      </c>
      <c r="G8" s="302">
        <f t="shared" si="1"/>
        <v>7.2695754348575115E-3</v>
      </c>
      <c r="H8" s="302">
        <f t="shared" si="2"/>
        <v>7.2695754348575115E-3</v>
      </c>
    </row>
    <row r="9" spans="1:30" x14ac:dyDescent="0.2">
      <c r="A9" s="306" t="s">
        <v>752</v>
      </c>
      <c r="B9" s="306" t="s">
        <v>753</v>
      </c>
      <c r="C9" s="306">
        <v>4.5</v>
      </c>
      <c r="D9" s="308">
        <v>0.10150000000000001</v>
      </c>
      <c r="E9" s="306">
        <v>102.92</v>
      </c>
      <c r="F9" s="304">
        <f t="shared" si="0"/>
        <v>0.10169568729907041</v>
      </c>
      <c r="G9" s="302">
        <f t="shared" si="1"/>
        <v>1.9568729907040727E-4</v>
      </c>
      <c r="H9" s="302">
        <f t="shared" si="2"/>
        <v>1.9568729907040727E-4</v>
      </c>
    </row>
    <row r="10" spans="1:30" x14ac:dyDescent="0.2">
      <c r="A10" s="306" t="s">
        <v>752</v>
      </c>
      <c r="B10" s="306" t="s">
        <v>753</v>
      </c>
      <c r="C10" s="306">
        <v>5</v>
      </c>
      <c r="D10" s="308">
        <v>0.11808</v>
      </c>
      <c r="E10" s="306">
        <v>102.96</v>
      </c>
      <c r="F10" s="304">
        <f t="shared" si="0"/>
        <v>0.11753744957240997</v>
      </c>
      <c r="G10" s="302">
        <f t="shared" si="1"/>
        <v>5.4255042759003558E-4</v>
      </c>
      <c r="H10" s="302">
        <f t="shared" si="2"/>
        <v>-5.4255042759003558E-4</v>
      </c>
    </row>
    <row r="11" spans="1:30" x14ac:dyDescent="0.2">
      <c r="A11" s="306" t="s">
        <v>752</v>
      </c>
      <c r="B11" s="306" t="s">
        <v>753</v>
      </c>
      <c r="C11" s="306">
        <v>5.5</v>
      </c>
      <c r="D11" s="308">
        <v>0.13688</v>
      </c>
      <c r="E11" s="306">
        <v>103</v>
      </c>
      <c r="F11" s="304">
        <f t="shared" si="0"/>
        <v>0.13360089599882485</v>
      </c>
      <c r="G11" s="302">
        <f t="shared" si="1"/>
        <v>3.2791040011751482E-3</v>
      </c>
      <c r="H11" s="302">
        <f t="shared" si="2"/>
        <v>-3.2791040011751482E-3</v>
      </c>
    </row>
    <row r="12" spans="1:30" x14ac:dyDescent="0.2">
      <c r="A12" s="306" t="s">
        <v>752</v>
      </c>
      <c r="B12" s="306" t="s">
        <v>753</v>
      </c>
      <c r="C12" s="306">
        <v>6</v>
      </c>
      <c r="D12" s="308">
        <v>0.15878999999999999</v>
      </c>
      <c r="E12" s="306">
        <v>103.07</v>
      </c>
      <c r="F12" s="304">
        <f t="shared" si="0"/>
        <v>0.16221034130285261</v>
      </c>
      <c r="G12" s="302">
        <f t="shared" si="1"/>
        <v>3.4203413028526253E-3</v>
      </c>
      <c r="H12" s="302">
        <f t="shared" si="2"/>
        <v>3.4203413028526253E-3</v>
      </c>
    </row>
    <row r="13" spans="1:30" x14ac:dyDescent="0.2">
      <c r="A13" s="306" t="s">
        <v>752</v>
      </c>
      <c r="B13" s="306" t="s">
        <v>753</v>
      </c>
      <c r="C13" s="306">
        <v>6.5</v>
      </c>
      <c r="D13" s="308">
        <v>0.18537999999999999</v>
      </c>
      <c r="E13" s="306">
        <v>103.14</v>
      </c>
      <c r="F13" s="304">
        <f t="shared" si="0"/>
        <v>0.19140065692045027</v>
      </c>
      <c r="G13" s="302">
        <f t="shared" si="1"/>
        <v>6.0206569204502847E-3</v>
      </c>
      <c r="H13" s="302">
        <f t="shared" si="2"/>
        <v>6.0206569204502847E-3</v>
      </c>
    </row>
    <row r="14" spans="1:30" x14ac:dyDescent="0.2">
      <c r="A14" s="306" t="s">
        <v>752</v>
      </c>
      <c r="B14" s="306" t="s">
        <v>753</v>
      </c>
      <c r="C14" s="306">
        <v>6.6</v>
      </c>
      <c r="D14" s="308">
        <v>0.1915</v>
      </c>
      <c r="E14" s="306">
        <v>103.18</v>
      </c>
      <c r="F14" s="304">
        <f t="shared" si="0"/>
        <v>0.20831762706075097</v>
      </c>
      <c r="G14" s="302">
        <f t="shared" si="1"/>
        <v>1.6817627060750961E-2</v>
      </c>
      <c r="H14" s="302">
        <f t="shared" si="2"/>
        <v>1.6817627060750961E-2</v>
      </c>
    </row>
    <row r="15" spans="1:30" x14ac:dyDescent="0.2">
      <c r="A15" s="306" t="s">
        <v>752</v>
      </c>
      <c r="B15" s="306" t="s">
        <v>753</v>
      </c>
      <c r="C15" s="306">
        <v>6.7</v>
      </c>
      <c r="D15" s="308">
        <v>0.19797999999999999</v>
      </c>
      <c r="E15" s="306">
        <v>103.18</v>
      </c>
      <c r="F15" s="304">
        <f t="shared" si="0"/>
        <v>0.20831762706075097</v>
      </c>
      <c r="G15" s="302">
        <f t="shared" si="1"/>
        <v>1.0337627060750976E-2</v>
      </c>
      <c r="H15" s="302">
        <f t="shared" si="2"/>
        <v>1.0337627060750976E-2</v>
      </c>
    </row>
    <row r="16" spans="1:30" x14ac:dyDescent="0.2">
      <c r="A16" s="306" t="s">
        <v>752</v>
      </c>
      <c r="B16" s="306" t="s">
        <v>753</v>
      </c>
      <c r="C16" s="306">
        <v>6.8</v>
      </c>
      <c r="D16" s="308">
        <v>0.20485</v>
      </c>
      <c r="E16" s="306">
        <v>103.2</v>
      </c>
      <c r="F16" s="304">
        <f t="shared" si="0"/>
        <v>0.21683596212096745</v>
      </c>
      <c r="G16" s="302">
        <f t="shared" si="1"/>
        <v>1.1985962120967447E-2</v>
      </c>
      <c r="H16" s="302">
        <f t="shared" si="2"/>
        <v>1.1985962120967447E-2</v>
      </c>
    </row>
    <row r="17" spans="1:8" x14ac:dyDescent="0.2">
      <c r="A17" s="306" t="s">
        <v>752</v>
      </c>
      <c r="B17" s="306" t="s">
        <v>753</v>
      </c>
      <c r="C17" s="306">
        <v>6.9</v>
      </c>
      <c r="D17" s="308">
        <v>0.21218999999999999</v>
      </c>
      <c r="E17" s="306">
        <v>103.21</v>
      </c>
      <c r="F17" s="304">
        <f t="shared" si="0"/>
        <v>0.2211094555168529</v>
      </c>
      <c r="G17" s="302">
        <f t="shared" si="1"/>
        <v>8.9194555168529144E-3</v>
      </c>
      <c r="H17" s="302">
        <f t="shared" si="2"/>
        <v>8.9194555168529144E-3</v>
      </c>
    </row>
    <row r="18" spans="1:8" x14ac:dyDescent="0.2">
      <c r="A18" s="306" t="s">
        <v>752</v>
      </c>
      <c r="B18" s="306" t="s">
        <v>753</v>
      </c>
      <c r="C18" s="306">
        <v>7</v>
      </c>
      <c r="D18" s="308">
        <v>0.22008</v>
      </c>
      <c r="E18" s="306">
        <v>103.21</v>
      </c>
      <c r="F18" s="304">
        <f t="shared" si="0"/>
        <v>0.2211094555168529</v>
      </c>
      <c r="G18" s="302">
        <f t="shared" si="1"/>
        <v>1.0294555168529063E-3</v>
      </c>
      <c r="H18" s="302">
        <f t="shared" si="2"/>
        <v>1.0294555168529063E-3</v>
      </c>
    </row>
    <row r="19" spans="1:8" x14ac:dyDescent="0.2">
      <c r="A19" s="306" t="s">
        <v>752</v>
      </c>
      <c r="B19" s="306" t="s">
        <v>753</v>
      </c>
      <c r="C19" s="306">
        <v>7.1</v>
      </c>
      <c r="D19" s="308">
        <v>0.22861000000000001</v>
      </c>
      <c r="E19" s="306">
        <v>103.26</v>
      </c>
      <c r="F19" s="304">
        <f t="shared" si="0"/>
        <v>0.24261290592403384</v>
      </c>
      <c r="G19" s="302">
        <f t="shared" si="1"/>
        <v>1.4002905924033832E-2</v>
      </c>
      <c r="H19" s="302">
        <f t="shared" si="2"/>
        <v>1.4002905924033832E-2</v>
      </c>
    </row>
    <row r="20" spans="1:8" x14ac:dyDescent="0.2">
      <c r="A20" s="306" t="s">
        <v>752</v>
      </c>
      <c r="B20" s="306" t="s">
        <v>753</v>
      </c>
      <c r="C20" s="306">
        <v>7.2</v>
      </c>
      <c r="D20" s="308">
        <v>0.23793</v>
      </c>
      <c r="E20" s="306">
        <v>103.28</v>
      </c>
      <c r="F20" s="304">
        <f t="shared" si="0"/>
        <v>0.25127434977184748</v>
      </c>
      <c r="G20" s="302">
        <f t="shared" si="1"/>
        <v>1.334434977184748E-2</v>
      </c>
      <c r="H20" s="302">
        <f t="shared" si="2"/>
        <v>1.334434977184748E-2</v>
      </c>
    </row>
    <row r="21" spans="1:8" x14ac:dyDescent="0.2">
      <c r="A21" s="306" t="s">
        <v>752</v>
      </c>
      <c r="B21" s="306" t="s">
        <v>753</v>
      </c>
      <c r="C21" s="306">
        <v>7.3</v>
      </c>
      <c r="D21" s="308">
        <v>0.24823000000000001</v>
      </c>
      <c r="E21" s="306">
        <v>103.29</v>
      </c>
      <c r="F21" s="304">
        <f t="shared" si="0"/>
        <v>0.25561721492704237</v>
      </c>
      <c r="G21" s="302">
        <f t="shared" si="1"/>
        <v>7.3872149270423626E-3</v>
      </c>
      <c r="H21" s="302">
        <f t="shared" si="2"/>
        <v>7.3872149270423626E-3</v>
      </c>
    </row>
    <row r="22" spans="1:8" x14ac:dyDescent="0.2">
      <c r="A22" s="306" t="s">
        <v>752</v>
      </c>
      <c r="B22" s="306" t="s">
        <v>753</v>
      </c>
      <c r="C22" s="306">
        <v>7.4</v>
      </c>
      <c r="D22" s="308">
        <v>0.25977</v>
      </c>
      <c r="E22" s="306">
        <v>103.31</v>
      </c>
      <c r="F22" s="304">
        <f t="shared" si="0"/>
        <v>0.26432632227806607</v>
      </c>
      <c r="G22" s="302">
        <f t="shared" si="1"/>
        <v>4.5563222780660717E-3</v>
      </c>
      <c r="H22" s="302">
        <f t="shared" si="2"/>
        <v>4.5563222780660717E-3</v>
      </c>
    </row>
    <row r="23" spans="1:8" x14ac:dyDescent="0.2">
      <c r="A23" s="306" t="s">
        <v>752</v>
      </c>
      <c r="B23" s="306" t="s">
        <v>753</v>
      </c>
      <c r="C23" s="306">
        <v>7.5</v>
      </c>
      <c r="D23" s="308">
        <v>0.27296999999999999</v>
      </c>
      <c r="E23" s="306">
        <v>103.3</v>
      </c>
      <c r="F23" s="304">
        <f t="shared" si="0"/>
        <v>0.25996793305239407</v>
      </c>
      <c r="G23" s="302">
        <f t="shared" si="1"/>
        <v>1.3002066947605917E-2</v>
      </c>
      <c r="H23" s="302">
        <f t="shared" si="2"/>
        <v>-1.3002066947605917E-2</v>
      </c>
    </row>
    <row r="24" spans="1:8" x14ac:dyDescent="0.2">
      <c r="A24" s="306" t="s">
        <v>752</v>
      </c>
      <c r="B24" s="306" t="s">
        <v>753</v>
      </c>
      <c r="C24" s="306">
        <v>7.6</v>
      </c>
      <c r="D24" s="308">
        <v>0.28843999999999997</v>
      </c>
      <c r="E24" s="306">
        <v>103.37</v>
      </c>
      <c r="F24" s="304">
        <f t="shared" si="0"/>
        <v>0.29062756474741036</v>
      </c>
      <c r="G24" s="302">
        <f t="shared" si="1"/>
        <v>2.1875647474103865E-3</v>
      </c>
      <c r="H24" s="302">
        <f t="shared" si="2"/>
        <v>2.1875647474103865E-3</v>
      </c>
    </row>
    <row r="25" spans="1:8" x14ac:dyDescent="0.2">
      <c r="A25" s="306" t="s">
        <v>752</v>
      </c>
      <c r="B25" s="306" t="s">
        <v>753</v>
      </c>
      <c r="C25" s="306">
        <v>7.7</v>
      </c>
      <c r="D25" s="308">
        <v>0.30726999999999999</v>
      </c>
      <c r="E25" s="306">
        <v>103.41</v>
      </c>
      <c r="F25" s="304">
        <f t="shared" si="0"/>
        <v>0.30829210911906557</v>
      </c>
      <c r="G25" s="302">
        <f t="shared" si="1"/>
        <v>1.022109119065584E-3</v>
      </c>
      <c r="H25" s="302">
        <f t="shared" si="2"/>
        <v>1.022109119065584E-3</v>
      </c>
    </row>
    <row r="26" spans="1:8" x14ac:dyDescent="0.2">
      <c r="A26" s="306" t="s">
        <v>752</v>
      </c>
      <c r="B26" s="306" t="s">
        <v>753</v>
      </c>
      <c r="C26" s="306">
        <v>7.8</v>
      </c>
      <c r="D26" s="308">
        <v>0.33150000000000002</v>
      </c>
      <c r="E26" s="306">
        <v>103.45</v>
      </c>
      <c r="F26" s="304">
        <f t="shared" si="0"/>
        <v>0.32604737874498824</v>
      </c>
      <c r="G26" s="302">
        <f t="shared" si="1"/>
        <v>5.4526212550117803E-3</v>
      </c>
      <c r="H26" s="302">
        <f t="shared" si="2"/>
        <v>-5.4526212550117803E-3</v>
      </c>
    </row>
    <row r="27" spans="1:8" x14ac:dyDescent="0.2">
      <c r="A27" s="306" t="s">
        <v>752</v>
      </c>
      <c r="B27" s="306" t="s">
        <v>753</v>
      </c>
      <c r="C27" s="306">
        <v>7.9</v>
      </c>
      <c r="D27" s="308">
        <v>0.36542999999999998</v>
      </c>
      <c r="E27" s="306">
        <v>103.51</v>
      </c>
      <c r="F27" s="304">
        <f t="shared" si="0"/>
        <v>0.35282492878468474</v>
      </c>
      <c r="G27" s="302">
        <f t="shared" si="1"/>
        <v>1.2605071215315233E-2</v>
      </c>
      <c r="H27" s="302">
        <f t="shared" si="2"/>
        <v>-1.2605071215315233E-2</v>
      </c>
    </row>
    <row r="28" spans="1:8" x14ac:dyDescent="0.2">
      <c r="A28" s="306" t="s">
        <v>752</v>
      </c>
      <c r="B28" s="306" t="s">
        <v>753</v>
      </c>
      <c r="C28" s="306">
        <v>8</v>
      </c>
      <c r="D28" s="308">
        <v>0.41909000000000002</v>
      </c>
      <c r="E28" s="306">
        <v>103.57</v>
      </c>
      <c r="F28" s="304">
        <f t="shared" si="0"/>
        <v>0.37974113120435504</v>
      </c>
      <c r="G28" s="302">
        <f t="shared" si="1"/>
        <v>3.9348868795644976E-2</v>
      </c>
      <c r="H28" s="302">
        <f t="shared" si="2"/>
        <v>-3.9348868795644976E-2</v>
      </c>
    </row>
    <row r="29" spans="1:8" x14ac:dyDescent="0.2">
      <c r="A29" s="306" t="s">
        <v>752</v>
      </c>
      <c r="B29" s="306" t="s">
        <v>753</v>
      </c>
      <c r="C29" s="306">
        <v>8.1</v>
      </c>
      <c r="D29" s="308">
        <v>0.49076999999999998</v>
      </c>
      <c r="E29" s="306">
        <v>103.68</v>
      </c>
      <c r="F29" s="304">
        <f t="shared" si="0"/>
        <v>0.42931723046785919</v>
      </c>
      <c r="G29" s="302">
        <f t="shared" si="1"/>
        <v>6.1452769532140794E-2</v>
      </c>
      <c r="H29" s="302">
        <f t="shared" si="2"/>
        <v>-6.1452769532140794E-2</v>
      </c>
    </row>
    <row r="30" spans="1:8" x14ac:dyDescent="0.2">
      <c r="A30" s="306" t="s">
        <v>752</v>
      </c>
      <c r="B30" s="306" t="s">
        <v>753</v>
      </c>
      <c r="C30" s="306">
        <v>8.1999999999999993</v>
      </c>
      <c r="D30" s="308">
        <v>0.54279999999999995</v>
      </c>
      <c r="E30" s="306">
        <v>103.86</v>
      </c>
      <c r="F30" s="304">
        <f t="shared" si="0"/>
        <v>0.51052918296045391</v>
      </c>
      <c r="G30" s="302">
        <f t="shared" si="1"/>
        <v>3.227081703954604E-2</v>
      </c>
      <c r="H30" s="302">
        <f t="shared" si="2"/>
        <v>-3.227081703954604E-2</v>
      </c>
    </row>
    <row r="31" spans="1:8" x14ac:dyDescent="0.2">
      <c r="A31" s="306" t="s">
        <v>752</v>
      </c>
      <c r="B31" s="306" t="s">
        <v>753</v>
      </c>
      <c r="C31" s="306">
        <v>8.3000000000000007</v>
      </c>
      <c r="D31" s="309">
        <v>0.57413000000000003</v>
      </c>
      <c r="E31" s="306">
        <v>103.99</v>
      </c>
      <c r="F31" s="304">
        <f t="shared" si="0"/>
        <v>0.56873665152670583</v>
      </c>
      <c r="G31" s="302">
        <f t="shared" si="1"/>
        <v>5.3933484732942016E-3</v>
      </c>
      <c r="H31" s="302">
        <f t="shared" si="2"/>
        <v>-5.3933484732942016E-3</v>
      </c>
    </row>
    <row r="32" spans="1:8" x14ac:dyDescent="0.2">
      <c r="A32" s="306" t="s">
        <v>752</v>
      </c>
      <c r="B32" s="306" t="s">
        <v>753</v>
      </c>
      <c r="C32" s="306">
        <v>8.4</v>
      </c>
      <c r="D32" s="309">
        <v>0.59570000000000001</v>
      </c>
      <c r="E32" s="306">
        <v>104.04</v>
      </c>
      <c r="F32" s="304">
        <f t="shared" si="0"/>
        <v>0.5909264048023033</v>
      </c>
      <c r="G32" s="302">
        <f t="shared" si="1"/>
        <v>4.7735951976967117E-3</v>
      </c>
      <c r="H32" s="302">
        <f t="shared" si="2"/>
        <v>-4.7735951976967117E-3</v>
      </c>
    </row>
    <row r="33" spans="1:8" x14ac:dyDescent="0.2">
      <c r="A33" s="306" t="s">
        <v>752</v>
      </c>
      <c r="B33" s="306" t="s">
        <v>753</v>
      </c>
      <c r="C33" s="306">
        <v>8.5</v>
      </c>
      <c r="D33" s="309">
        <v>0.61212</v>
      </c>
      <c r="E33" s="306">
        <v>104.1</v>
      </c>
      <c r="F33" s="304">
        <f t="shared" si="0"/>
        <v>0.61736108510376653</v>
      </c>
      <c r="G33" s="302">
        <f t="shared" si="1"/>
        <v>5.2410851037665296E-3</v>
      </c>
      <c r="H33" s="302">
        <f t="shared" si="2"/>
        <v>5.2410851037665296E-3</v>
      </c>
    </row>
    <row r="34" spans="1:8" x14ac:dyDescent="0.2">
      <c r="A34" s="306" t="s">
        <v>752</v>
      </c>
      <c r="B34" s="306" t="s">
        <v>753</v>
      </c>
      <c r="C34" s="306">
        <v>9</v>
      </c>
      <c r="D34" s="309">
        <v>0.66213</v>
      </c>
      <c r="E34" s="306">
        <v>104.22</v>
      </c>
      <c r="F34" s="304">
        <f t="shared" si="0"/>
        <v>0.66944812927249586</v>
      </c>
      <c r="G34" s="302">
        <f t="shared" si="1"/>
        <v>7.3181292724958658E-3</v>
      </c>
      <c r="H34" s="302">
        <f t="shared" si="2"/>
        <v>7.3181292724958658E-3</v>
      </c>
    </row>
    <row r="35" spans="1:8" x14ac:dyDescent="0.2">
      <c r="A35" s="306" t="s">
        <v>752</v>
      </c>
      <c r="B35" s="306" t="s">
        <v>753</v>
      </c>
      <c r="C35" s="306">
        <v>9.5</v>
      </c>
      <c r="D35" s="309">
        <v>0.6915</v>
      </c>
      <c r="E35" s="306">
        <v>104.28</v>
      </c>
      <c r="F35" s="304">
        <f t="shared" si="0"/>
        <v>0.69502191781793954</v>
      </c>
      <c r="G35" s="302">
        <f t="shared" si="1"/>
        <v>3.521917817939535E-3</v>
      </c>
      <c r="H35" s="302">
        <f t="shared" si="2"/>
        <v>3.521917817939535E-3</v>
      </c>
    </row>
    <row r="36" spans="1:8" x14ac:dyDescent="0.2">
      <c r="A36" s="306" t="s">
        <v>752</v>
      </c>
      <c r="B36" s="306" t="s">
        <v>753</v>
      </c>
      <c r="C36" s="306">
        <v>10</v>
      </c>
      <c r="D36" s="309">
        <v>0.71281000000000005</v>
      </c>
      <c r="E36" s="306">
        <v>104.32</v>
      </c>
      <c r="F36" s="304">
        <f t="shared" si="0"/>
        <v>0.71187045798433246</v>
      </c>
      <c r="G36" s="302">
        <f t="shared" si="1"/>
        <v>9.3954201566759377E-4</v>
      </c>
      <c r="H36" s="302">
        <f t="shared" si="2"/>
        <v>-9.3954201566759377E-4</v>
      </c>
    </row>
    <row r="37" spans="1:8" x14ac:dyDescent="0.2">
      <c r="A37" s="306" t="s">
        <v>752</v>
      </c>
      <c r="B37" s="306" t="s">
        <v>753</v>
      </c>
      <c r="C37" s="306">
        <v>12.5</v>
      </c>
      <c r="D37" s="309">
        <v>0.77683000000000002</v>
      </c>
      <c r="E37" s="306">
        <v>104.47</v>
      </c>
      <c r="F37" s="304">
        <f t="shared" si="0"/>
        <v>0.77340684564114781</v>
      </c>
      <c r="G37" s="302">
        <f t="shared" si="1"/>
        <v>3.4231543588522095E-3</v>
      </c>
      <c r="H37" s="302">
        <f t="shared" si="2"/>
        <v>-3.4231543588522095E-3</v>
      </c>
    </row>
    <row r="38" spans="1:8" x14ac:dyDescent="0.2">
      <c r="A38" s="306" t="s">
        <v>752</v>
      </c>
      <c r="B38" s="306" t="s">
        <v>753</v>
      </c>
      <c r="C38" s="306">
        <v>15</v>
      </c>
      <c r="D38" s="309">
        <v>0.81506000000000001</v>
      </c>
      <c r="E38" s="306">
        <v>104.56</v>
      </c>
      <c r="F38" s="304">
        <f t="shared" si="0"/>
        <v>0.80889811543602264</v>
      </c>
      <c r="G38" s="302">
        <f t="shared" si="1"/>
        <v>6.1618845639773712E-3</v>
      </c>
      <c r="H38" s="302">
        <f t="shared" si="2"/>
        <v>-6.1618845639773712E-3</v>
      </c>
    </row>
    <row r="39" spans="1:8" x14ac:dyDescent="0.2">
      <c r="A39" s="306" t="s">
        <v>752</v>
      </c>
      <c r="B39" s="306" t="s">
        <v>753</v>
      </c>
      <c r="C39" s="306">
        <v>17.5</v>
      </c>
      <c r="D39" s="309">
        <v>0.84316999999999998</v>
      </c>
      <c r="E39" s="306">
        <v>104.63</v>
      </c>
      <c r="F39" s="304">
        <f t="shared" si="0"/>
        <v>0.83565541095595108</v>
      </c>
      <c r="G39" s="302">
        <f t="shared" si="1"/>
        <v>7.5145890440488916E-3</v>
      </c>
      <c r="H39" s="302">
        <f t="shared" si="2"/>
        <v>-7.5145890440488916E-3</v>
      </c>
    </row>
    <row r="40" spans="1:8" x14ac:dyDescent="0.2">
      <c r="A40" s="306" t="s">
        <v>752</v>
      </c>
      <c r="B40" s="306" t="s">
        <v>753</v>
      </c>
      <c r="C40" s="306">
        <v>20</v>
      </c>
      <c r="D40" s="309">
        <v>0.86572000000000005</v>
      </c>
      <c r="E40" s="306">
        <v>104.69</v>
      </c>
      <c r="F40" s="304">
        <f t="shared" si="0"/>
        <v>0.85794832323881565</v>
      </c>
      <c r="G40" s="302">
        <f t="shared" si="1"/>
        <v>7.7716767611843984E-3</v>
      </c>
      <c r="H40" s="302">
        <f t="shared" si="2"/>
        <v>-7.7716767611843984E-3</v>
      </c>
    </row>
    <row r="41" spans="1:8" x14ac:dyDescent="0.2">
      <c r="A41" s="306" t="s">
        <v>752</v>
      </c>
      <c r="B41" s="306" t="s">
        <v>753</v>
      </c>
      <c r="C41" s="306">
        <v>22.5</v>
      </c>
      <c r="D41" s="309">
        <v>0.88471999999999995</v>
      </c>
      <c r="E41" s="306">
        <v>104.74</v>
      </c>
      <c r="F41" s="304">
        <f t="shared" si="0"/>
        <v>0.87604310813912889</v>
      </c>
      <c r="G41" s="302">
        <f t="shared" si="1"/>
        <v>8.676891860871061E-3</v>
      </c>
      <c r="H41" s="302">
        <f t="shared" si="2"/>
        <v>-8.676891860871061E-3</v>
      </c>
    </row>
    <row r="42" spans="1:8" x14ac:dyDescent="0.2">
      <c r="A42" s="306" t="s">
        <v>752</v>
      </c>
      <c r="B42" s="306" t="s">
        <v>753</v>
      </c>
      <c r="C42" s="306">
        <v>25</v>
      </c>
      <c r="D42" s="309">
        <v>0.90122999999999998</v>
      </c>
      <c r="E42" s="306">
        <v>104.8</v>
      </c>
      <c r="F42" s="304">
        <f t="shared" si="0"/>
        <v>0.89714366668340517</v>
      </c>
      <c r="G42" s="302">
        <f t="shared" si="1"/>
        <v>4.0863333165948035E-3</v>
      </c>
      <c r="H42" s="302">
        <f t="shared" si="2"/>
        <v>-4.0863333165948035E-3</v>
      </c>
    </row>
    <row r="43" spans="1:8" x14ac:dyDescent="0.2">
      <c r="A43" s="306" t="s">
        <v>752</v>
      </c>
      <c r="B43" s="306" t="s">
        <v>753</v>
      </c>
      <c r="C43" s="306">
        <v>27.5</v>
      </c>
      <c r="D43" s="309">
        <v>0.91588999999999998</v>
      </c>
      <c r="E43" s="306">
        <v>104.85</v>
      </c>
      <c r="F43" s="304">
        <f t="shared" si="0"/>
        <v>0.91418980259186355</v>
      </c>
      <c r="G43" s="302">
        <f t="shared" si="1"/>
        <v>1.7001974081364279E-3</v>
      </c>
      <c r="H43" s="302">
        <f t="shared" si="2"/>
        <v>-1.7001974081364279E-3</v>
      </c>
    </row>
    <row r="44" spans="1:8" x14ac:dyDescent="0.2">
      <c r="A44" s="306" t="s">
        <v>752</v>
      </c>
      <c r="B44" s="306" t="s">
        <v>753</v>
      </c>
      <c r="C44" s="306">
        <v>30</v>
      </c>
      <c r="D44" s="309">
        <v>0.92910999999999999</v>
      </c>
      <c r="E44" s="306">
        <v>104.88</v>
      </c>
      <c r="F44" s="304">
        <f t="shared" si="0"/>
        <v>0.92417268188000889</v>
      </c>
      <c r="G44" s="302">
        <f t="shared" si="1"/>
        <v>4.9373181199910965E-3</v>
      </c>
      <c r="H44" s="302">
        <f t="shared" si="2"/>
        <v>-4.9373181199910965E-3</v>
      </c>
    </row>
    <row r="45" spans="1:8" x14ac:dyDescent="0.2">
      <c r="A45" s="306" t="s">
        <v>752</v>
      </c>
      <c r="B45" s="306" t="s">
        <v>753</v>
      </c>
      <c r="C45" s="306">
        <v>1</v>
      </c>
      <c r="D45" s="308">
        <v>1.8943000000000002E-2</v>
      </c>
      <c r="E45" s="306">
        <v>102.65</v>
      </c>
      <c r="F45" s="304">
        <f t="shared" si="0"/>
        <v>1.4502815392916091E-3</v>
      </c>
      <c r="G45" s="302">
        <f t="shared" si="1"/>
        <v>1.7492718460708392E-2</v>
      </c>
      <c r="H45" s="302">
        <f t="shared" si="2"/>
        <v>-1.7492718460708392E-2</v>
      </c>
    </row>
    <row r="46" spans="1:8" x14ac:dyDescent="0.2">
      <c r="A46" s="306" t="s">
        <v>752</v>
      </c>
      <c r="B46" s="306" t="s">
        <v>753</v>
      </c>
      <c r="C46" s="306">
        <v>2</v>
      </c>
      <c r="D46" s="308">
        <v>4.0364999999999998E-2</v>
      </c>
      <c r="E46" s="306">
        <v>102.75</v>
      </c>
      <c r="F46" s="304">
        <f t="shared" si="0"/>
        <v>3.7111918245500419E-2</v>
      </c>
      <c r="G46" s="302">
        <f t="shared" si="1"/>
        <v>3.2530817544995788E-3</v>
      </c>
      <c r="H46" s="302">
        <f t="shared" si="2"/>
        <v>-3.2530817544995788E-3</v>
      </c>
    </row>
    <row r="47" spans="1:8" x14ac:dyDescent="0.2">
      <c r="A47" s="306" t="s">
        <v>752</v>
      </c>
      <c r="B47" s="306" t="s">
        <v>753</v>
      </c>
      <c r="C47" s="306">
        <v>3</v>
      </c>
      <c r="D47" s="308">
        <v>6.5305000000000002E-2</v>
      </c>
      <c r="E47" s="306">
        <v>102.83</v>
      </c>
      <c r="F47" s="304">
        <f t="shared" si="0"/>
        <v>6.6922550286108162E-2</v>
      </c>
      <c r="G47" s="302">
        <f t="shared" si="1"/>
        <v>1.6175502861081603E-3</v>
      </c>
      <c r="H47" s="302">
        <f t="shared" si="2"/>
        <v>1.6175502861081603E-3</v>
      </c>
    </row>
    <row r="48" spans="1:8" x14ac:dyDescent="0.2">
      <c r="A48" s="306" t="s">
        <v>752</v>
      </c>
      <c r="B48" s="306" t="s">
        <v>753</v>
      </c>
      <c r="C48" s="306">
        <v>4</v>
      </c>
      <c r="D48" s="308">
        <v>9.5757999999999996E-2</v>
      </c>
      <c r="E48" s="306">
        <v>102.89</v>
      </c>
      <c r="F48" s="304">
        <f t="shared" si="0"/>
        <v>8.9966848427138757E-2</v>
      </c>
      <c r="G48" s="302">
        <f t="shared" si="1"/>
        <v>5.7911515728612389E-3</v>
      </c>
      <c r="H48" s="302">
        <f t="shared" si="2"/>
        <v>-5.7911515728612389E-3</v>
      </c>
    </row>
    <row r="49" spans="1:8" x14ac:dyDescent="0.2">
      <c r="A49" s="306" t="s">
        <v>752</v>
      </c>
      <c r="B49" s="306" t="s">
        <v>753</v>
      </c>
      <c r="C49" s="306">
        <v>5</v>
      </c>
      <c r="D49" s="308">
        <v>0.13655999999999999</v>
      </c>
      <c r="E49" s="306">
        <v>103.04</v>
      </c>
      <c r="F49" s="304">
        <f t="shared" si="0"/>
        <v>0.14987438573007239</v>
      </c>
      <c r="G49" s="302">
        <f t="shared" si="1"/>
        <v>1.3314385730072403E-2</v>
      </c>
      <c r="H49" s="302">
        <f t="shared" si="2"/>
        <v>1.3314385730072403E-2</v>
      </c>
    </row>
    <row r="50" spans="1:8" x14ac:dyDescent="0.2">
      <c r="A50" s="306" t="s">
        <v>752</v>
      </c>
      <c r="B50" s="306" t="s">
        <v>753</v>
      </c>
      <c r="C50" s="306">
        <v>6</v>
      </c>
      <c r="D50" s="308">
        <v>0.21068000000000001</v>
      </c>
      <c r="E50" s="306">
        <v>103.19</v>
      </c>
      <c r="F50" s="304">
        <f t="shared" si="0"/>
        <v>0.21257195866928669</v>
      </c>
      <c r="G50" s="302">
        <f t="shared" si="1"/>
        <v>1.8919586692866808E-3</v>
      </c>
      <c r="H50" s="302">
        <f t="shared" si="2"/>
        <v>1.8919586692866808E-3</v>
      </c>
    </row>
    <row r="51" spans="1:8" x14ac:dyDescent="0.2">
      <c r="A51" s="306" t="s">
        <v>752</v>
      </c>
      <c r="B51" s="306" t="s">
        <v>753</v>
      </c>
      <c r="C51" s="306">
        <v>7</v>
      </c>
      <c r="D51" s="309">
        <v>0.78580000000000005</v>
      </c>
      <c r="E51" s="306">
        <v>104.47</v>
      </c>
      <c r="F51" s="304">
        <f t="shared" si="0"/>
        <v>0.77340684564114781</v>
      </c>
      <c r="G51" s="302">
        <f t="shared" si="1"/>
        <v>1.2393154358852243E-2</v>
      </c>
      <c r="H51" s="302">
        <f t="shared" si="2"/>
        <v>-1.2393154358852243E-2</v>
      </c>
    </row>
    <row r="52" spans="1:8" x14ac:dyDescent="0.2">
      <c r="A52" s="306" t="s">
        <v>752</v>
      </c>
      <c r="B52" s="306" t="s">
        <v>753</v>
      </c>
      <c r="C52" s="306">
        <v>10</v>
      </c>
      <c r="D52" s="309">
        <v>0.84153</v>
      </c>
      <c r="E52" s="306">
        <v>104.63</v>
      </c>
      <c r="F52" s="304">
        <f t="shared" si="0"/>
        <v>0.83565541095595108</v>
      </c>
      <c r="G52" s="302">
        <f t="shared" si="1"/>
        <v>5.8745890440489168E-3</v>
      </c>
      <c r="H52" s="302">
        <f t="shared" si="2"/>
        <v>-5.8745890440489168E-3</v>
      </c>
    </row>
    <row r="53" spans="1:8" x14ac:dyDescent="0.2">
      <c r="A53" s="306" t="s">
        <v>752</v>
      </c>
      <c r="B53" s="306" t="s">
        <v>753</v>
      </c>
      <c r="C53" s="306">
        <v>15</v>
      </c>
      <c r="D53" s="309">
        <v>0.89317999999999997</v>
      </c>
      <c r="E53" s="306">
        <v>104.76</v>
      </c>
      <c r="F53" s="304">
        <f t="shared" si="0"/>
        <v>0.88315265053097392</v>
      </c>
      <c r="G53" s="302">
        <f t="shared" si="1"/>
        <v>1.0027349469026059E-2</v>
      </c>
      <c r="H53" s="302">
        <f t="shared" si="2"/>
        <v>-1.0027349469026059E-2</v>
      </c>
    </row>
    <row r="54" spans="1:8" x14ac:dyDescent="0.2">
      <c r="A54" s="306" t="s">
        <v>752</v>
      </c>
      <c r="B54" s="306" t="s">
        <v>753</v>
      </c>
      <c r="C54" s="306">
        <v>20</v>
      </c>
      <c r="D54" s="309">
        <v>0.92803000000000002</v>
      </c>
      <c r="E54" s="306">
        <v>104.86</v>
      </c>
      <c r="F54" s="304">
        <f t="shared" si="0"/>
        <v>0.91753819297446171</v>
      </c>
      <c r="G54" s="302">
        <f t="shared" si="1"/>
        <v>1.0491807025538313E-2</v>
      </c>
      <c r="H54" s="302">
        <f t="shared" si="2"/>
        <v>-1.0491807025538313E-2</v>
      </c>
    </row>
    <row r="55" spans="1:8" x14ac:dyDescent="0.2">
      <c r="A55" s="306" t="s">
        <v>752</v>
      </c>
      <c r="B55" s="306" t="s">
        <v>753</v>
      </c>
      <c r="C55" s="306">
        <v>25</v>
      </c>
      <c r="D55" s="309">
        <v>0.95508000000000004</v>
      </c>
      <c r="E55" s="306">
        <v>104.94</v>
      </c>
      <c r="F55" s="304">
        <f t="shared" si="0"/>
        <v>0.94356471769424388</v>
      </c>
      <c r="G55" s="302">
        <f t="shared" si="1"/>
        <v>1.1515282305756158E-2</v>
      </c>
      <c r="H55" s="302">
        <f t="shared" si="2"/>
        <v>-1.1515282305756158E-2</v>
      </c>
    </row>
    <row r="56" spans="1:8" x14ac:dyDescent="0.2">
      <c r="A56" s="306" t="s">
        <v>752</v>
      </c>
      <c r="B56" s="306" t="s">
        <v>753</v>
      </c>
      <c r="C56" s="306">
        <v>30</v>
      </c>
      <c r="D56" s="309">
        <v>0.97748000000000002</v>
      </c>
      <c r="E56" s="306">
        <v>105.02</v>
      </c>
      <c r="F56" s="304">
        <f t="shared" si="0"/>
        <v>0.96817310289043235</v>
      </c>
      <c r="G56" s="302">
        <f t="shared" si="1"/>
        <v>9.3068971095676689E-3</v>
      </c>
      <c r="H56" s="302">
        <f t="shared" si="2"/>
        <v>-9.3068971095676689E-3</v>
      </c>
    </row>
    <row r="57" spans="1:8" x14ac:dyDescent="0.2">
      <c r="A57" s="306" t="s">
        <v>752</v>
      </c>
      <c r="B57" s="306" t="s">
        <v>753</v>
      </c>
      <c r="C57" s="306">
        <v>1</v>
      </c>
      <c r="D57" s="308">
        <v>1.9099000000000001E-2</v>
      </c>
      <c r="E57" s="306">
        <v>102.7</v>
      </c>
      <c r="F57" s="304">
        <f t="shared" si="0"/>
        <v>1.9048795795242768E-2</v>
      </c>
      <c r="G57" s="302">
        <f t="shared" si="1"/>
        <v>5.0204204757233611E-5</v>
      </c>
      <c r="H57" s="302">
        <f t="shared" si="2"/>
        <v>-5.0204204757233611E-5</v>
      </c>
    </row>
    <row r="58" spans="1:8" x14ac:dyDescent="0.2">
      <c r="A58" s="306" t="s">
        <v>752</v>
      </c>
      <c r="B58" s="306" t="s">
        <v>753</v>
      </c>
      <c r="C58" s="306">
        <v>2</v>
      </c>
      <c r="D58" s="308">
        <v>4.0772999999999997E-2</v>
      </c>
      <c r="E58" s="306">
        <v>102.76</v>
      </c>
      <c r="F58" s="304">
        <f t="shared" si="0"/>
        <v>4.0778294940537307E-2</v>
      </c>
      <c r="G58" s="302">
        <f t="shared" si="1"/>
        <v>5.2949405373106662E-6</v>
      </c>
      <c r="H58" s="302">
        <f t="shared" si="2"/>
        <v>5.2949405373106662E-6</v>
      </c>
    </row>
    <row r="59" spans="1:8" x14ac:dyDescent="0.2">
      <c r="A59" s="306" t="s">
        <v>752</v>
      </c>
      <c r="B59" s="306" t="s">
        <v>753</v>
      </c>
      <c r="C59" s="306">
        <v>3</v>
      </c>
      <c r="D59" s="308">
        <v>6.6156000000000006E-2</v>
      </c>
      <c r="E59" s="306">
        <v>102.82</v>
      </c>
      <c r="F59" s="304">
        <f t="shared" si="0"/>
        <v>6.3137542187178042E-2</v>
      </c>
      <c r="G59" s="302">
        <f t="shared" si="1"/>
        <v>3.0184578128219647E-3</v>
      </c>
      <c r="H59" s="302">
        <f t="shared" si="2"/>
        <v>-3.0184578128219647E-3</v>
      </c>
    </row>
    <row r="60" spans="1:8" x14ac:dyDescent="0.2">
      <c r="A60" s="306" t="s">
        <v>752</v>
      </c>
      <c r="B60" s="306" t="s">
        <v>753</v>
      </c>
      <c r="C60" s="306">
        <v>4</v>
      </c>
      <c r="D60" s="308">
        <v>9.7491999999999995E-2</v>
      </c>
      <c r="E60" s="306">
        <v>102.9</v>
      </c>
      <c r="F60" s="304">
        <f t="shared" si="0"/>
        <v>9.3861575434857514E-2</v>
      </c>
      <c r="G60" s="302">
        <f t="shared" si="1"/>
        <v>3.6304245651424816E-3</v>
      </c>
      <c r="H60" s="302">
        <f t="shared" si="2"/>
        <v>-3.6304245651424816E-3</v>
      </c>
    </row>
    <row r="61" spans="1:8" x14ac:dyDescent="0.2">
      <c r="A61" s="306" t="s">
        <v>752</v>
      </c>
      <c r="B61" s="306" t="s">
        <v>753</v>
      </c>
      <c r="C61" s="306">
        <v>5</v>
      </c>
      <c r="D61" s="308">
        <v>0.14065</v>
      </c>
      <c r="E61" s="306">
        <v>103.02</v>
      </c>
      <c r="F61" s="304">
        <f t="shared" si="0"/>
        <v>0.14171211301436415</v>
      </c>
      <c r="G61" s="302">
        <f t="shared" si="1"/>
        <v>1.0621130143641522E-3</v>
      </c>
      <c r="H61" s="302">
        <f t="shared" si="2"/>
        <v>1.0621130143641522E-3</v>
      </c>
    </row>
    <row r="62" spans="1:8" x14ac:dyDescent="0.2">
      <c r="A62" s="306" t="s">
        <v>752</v>
      </c>
      <c r="B62" s="306" t="s">
        <v>753</v>
      </c>
      <c r="C62" s="306">
        <v>7</v>
      </c>
      <c r="D62" s="309">
        <v>0.80859999999999999</v>
      </c>
      <c r="E62" s="306">
        <v>104.54</v>
      </c>
      <c r="F62" s="304">
        <f t="shared" si="0"/>
        <v>0.80111322513403138</v>
      </c>
      <c r="G62" s="302">
        <f t="shared" si="1"/>
        <v>7.486774865968604E-3</v>
      </c>
      <c r="H62" s="302">
        <f t="shared" si="2"/>
        <v>-7.486774865968604E-3</v>
      </c>
    </row>
    <row r="63" spans="1:8" x14ac:dyDescent="0.2">
      <c r="A63" s="306" t="s">
        <v>752</v>
      </c>
      <c r="B63" s="306" t="s">
        <v>753</v>
      </c>
      <c r="C63" s="306">
        <v>10</v>
      </c>
      <c r="D63" s="309">
        <v>0.85631000000000002</v>
      </c>
      <c r="E63" s="306">
        <v>104.68</v>
      </c>
      <c r="F63" s="304">
        <f t="shared" si="0"/>
        <v>0.85427580496616429</v>
      </c>
      <c r="G63" s="302">
        <f t="shared" si="1"/>
        <v>2.0341950338357284E-3</v>
      </c>
      <c r="H63" s="302">
        <f t="shared" si="2"/>
        <v>-2.0341950338357284E-3</v>
      </c>
    </row>
    <row r="64" spans="1:8" x14ac:dyDescent="0.2">
      <c r="A64" s="306" t="s">
        <v>752</v>
      </c>
      <c r="B64" s="306" t="s">
        <v>753</v>
      </c>
      <c r="C64" s="306">
        <v>15</v>
      </c>
      <c r="D64" s="309">
        <v>0.90395999999999999</v>
      </c>
      <c r="E64" s="306">
        <v>104.81</v>
      </c>
      <c r="F64" s="304">
        <f t="shared" si="0"/>
        <v>0.90059284542076057</v>
      </c>
      <c r="G64" s="302">
        <f t="shared" si="1"/>
        <v>3.3671545792394175E-3</v>
      </c>
      <c r="H64" s="302">
        <f t="shared" si="2"/>
        <v>-3.3671545792394175E-3</v>
      </c>
    </row>
    <row r="65" spans="1:8" x14ac:dyDescent="0.2">
      <c r="A65" s="306" t="s">
        <v>752</v>
      </c>
      <c r="B65" s="306" t="s">
        <v>753</v>
      </c>
      <c r="C65" s="306">
        <v>20</v>
      </c>
      <c r="D65" s="309">
        <v>0.93703999999999998</v>
      </c>
      <c r="E65" s="306">
        <v>104.9</v>
      </c>
      <c r="F65" s="304">
        <f t="shared" si="0"/>
        <v>0.93072290239069844</v>
      </c>
      <c r="G65" s="302">
        <f t="shared" si="1"/>
        <v>6.3170976093015474E-3</v>
      </c>
      <c r="H65" s="302">
        <f t="shared" si="2"/>
        <v>-6.3170976093015474E-3</v>
      </c>
    </row>
    <row r="66" spans="1:8" x14ac:dyDescent="0.2">
      <c r="A66" s="306" t="s">
        <v>752</v>
      </c>
      <c r="B66" s="306" t="s">
        <v>753</v>
      </c>
      <c r="C66" s="306">
        <v>25</v>
      </c>
      <c r="D66" s="309">
        <v>0.96304000000000001</v>
      </c>
      <c r="E66" s="306">
        <v>104.97</v>
      </c>
      <c r="F66" s="304">
        <f t="shared" si="0"/>
        <v>0.95296405225963099</v>
      </c>
      <c r="G66" s="302">
        <f t="shared" si="1"/>
        <v>1.0075947740369018E-2</v>
      </c>
      <c r="H66" s="302">
        <f t="shared" si="2"/>
        <v>-1.0075947740369018E-2</v>
      </c>
    </row>
    <row r="67" spans="1:8" x14ac:dyDescent="0.2">
      <c r="A67" s="306" t="s">
        <v>752</v>
      </c>
      <c r="B67" s="306" t="s">
        <v>753</v>
      </c>
      <c r="C67" s="306">
        <v>30</v>
      </c>
      <c r="D67" s="309">
        <v>0.98472000000000004</v>
      </c>
      <c r="E67" s="306">
        <v>105.05</v>
      </c>
      <c r="F67" s="304">
        <f t="shared" ref="F67:F130" si="3">-0.030314551*E67^3 + 9.432834797*E67^2 - 977.9384933*E67 + 33780.38242</f>
        <v>0.97701662600593409</v>
      </c>
      <c r="G67" s="302">
        <f t="shared" ref="G67:G130" si="4">ABS(D67-F67)</f>
        <v>7.703373994065954E-3</v>
      </c>
      <c r="H67" s="302">
        <f t="shared" ref="H67:H130" si="5">F67-D67</f>
        <v>-7.703373994065954E-3</v>
      </c>
    </row>
    <row r="68" spans="1:8" x14ac:dyDescent="0.2">
      <c r="A68" s="306" t="s">
        <v>752</v>
      </c>
      <c r="B68" s="306" t="s">
        <v>753</v>
      </c>
      <c r="C68" s="306">
        <v>1</v>
      </c>
      <c r="D68" s="308">
        <v>1.95E-2</v>
      </c>
      <c r="E68" s="306">
        <v>102.71</v>
      </c>
      <c r="F68" s="304">
        <f t="shared" si="3"/>
        <v>2.2624979181273375E-2</v>
      </c>
      <c r="G68" s="302">
        <f t="shared" si="4"/>
        <v>3.1249791812733747E-3</v>
      </c>
      <c r="H68" s="302">
        <f t="shared" si="5"/>
        <v>3.1249791812733747E-3</v>
      </c>
    </row>
    <row r="69" spans="1:8" x14ac:dyDescent="0.2">
      <c r="A69" s="306" t="s">
        <v>752</v>
      </c>
      <c r="B69" s="306" t="s">
        <v>753</v>
      </c>
      <c r="C69" s="306">
        <v>2</v>
      </c>
      <c r="D69" s="308">
        <v>4.1843999999999999E-2</v>
      </c>
      <c r="E69" s="306">
        <v>102.77</v>
      </c>
      <c r="F69" s="304">
        <f t="shared" si="3"/>
        <v>4.4462164652941283E-2</v>
      </c>
      <c r="G69" s="302">
        <f t="shared" si="4"/>
        <v>2.6181646529412836E-3</v>
      </c>
      <c r="H69" s="302">
        <f t="shared" si="5"/>
        <v>2.6181646529412836E-3</v>
      </c>
    </row>
    <row r="70" spans="1:8" x14ac:dyDescent="0.2">
      <c r="A70" s="306" t="s">
        <v>752</v>
      </c>
      <c r="B70" s="306" t="s">
        <v>753</v>
      </c>
      <c r="C70" s="306">
        <v>3</v>
      </c>
      <c r="D70" s="308">
        <v>6.8444000000000005E-2</v>
      </c>
      <c r="E70" s="306">
        <v>102.84</v>
      </c>
      <c r="F70" s="304">
        <f t="shared" si="3"/>
        <v>7.0723778168030549E-2</v>
      </c>
      <c r="G70" s="302">
        <f t="shared" si="4"/>
        <v>2.279778168030544E-3</v>
      </c>
      <c r="H70" s="302">
        <f t="shared" si="5"/>
        <v>2.279778168030544E-3</v>
      </c>
    </row>
    <row r="71" spans="1:8" x14ac:dyDescent="0.2">
      <c r="A71" s="306" t="s">
        <v>752</v>
      </c>
      <c r="B71" s="306" t="s">
        <v>753</v>
      </c>
      <c r="C71" s="306">
        <v>4</v>
      </c>
      <c r="D71" s="308">
        <v>0.10238999999999999</v>
      </c>
      <c r="E71" s="306">
        <v>102.91</v>
      </c>
      <c r="F71" s="304">
        <f t="shared" si="3"/>
        <v>9.7771249005745631E-2</v>
      </c>
      <c r="G71" s="302">
        <f t="shared" si="4"/>
        <v>4.6187509942543642E-3</v>
      </c>
      <c r="H71" s="302">
        <f t="shared" si="5"/>
        <v>-4.6187509942543642E-3</v>
      </c>
    </row>
    <row r="72" spans="1:8" x14ac:dyDescent="0.2">
      <c r="A72" s="306" t="s">
        <v>752</v>
      </c>
      <c r="B72" s="306" t="s">
        <v>753</v>
      </c>
      <c r="C72" s="306">
        <v>5</v>
      </c>
      <c r="D72" s="308">
        <v>0.15412000000000001</v>
      </c>
      <c r="E72" s="306">
        <v>103.04</v>
      </c>
      <c r="F72" s="304">
        <f t="shared" si="3"/>
        <v>0.14987438573007239</v>
      </c>
      <c r="G72" s="302">
        <f t="shared" si="4"/>
        <v>4.2456142699276167E-3</v>
      </c>
      <c r="H72" s="302">
        <f t="shared" si="5"/>
        <v>-4.2456142699276167E-3</v>
      </c>
    </row>
    <row r="73" spans="1:8" x14ac:dyDescent="0.2">
      <c r="A73" s="306" t="s">
        <v>752</v>
      </c>
      <c r="B73" s="306" t="s">
        <v>753</v>
      </c>
      <c r="C73" s="306">
        <v>6</v>
      </c>
      <c r="D73" s="309">
        <v>0.83936999999999995</v>
      </c>
      <c r="E73" s="306">
        <v>104.64</v>
      </c>
      <c r="F73" s="304">
        <f t="shared" si="3"/>
        <v>0.83941325714840787</v>
      </c>
      <c r="G73" s="302">
        <f t="shared" si="4"/>
        <v>4.3257148407915835E-5</v>
      </c>
      <c r="H73" s="302">
        <f t="shared" si="5"/>
        <v>4.3257148407915835E-5</v>
      </c>
    </row>
    <row r="74" spans="1:8" x14ac:dyDescent="0.2">
      <c r="A74" s="306" t="s">
        <v>752</v>
      </c>
      <c r="B74" s="306" t="s">
        <v>753</v>
      </c>
      <c r="C74" s="306">
        <v>7</v>
      </c>
      <c r="D74" s="309">
        <v>0.85518000000000005</v>
      </c>
      <c r="E74" s="306">
        <v>104.68</v>
      </c>
      <c r="F74" s="304">
        <f t="shared" si="3"/>
        <v>0.85427580496616429</v>
      </c>
      <c r="G74" s="302">
        <f t="shared" si="4"/>
        <v>9.0419503383576405E-4</v>
      </c>
      <c r="H74" s="302">
        <f t="shared" si="5"/>
        <v>-9.0419503383576405E-4</v>
      </c>
    </row>
    <row r="75" spans="1:8" x14ac:dyDescent="0.2">
      <c r="A75" s="306" t="s">
        <v>752</v>
      </c>
      <c r="B75" s="306" t="s">
        <v>753</v>
      </c>
      <c r="C75" s="306">
        <v>10</v>
      </c>
      <c r="D75" s="309">
        <v>0.8901</v>
      </c>
      <c r="E75" s="306">
        <v>104.78</v>
      </c>
      <c r="F75" s="304">
        <f t="shared" si="3"/>
        <v>0.89018665508046979</v>
      </c>
      <c r="G75" s="302">
        <f t="shared" si="4"/>
        <v>8.6655080469788537E-5</v>
      </c>
      <c r="H75" s="302">
        <f t="shared" si="5"/>
        <v>8.6655080469788537E-5</v>
      </c>
    </row>
    <row r="76" spans="1:8" x14ac:dyDescent="0.2">
      <c r="A76" s="306" t="s">
        <v>752</v>
      </c>
      <c r="B76" s="306" t="s">
        <v>753</v>
      </c>
      <c r="C76" s="306">
        <v>15</v>
      </c>
      <c r="D76" s="309">
        <v>0.92976999999999999</v>
      </c>
      <c r="E76" s="306">
        <v>104.89</v>
      </c>
      <c r="F76" s="304">
        <f t="shared" si="3"/>
        <v>0.92745841661962913</v>
      </c>
      <c r="G76" s="302">
        <f t="shared" si="4"/>
        <v>2.3115833803708519E-3</v>
      </c>
      <c r="H76" s="302">
        <f t="shared" si="5"/>
        <v>-2.3115833803708519E-3</v>
      </c>
    </row>
    <row r="77" spans="1:8" x14ac:dyDescent="0.2">
      <c r="A77" s="306" t="s">
        <v>752</v>
      </c>
      <c r="B77" s="306" t="s">
        <v>753</v>
      </c>
      <c r="C77" s="306">
        <v>20</v>
      </c>
      <c r="D77" s="309">
        <v>0.95899999999999996</v>
      </c>
      <c r="E77" s="306">
        <v>104.98</v>
      </c>
      <c r="F77" s="304">
        <f t="shared" si="3"/>
        <v>0.95605199810961494</v>
      </c>
      <c r="G77" s="302">
        <f t="shared" si="4"/>
        <v>2.9480018903850214E-3</v>
      </c>
      <c r="H77" s="302">
        <f t="shared" si="5"/>
        <v>-2.9480018903850214E-3</v>
      </c>
    </row>
    <row r="78" spans="1:8" x14ac:dyDescent="0.2">
      <c r="A78" s="306" t="s">
        <v>752</v>
      </c>
      <c r="B78" s="306" t="s">
        <v>753</v>
      </c>
      <c r="C78" s="306">
        <v>25</v>
      </c>
      <c r="D78" s="309">
        <v>0.98260000000000003</v>
      </c>
      <c r="E78" s="306">
        <v>105.06</v>
      </c>
      <c r="F78" s="304">
        <f t="shared" si="3"/>
        <v>0.97991639118845342</v>
      </c>
      <c r="G78" s="302">
        <f t="shared" si="4"/>
        <v>2.6836088115466117E-3</v>
      </c>
      <c r="H78" s="302">
        <f t="shared" si="5"/>
        <v>-2.6836088115466117E-3</v>
      </c>
    </row>
    <row r="79" spans="1:8" x14ac:dyDescent="0.2">
      <c r="A79" s="306" t="s">
        <v>752</v>
      </c>
      <c r="B79" s="306" t="s">
        <v>753</v>
      </c>
      <c r="C79" s="306">
        <v>30</v>
      </c>
      <c r="D79" s="309">
        <v>1.0025999999999999</v>
      </c>
      <c r="E79" s="306">
        <v>105.13</v>
      </c>
      <c r="F79" s="304">
        <f t="shared" si="3"/>
        <v>0.99952301162556978</v>
      </c>
      <c r="G79" s="302">
        <f t="shared" si="4"/>
        <v>3.0769883744301563E-3</v>
      </c>
      <c r="H79" s="302">
        <f t="shared" si="5"/>
        <v>-3.0769883744301563E-3</v>
      </c>
    </row>
    <row r="80" spans="1:8" x14ac:dyDescent="0.2">
      <c r="A80" s="306" t="s">
        <v>752</v>
      </c>
      <c r="B80" s="306" t="s">
        <v>753</v>
      </c>
      <c r="C80" s="306">
        <v>1</v>
      </c>
      <c r="D80" s="308">
        <v>1.9921999999999999E-2</v>
      </c>
      <c r="E80" s="306">
        <v>102.7</v>
      </c>
      <c r="F80" s="304">
        <f t="shared" si="3"/>
        <v>1.9048795795242768E-2</v>
      </c>
      <c r="G80" s="302">
        <f t="shared" si="4"/>
        <v>8.7320420475723096E-4</v>
      </c>
      <c r="H80" s="302">
        <f t="shared" si="5"/>
        <v>-8.7320420475723096E-4</v>
      </c>
    </row>
    <row r="81" spans="1:8" x14ac:dyDescent="0.2">
      <c r="A81" s="306" t="s">
        <v>752</v>
      </c>
      <c r="B81" s="306" t="s">
        <v>753</v>
      </c>
      <c r="C81" s="306">
        <v>2</v>
      </c>
      <c r="D81" s="308">
        <v>4.2997E-2</v>
      </c>
      <c r="E81" s="306">
        <v>102.75</v>
      </c>
      <c r="F81" s="304">
        <f t="shared" si="3"/>
        <v>3.7111918245500419E-2</v>
      </c>
      <c r="G81" s="302">
        <f t="shared" si="4"/>
        <v>5.8850817544995812E-3</v>
      </c>
      <c r="H81" s="302">
        <f t="shared" si="5"/>
        <v>-5.8850817544995812E-3</v>
      </c>
    </row>
    <row r="82" spans="1:8" x14ac:dyDescent="0.2">
      <c r="A82" s="306" t="s">
        <v>752</v>
      </c>
      <c r="B82" s="306" t="s">
        <v>753</v>
      </c>
      <c r="C82" s="306">
        <v>3</v>
      </c>
      <c r="D82" s="308">
        <v>7.1011000000000005E-2</v>
      </c>
      <c r="E82" s="306">
        <v>102.85</v>
      </c>
      <c r="F82" s="304">
        <f t="shared" si="3"/>
        <v>7.4541043977660593E-2</v>
      </c>
      <c r="G82" s="302">
        <f t="shared" si="4"/>
        <v>3.530043977660588E-3</v>
      </c>
      <c r="H82" s="302">
        <f t="shared" si="5"/>
        <v>3.530043977660588E-3</v>
      </c>
    </row>
    <row r="83" spans="1:8" x14ac:dyDescent="0.2">
      <c r="A83" s="306" t="s">
        <v>752</v>
      </c>
      <c r="B83" s="306" t="s">
        <v>753</v>
      </c>
      <c r="C83" s="306">
        <v>4</v>
      </c>
      <c r="D83" s="308">
        <v>0.10841000000000001</v>
      </c>
      <c r="E83" s="306">
        <v>102.94</v>
      </c>
      <c r="F83" s="304">
        <f t="shared" si="3"/>
        <v>0.10958813038450899</v>
      </c>
      <c r="G83" s="302">
        <f t="shared" si="4"/>
        <v>1.1781303845089797E-3</v>
      </c>
      <c r="H83" s="302">
        <f t="shared" si="5"/>
        <v>1.1781303845089797E-3</v>
      </c>
    </row>
    <row r="84" spans="1:8" x14ac:dyDescent="0.2">
      <c r="A84" s="306" t="s">
        <v>752</v>
      </c>
      <c r="B84" s="306" t="s">
        <v>753</v>
      </c>
      <c r="C84" s="306">
        <v>5</v>
      </c>
      <c r="D84" s="309">
        <v>0.86863000000000001</v>
      </c>
      <c r="E84" s="306">
        <v>104.74</v>
      </c>
      <c r="F84" s="304">
        <f t="shared" si="3"/>
        <v>0.87604310813912889</v>
      </c>
      <c r="G84" s="302">
        <f t="shared" si="4"/>
        <v>7.4131081391288767E-3</v>
      </c>
      <c r="H84" s="302">
        <f t="shared" si="5"/>
        <v>7.4131081391288767E-3</v>
      </c>
    </row>
    <row r="85" spans="1:8" x14ac:dyDescent="0.2">
      <c r="A85" s="306" t="s">
        <v>752</v>
      </c>
      <c r="B85" s="306" t="s">
        <v>753</v>
      </c>
      <c r="C85" s="306">
        <v>6</v>
      </c>
      <c r="D85" s="309">
        <v>0.88178000000000001</v>
      </c>
      <c r="E85" s="306">
        <v>104.77</v>
      </c>
      <c r="F85" s="304">
        <f t="shared" si="3"/>
        <v>0.88667918598366668</v>
      </c>
      <c r="G85" s="302">
        <f t="shared" si="4"/>
        <v>4.8991859836666762E-3</v>
      </c>
      <c r="H85" s="302">
        <f t="shared" si="5"/>
        <v>4.8991859836666762E-3</v>
      </c>
    </row>
    <row r="86" spans="1:8" x14ac:dyDescent="0.2">
      <c r="A86" s="306" t="s">
        <v>752</v>
      </c>
      <c r="B86" s="306" t="s">
        <v>753</v>
      </c>
      <c r="C86" s="306">
        <v>7</v>
      </c>
      <c r="D86" s="309">
        <v>0.89310999999999996</v>
      </c>
      <c r="E86" s="306">
        <v>104.79</v>
      </c>
      <c r="F86" s="304">
        <f t="shared" si="3"/>
        <v>0.89367487593699479</v>
      </c>
      <c r="G86" s="302">
        <f t="shared" si="4"/>
        <v>5.6487593699483529E-4</v>
      </c>
      <c r="H86" s="302">
        <f t="shared" si="5"/>
        <v>5.6487593699483529E-4</v>
      </c>
    </row>
    <row r="87" spans="1:8" x14ac:dyDescent="0.2">
      <c r="A87" s="306" t="s">
        <v>752</v>
      </c>
      <c r="B87" s="306" t="s">
        <v>753</v>
      </c>
      <c r="C87" s="306">
        <v>10</v>
      </c>
      <c r="D87" s="309">
        <v>0.92045999999999994</v>
      </c>
      <c r="E87" s="306">
        <v>104.87</v>
      </c>
      <c r="F87" s="304">
        <f t="shared" si="3"/>
        <v>0.92086588004167425</v>
      </c>
      <c r="G87" s="302">
        <f t="shared" si="4"/>
        <v>4.0588004167430025E-4</v>
      </c>
      <c r="H87" s="302">
        <f t="shared" si="5"/>
        <v>4.0588004167430025E-4</v>
      </c>
    </row>
    <row r="88" spans="1:8" x14ac:dyDescent="0.2">
      <c r="A88" s="306" t="s">
        <v>752</v>
      </c>
      <c r="B88" s="306" t="s">
        <v>753</v>
      </c>
      <c r="C88" s="306">
        <v>15</v>
      </c>
      <c r="D88" s="309">
        <v>0.95418000000000003</v>
      </c>
      <c r="E88" s="306">
        <v>104.96</v>
      </c>
      <c r="F88" s="304">
        <f t="shared" si="3"/>
        <v>0.94985340229322901</v>
      </c>
      <c r="G88" s="302">
        <f t="shared" si="4"/>
        <v>4.3265977067710182E-3</v>
      </c>
      <c r="H88" s="302">
        <f t="shared" si="5"/>
        <v>-4.3265977067710182E-3</v>
      </c>
    </row>
    <row r="89" spans="1:8" x14ac:dyDescent="0.2">
      <c r="A89" s="306" t="s">
        <v>752</v>
      </c>
      <c r="B89" s="306" t="s">
        <v>753</v>
      </c>
      <c r="C89" s="306">
        <v>20</v>
      </c>
      <c r="D89" s="309">
        <v>0.98018000000000005</v>
      </c>
      <c r="E89" s="306">
        <v>105.05</v>
      </c>
      <c r="F89" s="304">
        <f t="shared" si="3"/>
        <v>0.97701662600593409</v>
      </c>
      <c r="G89" s="302">
        <f t="shared" si="4"/>
        <v>3.1633739940659655E-3</v>
      </c>
      <c r="H89" s="302">
        <f t="shared" si="5"/>
        <v>-3.1633739940659655E-3</v>
      </c>
    </row>
    <row r="90" spans="1:8" x14ac:dyDescent="0.2">
      <c r="A90" s="306" t="s">
        <v>752</v>
      </c>
      <c r="B90" s="306" t="s">
        <v>753</v>
      </c>
      <c r="C90" s="306">
        <v>25</v>
      </c>
      <c r="D90" s="309">
        <v>1.0017</v>
      </c>
      <c r="E90" s="306">
        <v>105.13</v>
      </c>
      <c r="F90" s="304">
        <f t="shared" si="3"/>
        <v>0.99952301162556978</v>
      </c>
      <c r="G90" s="302">
        <f t="shared" si="4"/>
        <v>2.1769883744302554E-3</v>
      </c>
      <c r="H90" s="302">
        <f t="shared" si="5"/>
        <v>-2.1769883744302554E-3</v>
      </c>
    </row>
    <row r="91" spans="1:8" x14ac:dyDescent="0.2">
      <c r="A91" s="306" t="s">
        <v>752</v>
      </c>
      <c r="B91" s="306" t="s">
        <v>753</v>
      </c>
      <c r="C91" s="306">
        <v>30</v>
      </c>
      <c r="D91" s="309">
        <v>1.0201</v>
      </c>
      <c r="E91" s="306">
        <v>105.18</v>
      </c>
      <c r="F91" s="304">
        <f t="shared" si="3"/>
        <v>1.0127629495618748</v>
      </c>
      <c r="G91" s="302">
        <f t="shared" si="4"/>
        <v>7.3370504381251589E-3</v>
      </c>
      <c r="H91" s="302">
        <f t="shared" si="5"/>
        <v>-7.3370504381251589E-3</v>
      </c>
    </row>
    <row r="92" spans="1:8" x14ac:dyDescent="0.2">
      <c r="A92" s="306" t="s">
        <v>752</v>
      </c>
      <c r="B92" s="306" t="s">
        <v>753</v>
      </c>
      <c r="C92" s="306">
        <v>1</v>
      </c>
      <c r="D92" s="308">
        <v>2.0367E-2</v>
      </c>
      <c r="E92" s="306">
        <v>102.7</v>
      </c>
      <c r="F92" s="304">
        <f t="shared" si="3"/>
        <v>1.9048795795242768E-2</v>
      </c>
      <c r="G92" s="302">
        <f t="shared" si="4"/>
        <v>1.3182042047572319E-3</v>
      </c>
      <c r="H92" s="302">
        <f t="shared" si="5"/>
        <v>-1.3182042047572319E-3</v>
      </c>
    </row>
    <row r="93" spans="1:8" x14ac:dyDescent="0.2">
      <c r="A93" s="306" t="s">
        <v>752</v>
      </c>
      <c r="B93" s="306" t="s">
        <v>753</v>
      </c>
      <c r="C93" s="306">
        <v>2</v>
      </c>
      <c r="D93" s="308">
        <v>4.4246000000000001E-2</v>
      </c>
      <c r="E93" s="306">
        <v>102.77</v>
      </c>
      <c r="F93" s="304">
        <f t="shared" si="3"/>
        <v>4.4462164652941283E-2</v>
      </c>
      <c r="G93" s="302">
        <f t="shared" si="4"/>
        <v>2.1616465294128223E-4</v>
      </c>
      <c r="H93" s="302">
        <f t="shared" si="5"/>
        <v>2.1616465294128223E-4</v>
      </c>
    </row>
    <row r="94" spans="1:8" x14ac:dyDescent="0.2">
      <c r="A94" s="306" t="s">
        <v>752</v>
      </c>
      <c r="B94" s="306" t="s">
        <v>753</v>
      </c>
      <c r="C94" s="306">
        <v>3</v>
      </c>
      <c r="D94" s="308">
        <v>7.3935000000000001E-2</v>
      </c>
      <c r="E94" s="306">
        <v>102.86</v>
      </c>
      <c r="F94" s="304">
        <f t="shared" si="3"/>
        <v>7.8374165786954109E-2</v>
      </c>
      <c r="G94" s="302">
        <f t="shared" si="4"/>
        <v>4.4391657869541079E-3</v>
      </c>
      <c r="H94" s="302">
        <f t="shared" si="5"/>
        <v>4.4391657869541079E-3</v>
      </c>
    </row>
    <row r="95" spans="1:8" x14ac:dyDescent="0.2">
      <c r="A95" s="306" t="s">
        <v>752</v>
      </c>
      <c r="B95" s="306" t="s">
        <v>753</v>
      </c>
      <c r="C95" s="306">
        <v>5</v>
      </c>
      <c r="D95" s="309">
        <v>0.90742999999999996</v>
      </c>
      <c r="E95" s="306">
        <v>104.86</v>
      </c>
      <c r="F95" s="304">
        <f t="shared" si="3"/>
        <v>0.91753819297446171</v>
      </c>
      <c r="G95" s="302">
        <f t="shared" si="4"/>
        <v>1.0108192974461749E-2</v>
      </c>
      <c r="H95" s="302">
        <f t="shared" si="5"/>
        <v>1.0108192974461749E-2</v>
      </c>
    </row>
    <row r="96" spans="1:8" x14ac:dyDescent="0.2">
      <c r="A96" s="306" t="s">
        <v>752</v>
      </c>
      <c r="B96" s="306" t="s">
        <v>753</v>
      </c>
      <c r="C96" s="306">
        <v>6</v>
      </c>
      <c r="D96" s="309">
        <v>0.91715999999999998</v>
      </c>
      <c r="E96" s="306">
        <v>104.9</v>
      </c>
      <c r="F96" s="304">
        <f t="shared" si="3"/>
        <v>0.93072290239069844</v>
      </c>
      <c r="G96" s="302">
        <f t="shared" si="4"/>
        <v>1.3562902390698461E-2</v>
      </c>
      <c r="H96" s="302">
        <f t="shared" si="5"/>
        <v>1.3562902390698461E-2</v>
      </c>
    </row>
    <row r="97" spans="1:8" x14ac:dyDescent="0.2">
      <c r="A97" s="306" t="s">
        <v>752</v>
      </c>
      <c r="B97" s="306" t="s">
        <v>753</v>
      </c>
      <c r="C97" s="306">
        <v>7</v>
      </c>
      <c r="D97" s="309">
        <v>0.92593000000000003</v>
      </c>
      <c r="E97" s="306">
        <v>104.9</v>
      </c>
      <c r="F97" s="304">
        <f t="shared" si="3"/>
        <v>0.93072290239069844</v>
      </c>
      <c r="G97" s="302">
        <f t="shared" si="4"/>
        <v>4.7929023906984058E-3</v>
      </c>
      <c r="H97" s="302">
        <f t="shared" si="5"/>
        <v>4.7929023906984058E-3</v>
      </c>
    </row>
    <row r="98" spans="1:8" x14ac:dyDescent="0.2">
      <c r="A98" s="306" t="s">
        <v>752</v>
      </c>
      <c r="B98" s="306" t="s">
        <v>753</v>
      </c>
      <c r="C98" s="306">
        <v>10</v>
      </c>
      <c r="D98" s="309">
        <v>0.94825000000000004</v>
      </c>
      <c r="E98" s="306">
        <v>104.96</v>
      </c>
      <c r="F98" s="304">
        <f t="shared" si="3"/>
        <v>0.94985340229322901</v>
      </c>
      <c r="G98" s="302">
        <f t="shared" si="4"/>
        <v>1.6034022932289727E-3</v>
      </c>
      <c r="H98" s="302">
        <f t="shared" si="5"/>
        <v>1.6034022932289727E-3</v>
      </c>
    </row>
    <row r="99" spans="1:8" x14ac:dyDescent="0.2">
      <c r="A99" s="306" t="s">
        <v>752</v>
      </c>
      <c r="B99" s="306" t="s">
        <v>753</v>
      </c>
      <c r="C99" s="306">
        <v>15</v>
      </c>
      <c r="D99" s="309">
        <v>0.97738000000000003</v>
      </c>
      <c r="E99" s="306">
        <v>105.06</v>
      </c>
      <c r="F99" s="304">
        <f t="shared" si="3"/>
        <v>0.97991639118845342</v>
      </c>
      <c r="G99" s="302">
        <f t="shared" si="4"/>
        <v>2.5363911884533907E-3</v>
      </c>
      <c r="H99" s="302">
        <f t="shared" si="5"/>
        <v>2.5363911884533907E-3</v>
      </c>
    </row>
    <row r="100" spans="1:8" x14ac:dyDescent="0.2">
      <c r="A100" s="306" t="s">
        <v>752</v>
      </c>
      <c r="B100" s="306" t="s">
        <v>753</v>
      </c>
      <c r="C100" s="306">
        <v>20</v>
      </c>
      <c r="D100" s="309">
        <v>1.0006999999999999</v>
      </c>
      <c r="E100" s="306">
        <v>105.13</v>
      </c>
      <c r="F100" s="304">
        <f t="shared" si="3"/>
        <v>0.99952301162556978</v>
      </c>
      <c r="G100" s="302">
        <f t="shared" si="4"/>
        <v>1.1769883744301435E-3</v>
      </c>
      <c r="H100" s="302">
        <f t="shared" si="5"/>
        <v>-1.1769883744301435E-3</v>
      </c>
    </row>
    <row r="101" spans="1:8" x14ac:dyDescent="0.2">
      <c r="A101" s="306" t="s">
        <v>752</v>
      </c>
      <c r="B101" s="306" t="s">
        <v>753</v>
      </c>
      <c r="C101" s="306">
        <v>25</v>
      </c>
      <c r="D101" s="309">
        <v>1.0203</v>
      </c>
      <c r="E101" s="306">
        <v>105.19</v>
      </c>
      <c r="F101" s="304">
        <f t="shared" si="3"/>
        <v>1.0153320935278316</v>
      </c>
      <c r="G101" s="302">
        <f t="shared" si="4"/>
        <v>4.9679064721683819E-3</v>
      </c>
      <c r="H101" s="302">
        <f t="shared" si="5"/>
        <v>-4.9679064721683819E-3</v>
      </c>
    </row>
    <row r="102" spans="1:8" x14ac:dyDescent="0.2">
      <c r="A102" s="306" t="s">
        <v>752</v>
      </c>
      <c r="B102" s="306" t="s">
        <v>753</v>
      </c>
      <c r="C102" s="306">
        <v>30</v>
      </c>
      <c r="D102" s="309">
        <v>1.0374000000000001</v>
      </c>
      <c r="E102" s="306">
        <v>105.25</v>
      </c>
      <c r="F102" s="304">
        <f t="shared" si="3"/>
        <v>1.0301797734064166</v>
      </c>
      <c r="G102" s="302">
        <f t="shared" si="4"/>
        <v>7.2202265935834564E-3</v>
      </c>
      <c r="H102" s="302">
        <f t="shared" si="5"/>
        <v>-7.2202265935834564E-3</v>
      </c>
    </row>
    <row r="103" spans="1:8" x14ac:dyDescent="0.2">
      <c r="A103" s="306" t="s">
        <v>752</v>
      </c>
      <c r="B103" s="306" t="s">
        <v>753</v>
      </c>
      <c r="C103" s="306">
        <v>1</v>
      </c>
      <c r="D103" s="308">
        <v>2.0837000000000001E-2</v>
      </c>
      <c r="E103" s="306">
        <v>102.7</v>
      </c>
      <c r="F103" s="304">
        <f t="shared" si="3"/>
        <v>1.9048795795242768E-2</v>
      </c>
      <c r="G103" s="302">
        <f t="shared" si="4"/>
        <v>1.7882042047572336E-3</v>
      </c>
      <c r="H103" s="302">
        <f t="shared" si="5"/>
        <v>-1.7882042047572336E-3</v>
      </c>
    </row>
    <row r="104" spans="1:8" x14ac:dyDescent="0.2">
      <c r="A104" s="306" t="s">
        <v>752</v>
      </c>
      <c r="B104" s="306" t="s">
        <v>753</v>
      </c>
      <c r="C104" s="306">
        <v>2</v>
      </c>
      <c r="D104" s="308">
        <v>4.5608000000000003E-2</v>
      </c>
      <c r="E104" s="306">
        <v>102.78</v>
      </c>
      <c r="F104" s="304">
        <f t="shared" si="3"/>
        <v>4.8163345483771991E-2</v>
      </c>
      <c r="G104" s="302">
        <f t="shared" si="4"/>
        <v>2.5553454837719883E-3</v>
      </c>
      <c r="H104" s="302">
        <f t="shared" si="5"/>
        <v>2.5553454837719883E-3</v>
      </c>
    </row>
    <row r="105" spans="1:8" x14ac:dyDescent="0.2">
      <c r="A105" s="306" t="s">
        <v>752</v>
      </c>
      <c r="B105" s="306" t="s">
        <v>753</v>
      </c>
      <c r="C105" s="306">
        <v>3</v>
      </c>
      <c r="D105" s="308">
        <v>7.7335000000000001E-2</v>
      </c>
      <c r="E105" s="306">
        <v>102.89</v>
      </c>
      <c r="F105" s="304">
        <f t="shared" si="3"/>
        <v>8.9966848427138757E-2</v>
      </c>
      <c r="G105" s="302">
        <f t="shared" si="4"/>
        <v>1.2631848427138756E-2</v>
      </c>
      <c r="H105" s="302">
        <f t="shared" si="5"/>
        <v>1.2631848427138756E-2</v>
      </c>
    </row>
    <row r="106" spans="1:8" x14ac:dyDescent="0.2">
      <c r="A106" s="306" t="s">
        <v>752</v>
      </c>
      <c r="B106" s="306" t="s">
        <v>753</v>
      </c>
      <c r="C106" s="306">
        <v>4</v>
      </c>
      <c r="D106" s="309">
        <v>0.93210999999999999</v>
      </c>
      <c r="E106" s="306">
        <v>104.96</v>
      </c>
      <c r="F106" s="304">
        <f t="shared" si="3"/>
        <v>0.94985340229322901</v>
      </c>
      <c r="G106" s="302">
        <f t="shared" si="4"/>
        <v>1.7743402293229016E-2</v>
      </c>
      <c r="H106" s="302">
        <f t="shared" si="5"/>
        <v>1.7743402293229016E-2</v>
      </c>
    </row>
    <row r="107" spans="1:8" x14ac:dyDescent="0.2">
      <c r="A107" s="306" t="s">
        <v>752</v>
      </c>
      <c r="B107" s="306" t="s">
        <v>753</v>
      </c>
      <c r="C107" s="306">
        <v>5</v>
      </c>
      <c r="D107" s="309">
        <v>0.94052000000000002</v>
      </c>
      <c r="E107" s="306">
        <v>104.96</v>
      </c>
      <c r="F107" s="304">
        <f t="shared" si="3"/>
        <v>0.94985340229322901</v>
      </c>
      <c r="G107" s="302">
        <f t="shared" si="4"/>
        <v>9.3334022932289873E-3</v>
      </c>
      <c r="H107" s="302">
        <f t="shared" si="5"/>
        <v>9.3334022932289873E-3</v>
      </c>
    </row>
    <row r="108" spans="1:8" x14ac:dyDescent="0.2">
      <c r="A108" s="306" t="s">
        <v>752</v>
      </c>
      <c r="B108" s="306" t="s">
        <v>753</v>
      </c>
      <c r="C108" s="306">
        <v>6</v>
      </c>
      <c r="D108" s="309">
        <v>0.94820000000000004</v>
      </c>
      <c r="E108" s="306">
        <v>104.99</v>
      </c>
      <c r="F108" s="304">
        <f t="shared" si="3"/>
        <v>0.95911705800244818</v>
      </c>
      <c r="G108" s="302">
        <f t="shared" si="4"/>
        <v>1.0917058002448132E-2</v>
      </c>
      <c r="H108" s="302">
        <f t="shared" si="5"/>
        <v>1.0917058002448132E-2</v>
      </c>
    </row>
    <row r="109" spans="1:8" x14ac:dyDescent="0.2">
      <c r="A109" s="306" t="s">
        <v>752</v>
      </c>
      <c r="B109" s="306" t="s">
        <v>753</v>
      </c>
      <c r="C109" s="306">
        <v>7</v>
      </c>
      <c r="D109" s="309">
        <v>0.95530999999999999</v>
      </c>
      <c r="E109" s="306">
        <v>105.02</v>
      </c>
      <c r="F109" s="304">
        <f t="shared" si="3"/>
        <v>0.96817310289043235</v>
      </c>
      <c r="G109" s="302">
        <f t="shared" si="4"/>
        <v>1.2863102890432354E-2</v>
      </c>
      <c r="H109" s="302">
        <f t="shared" si="5"/>
        <v>1.2863102890432354E-2</v>
      </c>
    </row>
    <row r="110" spans="1:8" x14ac:dyDescent="0.2">
      <c r="A110" s="306" t="s">
        <v>752</v>
      </c>
      <c r="B110" s="306" t="s">
        <v>753</v>
      </c>
      <c r="C110" s="306">
        <v>10</v>
      </c>
      <c r="D110" s="309">
        <v>0.97404999999999997</v>
      </c>
      <c r="E110" s="306">
        <v>105.08</v>
      </c>
      <c r="F110" s="304">
        <f t="shared" si="3"/>
        <v>0.9856427164413617</v>
      </c>
      <c r="G110" s="302">
        <f t="shared" si="4"/>
        <v>1.1592716441361728E-2</v>
      </c>
      <c r="H110" s="302">
        <f t="shared" si="5"/>
        <v>1.1592716441361728E-2</v>
      </c>
    </row>
    <row r="111" spans="1:8" x14ac:dyDescent="0.2">
      <c r="A111" s="306" t="s">
        <v>752</v>
      </c>
      <c r="B111" s="306" t="s">
        <v>753</v>
      </c>
      <c r="C111" s="306">
        <v>15</v>
      </c>
      <c r="D111" s="309">
        <v>0.99953000000000003</v>
      </c>
      <c r="E111" s="306">
        <v>105.15</v>
      </c>
      <c r="F111" s="304">
        <f t="shared" si="3"/>
        <v>1.0048971028518281</v>
      </c>
      <c r="G111" s="302">
        <f t="shared" si="4"/>
        <v>5.367102851828065E-3</v>
      </c>
      <c r="H111" s="302">
        <f t="shared" si="5"/>
        <v>5.367102851828065E-3</v>
      </c>
    </row>
    <row r="112" spans="1:8" x14ac:dyDescent="0.2">
      <c r="A112" s="306" t="s">
        <v>752</v>
      </c>
      <c r="B112" s="306" t="s">
        <v>753</v>
      </c>
      <c r="C112" s="306">
        <v>20</v>
      </c>
      <c r="D112" s="309">
        <v>1.0205</v>
      </c>
      <c r="E112" s="306">
        <v>105.22</v>
      </c>
      <c r="F112" s="304">
        <f t="shared" si="3"/>
        <v>1.0228785641884315</v>
      </c>
      <c r="G112" s="302">
        <f t="shared" si="4"/>
        <v>2.3785641884315201E-3</v>
      </c>
      <c r="H112" s="302">
        <f t="shared" si="5"/>
        <v>2.3785641884315201E-3</v>
      </c>
    </row>
    <row r="113" spans="1:8" x14ac:dyDescent="0.2">
      <c r="A113" s="306" t="s">
        <v>752</v>
      </c>
      <c r="B113" s="306" t="s">
        <v>753</v>
      </c>
      <c r="C113" s="306">
        <v>25</v>
      </c>
      <c r="D113" s="309">
        <v>1.0385</v>
      </c>
      <c r="E113" s="306">
        <v>105.28</v>
      </c>
      <c r="F113" s="304">
        <f t="shared" si="3"/>
        <v>1.0372308101577801</v>
      </c>
      <c r="G113" s="302">
        <f t="shared" si="4"/>
        <v>1.2691898422199088E-3</v>
      </c>
      <c r="H113" s="302">
        <f t="shared" si="5"/>
        <v>-1.2691898422199088E-3</v>
      </c>
    </row>
    <row r="114" spans="1:8" x14ac:dyDescent="0.2">
      <c r="A114" s="306" t="s">
        <v>752</v>
      </c>
      <c r="B114" s="306" t="s">
        <v>753</v>
      </c>
      <c r="C114" s="306">
        <v>30</v>
      </c>
      <c r="D114" s="309">
        <v>1.0543</v>
      </c>
      <c r="E114" s="306">
        <v>105.34</v>
      </c>
      <c r="F114" s="304">
        <f t="shared" si="3"/>
        <v>1.0505627225866192</v>
      </c>
      <c r="G114" s="302">
        <f t="shared" si="4"/>
        <v>3.7372774133808129E-3</v>
      </c>
      <c r="H114" s="302">
        <f t="shared" si="5"/>
        <v>-3.7372774133808129E-3</v>
      </c>
    </row>
    <row r="115" spans="1:8" x14ac:dyDescent="0.2">
      <c r="A115" s="306" t="s">
        <v>752</v>
      </c>
      <c r="B115" s="306" t="s">
        <v>753</v>
      </c>
      <c r="C115" s="306">
        <v>1</v>
      </c>
      <c r="D115" s="308">
        <v>2.1335E-2</v>
      </c>
      <c r="E115" s="306">
        <v>102.7</v>
      </c>
      <c r="F115" s="304">
        <f t="shared" si="3"/>
        <v>1.9048795795242768E-2</v>
      </c>
      <c r="G115" s="302">
        <f t="shared" si="4"/>
        <v>2.286204204757232E-3</v>
      </c>
      <c r="H115" s="302">
        <f t="shared" si="5"/>
        <v>-2.286204204757232E-3</v>
      </c>
    </row>
    <row r="116" spans="1:8" x14ac:dyDescent="0.2">
      <c r="A116" s="306" t="s">
        <v>752</v>
      </c>
      <c r="B116" s="306" t="s">
        <v>753</v>
      </c>
      <c r="C116" s="306">
        <v>2</v>
      </c>
      <c r="D116" s="308">
        <v>4.7104E-2</v>
      </c>
      <c r="E116" s="306">
        <v>102.79</v>
      </c>
      <c r="F116" s="304">
        <f t="shared" si="3"/>
        <v>5.1881655519537162E-2</v>
      </c>
      <c r="G116" s="302">
        <f t="shared" si="4"/>
        <v>4.777655519537162E-3</v>
      </c>
      <c r="H116" s="302">
        <f t="shared" si="5"/>
        <v>4.777655519537162E-3</v>
      </c>
    </row>
    <row r="117" spans="1:8" x14ac:dyDescent="0.2">
      <c r="A117" s="306" t="s">
        <v>752</v>
      </c>
      <c r="B117" s="306" t="s">
        <v>753</v>
      </c>
      <c r="C117" s="306">
        <v>3</v>
      </c>
      <c r="D117" s="308">
        <v>8.1414E-2</v>
      </c>
      <c r="E117" s="306">
        <v>102.88</v>
      </c>
      <c r="F117" s="304">
        <f t="shared" si="3"/>
        <v>8.6087249881529715E-2</v>
      </c>
      <c r="G117" s="302">
        <f t="shared" si="4"/>
        <v>4.6732498815297147E-3</v>
      </c>
      <c r="H117" s="302">
        <f t="shared" si="5"/>
        <v>4.6732498815297147E-3</v>
      </c>
    </row>
    <row r="118" spans="1:8" x14ac:dyDescent="0.2">
      <c r="A118" s="306" t="s">
        <v>752</v>
      </c>
      <c r="B118" s="306" t="s">
        <v>753</v>
      </c>
      <c r="C118" s="306">
        <v>4</v>
      </c>
      <c r="D118" s="309">
        <v>0.96316000000000002</v>
      </c>
      <c r="E118" s="306">
        <v>105.04</v>
      </c>
      <c r="F118" s="304">
        <f t="shared" si="3"/>
        <v>0.97409270163188921</v>
      </c>
      <c r="G118" s="302">
        <f t="shared" si="4"/>
        <v>1.0932701631889197E-2</v>
      </c>
      <c r="H118" s="302">
        <f t="shared" si="5"/>
        <v>1.0932701631889197E-2</v>
      </c>
    </row>
    <row r="119" spans="1:8" x14ac:dyDescent="0.2">
      <c r="A119" s="306" t="s">
        <v>752</v>
      </c>
      <c r="B119" s="306" t="s">
        <v>753</v>
      </c>
      <c r="C119" s="306">
        <v>5</v>
      </c>
      <c r="D119" s="309">
        <v>0.96992999999999996</v>
      </c>
      <c r="E119" s="306">
        <v>105.06</v>
      </c>
      <c r="F119" s="304">
        <f t="shared" si="3"/>
        <v>0.97991639118845342</v>
      </c>
      <c r="G119" s="302">
        <f t="shared" si="4"/>
        <v>9.9863911884534584E-3</v>
      </c>
      <c r="H119" s="302">
        <f t="shared" si="5"/>
        <v>9.9863911884534584E-3</v>
      </c>
    </row>
    <row r="120" spans="1:8" x14ac:dyDescent="0.2">
      <c r="A120" s="306" t="s">
        <v>752</v>
      </c>
      <c r="B120" s="306" t="s">
        <v>753</v>
      </c>
      <c r="C120" s="306">
        <v>6</v>
      </c>
      <c r="D120" s="309">
        <v>0.97624999999999995</v>
      </c>
      <c r="E120" s="306">
        <v>105.06</v>
      </c>
      <c r="F120" s="304">
        <f t="shared" si="3"/>
        <v>0.97991639118845342</v>
      </c>
      <c r="G120" s="302">
        <f t="shared" si="4"/>
        <v>3.6663911884534661E-3</v>
      </c>
      <c r="H120" s="302">
        <f t="shared" si="5"/>
        <v>3.6663911884534661E-3</v>
      </c>
    </row>
    <row r="121" spans="1:8" x14ac:dyDescent="0.2">
      <c r="A121" s="306" t="s">
        <v>752</v>
      </c>
      <c r="B121" s="306" t="s">
        <v>753</v>
      </c>
      <c r="C121" s="306">
        <v>7</v>
      </c>
      <c r="D121" s="309">
        <v>0.98219000000000001</v>
      </c>
      <c r="E121" s="306">
        <v>105.11</v>
      </c>
      <c r="F121" s="304">
        <f t="shared" si="3"/>
        <v>0.99404646318726009</v>
      </c>
      <c r="G121" s="302">
        <f t="shared" si="4"/>
        <v>1.185646318726008E-2</v>
      </c>
      <c r="H121" s="302">
        <f t="shared" si="5"/>
        <v>1.185646318726008E-2</v>
      </c>
    </row>
    <row r="122" spans="1:8" x14ac:dyDescent="0.2">
      <c r="A122" s="306" t="s">
        <v>752</v>
      </c>
      <c r="B122" s="306" t="s">
        <v>753</v>
      </c>
      <c r="C122" s="306">
        <v>10</v>
      </c>
      <c r="D122" s="309">
        <v>0.99824999999999997</v>
      </c>
      <c r="E122" s="306">
        <v>105.15</v>
      </c>
      <c r="F122" s="304">
        <f t="shared" si="3"/>
        <v>1.0048971028518281</v>
      </c>
      <c r="G122" s="302">
        <f t="shared" si="4"/>
        <v>6.6471028518281239E-3</v>
      </c>
      <c r="H122" s="302">
        <f t="shared" si="5"/>
        <v>6.6471028518281239E-3</v>
      </c>
    </row>
    <row r="123" spans="1:8" x14ac:dyDescent="0.2">
      <c r="A123" s="306" t="s">
        <v>752</v>
      </c>
      <c r="B123" s="306" t="s">
        <v>753</v>
      </c>
      <c r="C123" s="306">
        <v>15</v>
      </c>
      <c r="D123" s="309">
        <v>1.0207999999999999</v>
      </c>
      <c r="E123" s="306">
        <v>105.23</v>
      </c>
      <c r="F123" s="304">
        <f t="shared" si="3"/>
        <v>1.0253397943961318</v>
      </c>
      <c r="G123" s="302">
        <f t="shared" si="4"/>
        <v>4.5397943961318354E-3</v>
      </c>
      <c r="H123" s="302">
        <f t="shared" si="5"/>
        <v>4.5397943961318354E-3</v>
      </c>
    </row>
    <row r="124" spans="1:8" x14ac:dyDescent="0.2">
      <c r="A124" s="306" t="s">
        <v>752</v>
      </c>
      <c r="B124" s="306" t="s">
        <v>753</v>
      </c>
      <c r="C124" s="306">
        <v>20</v>
      </c>
      <c r="D124" s="309">
        <v>1.0398000000000001</v>
      </c>
      <c r="E124" s="306">
        <v>105.3</v>
      </c>
      <c r="F124" s="304">
        <f t="shared" si="3"/>
        <v>1.0417900914981146</v>
      </c>
      <c r="G124" s="302">
        <f t="shared" si="4"/>
        <v>1.9900914981145768E-3</v>
      </c>
      <c r="H124" s="302">
        <f t="shared" si="5"/>
        <v>1.9900914981145768E-3</v>
      </c>
    </row>
    <row r="125" spans="1:8" x14ac:dyDescent="0.2">
      <c r="A125" s="306" t="s">
        <v>752</v>
      </c>
      <c r="B125" s="306" t="s">
        <v>753</v>
      </c>
      <c r="C125" s="306">
        <v>25</v>
      </c>
      <c r="D125" s="309">
        <v>1.0563</v>
      </c>
      <c r="E125" s="306">
        <v>105.36</v>
      </c>
      <c r="F125" s="304">
        <f t="shared" si="3"/>
        <v>1.0547731621845742</v>
      </c>
      <c r="G125" s="302">
        <f t="shared" si="4"/>
        <v>1.5268378154258411E-3</v>
      </c>
      <c r="H125" s="302">
        <f t="shared" si="5"/>
        <v>-1.5268378154258411E-3</v>
      </c>
    </row>
    <row r="126" spans="1:8" x14ac:dyDescent="0.2">
      <c r="A126" s="306" t="s">
        <v>752</v>
      </c>
      <c r="B126" s="306" t="s">
        <v>753</v>
      </c>
      <c r="C126" s="306">
        <v>30</v>
      </c>
      <c r="D126" s="309">
        <v>1.071</v>
      </c>
      <c r="E126" s="306">
        <v>105.41</v>
      </c>
      <c r="F126" s="304">
        <f t="shared" si="3"/>
        <v>1.0647746183894924</v>
      </c>
      <c r="G126" s="302">
        <f t="shared" si="4"/>
        <v>6.2253816105075632E-3</v>
      </c>
      <c r="H126" s="302">
        <f t="shared" si="5"/>
        <v>-6.2253816105075632E-3</v>
      </c>
    </row>
    <row r="127" spans="1:8" x14ac:dyDescent="0.2">
      <c r="A127" s="306" t="s">
        <v>752</v>
      </c>
      <c r="B127" s="306" t="s">
        <v>753</v>
      </c>
      <c r="C127" s="306">
        <v>1</v>
      </c>
      <c r="D127" s="308">
        <v>2.1864000000000001E-2</v>
      </c>
      <c r="E127" s="306">
        <v>102.71</v>
      </c>
      <c r="F127" s="304">
        <f t="shared" si="3"/>
        <v>2.2624979181273375E-2</v>
      </c>
      <c r="G127" s="302">
        <f t="shared" si="4"/>
        <v>7.6097918127337322E-4</v>
      </c>
      <c r="H127" s="302">
        <f t="shared" si="5"/>
        <v>7.6097918127337322E-4</v>
      </c>
    </row>
    <row r="128" spans="1:8" x14ac:dyDescent="0.2">
      <c r="A128" s="306" t="s">
        <v>752</v>
      </c>
      <c r="B128" s="306" t="s">
        <v>753</v>
      </c>
      <c r="C128" s="306">
        <v>2</v>
      </c>
      <c r="D128" s="308">
        <v>4.8765000000000003E-2</v>
      </c>
      <c r="E128" s="306">
        <v>102.78</v>
      </c>
      <c r="F128" s="304">
        <f t="shared" si="3"/>
        <v>4.8163345483771991E-2</v>
      </c>
      <c r="G128" s="302">
        <f t="shared" si="4"/>
        <v>6.016545162280118E-4</v>
      </c>
      <c r="H128" s="302">
        <f t="shared" si="5"/>
        <v>-6.016545162280118E-4</v>
      </c>
    </row>
    <row r="129" spans="1:8" x14ac:dyDescent="0.2">
      <c r="A129" s="306" t="s">
        <v>752</v>
      </c>
      <c r="B129" s="306" t="s">
        <v>753</v>
      </c>
      <c r="C129" s="306">
        <v>3</v>
      </c>
      <c r="D129" s="309">
        <v>0.98512</v>
      </c>
      <c r="E129" s="306">
        <v>105.09</v>
      </c>
      <c r="F129" s="304">
        <f t="shared" si="3"/>
        <v>0.98846891272842186</v>
      </c>
      <c r="G129" s="302">
        <f t="shared" si="4"/>
        <v>3.3489127284218601E-3</v>
      </c>
      <c r="H129" s="302">
        <f t="shared" si="5"/>
        <v>3.3489127284218601E-3</v>
      </c>
    </row>
    <row r="130" spans="1:8" x14ac:dyDescent="0.2">
      <c r="A130" s="306" t="s">
        <v>752</v>
      </c>
      <c r="B130" s="306" t="s">
        <v>753</v>
      </c>
      <c r="C130" s="306">
        <v>4</v>
      </c>
      <c r="D130" s="309">
        <v>0.99109000000000003</v>
      </c>
      <c r="E130" s="306">
        <v>105.12</v>
      </c>
      <c r="F130" s="304">
        <f t="shared" si="3"/>
        <v>0.99679745359026128</v>
      </c>
      <c r="G130" s="302">
        <f t="shared" si="4"/>
        <v>5.7074535902612578E-3</v>
      </c>
      <c r="H130" s="302">
        <f t="shared" si="5"/>
        <v>5.7074535902612578E-3</v>
      </c>
    </row>
    <row r="131" spans="1:8" x14ac:dyDescent="0.2">
      <c r="A131" s="306" t="s">
        <v>752</v>
      </c>
      <c r="B131" s="306" t="s">
        <v>753</v>
      </c>
      <c r="C131" s="306">
        <v>5</v>
      </c>
      <c r="D131" s="309">
        <v>0.99673</v>
      </c>
      <c r="E131" s="306">
        <v>105.17</v>
      </c>
      <c r="F131" s="304">
        <f t="shared" ref="F131:F138" si="6">-0.030314551*E131^3 + 9.432834797*E131^2 - 977.9384933*E131 + 33780.38242</f>
        <v>1.0101672818636871</v>
      </c>
      <c r="G131" s="302">
        <f t="shared" ref="G131:G138" si="7">ABS(D131-F131)</f>
        <v>1.3437281863687089E-2</v>
      </c>
      <c r="H131" s="302">
        <f t="shared" ref="H131:H138" si="8">F131-D131</f>
        <v>1.3437281863687089E-2</v>
      </c>
    </row>
    <row r="132" spans="1:8" x14ac:dyDescent="0.2">
      <c r="A132" s="306" t="s">
        <v>752</v>
      </c>
      <c r="B132" s="306" t="s">
        <v>753</v>
      </c>
      <c r="C132" s="306">
        <v>6</v>
      </c>
      <c r="D132" s="309">
        <v>1.0021</v>
      </c>
      <c r="E132" s="306">
        <v>105.18</v>
      </c>
      <c r="F132" s="304">
        <f t="shared" si="6"/>
        <v>1.0127629495618748</v>
      </c>
      <c r="G132" s="302">
        <f t="shared" si="7"/>
        <v>1.0662949561874857E-2</v>
      </c>
      <c r="H132" s="302">
        <f t="shared" si="8"/>
        <v>1.0662949561874857E-2</v>
      </c>
    </row>
    <row r="133" spans="1:8" x14ac:dyDescent="0.2">
      <c r="A133" s="306" t="s">
        <v>752</v>
      </c>
      <c r="B133" s="306" t="s">
        <v>753</v>
      </c>
      <c r="C133" s="306">
        <v>7</v>
      </c>
      <c r="D133" s="309">
        <v>1.0072000000000001</v>
      </c>
      <c r="E133" s="306">
        <v>105.19</v>
      </c>
      <c r="F133" s="304">
        <f t="shared" si="6"/>
        <v>1.0153320935278316</v>
      </c>
      <c r="G133" s="302">
        <f t="shared" si="7"/>
        <v>8.1320935278315076E-3</v>
      </c>
      <c r="H133" s="302">
        <f t="shared" si="8"/>
        <v>8.1320935278315076E-3</v>
      </c>
    </row>
    <row r="134" spans="1:8" x14ac:dyDescent="0.2">
      <c r="A134" s="306" t="s">
        <v>752</v>
      </c>
      <c r="B134" s="306" t="s">
        <v>753</v>
      </c>
      <c r="C134" s="306">
        <v>10</v>
      </c>
      <c r="D134" s="309">
        <v>1.0210999999999999</v>
      </c>
      <c r="E134" s="306">
        <v>105.25</v>
      </c>
      <c r="F134" s="304">
        <f t="shared" si="6"/>
        <v>1.0301797734064166</v>
      </c>
      <c r="G134" s="302">
        <f t="shared" si="7"/>
        <v>9.0797734064167468E-3</v>
      </c>
      <c r="H134" s="302">
        <f t="shared" si="8"/>
        <v>9.0797734064167468E-3</v>
      </c>
    </row>
    <row r="135" spans="1:8" x14ac:dyDescent="0.2">
      <c r="A135" s="306" t="s">
        <v>752</v>
      </c>
      <c r="B135" s="306" t="s">
        <v>753</v>
      </c>
      <c r="C135" s="306">
        <v>15</v>
      </c>
      <c r="D135" s="309">
        <v>1.0411999999999999</v>
      </c>
      <c r="E135" s="306">
        <v>105.31</v>
      </c>
      <c r="F135" s="304">
        <f t="shared" si="6"/>
        <v>1.0440267635640339</v>
      </c>
      <c r="G135" s="302">
        <f t="shared" si="7"/>
        <v>2.8267635640339961E-3</v>
      </c>
      <c r="H135" s="302">
        <f t="shared" si="8"/>
        <v>2.8267635640339961E-3</v>
      </c>
    </row>
    <row r="136" spans="1:8" x14ac:dyDescent="0.2">
      <c r="A136" s="306" t="s">
        <v>752</v>
      </c>
      <c r="B136" s="306" t="s">
        <v>753</v>
      </c>
      <c r="C136" s="306">
        <v>20</v>
      </c>
      <c r="D136" s="309">
        <v>1.0585</v>
      </c>
      <c r="E136" s="306">
        <v>105.36</v>
      </c>
      <c r="F136" s="304">
        <f t="shared" si="6"/>
        <v>1.0547731621845742</v>
      </c>
      <c r="G136" s="302">
        <f t="shared" si="7"/>
        <v>3.7268378154258208E-3</v>
      </c>
      <c r="H136" s="302">
        <f t="shared" si="8"/>
        <v>-3.7268378154258208E-3</v>
      </c>
    </row>
    <row r="137" spans="1:8" x14ac:dyDescent="0.2">
      <c r="A137" s="306" t="s">
        <v>752</v>
      </c>
      <c r="B137" s="306" t="s">
        <v>753</v>
      </c>
      <c r="C137" s="306">
        <v>25</v>
      </c>
      <c r="D137" s="309">
        <v>1.0737000000000001</v>
      </c>
      <c r="E137" s="306">
        <v>105.42</v>
      </c>
      <c r="F137" s="304">
        <f t="shared" si="6"/>
        <v>1.0666835157826426</v>
      </c>
      <c r="G137" s="302">
        <f t="shared" si="7"/>
        <v>7.0164842173574549E-3</v>
      </c>
      <c r="H137" s="302">
        <f t="shared" si="8"/>
        <v>-7.0164842173574549E-3</v>
      </c>
    </row>
    <row r="138" spans="1:8" x14ac:dyDescent="0.2">
      <c r="A138" s="306" t="s">
        <v>752</v>
      </c>
      <c r="B138" s="306" t="s">
        <v>753</v>
      </c>
      <c r="C138" s="306">
        <v>30</v>
      </c>
      <c r="D138" s="309">
        <v>1.0873999999999999</v>
      </c>
      <c r="E138" s="306">
        <v>105.47</v>
      </c>
      <c r="F138" s="304">
        <f t="shared" si="6"/>
        <v>1.0757610296786879</v>
      </c>
      <c r="G138" s="302">
        <f t="shared" si="7"/>
        <v>1.1638970321312003E-2</v>
      </c>
      <c r="H138" s="302">
        <f t="shared" si="8"/>
        <v>-1.1638970321312003E-2</v>
      </c>
    </row>
    <row r="139" spans="1:8" x14ac:dyDescent="0.2">
      <c r="A139" s="307" t="s">
        <v>752</v>
      </c>
      <c r="B139" s="307" t="s">
        <v>753</v>
      </c>
      <c r="C139" s="307">
        <v>4</v>
      </c>
      <c r="D139" s="310">
        <v>0.89639000000000002</v>
      </c>
      <c r="E139" s="307">
        <v>102.95</v>
      </c>
      <c r="F139" s="305">
        <f t="shared" ref="F139:F140" si="9">-0.030314551*E139^3 + 9.432834797*E139^2 - 977.9384933*E139 + 33780.38242</f>
        <v>0.11355577142239781</v>
      </c>
      <c r="G139" s="303">
        <f t="shared" ref="G139:G140" si="10">ABS(D139-F139)</f>
        <v>0.78283422857760221</v>
      </c>
      <c r="H139" s="303">
        <f t="shared" ref="H139:H140" si="11">F139-D139</f>
        <v>-0.78283422857760221</v>
      </c>
    </row>
    <row r="140" spans="1:8" x14ac:dyDescent="0.2">
      <c r="A140" s="312" t="s">
        <v>752</v>
      </c>
      <c r="B140" s="312" t="s">
        <v>753</v>
      </c>
      <c r="C140" s="312">
        <v>6</v>
      </c>
      <c r="D140" s="313">
        <v>0.78264999999999996</v>
      </c>
      <c r="E140" s="312">
        <v>103.18</v>
      </c>
      <c r="F140" s="311">
        <f t="shared" si="9"/>
        <v>0.20831762706075097</v>
      </c>
      <c r="G140" s="314">
        <f t="shared" si="10"/>
        <v>0.57433237293924899</v>
      </c>
      <c r="H140" s="315">
        <f t="shared" si="11"/>
        <v>-0.57433237293924899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FDCA-CO2</vt:lpstr>
      <vt:lpstr>FDCA-FSC</vt:lpstr>
      <vt:lpstr>FOGO-CO2</vt:lpstr>
      <vt:lpstr>FOGO-FSC</vt:lpstr>
      <vt:lpstr>FALL ET AL. (2011)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Laila Justine Devitre</cp:lastModifiedBy>
  <dcterms:created xsi:type="dcterms:W3CDTF">2021-01-22T15:59:35Z</dcterms:created>
  <dcterms:modified xsi:type="dcterms:W3CDTF">2021-08-20T15:22:14Z</dcterms:modified>
</cp:coreProperties>
</file>