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Benchmarking\Boullanger_Wood_2022\"/>
    </mc:Choice>
  </mc:AlternateContent>
  <xr:revisionPtr revIDLastSave="0" documentId="8_{A3A77E2A-BD60-4727-87BE-F7318F0536BE}" xr6:coauthVersionLast="47" xr6:coauthVersionMax="47" xr10:uidLastSave="{00000000-0000-0000-0000-000000000000}"/>
  <bookViews>
    <workbookView xWindow="28680" yWindow="-120" windowWidth="29040" windowHeight="15960" tabRatio="500" xr2:uid="{00000000-000D-0000-FFFF-FFFF00000000}"/>
  </bookViews>
  <sheets>
    <sheet name="Feuil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" i="1" l="1"/>
  <c r="Q2" i="1"/>
  <c r="R2" i="1"/>
  <c r="S2" i="1"/>
  <c r="T2" i="1"/>
  <c r="U2" i="1"/>
  <c r="V2" i="1"/>
  <c r="W2" i="1"/>
  <c r="Y2" i="1"/>
  <c r="Z2" i="1"/>
  <c r="AH2" i="1"/>
  <c r="AC2" i="1"/>
  <c r="AB2" i="1"/>
  <c r="AG2" i="1"/>
  <c r="AD2" i="1"/>
  <c r="AI2" i="1"/>
  <c r="BK2" i="1"/>
  <c r="BN2" i="1"/>
  <c r="AE2" i="1"/>
  <c r="BG2" i="1"/>
  <c r="AS2" i="1"/>
  <c r="BI2" i="1"/>
  <c r="BJ2" i="1"/>
  <c r="AA2" i="1"/>
  <c r="AF2" i="1"/>
  <c r="AT2" i="1"/>
  <c r="BL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3" i="1"/>
  <c r="BF2" i="1"/>
  <c r="Q3" i="1"/>
  <c r="R3" i="1"/>
  <c r="S3" i="1"/>
  <c r="T3" i="1"/>
  <c r="U3" i="1"/>
  <c r="V3" i="1"/>
  <c r="W3" i="1"/>
  <c r="Y3" i="1"/>
  <c r="Z3" i="1"/>
  <c r="AH3" i="1"/>
  <c r="AC3" i="1"/>
  <c r="AB3" i="1"/>
  <c r="AG3" i="1"/>
  <c r="AD3" i="1"/>
  <c r="AI3" i="1"/>
  <c r="AE3" i="1"/>
  <c r="BK3" i="1"/>
  <c r="BG3" i="1"/>
  <c r="Q4" i="1"/>
  <c r="R4" i="1"/>
  <c r="S4" i="1"/>
  <c r="T4" i="1"/>
  <c r="U4" i="1"/>
  <c r="V4" i="1"/>
  <c r="W4" i="1"/>
  <c r="Y4" i="1"/>
  <c r="Z4" i="1"/>
  <c r="AH4" i="1"/>
  <c r="AC4" i="1"/>
  <c r="AB4" i="1"/>
  <c r="AG4" i="1"/>
  <c r="AD4" i="1"/>
  <c r="AI4" i="1"/>
  <c r="AE4" i="1"/>
  <c r="BK4" i="1"/>
  <c r="BG4" i="1"/>
  <c r="Q5" i="1"/>
  <c r="R5" i="1"/>
  <c r="S5" i="1"/>
  <c r="T5" i="1"/>
  <c r="U5" i="1"/>
  <c r="V5" i="1"/>
  <c r="W5" i="1"/>
  <c r="Y5" i="1"/>
  <c r="Z5" i="1"/>
  <c r="AH5" i="1"/>
  <c r="AC5" i="1"/>
  <c r="AB5" i="1"/>
  <c r="AG5" i="1"/>
  <c r="AD5" i="1"/>
  <c r="AI5" i="1"/>
  <c r="AE5" i="1"/>
  <c r="BK5" i="1"/>
  <c r="BG5" i="1"/>
  <c r="Q6" i="1"/>
  <c r="R6" i="1"/>
  <c r="S6" i="1"/>
  <c r="T6" i="1"/>
  <c r="U6" i="1"/>
  <c r="V6" i="1"/>
  <c r="W6" i="1"/>
  <c r="Y6" i="1"/>
  <c r="Z6" i="1"/>
  <c r="AH6" i="1"/>
  <c r="AC6" i="1"/>
  <c r="AB6" i="1"/>
  <c r="AG6" i="1"/>
  <c r="AD6" i="1"/>
  <c r="AI6" i="1"/>
  <c r="AE6" i="1"/>
  <c r="BK6" i="1"/>
  <c r="BG6" i="1"/>
  <c r="Q7" i="1"/>
  <c r="R7" i="1"/>
  <c r="S7" i="1"/>
  <c r="T7" i="1"/>
  <c r="U7" i="1"/>
  <c r="V7" i="1"/>
  <c r="W7" i="1"/>
  <c r="Y7" i="1"/>
  <c r="Z7" i="1"/>
  <c r="AH7" i="1"/>
  <c r="AC7" i="1"/>
  <c r="AB7" i="1"/>
  <c r="AG7" i="1"/>
  <c r="AD7" i="1"/>
  <c r="AI7" i="1"/>
  <c r="AE7" i="1"/>
  <c r="BK7" i="1"/>
  <c r="BG7" i="1"/>
  <c r="Q8" i="1"/>
  <c r="R8" i="1"/>
  <c r="S8" i="1"/>
  <c r="T8" i="1"/>
  <c r="U8" i="1"/>
  <c r="V8" i="1"/>
  <c r="W8" i="1"/>
  <c r="Y8" i="1"/>
  <c r="Z8" i="1"/>
  <c r="AH8" i="1"/>
  <c r="AC8" i="1"/>
  <c r="AB8" i="1"/>
  <c r="AG8" i="1"/>
  <c r="AD8" i="1"/>
  <c r="AI8" i="1"/>
  <c r="AE8" i="1"/>
  <c r="BK8" i="1"/>
  <c r="BG8" i="1"/>
  <c r="Q9" i="1"/>
  <c r="R9" i="1"/>
  <c r="S9" i="1"/>
  <c r="T9" i="1"/>
  <c r="U9" i="1"/>
  <c r="V9" i="1"/>
  <c r="W9" i="1"/>
  <c r="Y9" i="1"/>
  <c r="Z9" i="1"/>
  <c r="AH9" i="1"/>
  <c r="AC9" i="1"/>
  <c r="AB9" i="1"/>
  <c r="AG9" i="1"/>
  <c r="AD9" i="1"/>
  <c r="AI9" i="1"/>
  <c r="AE9" i="1"/>
  <c r="BK9" i="1"/>
  <c r="BG9" i="1"/>
  <c r="Q10" i="1"/>
  <c r="R10" i="1"/>
  <c r="S10" i="1"/>
  <c r="T10" i="1"/>
  <c r="U10" i="1"/>
  <c r="V10" i="1"/>
  <c r="W10" i="1"/>
  <c r="Y10" i="1"/>
  <c r="Z10" i="1"/>
  <c r="AH10" i="1"/>
  <c r="AC10" i="1"/>
  <c r="AB10" i="1"/>
  <c r="AG10" i="1"/>
  <c r="AD10" i="1"/>
  <c r="AI10" i="1"/>
  <c r="AE10" i="1"/>
  <c r="BK10" i="1"/>
  <c r="BG10" i="1"/>
  <c r="Q11" i="1"/>
  <c r="R11" i="1"/>
  <c r="S11" i="1"/>
  <c r="T11" i="1"/>
  <c r="U11" i="1"/>
  <c r="V11" i="1"/>
  <c r="W11" i="1"/>
  <c r="Y11" i="1"/>
  <c r="Z11" i="1"/>
  <c r="AH11" i="1"/>
  <c r="AC11" i="1"/>
  <c r="AB11" i="1"/>
  <c r="AG11" i="1"/>
  <c r="AD11" i="1"/>
  <c r="AI11" i="1"/>
  <c r="AE11" i="1"/>
  <c r="BK11" i="1"/>
  <c r="BG11" i="1"/>
  <c r="Q12" i="1"/>
  <c r="R12" i="1"/>
  <c r="S12" i="1"/>
  <c r="T12" i="1"/>
  <c r="U12" i="1"/>
  <c r="V12" i="1"/>
  <c r="W12" i="1"/>
  <c r="Y12" i="1"/>
  <c r="Z12" i="1"/>
  <c r="AH12" i="1"/>
  <c r="AC12" i="1"/>
  <c r="AB12" i="1"/>
  <c r="AG12" i="1"/>
  <c r="AD12" i="1"/>
  <c r="AI12" i="1"/>
  <c r="AE12" i="1"/>
  <c r="BK12" i="1"/>
  <c r="BG12" i="1"/>
  <c r="Q13" i="1"/>
  <c r="R13" i="1"/>
  <c r="S13" i="1"/>
  <c r="T13" i="1"/>
  <c r="U13" i="1"/>
  <c r="V13" i="1"/>
  <c r="W13" i="1"/>
  <c r="Y13" i="1"/>
  <c r="Z13" i="1"/>
  <c r="AH13" i="1"/>
  <c r="AC13" i="1"/>
  <c r="AB13" i="1"/>
  <c r="AG13" i="1"/>
  <c r="AD13" i="1"/>
  <c r="AI13" i="1"/>
  <c r="AE13" i="1"/>
  <c r="BK13" i="1"/>
  <c r="BG13" i="1"/>
  <c r="Q14" i="1"/>
  <c r="R14" i="1"/>
  <c r="S14" i="1"/>
  <c r="T14" i="1"/>
  <c r="U14" i="1"/>
  <c r="V14" i="1"/>
  <c r="W14" i="1"/>
  <c r="Y14" i="1"/>
  <c r="Z14" i="1"/>
  <c r="AH14" i="1"/>
  <c r="AC14" i="1"/>
  <c r="AB14" i="1"/>
  <c r="AG14" i="1"/>
  <c r="AD14" i="1"/>
  <c r="AI14" i="1"/>
  <c r="AE14" i="1"/>
  <c r="BK14" i="1"/>
  <c r="BG14" i="1"/>
  <c r="Q15" i="1"/>
  <c r="R15" i="1"/>
  <c r="S15" i="1"/>
  <c r="T15" i="1"/>
  <c r="U15" i="1"/>
  <c r="V15" i="1"/>
  <c r="W15" i="1"/>
  <c r="Y15" i="1"/>
  <c r="Z15" i="1"/>
  <c r="AH15" i="1"/>
  <c r="AC15" i="1"/>
  <c r="AB15" i="1"/>
  <c r="AG15" i="1"/>
  <c r="AD15" i="1"/>
  <c r="AI15" i="1"/>
  <c r="AE15" i="1"/>
  <c r="BK15" i="1"/>
  <c r="BG15" i="1"/>
  <c r="Q16" i="1"/>
  <c r="R16" i="1"/>
  <c r="S16" i="1"/>
  <c r="T16" i="1"/>
  <c r="U16" i="1"/>
  <c r="V16" i="1"/>
  <c r="W16" i="1"/>
  <c r="Y16" i="1"/>
  <c r="Z16" i="1"/>
  <c r="AH16" i="1"/>
  <c r="AC16" i="1"/>
  <c r="AB16" i="1"/>
  <c r="AG16" i="1"/>
  <c r="AD16" i="1"/>
  <c r="AI16" i="1"/>
  <c r="AE16" i="1"/>
  <c r="BK16" i="1"/>
  <c r="BG16" i="1"/>
  <c r="Q17" i="1"/>
  <c r="R17" i="1"/>
  <c r="S17" i="1"/>
  <c r="T17" i="1"/>
  <c r="U17" i="1"/>
  <c r="V17" i="1"/>
  <c r="W17" i="1"/>
  <c r="Y17" i="1"/>
  <c r="Z17" i="1"/>
  <c r="AH17" i="1"/>
  <c r="AC17" i="1"/>
  <c r="AB17" i="1"/>
  <c r="AG17" i="1"/>
  <c r="AD17" i="1"/>
  <c r="AI17" i="1"/>
  <c r="AE17" i="1"/>
  <c r="BK17" i="1"/>
  <c r="BG17" i="1"/>
  <c r="Q18" i="1"/>
  <c r="R18" i="1"/>
  <c r="S18" i="1"/>
  <c r="T18" i="1"/>
  <c r="U18" i="1"/>
  <c r="V18" i="1"/>
  <c r="W18" i="1"/>
  <c r="Y18" i="1"/>
  <c r="Z18" i="1"/>
  <c r="AH18" i="1"/>
  <c r="AC18" i="1"/>
  <c r="AB18" i="1"/>
  <c r="AG18" i="1"/>
  <c r="AD18" i="1"/>
  <c r="AI18" i="1"/>
  <c r="AE18" i="1"/>
  <c r="BK18" i="1"/>
  <c r="BG18" i="1"/>
  <c r="Q19" i="1"/>
  <c r="R19" i="1"/>
  <c r="S19" i="1"/>
  <c r="T19" i="1"/>
  <c r="U19" i="1"/>
  <c r="V19" i="1"/>
  <c r="W19" i="1"/>
  <c r="Y19" i="1"/>
  <c r="Z19" i="1"/>
  <c r="AH19" i="1"/>
  <c r="AC19" i="1"/>
  <c r="AB19" i="1"/>
  <c r="AG19" i="1"/>
  <c r="AD19" i="1"/>
  <c r="AI19" i="1"/>
  <c r="AE19" i="1"/>
  <c r="BK19" i="1"/>
  <c r="BG19" i="1"/>
  <c r="Q20" i="1"/>
  <c r="R20" i="1"/>
  <c r="S20" i="1"/>
  <c r="T20" i="1"/>
  <c r="U20" i="1"/>
  <c r="V20" i="1"/>
  <c r="W20" i="1"/>
  <c r="Y20" i="1"/>
  <c r="Z20" i="1"/>
  <c r="AH20" i="1"/>
  <c r="AC20" i="1"/>
  <c r="AB20" i="1"/>
  <c r="AG20" i="1"/>
  <c r="AD20" i="1"/>
  <c r="AI20" i="1"/>
  <c r="AE20" i="1"/>
  <c r="BK20" i="1"/>
  <c r="BG20" i="1"/>
  <c r="Q21" i="1"/>
  <c r="R21" i="1"/>
  <c r="S21" i="1"/>
  <c r="T21" i="1"/>
  <c r="U21" i="1"/>
  <c r="V21" i="1"/>
  <c r="W21" i="1"/>
  <c r="Y21" i="1"/>
  <c r="Z21" i="1"/>
  <c r="AH21" i="1"/>
  <c r="AC21" i="1"/>
  <c r="AB21" i="1"/>
  <c r="AG21" i="1"/>
  <c r="AD21" i="1"/>
  <c r="AI21" i="1"/>
  <c r="AE21" i="1"/>
  <c r="BK21" i="1"/>
  <c r="BG21" i="1"/>
  <c r="Q22" i="1"/>
  <c r="R22" i="1"/>
  <c r="S22" i="1"/>
  <c r="T22" i="1"/>
  <c r="U22" i="1"/>
  <c r="V22" i="1"/>
  <c r="W22" i="1"/>
  <c r="Y22" i="1"/>
  <c r="Z22" i="1"/>
  <c r="AH22" i="1"/>
  <c r="AC22" i="1"/>
  <c r="AB22" i="1"/>
  <c r="AG22" i="1"/>
  <c r="AD22" i="1"/>
  <c r="AI22" i="1"/>
  <c r="AE22" i="1"/>
  <c r="BK22" i="1"/>
  <c r="BG22" i="1"/>
  <c r="Q23" i="1"/>
  <c r="R23" i="1"/>
  <c r="S23" i="1"/>
  <c r="T23" i="1"/>
  <c r="U23" i="1"/>
  <c r="V23" i="1"/>
  <c r="W23" i="1"/>
  <c r="Y23" i="1"/>
  <c r="Z23" i="1"/>
  <c r="AH23" i="1"/>
  <c r="AC23" i="1"/>
  <c r="AB23" i="1"/>
  <c r="AG23" i="1"/>
  <c r="AD23" i="1"/>
  <c r="AI23" i="1"/>
  <c r="AE23" i="1"/>
  <c r="BK23" i="1"/>
  <c r="BG23" i="1"/>
  <c r="Q24" i="1"/>
  <c r="R24" i="1"/>
  <c r="S24" i="1"/>
  <c r="T24" i="1"/>
  <c r="U24" i="1"/>
  <c r="V24" i="1"/>
  <c r="W24" i="1"/>
  <c r="Y24" i="1"/>
  <c r="Z24" i="1"/>
  <c r="AH24" i="1"/>
  <c r="AC24" i="1"/>
  <c r="AB24" i="1"/>
  <c r="AG24" i="1"/>
  <c r="AD24" i="1"/>
  <c r="AI24" i="1"/>
  <c r="AE24" i="1"/>
  <c r="BK24" i="1"/>
  <c r="BG24" i="1"/>
  <c r="Q25" i="1"/>
  <c r="R25" i="1"/>
  <c r="S25" i="1"/>
  <c r="T25" i="1"/>
  <c r="U25" i="1"/>
  <c r="V25" i="1"/>
  <c r="W25" i="1"/>
  <c r="Y25" i="1"/>
  <c r="Z25" i="1"/>
  <c r="AH25" i="1"/>
  <c r="AC25" i="1"/>
  <c r="AB25" i="1"/>
  <c r="AG25" i="1"/>
  <c r="AD25" i="1"/>
  <c r="AI25" i="1"/>
  <c r="AE25" i="1"/>
  <c r="BK25" i="1"/>
  <c r="BG25" i="1"/>
  <c r="Q26" i="1"/>
  <c r="R26" i="1"/>
  <c r="S26" i="1"/>
  <c r="T26" i="1"/>
  <c r="U26" i="1"/>
  <c r="V26" i="1"/>
  <c r="W26" i="1"/>
  <c r="Y26" i="1"/>
  <c r="Z26" i="1"/>
  <c r="AH26" i="1"/>
  <c r="AC26" i="1"/>
  <c r="AB26" i="1"/>
  <c r="AG26" i="1"/>
  <c r="AD26" i="1"/>
  <c r="AI26" i="1"/>
  <c r="AE26" i="1"/>
  <c r="BK26" i="1"/>
  <c r="BG26" i="1"/>
  <c r="Q27" i="1"/>
  <c r="R27" i="1"/>
  <c r="S27" i="1"/>
  <c r="T27" i="1"/>
  <c r="U27" i="1"/>
  <c r="V27" i="1"/>
  <c r="W27" i="1"/>
  <c r="Y27" i="1"/>
  <c r="Z27" i="1"/>
  <c r="AH27" i="1"/>
  <c r="AC27" i="1"/>
  <c r="AB27" i="1"/>
  <c r="AG27" i="1"/>
  <c r="AD27" i="1"/>
  <c r="AI27" i="1"/>
  <c r="AE27" i="1"/>
  <c r="BK27" i="1"/>
  <c r="BG27" i="1"/>
  <c r="Q28" i="1"/>
  <c r="R28" i="1"/>
  <c r="S28" i="1"/>
  <c r="T28" i="1"/>
  <c r="U28" i="1"/>
  <c r="V28" i="1"/>
  <c r="W28" i="1"/>
  <c r="Y28" i="1"/>
  <c r="Z28" i="1"/>
  <c r="AH28" i="1"/>
  <c r="AC28" i="1"/>
  <c r="AB28" i="1"/>
  <c r="AG28" i="1"/>
  <c r="AD28" i="1"/>
  <c r="AI28" i="1"/>
  <c r="AE28" i="1"/>
  <c r="BK28" i="1"/>
  <c r="BG28" i="1"/>
  <c r="Q29" i="1"/>
  <c r="R29" i="1"/>
  <c r="S29" i="1"/>
  <c r="T29" i="1"/>
  <c r="U29" i="1"/>
  <c r="V29" i="1"/>
  <c r="W29" i="1"/>
  <c r="Y29" i="1"/>
  <c r="Z29" i="1"/>
  <c r="AH29" i="1"/>
  <c r="AC29" i="1"/>
  <c r="AB29" i="1"/>
  <c r="AG29" i="1"/>
  <c r="AD29" i="1"/>
  <c r="AI29" i="1"/>
  <c r="AE29" i="1"/>
  <c r="BK29" i="1"/>
  <c r="BG29" i="1"/>
  <c r="Q30" i="1"/>
  <c r="R30" i="1"/>
  <c r="S30" i="1"/>
  <c r="T30" i="1"/>
  <c r="U30" i="1"/>
  <c r="V30" i="1"/>
  <c r="W30" i="1"/>
  <c r="Y30" i="1"/>
  <c r="Z30" i="1"/>
  <c r="AH30" i="1"/>
  <c r="AC30" i="1"/>
  <c r="AB30" i="1"/>
  <c r="AG30" i="1"/>
  <c r="AD30" i="1"/>
  <c r="AI30" i="1"/>
  <c r="AE30" i="1"/>
  <c r="BK30" i="1"/>
  <c r="BG30" i="1"/>
  <c r="Q31" i="1"/>
  <c r="R31" i="1"/>
  <c r="S31" i="1"/>
  <c r="T31" i="1"/>
  <c r="U31" i="1"/>
  <c r="V31" i="1"/>
  <c r="W31" i="1"/>
  <c r="Y31" i="1"/>
  <c r="Z31" i="1"/>
  <c r="AH31" i="1"/>
  <c r="AC31" i="1"/>
  <c r="AB31" i="1"/>
  <c r="AG31" i="1"/>
  <c r="AD31" i="1"/>
  <c r="AI31" i="1"/>
  <c r="AE31" i="1"/>
  <c r="BK31" i="1"/>
  <c r="BG31" i="1"/>
  <c r="Q32" i="1"/>
  <c r="R32" i="1"/>
  <c r="S32" i="1"/>
  <c r="T32" i="1"/>
  <c r="U32" i="1"/>
  <c r="V32" i="1"/>
  <c r="W32" i="1"/>
  <c r="Y32" i="1"/>
  <c r="Z32" i="1"/>
  <c r="AH32" i="1"/>
  <c r="AC32" i="1"/>
  <c r="AB32" i="1"/>
  <c r="AG32" i="1"/>
  <c r="AD32" i="1"/>
  <c r="AI32" i="1"/>
  <c r="AE32" i="1"/>
  <c r="BK32" i="1"/>
  <c r="BG32" i="1"/>
  <c r="Q33" i="1"/>
  <c r="R33" i="1"/>
  <c r="S33" i="1"/>
  <c r="T33" i="1"/>
  <c r="U33" i="1"/>
  <c r="V33" i="1"/>
  <c r="W33" i="1"/>
  <c r="Y33" i="1"/>
  <c r="Z33" i="1"/>
  <c r="AH33" i="1"/>
  <c r="AC33" i="1"/>
  <c r="AB33" i="1"/>
  <c r="AG33" i="1"/>
  <c r="AD33" i="1"/>
  <c r="AI33" i="1"/>
  <c r="AE33" i="1"/>
  <c r="BK33" i="1"/>
  <c r="BG33" i="1"/>
  <c r="Q34" i="1"/>
  <c r="R34" i="1"/>
  <c r="S34" i="1"/>
  <c r="T34" i="1"/>
  <c r="U34" i="1"/>
  <c r="V34" i="1"/>
  <c r="W34" i="1"/>
  <c r="Y34" i="1"/>
  <c r="Z34" i="1"/>
  <c r="AH34" i="1"/>
  <c r="AC34" i="1"/>
  <c r="AB34" i="1"/>
  <c r="AG34" i="1"/>
  <c r="AD34" i="1"/>
  <c r="AI34" i="1"/>
  <c r="AE34" i="1"/>
  <c r="BK34" i="1"/>
  <c r="BG34" i="1"/>
  <c r="Q35" i="1"/>
  <c r="R35" i="1"/>
  <c r="S35" i="1"/>
  <c r="T35" i="1"/>
  <c r="U35" i="1"/>
  <c r="V35" i="1"/>
  <c r="W35" i="1"/>
  <c r="Y35" i="1"/>
  <c r="Z35" i="1"/>
  <c r="AH35" i="1"/>
  <c r="AC35" i="1"/>
  <c r="AB35" i="1"/>
  <c r="AG35" i="1"/>
  <c r="AD35" i="1"/>
  <c r="AI35" i="1"/>
  <c r="AE35" i="1"/>
  <c r="BK35" i="1"/>
  <c r="BG35" i="1"/>
  <c r="Q36" i="1"/>
  <c r="R36" i="1"/>
  <c r="S36" i="1"/>
  <c r="T36" i="1"/>
  <c r="U36" i="1"/>
  <c r="V36" i="1"/>
  <c r="W36" i="1"/>
  <c r="Y36" i="1"/>
  <c r="Z36" i="1"/>
  <c r="AH36" i="1"/>
  <c r="AC36" i="1"/>
  <c r="AB36" i="1"/>
  <c r="AG36" i="1"/>
  <c r="AD36" i="1"/>
  <c r="AI36" i="1"/>
  <c r="AE36" i="1"/>
  <c r="BK36" i="1"/>
  <c r="BG36" i="1"/>
  <c r="Q37" i="1"/>
  <c r="R37" i="1"/>
  <c r="S37" i="1"/>
  <c r="T37" i="1"/>
  <c r="U37" i="1"/>
  <c r="V37" i="1"/>
  <c r="W37" i="1"/>
  <c r="Y37" i="1"/>
  <c r="Z37" i="1"/>
  <c r="AH37" i="1"/>
  <c r="AC37" i="1"/>
  <c r="AB37" i="1"/>
  <c r="AG37" i="1"/>
  <c r="AD37" i="1"/>
  <c r="AI37" i="1"/>
  <c r="AE37" i="1"/>
  <c r="BK37" i="1"/>
  <c r="BG37" i="1"/>
  <c r="Q38" i="1"/>
  <c r="R38" i="1"/>
  <c r="S38" i="1"/>
  <c r="T38" i="1"/>
  <c r="U38" i="1"/>
  <c r="V38" i="1"/>
  <c r="W38" i="1"/>
  <c r="Y38" i="1"/>
  <c r="Z38" i="1"/>
  <c r="AH38" i="1"/>
  <c r="AC38" i="1"/>
  <c r="AB38" i="1"/>
  <c r="AG38" i="1"/>
  <c r="AD38" i="1"/>
  <c r="AI38" i="1"/>
  <c r="AE38" i="1"/>
  <c r="BK38" i="1"/>
  <c r="BG38" i="1"/>
  <c r="Q39" i="1"/>
  <c r="R39" i="1"/>
  <c r="S39" i="1"/>
  <c r="T39" i="1"/>
  <c r="U39" i="1"/>
  <c r="V39" i="1"/>
  <c r="W39" i="1"/>
  <c r="Y39" i="1"/>
  <c r="Z39" i="1"/>
  <c r="AH39" i="1"/>
  <c r="AC39" i="1"/>
  <c r="AB39" i="1"/>
  <c r="AG39" i="1"/>
  <c r="AD39" i="1"/>
  <c r="AI39" i="1"/>
  <c r="AE39" i="1"/>
  <c r="BK39" i="1"/>
  <c r="BG39" i="1"/>
  <c r="Q40" i="1"/>
  <c r="R40" i="1"/>
  <c r="S40" i="1"/>
  <c r="T40" i="1"/>
  <c r="U40" i="1"/>
  <c r="V40" i="1"/>
  <c r="W40" i="1"/>
  <c r="Y40" i="1"/>
  <c r="Z40" i="1"/>
  <c r="AH40" i="1"/>
  <c r="AC40" i="1"/>
  <c r="AB40" i="1"/>
  <c r="AG40" i="1"/>
  <c r="AD40" i="1"/>
  <c r="AI40" i="1"/>
  <c r="AE40" i="1"/>
  <c r="BK40" i="1"/>
  <c r="BG40" i="1"/>
  <c r="Q41" i="1"/>
  <c r="R41" i="1"/>
  <c r="S41" i="1"/>
  <c r="T41" i="1"/>
  <c r="U41" i="1"/>
  <c r="V41" i="1"/>
  <c r="W41" i="1"/>
  <c r="Y41" i="1"/>
  <c r="Z41" i="1"/>
  <c r="AH41" i="1"/>
  <c r="AC41" i="1"/>
  <c r="AB41" i="1"/>
  <c r="AG41" i="1"/>
  <c r="AD41" i="1"/>
  <c r="AI41" i="1"/>
  <c r="AE41" i="1"/>
  <c r="BK41" i="1"/>
  <c r="BG41" i="1"/>
  <c r="Q42" i="1"/>
  <c r="R42" i="1"/>
  <c r="S42" i="1"/>
  <c r="T42" i="1"/>
  <c r="U42" i="1"/>
  <c r="V42" i="1"/>
  <c r="W42" i="1"/>
  <c r="Y42" i="1"/>
  <c r="Z42" i="1"/>
  <c r="AH42" i="1"/>
  <c r="AC42" i="1"/>
  <c r="AB42" i="1"/>
  <c r="AG42" i="1"/>
  <c r="AD42" i="1"/>
  <c r="AI42" i="1"/>
  <c r="AE42" i="1"/>
  <c r="BK42" i="1"/>
  <c r="BG42" i="1"/>
  <c r="Q43" i="1"/>
  <c r="R43" i="1"/>
  <c r="S43" i="1"/>
  <c r="T43" i="1"/>
  <c r="U43" i="1"/>
  <c r="V43" i="1"/>
  <c r="W43" i="1"/>
  <c r="Y43" i="1"/>
  <c r="Z43" i="1"/>
  <c r="AH43" i="1"/>
  <c r="AC43" i="1"/>
  <c r="AB43" i="1"/>
  <c r="AG43" i="1"/>
  <c r="AD43" i="1"/>
  <c r="AI43" i="1"/>
  <c r="AE43" i="1"/>
  <c r="BK43" i="1"/>
  <c r="BG43" i="1"/>
  <c r="Q44" i="1"/>
  <c r="R44" i="1"/>
  <c r="S44" i="1"/>
  <c r="T44" i="1"/>
  <c r="U44" i="1"/>
  <c r="V44" i="1"/>
  <c r="W44" i="1"/>
  <c r="Y44" i="1"/>
  <c r="Z44" i="1"/>
  <c r="AH44" i="1"/>
  <c r="AC44" i="1"/>
  <c r="AB44" i="1"/>
  <c r="AG44" i="1"/>
  <c r="AD44" i="1"/>
  <c r="AI44" i="1"/>
  <c r="AE44" i="1"/>
  <c r="BK44" i="1"/>
  <c r="BG44" i="1"/>
  <c r="Q45" i="1"/>
  <c r="R45" i="1"/>
  <c r="S45" i="1"/>
  <c r="T45" i="1"/>
  <c r="U45" i="1"/>
  <c r="V45" i="1"/>
  <c r="W45" i="1"/>
  <c r="Y45" i="1"/>
  <c r="Z45" i="1"/>
  <c r="AH45" i="1"/>
  <c r="AC45" i="1"/>
  <c r="AB45" i="1"/>
  <c r="AG45" i="1"/>
  <c r="AD45" i="1"/>
  <c r="AI45" i="1"/>
  <c r="AE45" i="1"/>
  <c r="BK45" i="1"/>
  <c r="BG45" i="1"/>
  <c r="Q46" i="1"/>
  <c r="R46" i="1"/>
  <c r="S46" i="1"/>
  <c r="T46" i="1"/>
  <c r="U46" i="1"/>
  <c r="V46" i="1"/>
  <c r="W46" i="1"/>
  <c r="Y46" i="1"/>
  <c r="Z46" i="1"/>
  <c r="AH46" i="1"/>
  <c r="AC46" i="1"/>
  <c r="AB46" i="1"/>
  <c r="AG46" i="1"/>
  <c r="AD46" i="1"/>
  <c r="AI46" i="1"/>
  <c r="AE46" i="1"/>
  <c r="BK46" i="1"/>
  <c r="BG46" i="1"/>
  <c r="Q47" i="1"/>
  <c r="R47" i="1"/>
  <c r="S47" i="1"/>
  <c r="T47" i="1"/>
  <c r="U47" i="1"/>
  <c r="V47" i="1"/>
  <c r="W47" i="1"/>
  <c r="Y47" i="1"/>
  <c r="Z47" i="1"/>
  <c r="AH47" i="1"/>
  <c r="AC47" i="1"/>
  <c r="AB47" i="1"/>
  <c r="AG47" i="1"/>
  <c r="AD47" i="1"/>
  <c r="AI47" i="1"/>
  <c r="AE47" i="1"/>
  <c r="BK47" i="1"/>
  <c r="BG47" i="1"/>
  <c r="Q48" i="1"/>
  <c r="R48" i="1"/>
  <c r="S48" i="1"/>
  <c r="T48" i="1"/>
  <c r="U48" i="1"/>
  <c r="V48" i="1"/>
  <c r="W48" i="1"/>
  <c r="Y48" i="1"/>
  <c r="Z48" i="1"/>
  <c r="AH48" i="1"/>
  <c r="AC48" i="1"/>
  <c r="AB48" i="1"/>
  <c r="AG48" i="1"/>
  <c r="AD48" i="1"/>
  <c r="AI48" i="1"/>
  <c r="AE48" i="1"/>
  <c r="BK48" i="1"/>
  <c r="BG48" i="1"/>
  <c r="Q49" i="1"/>
  <c r="R49" i="1"/>
  <c r="S49" i="1"/>
  <c r="T49" i="1"/>
  <c r="U49" i="1"/>
  <c r="V49" i="1"/>
  <c r="W49" i="1"/>
  <c r="Y49" i="1"/>
  <c r="Z49" i="1"/>
  <c r="AH49" i="1"/>
  <c r="AC49" i="1"/>
  <c r="AB49" i="1"/>
  <c r="AG49" i="1"/>
  <c r="AD49" i="1"/>
  <c r="AI49" i="1"/>
  <c r="AE49" i="1"/>
  <c r="BK49" i="1"/>
  <c r="BG49" i="1"/>
  <c r="Q50" i="1"/>
  <c r="R50" i="1"/>
  <c r="S50" i="1"/>
  <c r="T50" i="1"/>
  <c r="U50" i="1"/>
  <c r="V50" i="1"/>
  <c r="W50" i="1"/>
  <c r="Y50" i="1"/>
  <c r="Z50" i="1"/>
  <c r="AH50" i="1"/>
  <c r="AC50" i="1"/>
  <c r="AB50" i="1"/>
  <c r="AG50" i="1"/>
  <c r="AD50" i="1"/>
  <c r="AI50" i="1"/>
  <c r="AE50" i="1"/>
  <c r="BK50" i="1"/>
  <c r="BG50" i="1"/>
  <c r="Q51" i="1"/>
  <c r="R51" i="1"/>
  <c r="S51" i="1"/>
  <c r="T51" i="1"/>
  <c r="U51" i="1"/>
  <c r="V51" i="1"/>
  <c r="W51" i="1"/>
  <c r="Y51" i="1"/>
  <c r="Z51" i="1"/>
  <c r="AH51" i="1"/>
  <c r="AC51" i="1"/>
  <c r="AB51" i="1"/>
  <c r="AG51" i="1"/>
  <c r="AD51" i="1"/>
  <c r="AI51" i="1"/>
  <c r="AE51" i="1"/>
  <c r="BK51" i="1"/>
  <c r="BG51" i="1"/>
  <c r="Q52" i="1"/>
  <c r="R52" i="1"/>
  <c r="S52" i="1"/>
  <c r="T52" i="1"/>
  <c r="U52" i="1"/>
  <c r="V52" i="1"/>
  <c r="W52" i="1"/>
  <c r="Y52" i="1"/>
  <c r="Z52" i="1"/>
  <c r="AH52" i="1"/>
  <c r="AC52" i="1"/>
  <c r="AB52" i="1"/>
  <c r="AG52" i="1"/>
  <c r="AD52" i="1"/>
  <c r="AI52" i="1"/>
  <c r="AE52" i="1"/>
  <c r="BK52" i="1"/>
  <c r="BG52" i="1"/>
  <c r="Q53" i="1"/>
  <c r="R53" i="1"/>
  <c r="S53" i="1"/>
  <c r="T53" i="1"/>
  <c r="U53" i="1"/>
  <c r="V53" i="1"/>
  <c r="W53" i="1"/>
  <c r="Y53" i="1"/>
  <c r="Z53" i="1"/>
  <c r="AH53" i="1"/>
  <c r="AC53" i="1"/>
  <c r="AB53" i="1"/>
  <c r="AG53" i="1"/>
  <c r="AD53" i="1"/>
  <c r="AI53" i="1"/>
  <c r="AE53" i="1"/>
  <c r="BK53" i="1"/>
  <c r="BG53" i="1"/>
  <c r="Q54" i="1"/>
  <c r="R54" i="1"/>
  <c r="S54" i="1"/>
  <c r="T54" i="1"/>
  <c r="U54" i="1"/>
  <c r="V54" i="1"/>
  <c r="W54" i="1"/>
  <c r="Y54" i="1"/>
  <c r="Z54" i="1"/>
  <c r="AH54" i="1"/>
  <c r="AC54" i="1"/>
  <c r="AB54" i="1"/>
  <c r="AG54" i="1"/>
  <c r="AD54" i="1"/>
  <c r="AI54" i="1"/>
  <c r="AE54" i="1"/>
  <c r="BK54" i="1"/>
  <c r="BG54" i="1"/>
  <c r="Q55" i="1"/>
  <c r="R55" i="1"/>
  <c r="S55" i="1"/>
  <c r="T55" i="1"/>
  <c r="U55" i="1"/>
  <c r="V55" i="1"/>
  <c r="W55" i="1"/>
  <c r="Y55" i="1"/>
  <c r="Z55" i="1"/>
  <c r="AH55" i="1"/>
  <c r="AC55" i="1"/>
  <c r="AB55" i="1"/>
  <c r="AG55" i="1"/>
  <c r="AD55" i="1"/>
  <c r="AI55" i="1"/>
  <c r="AE55" i="1"/>
  <c r="BK55" i="1"/>
  <c r="BG55" i="1"/>
  <c r="Q56" i="1"/>
  <c r="R56" i="1"/>
  <c r="S56" i="1"/>
  <c r="T56" i="1"/>
  <c r="U56" i="1"/>
  <c r="V56" i="1"/>
  <c r="W56" i="1"/>
  <c r="Y56" i="1"/>
  <c r="Z56" i="1"/>
  <c r="AH56" i="1"/>
  <c r="AC56" i="1"/>
  <c r="AB56" i="1"/>
  <c r="AG56" i="1"/>
  <c r="AD56" i="1"/>
  <c r="AI56" i="1"/>
  <c r="AE56" i="1"/>
  <c r="BK56" i="1"/>
  <c r="BG56" i="1"/>
  <c r="Q57" i="1"/>
  <c r="R57" i="1"/>
  <c r="S57" i="1"/>
  <c r="T57" i="1"/>
  <c r="U57" i="1"/>
  <c r="V57" i="1"/>
  <c r="W57" i="1"/>
  <c r="Y57" i="1"/>
  <c r="Z57" i="1"/>
  <c r="AH57" i="1"/>
  <c r="AC57" i="1"/>
  <c r="AB57" i="1"/>
  <c r="AG57" i="1"/>
  <c r="AD57" i="1"/>
  <c r="AI57" i="1"/>
  <c r="AE57" i="1"/>
  <c r="BK57" i="1"/>
  <c r="BG57" i="1"/>
  <c r="Q58" i="1"/>
  <c r="R58" i="1"/>
  <c r="S58" i="1"/>
  <c r="T58" i="1"/>
  <c r="U58" i="1"/>
  <c r="V58" i="1"/>
  <c r="W58" i="1"/>
  <c r="Y58" i="1"/>
  <c r="Z58" i="1"/>
  <c r="AH58" i="1"/>
  <c r="AC58" i="1"/>
  <c r="AB58" i="1"/>
  <c r="AG58" i="1"/>
  <c r="AD58" i="1"/>
  <c r="AI58" i="1"/>
  <c r="AE58" i="1"/>
  <c r="BK58" i="1"/>
  <c r="BG58" i="1"/>
  <c r="Q59" i="1"/>
  <c r="R59" i="1"/>
  <c r="S59" i="1"/>
  <c r="T59" i="1"/>
  <c r="U59" i="1"/>
  <c r="V59" i="1"/>
  <c r="W59" i="1"/>
  <c r="Y59" i="1"/>
  <c r="Z59" i="1"/>
  <c r="AH59" i="1"/>
  <c r="AC59" i="1"/>
  <c r="AB59" i="1"/>
  <c r="AG59" i="1"/>
  <c r="AD59" i="1"/>
  <c r="AI59" i="1"/>
  <c r="AE59" i="1"/>
  <c r="BK59" i="1"/>
  <c r="BG59" i="1"/>
  <c r="Q60" i="1"/>
  <c r="R60" i="1"/>
  <c r="S60" i="1"/>
  <c r="T60" i="1"/>
  <c r="U60" i="1"/>
  <c r="V60" i="1"/>
  <c r="W60" i="1"/>
  <c r="Y60" i="1"/>
  <c r="Z60" i="1"/>
  <c r="AH60" i="1"/>
  <c r="AC60" i="1"/>
  <c r="AB60" i="1"/>
  <c r="AG60" i="1"/>
  <c r="AD60" i="1"/>
  <c r="AI60" i="1"/>
  <c r="AE60" i="1"/>
  <c r="BK60" i="1"/>
  <c r="BG60" i="1"/>
  <c r="Q61" i="1"/>
  <c r="R61" i="1"/>
  <c r="S61" i="1"/>
  <c r="T61" i="1"/>
  <c r="U61" i="1"/>
  <c r="V61" i="1"/>
  <c r="W61" i="1"/>
  <c r="Y61" i="1"/>
  <c r="Z61" i="1"/>
  <c r="AH61" i="1"/>
  <c r="AC61" i="1"/>
  <c r="AB61" i="1"/>
  <c r="AG61" i="1"/>
  <c r="AD61" i="1"/>
  <c r="AI61" i="1"/>
  <c r="AE61" i="1"/>
  <c r="BK61" i="1"/>
  <c r="BG61" i="1"/>
  <c r="Q62" i="1"/>
  <c r="R62" i="1"/>
  <c r="S62" i="1"/>
  <c r="T62" i="1"/>
  <c r="U62" i="1"/>
  <c r="V62" i="1"/>
  <c r="W62" i="1"/>
  <c r="Y62" i="1"/>
  <c r="Z62" i="1"/>
  <c r="AH62" i="1"/>
  <c r="AC62" i="1"/>
  <c r="AB62" i="1"/>
  <c r="AG62" i="1"/>
  <c r="AD62" i="1"/>
  <c r="AI62" i="1"/>
  <c r="AE62" i="1"/>
  <c r="BK62" i="1"/>
  <c r="BG62" i="1"/>
  <c r="Q63" i="1"/>
  <c r="R63" i="1"/>
  <c r="S63" i="1"/>
  <c r="T63" i="1"/>
  <c r="U63" i="1"/>
  <c r="V63" i="1"/>
  <c r="W63" i="1"/>
  <c r="Y63" i="1"/>
  <c r="Z63" i="1"/>
  <c r="AH63" i="1"/>
  <c r="AC63" i="1"/>
  <c r="AB63" i="1"/>
  <c r="AG63" i="1"/>
  <c r="AD63" i="1"/>
  <c r="AI63" i="1"/>
  <c r="AE63" i="1"/>
  <c r="BK63" i="1"/>
  <c r="BG63" i="1"/>
  <c r="Q64" i="1"/>
  <c r="R64" i="1"/>
  <c r="S64" i="1"/>
  <c r="T64" i="1"/>
  <c r="U64" i="1"/>
  <c r="V64" i="1"/>
  <c r="W64" i="1"/>
  <c r="Y64" i="1"/>
  <c r="Z64" i="1"/>
  <c r="AH64" i="1"/>
  <c r="AC64" i="1"/>
  <c r="AB64" i="1"/>
  <c r="AG64" i="1"/>
  <c r="AD64" i="1"/>
  <c r="AI64" i="1"/>
  <c r="AE64" i="1"/>
  <c r="BK64" i="1"/>
  <c r="BG64" i="1"/>
  <c r="Q65" i="1"/>
  <c r="R65" i="1"/>
  <c r="S65" i="1"/>
  <c r="T65" i="1"/>
  <c r="U65" i="1"/>
  <c r="V65" i="1"/>
  <c r="W65" i="1"/>
  <c r="Y65" i="1"/>
  <c r="Z65" i="1"/>
  <c r="AH65" i="1"/>
  <c r="AC65" i="1"/>
  <c r="AB65" i="1"/>
  <c r="AG65" i="1"/>
  <c r="AD65" i="1"/>
  <c r="AI65" i="1"/>
  <c r="AE65" i="1"/>
  <c r="BK65" i="1"/>
  <c r="BG65" i="1"/>
  <c r="Q66" i="1"/>
  <c r="R66" i="1"/>
  <c r="S66" i="1"/>
  <c r="T66" i="1"/>
  <c r="U66" i="1"/>
  <c r="V66" i="1"/>
  <c r="W66" i="1"/>
  <c r="Y66" i="1"/>
  <c r="Z66" i="1"/>
  <c r="AH66" i="1"/>
  <c r="AC66" i="1"/>
  <c r="AB66" i="1"/>
  <c r="AG66" i="1"/>
  <c r="AD66" i="1"/>
  <c r="AI66" i="1"/>
  <c r="AE66" i="1"/>
  <c r="BK66" i="1"/>
  <c r="BG66" i="1"/>
  <c r="Q67" i="1"/>
  <c r="R67" i="1"/>
  <c r="S67" i="1"/>
  <c r="T67" i="1"/>
  <c r="U67" i="1"/>
  <c r="V67" i="1"/>
  <c r="W67" i="1"/>
  <c r="Y67" i="1"/>
  <c r="Z67" i="1"/>
  <c r="AH67" i="1"/>
  <c r="AC67" i="1"/>
  <c r="AB67" i="1"/>
  <c r="AG67" i="1"/>
  <c r="AD67" i="1"/>
  <c r="AI67" i="1"/>
  <c r="AE67" i="1"/>
  <c r="BK67" i="1"/>
  <c r="BG67" i="1"/>
  <c r="Q68" i="1"/>
  <c r="R68" i="1"/>
  <c r="S68" i="1"/>
  <c r="T68" i="1"/>
  <c r="U68" i="1"/>
  <c r="V68" i="1"/>
  <c r="W68" i="1"/>
  <c r="Y68" i="1"/>
  <c r="Z68" i="1"/>
  <c r="AH68" i="1"/>
  <c r="AC68" i="1"/>
  <c r="AB68" i="1"/>
  <c r="AG68" i="1"/>
  <c r="AD68" i="1"/>
  <c r="AI68" i="1"/>
  <c r="AE68" i="1"/>
  <c r="BK68" i="1"/>
  <c r="BG68" i="1"/>
  <c r="Q69" i="1"/>
  <c r="R69" i="1"/>
  <c r="S69" i="1"/>
  <c r="T69" i="1"/>
  <c r="U69" i="1"/>
  <c r="V69" i="1"/>
  <c r="W69" i="1"/>
  <c r="Y69" i="1"/>
  <c r="Z69" i="1"/>
  <c r="AH69" i="1"/>
  <c r="AC69" i="1"/>
  <c r="AB69" i="1"/>
  <c r="AG69" i="1"/>
  <c r="AD69" i="1"/>
  <c r="AI69" i="1"/>
  <c r="AE69" i="1"/>
  <c r="BK69" i="1"/>
  <c r="BG69" i="1"/>
  <c r="Q70" i="1"/>
  <c r="R70" i="1"/>
  <c r="S70" i="1"/>
  <c r="T70" i="1"/>
  <c r="U70" i="1"/>
  <c r="V70" i="1"/>
  <c r="W70" i="1"/>
  <c r="Y70" i="1"/>
  <c r="Z70" i="1"/>
  <c r="AH70" i="1"/>
  <c r="AC70" i="1"/>
  <c r="AB70" i="1"/>
  <c r="AG70" i="1"/>
  <c r="AD70" i="1"/>
  <c r="AI70" i="1"/>
  <c r="AE70" i="1"/>
  <c r="BK70" i="1"/>
  <c r="BG70" i="1"/>
  <c r="Q71" i="1"/>
  <c r="R71" i="1"/>
  <c r="S71" i="1"/>
  <c r="T71" i="1"/>
  <c r="U71" i="1"/>
  <c r="V71" i="1"/>
  <c r="W71" i="1"/>
  <c r="Y71" i="1"/>
  <c r="Z71" i="1"/>
  <c r="AH71" i="1"/>
  <c r="AC71" i="1"/>
  <c r="AB71" i="1"/>
  <c r="AG71" i="1"/>
  <c r="AD71" i="1"/>
  <c r="AI71" i="1"/>
  <c r="AE71" i="1"/>
  <c r="BK71" i="1"/>
  <c r="BG71" i="1"/>
  <c r="Q72" i="1"/>
  <c r="R72" i="1"/>
  <c r="S72" i="1"/>
  <c r="T72" i="1"/>
  <c r="U72" i="1"/>
  <c r="V72" i="1"/>
  <c r="W72" i="1"/>
  <c r="Y72" i="1"/>
  <c r="Z72" i="1"/>
  <c r="AH72" i="1"/>
  <c r="AC72" i="1"/>
  <c r="AB72" i="1"/>
  <c r="AG72" i="1"/>
  <c r="AD72" i="1"/>
  <c r="AI72" i="1"/>
  <c r="AE72" i="1"/>
  <c r="BK72" i="1"/>
  <c r="BG72" i="1"/>
  <c r="Q73" i="1"/>
  <c r="R73" i="1"/>
  <c r="S73" i="1"/>
  <c r="T73" i="1"/>
  <c r="U73" i="1"/>
  <c r="V73" i="1"/>
  <c r="W73" i="1"/>
  <c r="Y73" i="1"/>
  <c r="Z73" i="1"/>
  <c r="AH73" i="1"/>
  <c r="AC73" i="1"/>
  <c r="AB73" i="1"/>
  <c r="AG73" i="1"/>
  <c r="AD73" i="1"/>
  <c r="AI73" i="1"/>
  <c r="AE73" i="1"/>
  <c r="BK73" i="1"/>
  <c r="BG73" i="1"/>
  <c r="Q74" i="1"/>
  <c r="R74" i="1"/>
  <c r="S74" i="1"/>
  <c r="T74" i="1"/>
  <c r="U74" i="1"/>
  <c r="V74" i="1"/>
  <c r="W74" i="1"/>
  <c r="Y74" i="1"/>
  <c r="Z74" i="1"/>
  <c r="AH74" i="1"/>
  <c r="AC74" i="1"/>
  <c r="AB74" i="1"/>
  <c r="AG74" i="1"/>
  <c r="AD74" i="1"/>
  <c r="AI74" i="1"/>
  <c r="AE74" i="1"/>
  <c r="BK74" i="1"/>
  <c r="BG74" i="1"/>
  <c r="Q75" i="1"/>
  <c r="R75" i="1"/>
  <c r="S75" i="1"/>
  <c r="T75" i="1"/>
  <c r="U75" i="1"/>
  <c r="V75" i="1"/>
  <c r="W75" i="1"/>
  <c r="Y75" i="1"/>
  <c r="Z75" i="1"/>
  <c r="AH75" i="1"/>
  <c r="AC75" i="1"/>
  <c r="AB75" i="1"/>
  <c r="AG75" i="1"/>
  <c r="AD75" i="1"/>
  <c r="AI75" i="1"/>
  <c r="AE75" i="1"/>
  <c r="BK75" i="1"/>
  <c r="BG75" i="1"/>
  <c r="Q76" i="1"/>
  <c r="R76" i="1"/>
  <c r="S76" i="1"/>
  <c r="T76" i="1"/>
  <c r="U76" i="1"/>
  <c r="V76" i="1"/>
  <c r="W76" i="1"/>
  <c r="Y76" i="1"/>
  <c r="Z76" i="1"/>
  <c r="AH76" i="1"/>
  <c r="AC76" i="1"/>
  <c r="AB76" i="1"/>
  <c r="AG76" i="1"/>
  <c r="AD76" i="1"/>
  <c r="AI76" i="1"/>
  <c r="AE76" i="1"/>
  <c r="BK76" i="1"/>
  <c r="BG76" i="1"/>
  <c r="Q77" i="1"/>
  <c r="R77" i="1"/>
  <c r="S77" i="1"/>
  <c r="T77" i="1"/>
  <c r="U77" i="1"/>
  <c r="V77" i="1"/>
  <c r="W77" i="1"/>
  <c r="Y77" i="1"/>
  <c r="Z77" i="1"/>
  <c r="AH77" i="1"/>
  <c r="AC77" i="1"/>
  <c r="AB77" i="1"/>
  <c r="AG77" i="1"/>
  <c r="AD77" i="1"/>
  <c r="AI77" i="1"/>
  <c r="AE77" i="1"/>
  <c r="BK77" i="1"/>
  <c r="BG77" i="1"/>
  <c r="Q78" i="1"/>
  <c r="R78" i="1"/>
  <c r="S78" i="1"/>
  <c r="T78" i="1"/>
  <c r="U78" i="1"/>
  <c r="V78" i="1"/>
  <c r="W78" i="1"/>
  <c r="Y78" i="1"/>
  <c r="Z78" i="1"/>
  <c r="AH78" i="1"/>
  <c r="AC78" i="1"/>
  <c r="AB78" i="1"/>
  <c r="AG78" i="1"/>
  <c r="AD78" i="1"/>
  <c r="AI78" i="1"/>
  <c r="AE78" i="1"/>
  <c r="BK78" i="1"/>
  <c r="BG78" i="1"/>
  <c r="Q79" i="1"/>
  <c r="R79" i="1"/>
  <c r="S79" i="1"/>
  <c r="T79" i="1"/>
  <c r="U79" i="1"/>
  <c r="V79" i="1"/>
  <c r="W79" i="1"/>
  <c r="Y79" i="1"/>
  <c r="Z79" i="1"/>
  <c r="AH79" i="1"/>
  <c r="AC79" i="1"/>
  <c r="AB79" i="1"/>
  <c r="AG79" i="1"/>
  <c r="AD79" i="1"/>
  <c r="AI79" i="1"/>
  <c r="AE79" i="1"/>
  <c r="BK79" i="1"/>
  <c r="BG79" i="1"/>
  <c r="Q80" i="1"/>
  <c r="R80" i="1"/>
  <c r="S80" i="1"/>
  <c r="T80" i="1"/>
  <c r="U80" i="1"/>
  <c r="V80" i="1"/>
  <c r="W80" i="1"/>
  <c r="Y80" i="1"/>
  <c r="Z80" i="1"/>
  <c r="AH80" i="1"/>
  <c r="AC80" i="1"/>
  <c r="AB80" i="1"/>
  <c r="AG80" i="1"/>
  <c r="AD80" i="1"/>
  <c r="AI80" i="1"/>
  <c r="AE80" i="1"/>
  <c r="BK80" i="1"/>
  <c r="BG80" i="1"/>
  <c r="Q81" i="1"/>
  <c r="R81" i="1"/>
  <c r="S81" i="1"/>
  <c r="T81" i="1"/>
  <c r="U81" i="1"/>
  <c r="V81" i="1"/>
  <c r="W81" i="1"/>
  <c r="Y81" i="1"/>
  <c r="Z81" i="1"/>
  <c r="AH81" i="1"/>
  <c r="AC81" i="1"/>
  <c r="AB81" i="1"/>
  <c r="AG81" i="1"/>
  <c r="AD81" i="1"/>
  <c r="AI81" i="1"/>
  <c r="AE81" i="1"/>
  <c r="BK81" i="1"/>
  <c r="BG81" i="1"/>
  <c r="Q82" i="1"/>
  <c r="R82" i="1"/>
  <c r="S82" i="1"/>
  <c r="T82" i="1"/>
  <c r="U82" i="1"/>
  <c r="V82" i="1"/>
  <c r="W82" i="1"/>
  <c r="Y82" i="1"/>
  <c r="Z82" i="1"/>
  <c r="AH82" i="1"/>
  <c r="AC82" i="1"/>
  <c r="AB82" i="1"/>
  <c r="AG82" i="1"/>
  <c r="AD82" i="1"/>
  <c r="AI82" i="1"/>
  <c r="AE82" i="1"/>
  <c r="BK82" i="1"/>
  <c r="BG82" i="1"/>
  <c r="Q83" i="1"/>
  <c r="R83" i="1"/>
  <c r="S83" i="1"/>
  <c r="T83" i="1"/>
  <c r="U83" i="1"/>
  <c r="V83" i="1"/>
  <c r="W83" i="1"/>
  <c r="Y83" i="1"/>
  <c r="Z83" i="1"/>
  <c r="AH83" i="1"/>
  <c r="AC83" i="1"/>
  <c r="AB83" i="1"/>
  <c r="AG83" i="1"/>
  <c r="AD83" i="1"/>
  <c r="AI83" i="1"/>
  <c r="AE83" i="1"/>
  <c r="BK83" i="1"/>
  <c r="BG83" i="1"/>
  <c r="Q84" i="1"/>
  <c r="R84" i="1"/>
  <c r="S84" i="1"/>
  <c r="T84" i="1"/>
  <c r="U84" i="1"/>
  <c r="V84" i="1"/>
  <c r="W84" i="1"/>
  <c r="Y84" i="1"/>
  <c r="Z84" i="1"/>
  <c r="AH84" i="1"/>
  <c r="AC84" i="1"/>
  <c r="AB84" i="1"/>
  <c r="AG84" i="1"/>
  <c r="AD84" i="1"/>
  <c r="AI84" i="1"/>
  <c r="AE84" i="1"/>
  <c r="BK84" i="1"/>
  <c r="BG84" i="1"/>
  <c r="Q85" i="1"/>
  <c r="R85" i="1"/>
  <c r="S85" i="1"/>
  <c r="T85" i="1"/>
  <c r="U85" i="1"/>
  <c r="V85" i="1"/>
  <c r="W85" i="1"/>
  <c r="Y85" i="1"/>
  <c r="Z85" i="1"/>
  <c r="AH85" i="1"/>
  <c r="AC85" i="1"/>
  <c r="AB85" i="1"/>
  <c r="AG85" i="1"/>
  <c r="AD85" i="1"/>
  <c r="AI85" i="1"/>
  <c r="AE85" i="1"/>
  <c r="BK85" i="1"/>
  <c r="BG85" i="1"/>
  <c r="Q86" i="1"/>
  <c r="R86" i="1"/>
  <c r="S86" i="1"/>
  <c r="T86" i="1"/>
  <c r="U86" i="1"/>
  <c r="V86" i="1"/>
  <c r="W86" i="1"/>
  <c r="Y86" i="1"/>
  <c r="Z86" i="1"/>
  <c r="AH86" i="1"/>
  <c r="AC86" i="1"/>
  <c r="AB86" i="1"/>
  <c r="AG86" i="1"/>
  <c r="AD86" i="1"/>
  <c r="AI86" i="1"/>
  <c r="AE86" i="1"/>
  <c r="BK86" i="1"/>
  <c r="BG86" i="1"/>
  <c r="Q87" i="1"/>
  <c r="R87" i="1"/>
  <c r="S87" i="1"/>
  <c r="T87" i="1"/>
  <c r="U87" i="1"/>
  <c r="V87" i="1"/>
  <c r="W87" i="1"/>
  <c r="Y87" i="1"/>
  <c r="Z87" i="1"/>
  <c r="AH87" i="1"/>
  <c r="AC87" i="1"/>
  <c r="AB87" i="1"/>
  <c r="AG87" i="1"/>
  <c r="AD87" i="1"/>
  <c r="AI87" i="1"/>
  <c r="AE87" i="1"/>
  <c r="BK87" i="1"/>
  <c r="BG87" i="1"/>
  <c r="Q88" i="1"/>
  <c r="R88" i="1"/>
  <c r="S88" i="1"/>
  <c r="U88" i="1"/>
  <c r="V88" i="1"/>
  <c r="W88" i="1"/>
  <c r="Y88" i="1"/>
  <c r="Z88" i="1"/>
  <c r="AH88" i="1"/>
  <c r="AC88" i="1"/>
  <c r="AB88" i="1"/>
  <c r="AG88" i="1"/>
  <c r="AD88" i="1"/>
  <c r="AI88" i="1"/>
  <c r="AE88" i="1"/>
  <c r="BK88" i="1"/>
  <c r="BG88" i="1"/>
  <c r="Q89" i="1"/>
  <c r="R89" i="1"/>
  <c r="S89" i="1"/>
  <c r="U89" i="1"/>
  <c r="V89" i="1"/>
  <c r="W89" i="1"/>
  <c r="Y89" i="1"/>
  <c r="Z89" i="1"/>
  <c r="AH89" i="1"/>
  <c r="AC89" i="1"/>
  <c r="AB89" i="1"/>
  <c r="AG89" i="1"/>
  <c r="AD89" i="1"/>
  <c r="AI89" i="1"/>
  <c r="AE89" i="1"/>
  <c r="BK89" i="1"/>
  <c r="BG89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AA3" i="1"/>
  <c r="AF3" i="1"/>
  <c r="AT3" i="1"/>
  <c r="BL3" i="1"/>
  <c r="AA4" i="1"/>
  <c r="AF4" i="1"/>
  <c r="AT4" i="1"/>
  <c r="BL4" i="1"/>
  <c r="AA5" i="1"/>
  <c r="AF5" i="1"/>
  <c r="AT5" i="1"/>
  <c r="BL5" i="1"/>
  <c r="AA6" i="1"/>
  <c r="AF6" i="1"/>
  <c r="AT6" i="1"/>
  <c r="BL6" i="1"/>
  <c r="AA7" i="1"/>
  <c r="AF7" i="1"/>
  <c r="AT7" i="1"/>
  <c r="BL7" i="1"/>
  <c r="AA8" i="1"/>
  <c r="AF8" i="1"/>
  <c r="AT8" i="1"/>
  <c r="BL8" i="1"/>
  <c r="AA9" i="1"/>
  <c r="AF9" i="1"/>
  <c r="AT9" i="1"/>
  <c r="BL9" i="1"/>
  <c r="AA10" i="1"/>
  <c r="AF10" i="1"/>
  <c r="AT10" i="1"/>
  <c r="BL10" i="1"/>
  <c r="AA11" i="1"/>
  <c r="AF11" i="1"/>
  <c r="AT11" i="1"/>
  <c r="BL11" i="1"/>
  <c r="AA12" i="1"/>
  <c r="AF12" i="1"/>
  <c r="AT12" i="1"/>
  <c r="BL12" i="1"/>
  <c r="AA13" i="1"/>
  <c r="AF13" i="1"/>
  <c r="AT13" i="1"/>
  <c r="BL13" i="1"/>
  <c r="AA14" i="1"/>
  <c r="AF14" i="1"/>
  <c r="AT14" i="1"/>
  <c r="BL14" i="1"/>
  <c r="AA15" i="1"/>
  <c r="AF15" i="1"/>
  <c r="AT15" i="1"/>
  <c r="BL15" i="1"/>
  <c r="AA16" i="1"/>
  <c r="AF16" i="1"/>
  <c r="AT16" i="1"/>
  <c r="BL16" i="1"/>
  <c r="AA17" i="1"/>
  <c r="AF17" i="1"/>
  <c r="AT17" i="1"/>
  <c r="BL17" i="1"/>
  <c r="AA18" i="1"/>
  <c r="AF18" i="1"/>
  <c r="AT18" i="1"/>
  <c r="BL18" i="1"/>
  <c r="AA19" i="1"/>
  <c r="AF19" i="1"/>
  <c r="AT19" i="1"/>
  <c r="BL19" i="1"/>
  <c r="AA20" i="1"/>
  <c r="AF20" i="1"/>
  <c r="AT20" i="1"/>
  <c r="BL20" i="1"/>
  <c r="AA21" i="1"/>
  <c r="AF21" i="1"/>
  <c r="AT21" i="1"/>
  <c r="BL21" i="1"/>
  <c r="AA22" i="1"/>
  <c r="AF22" i="1"/>
  <c r="AT22" i="1"/>
  <c r="BL22" i="1"/>
  <c r="AA23" i="1"/>
  <c r="AF23" i="1"/>
  <c r="AT23" i="1"/>
  <c r="BL23" i="1"/>
  <c r="AA24" i="1"/>
  <c r="AF24" i="1"/>
  <c r="AT24" i="1"/>
  <c r="BL24" i="1"/>
  <c r="AA25" i="1"/>
  <c r="AF25" i="1"/>
  <c r="AT25" i="1"/>
  <c r="BL25" i="1"/>
  <c r="AA26" i="1"/>
  <c r="AF26" i="1"/>
  <c r="AT26" i="1"/>
  <c r="BL26" i="1"/>
  <c r="AA27" i="1"/>
  <c r="AF27" i="1"/>
  <c r="AT27" i="1"/>
  <c r="BL27" i="1"/>
  <c r="AA28" i="1"/>
  <c r="AF28" i="1"/>
  <c r="AT28" i="1"/>
  <c r="BL28" i="1"/>
  <c r="AA29" i="1"/>
  <c r="AF29" i="1"/>
  <c r="AT29" i="1"/>
  <c r="BL29" i="1"/>
  <c r="AA30" i="1"/>
  <c r="AF30" i="1"/>
  <c r="AT30" i="1"/>
  <c r="BL30" i="1"/>
  <c r="AA31" i="1"/>
  <c r="AF31" i="1"/>
  <c r="AT31" i="1"/>
  <c r="BL31" i="1"/>
  <c r="AA32" i="1"/>
  <c r="AF32" i="1"/>
  <c r="AT32" i="1"/>
  <c r="BL32" i="1"/>
  <c r="AA33" i="1"/>
  <c r="AF33" i="1"/>
  <c r="AT33" i="1"/>
  <c r="BL33" i="1"/>
  <c r="AA34" i="1"/>
  <c r="AF34" i="1"/>
  <c r="AT34" i="1"/>
  <c r="BL34" i="1"/>
  <c r="AA35" i="1"/>
  <c r="AF35" i="1"/>
  <c r="AT35" i="1"/>
  <c r="BL35" i="1"/>
  <c r="AA36" i="1"/>
  <c r="AF36" i="1"/>
  <c r="AT36" i="1"/>
  <c r="BL36" i="1"/>
  <c r="AA37" i="1"/>
  <c r="AF37" i="1"/>
  <c r="AT37" i="1"/>
  <c r="BL37" i="1"/>
  <c r="AA38" i="1"/>
  <c r="AF38" i="1"/>
  <c r="AT38" i="1"/>
  <c r="BL38" i="1"/>
  <c r="AA39" i="1"/>
  <c r="AF39" i="1"/>
  <c r="AT39" i="1"/>
  <c r="BL39" i="1"/>
  <c r="AA40" i="1"/>
  <c r="AF40" i="1"/>
  <c r="AT40" i="1"/>
  <c r="BL40" i="1"/>
  <c r="AA41" i="1"/>
  <c r="AF41" i="1"/>
  <c r="AT41" i="1"/>
  <c r="BL41" i="1"/>
  <c r="AA42" i="1"/>
  <c r="AF42" i="1"/>
  <c r="AT42" i="1"/>
  <c r="BL42" i="1"/>
  <c r="AA43" i="1"/>
  <c r="AF43" i="1"/>
  <c r="AT43" i="1"/>
  <c r="BL43" i="1"/>
  <c r="AA44" i="1"/>
  <c r="AF44" i="1"/>
  <c r="AT44" i="1"/>
  <c r="BL44" i="1"/>
  <c r="AA45" i="1"/>
  <c r="AF45" i="1"/>
  <c r="AT45" i="1"/>
  <c r="BL45" i="1"/>
  <c r="AA46" i="1"/>
  <c r="AF46" i="1"/>
  <c r="AT46" i="1"/>
  <c r="BL46" i="1"/>
  <c r="AA47" i="1"/>
  <c r="AF47" i="1"/>
  <c r="AT47" i="1"/>
  <c r="BL47" i="1"/>
  <c r="AA48" i="1"/>
  <c r="AF48" i="1"/>
  <c r="AT48" i="1"/>
  <c r="BL48" i="1"/>
  <c r="AA49" i="1"/>
  <c r="AF49" i="1"/>
  <c r="AT49" i="1"/>
  <c r="BL49" i="1"/>
  <c r="AA50" i="1"/>
  <c r="AF50" i="1"/>
  <c r="AT50" i="1"/>
  <c r="BL50" i="1"/>
  <c r="AA51" i="1"/>
  <c r="AF51" i="1"/>
  <c r="AT51" i="1"/>
  <c r="BL51" i="1"/>
  <c r="AA52" i="1"/>
  <c r="AF52" i="1"/>
  <c r="AT52" i="1"/>
  <c r="BL52" i="1"/>
  <c r="AA53" i="1"/>
  <c r="AF53" i="1"/>
  <c r="AT53" i="1"/>
  <c r="BL53" i="1"/>
  <c r="AA54" i="1"/>
  <c r="AF54" i="1"/>
  <c r="AT54" i="1"/>
  <c r="BL54" i="1"/>
  <c r="AA55" i="1"/>
  <c r="AF55" i="1"/>
  <c r="AT55" i="1"/>
  <c r="BL55" i="1"/>
  <c r="AA56" i="1"/>
  <c r="AF56" i="1"/>
  <c r="AT56" i="1"/>
  <c r="BL56" i="1"/>
  <c r="AA57" i="1"/>
  <c r="AF57" i="1"/>
  <c r="AT57" i="1"/>
  <c r="BL57" i="1"/>
  <c r="AA58" i="1"/>
  <c r="AF58" i="1"/>
  <c r="AT58" i="1"/>
  <c r="BL58" i="1"/>
  <c r="AA59" i="1"/>
  <c r="AF59" i="1"/>
  <c r="AT59" i="1"/>
  <c r="BL59" i="1"/>
  <c r="AA60" i="1"/>
  <c r="AF60" i="1"/>
  <c r="AT60" i="1"/>
  <c r="BL60" i="1"/>
  <c r="AA61" i="1"/>
  <c r="AF61" i="1"/>
  <c r="AT61" i="1"/>
  <c r="BL61" i="1"/>
  <c r="AA62" i="1"/>
  <c r="AF62" i="1"/>
  <c r="AT62" i="1"/>
  <c r="BL62" i="1"/>
  <c r="AA63" i="1"/>
  <c r="AF63" i="1"/>
  <c r="AT63" i="1"/>
  <c r="BL63" i="1"/>
  <c r="AA64" i="1"/>
  <c r="AF64" i="1"/>
  <c r="AT64" i="1"/>
  <c r="BL64" i="1"/>
  <c r="AA65" i="1"/>
  <c r="AF65" i="1"/>
  <c r="AT65" i="1"/>
  <c r="BL65" i="1"/>
  <c r="AA66" i="1"/>
  <c r="AF66" i="1"/>
  <c r="AT66" i="1"/>
  <c r="BL66" i="1"/>
  <c r="AA67" i="1"/>
  <c r="AF67" i="1"/>
  <c r="AT67" i="1"/>
  <c r="BL67" i="1"/>
  <c r="AA68" i="1"/>
  <c r="AF68" i="1"/>
  <c r="AT68" i="1"/>
  <c r="BL68" i="1"/>
  <c r="AA69" i="1"/>
  <c r="AF69" i="1"/>
  <c r="AT69" i="1"/>
  <c r="BL69" i="1"/>
  <c r="AA70" i="1"/>
  <c r="AF70" i="1"/>
  <c r="AT70" i="1"/>
  <c r="BL70" i="1"/>
  <c r="AA71" i="1"/>
  <c r="AF71" i="1"/>
  <c r="AT71" i="1"/>
  <c r="BL71" i="1"/>
  <c r="AA72" i="1"/>
  <c r="AF72" i="1"/>
  <c r="AT72" i="1"/>
  <c r="BL72" i="1"/>
  <c r="AA73" i="1"/>
  <c r="AF73" i="1"/>
  <c r="AT73" i="1"/>
  <c r="BL73" i="1"/>
  <c r="AA74" i="1"/>
  <c r="AF74" i="1"/>
  <c r="AT74" i="1"/>
  <c r="BL74" i="1"/>
  <c r="AA75" i="1"/>
  <c r="AF75" i="1"/>
  <c r="AT75" i="1"/>
  <c r="BL75" i="1"/>
  <c r="AA76" i="1"/>
  <c r="AF76" i="1"/>
  <c r="AT76" i="1"/>
  <c r="BL76" i="1"/>
  <c r="AA77" i="1"/>
  <c r="AF77" i="1"/>
  <c r="AT77" i="1"/>
  <c r="BL77" i="1"/>
  <c r="AA78" i="1"/>
  <c r="AF78" i="1"/>
  <c r="AT78" i="1"/>
  <c r="BL78" i="1"/>
  <c r="AA79" i="1"/>
  <c r="AF79" i="1"/>
  <c r="AT79" i="1"/>
  <c r="BL79" i="1"/>
  <c r="AA80" i="1"/>
  <c r="AF80" i="1"/>
  <c r="AT80" i="1"/>
  <c r="BL80" i="1"/>
  <c r="AA81" i="1"/>
  <c r="AF81" i="1"/>
  <c r="AT81" i="1"/>
  <c r="BL81" i="1"/>
  <c r="AA82" i="1"/>
  <c r="AF82" i="1"/>
  <c r="AT82" i="1"/>
  <c r="BL82" i="1"/>
  <c r="AA83" i="1"/>
  <c r="AF83" i="1"/>
  <c r="AT83" i="1"/>
  <c r="BL83" i="1"/>
  <c r="AS66" i="1"/>
  <c r="BI66" i="1"/>
  <c r="BJ66" i="1"/>
  <c r="AS67" i="1"/>
  <c r="BI67" i="1"/>
  <c r="BJ67" i="1"/>
  <c r="AS68" i="1"/>
  <c r="BI68" i="1"/>
  <c r="BJ68" i="1"/>
  <c r="AS69" i="1"/>
  <c r="BI69" i="1"/>
  <c r="BJ69" i="1"/>
  <c r="AS70" i="1"/>
  <c r="BI70" i="1"/>
  <c r="BJ70" i="1"/>
  <c r="AS71" i="1"/>
  <c r="BI71" i="1"/>
  <c r="BJ71" i="1"/>
  <c r="AS72" i="1"/>
  <c r="BI72" i="1"/>
  <c r="BJ72" i="1"/>
  <c r="AS73" i="1"/>
  <c r="BI73" i="1"/>
  <c r="BJ73" i="1"/>
  <c r="AS74" i="1"/>
  <c r="BI74" i="1"/>
  <c r="BJ74" i="1"/>
  <c r="AS75" i="1"/>
  <c r="BI75" i="1"/>
  <c r="BJ75" i="1"/>
  <c r="AS76" i="1"/>
  <c r="BI76" i="1"/>
  <c r="BJ76" i="1"/>
  <c r="AS77" i="1"/>
  <c r="BI77" i="1"/>
  <c r="BJ77" i="1"/>
  <c r="AS78" i="1"/>
  <c r="BI78" i="1"/>
  <c r="BJ78" i="1"/>
  <c r="AS79" i="1"/>
  <c r="BI79" i="1"/>
  <c r="BJ79" i="1"/>
  <c r="AS80" i="1"/>
  <c r="BI80" i="1"/>
  <c r="BJ80" i="1"/>
  <c r="AS81" i="1"/>
  <c r="BI81" i="1"/>
  <c r="BJ81" i="1"/>
  <c r="AS82" i="1"/>
  <c r="BI82" i="1"/>
  <c r="BJ82" i="1"/>
  <c r="AS83" i="1"/>
  <c r="BI83" i="1"/>
  <c r="BJ83" i="1"/>
  <c r="BI84" i="1"/>
  <c r="BJ84" i="1"/>
  <c r="BI85" i="1"/>
  <c r="BJ85" i="1"/>
  <c r="BI86" i="1"/>
  <c r="BJ86" i="1"/>
  <c r="BI87" i="1"/>
  <c r="BJ87" i="1"/>
  <c r="BI88" i="1"/>
  <c r="BJ88" i="1"/>
  <c r="BI89" i="1"/>
  <c r="BJ89" i="1"/>
  <c r="AS30" i="1"/>
  <c r="BI30" i="1"/>
  <c r="BJ30" i="1"/>
  <c r="AS31" i="1"/>
  <c r="BI31" i="1"/>
  <c r="BJ31" i="1"/>
  <c r="AS32" i="1"/>
  <c r="BI32" i="1"/>
  <c r="BJ32" i="1"/>
  <c r="AS33" i="1"/>
  <c r="BI33" i="1"/>
  <c r="BJ33" i="1"/>
  <c r="AS34" i="1"/>
  <c r="BI34" i="1"/>
  <c r="BJ34" i="1"/>
  <c r="AS35" i="1"/>
  <c r="BI35" i="1"/>
  <c r="BJ35" i="1"/>
  <c r="AS36" i="1"/>
  <c r="BI36" i="1"/>
  <c r="BJ36" i="1"/>
  <c r="AS37" i="1"/>
  <c r="BI37" i="1"/>
  <c r="BJ37" i="1"/>
  <c r="AS38" i="1"/>
  <c r="BI38" i="1"/>
  <c r="BJ38" i="1"/>
  <c r="AS39" i="1"/>
  <c r="BI39" i="1"/>
  <c r="BJ39" i="1"/>
  <c r="AS40" i="1"/>
  <c r="BI40" i="1"/>
  <c r="BJ40" i="1"/>
  <c r="AS41" i="1"/>
  <c r="BI41" i="1"/>
  <c r="BJ41" i="1"/>
  <c r="AS42" i="1"/>
  <c r="BI42" i="1"/>
  <c r="BJ42" i="1"/>
  <c r="AS43" i="1"/>
  <c r="BI43" i="1"/>
  <c r="BJ43" i="1"/>
  <c r="AS44" i="1"/>
  <c r="BI44" i="1"/>
  <c r="BJ44" i="1"/>
  <c r="AS45" i="1"/>
  <c r="BI45" i="1"/>
  <c r="BJ45" i="1"/>
  <c r="AS46" i="1"/>
  <c r="BI46" i="1"/>
  <c r="BJ46" i="1"/>
  <c r="AS47" i="1"/>
  <c r="BI47" i="1"/>
  <c r="BJ47" i="1"/>
  <c r="AS48" i="1"/>
  <c r="BI48" i="1"/>
  <c r="BJ48" i="1"/>
  <c r="AS49" i="1"/>
  <c r="BI49" i="1"/>
  <c r="BJ49" i="1"/>
  <c r="AS50" i="1"/>
  <c r="BI50" i="1"/>
  <c r="BJ50" i="1"/>
  <c r="AS51" i="1"/>
  <c r="BI51" i="1"/>
  <c r="BJ51" i="1"/>
  <c r="AS52" i="1"/>
  <c r="BI52" i="1"/>
  <c r="BJ52" i="1"/>
  <c r="AS53" i="1"/>
  <c r="BI53" i="1"/>
  <c r="BJ53" i="1"/>
  <c r="AS54" i="1"/>
  <c r="BI54" i="1"/>
  <c r="BJ54" i="1"/>
  <c r="AS55" i="1"/>
  <c r="BI55" i="1"/>
  <c r="BJ55" i="1"/>
  <c r="AS56" i="1"/>
  <c r="BI56" i="1"/>
  <c r="BJ56" i="1"/>
  <c r="AS57" i="1"/>
  <c r="BI57" i="1"/>
  <c r="BJ57" i="1"/>
  <c r="AS58" i="1"/>
  <c r="BI58" i="1"/>
  <c r="BJ58" i="1"/>
  <c r="AS59" i="1"/>
  <c r="BI59" i="1"/>
  <c r="BJ59" i="1"/>
  <c r="AS60" i="1"/>
  <c r="BI60" i="1"/>
  <c r="BJ60" i="1"/>
  <c r="AS61" i="1"/>
  <c r="BI61" i="1"/>
  <c r="BJ61" i="1"/>
  <c r="AS62" i="1"/>
  <c r="BI62" i="1"/>
  <c r="BJ62" i="1"/>
  <c r="AS63" i="1"/>
  <c r="BI63" i="1"/>
  <c r="BJ63" i="1"/>
  <c r="AS64" i="1"/>
  <c r="BI64" i="1"/>
  <c r="BJ64" i="1"/>
  <c r="AS65" i="1"/>
  <c r="BI65" i="1"/>
  <c r="BJ65" i="1"/>
  <c r="AS3" i="1"/>
  <c r="BI3" i="1"/>
  <c r="BJ3" i="1"/>
  <c r="AS4" i="1"/>
  <c r="BI4" i="1"/>
  <c r="BJ4" i="1"/>
  <c r="AS5" i="1"/>
  <c r="BI5" i="1"/>
  <c r="BJ5" i="1"/>
  <c r="AS6" i="1"/>
  <c r="BI6" i="1"/>
  <c r="BJ6" i="1"/>
  <c r="AS7" i="1"/>
  <c r="BI7" i="1"/>
  <c r="BJ7" i="1"/>
  <c r="AS8" i="1"/>
  <c r="BI8" i="1"/>
  <c r="BJ8" i="1"/>
  <c r="AS9" i="1"/>
  <c r="BI9" i="1"/>
  <c r="BJ9" i="1"/>
  <c r="AS10" i="1"/>
  <c r="BI10" i="1"/>
  <c r="BJ10" i="1"/>
  <c r="AS11" i="1"/>
  <c r="BI11" i="1"/>
  <c r="BJ11" i="1"/>
  <c r="AS12" i="1"/>
  <c r="BI12" i="1"/>
  <c r="BJ12" i="1"/>
  <c r="AS13" i="1"/>
  <c r="BI13" i="1"/>
  <c r="BJ13" i="1"/>
  <c r="AS14" i="1"/>
  <c r="BI14" i="1"/>
  <c r="BJ14" i="1"/>
  <c r="AS15" i="1"/>
  <c r="BI15" i="1"/>
  <c r="BJ15" i="1"/>
  <c r="AS16" i="1"/>
  <c r="BI16" i="1"/>
  <c r="BJ16" i="1"/>
  <c r="AS17" i="1"/>
  <c r="BI17" i="1"/>
  <c r="BJ17" i="1"/>
  <c r="AS18" i="1"/>
  <c r="BI18" i="1"/>
  <c r="BJ18" i="1"/>
  <c r="AS19" i="1"/>
  <c r="BI19" i="1"/>
  <c r="BJ19" i="1"/>
  <c r="AS20" i="1"/>
  <c r="BI20" i="1"/>
  <c r="BJ20" i="1"/>
  <c r="AS21" i="1"/>
  <c r="BI21" i="1"/>
  <c r="BJ21" i="1"/>
  <c r="AS22" i="1"/>
  <c r="BI22" i="1"/>
  <c r="BJ22" i="1"/>
  <c r="AS23" i="1"/>
  <c r="BI23" i="1"/>
  <c r="BJ23" i="1"/>
  <c r="AS24" i="1"/>
  <c r="BI24" i="1"/>
  <c r="BJ24" i="1"/>
  <c r="AS25" i="1"/>
  <c r="BI25" i="1"/>
  <c r="BJ25" i="1"/>
  <c r="AS26" i="1"/>
  <c r="BI26" i="1"/>
  <c r="BJ26" i="1"/>
  <c r="AS27" i="1"/>
  <c r="BI27" i="1"/>
  <c r="BJ27" i="1"/>
  <c r="AS28" i="1"/>
  <c r="BI28" i="1"/>
  <c r="BJ28" i="1"/>
  <c r="AS29" i="1"/>
  <c r="BI29" i="1"/>
  <c r="BJ29" i="1"/>
  <c r="AW2" i="1"/>
  <c r="AW3" i="1"/>
  <c r="AX3" i="1"/>
  <c r="AY3" i="1"/>
  <c r="BD3" i="1"/>
  <c r="AW4" i="1"/>
  <c r="AX4" i="1"/>
  <c r="AY4" i="1"/>
  <c r="BD4" i="1"/>
  <c r="AW5" i="1"/>
  <c r="AX5" i="1"/>
  <c r="AY5" i="1"/>
  <c r="BD5" i="1"/>
  <c r="AW6" i="1"/>
  <c r="AX6" i="1"/>
  <c r="AY6" i="1"/>
  <c r="BD6" i="1"/>
  <c r="AW7" i="1"/>
  <c r="AX7" i="1"/>
  <c r="AY7" i="1"/>
  <c r="BD7" i="1"/>
  <c r="AW8" i="1"/>
  <c r="AX8" i="1"/>
  <c r="AY8" i="1"/>
  <c r="BD8" i="1"/>
  <c r="AW9" i="1"/>
  <c r="AX9" i="1"/>
  <c r="AY9" i="1"/>
  <c r="BD9" i="1"/>
  <c r="AW10" i="1"/>
  <c r="AX10" i="1"/>
  <c r="AY10" i="1"/>
  <c r="BD10" i="1"/>
  <c r="AW11" i="1"/>
  <c r="AX11" i="1"/>
  <c r="AY11" i="1"/>
  <c r="BD11" i="1"/>
  <c r="AW12" i="1"/>
  <c r="AX12" i="1"/>
  <c r="AY12" i="1"/>
  <c r="BD12" i="1"/>
  <c r="AW13" i="1"/>
  <c r="AX13" i="1"/>
  <c r="AY13" i="1"/>
  <c r="BD13" i="1"/>
  <c r="AW14" i="1"/>
  <c r="AX14" i="1"/>
  <c r="AY14" i="1"/>
  <c r="BD14" i="1"/>
  <c r="AW15" i="1"/>
  <c r="AX15" i="1"/>
  <c r="AY15" i="1"/>
  <c r="BD15" i="1"/>
  <c r="AW16" i="1"/>
  <c r="AX16" i="1"/>
  <c r="AY16" i="1"/>
  <c r="BD16" i="1"/>
  <c r="AW17" i="1"/>
  <c r="AX17" i="1"/>
  <c r="AY17" i="1"/>
  <c r="BD17" i="1"/>
  <c r="AW18" i="1"/>
  <c r="AX18" i="1"/>
  <c r="AY18" i="1"/>
  <c r="BD18" i="1"/>
  <c r="AW19" i="1"/>
  <c r="AX19" i="1"/>
  <c r="AY19" i="1"/>
  <c r="BD19" i="1"/>
  <c r="AW20" i="1"/>
  <c r="AX20" i="1"/>
  <c r="AY20" i="1"/>
  <c r="BD20" i="1"/>
  <c r="AW21" i="1"/>
  <c r="AX21" i="1"/>
  <c r="AY21" i="1"/>
  <c r="BD21" i="1"/>
  <c r="AW22" i="1"/>
  <c r="AX22" i="1"/>
  <c r="AY22" i="1"/>
  <c r="BD22" i="1"/>
  <c r="AW23" i="1"/>
  <c r="AX23" i="1"/>
  <c r="AY23" i="1"/>
  <c r="BD23" i="1"/>
  <c r="AW24" i="1"/>
  <c r="AX24" i="1"/>
  <c r="AY24" i="1"/>
  <c r="BD24" i="1"/>
  <c r="AW25" i="1"/>
  <c r="AX25" i="1"/>
  <c r="AY25" i="1"/>
  <c r="BD25" i="1"/>
  <c r="AW26" i="1"/>
  <c r="AX26" i="1"/>
  <c r="AY26" i="1"/>
  <c r="BD26" i="1"/>
  <c r="AW27" i="1"/>
  <c r="AX27" i="1"/>
  <c r="AY27" i="1"/>
  <c r="BD27" i="1"/>
  <c r="AW28" i="1"/>
  <c r="AX28" i="1"/>
  <c r="AY28" i="1"/>
  <c r="BD28" i="1"/>
  <c r="AW29" i="1"/>
  <c r="AX29" i="1"/>
  <c r="AY29" i="1"/>
  <c r="BD29" i="1"/>
  <c r="AW30" i="1"/>
  <c r="AX30" i="1"/>
  <c r="AY30" i="1"/>
  <c r="BD30" i="1"/>
  <c r="AW31" i="1"/>
  <c r="AX31" i="1"/>
  <c r="AY31" i="1"/>
  <c r="BD31" i="1"/>
  <c r="AW32" i="1"/>
  <c r="AX32" i="1"/>
  <c r="AY32" i="1"/>
  <c r="BD32" i="1"/>
  <c r="AW33" i="1"/>
  <c r="AX33" i="1"/>
  <c r="AY33" i="1"/>
  <c r="BD33" i="1"/>
  <c r="AW34" i="1"/>
  <c r="AX34" i="1"/>
  <c r="AY34" i="1"/>
  <c r="BD34" i="1"/>
  <c r="AW35" i="1"/>
  <c r="AX35" i="1"/>
  <c r="AY35" i="1"/>
  <c r="BD35" i="1"/>
  <c r="AW36" i="1"/>
  <c r="AX36" i="1"/>
  <c r="AY36" i="1"/>
  <c r="BD36" i="1"/>
  <c r="AW37" i="1"/>
  <c r="AX37" i="1"/>
  <c r="AY37" i="1"/>
  <c r="BD37" i="1"/>
  <c r="AW38" i="1"/>
  <c r="AX38" i="1"/>
  <c r="AY38" i="1"/>
  <c r="BD38" i="1"/>
  <c r="AW39" i="1"/>
  <c r="AX39" i="1"/>
  <c r="AY39" i="1"/>
  <c r="BD39" i="1"/>
  <c r="AW40" i="1"/>
  <c r="AX40" i="1"/>
  <c r="AY40" i="1"/>
  <c r="BD40" i="1"/>
  <c r="AW41" i="1"/>
  <c r="AX41" i="1"/>
  <c r="AY41" i="1"/>
  <c r="BD41" i="1"/>
  <c r="AW42" i="1"/>
  <c r="AX42" i="1"/>
  <c r="AY42" i="1"/>
  <c r="BD42" i="1"/>
  <c r="AW43" i="1"/>
  <c r="AX43" i="1"/>
  <c r="AY43" i="1"/>
  <c r="BD43" i="1"/>
  <c r="AW44" i="1"/>
  <c r="AX44" i="1"/>
  <c r="AY44" i="1"/>
  <c r="BD44" i="1"/>
  <c r="AW45" i="1"/>
  <c r="AX45" i="1"/>
  <c r="AY45" i="1"/>
  <c r="BD45" i="1"/>
  <c r="AW46" i="1"/>
  <c r="AX46" i="1"/>
  <c r="AY46" i="1"/>
  <c r="BD46" i="1"/>
  <c r="AW47" i="1"/>
  <c r="AX47" i="1"/>
  <c r="AY47" i="1"/>
  <c r="BD47" i="1"/>
  <c r="AW48" i="1"/>
  <c r="AX48" i="1"/>
  <c r="AY48" i="1"/>
  <c r="BD48" i="1"/>
  <c r="AW49" i="1"/>
  <c r="AX49" i="1"/>
  <c r="AY49" i="1"/>
  <c r="BD49" i="1"/>
  <c r="AW50" i="1"/>
  <c r="AX50" i="1"/>
  <c r="AY50" i="1"/>
  <c r="BD50" i="1"/>
  <c r="AW51" i="1"/>
  <c r="AX51" i="1"/>
  <c r="AY51" i="1"/>
  <c r="BD51" i="1"/>
  <c r="AW52" i="1"/>
  <c r="AX52" i="1"/>
  <c r="AY52" i="1"/>
  <c r="BD52" i="1"/>
  <c r="AW53" i="1"/>
  <c r="AX53" i="1"/>
  <c r="AY53" i="1"/>
  <c r="BD53" i="1"/>
  <c r="AW54" i="1"/>
  <c r="AX54" i="1"/>
  <c r="AY54" i="1"/>
  <c r="BD54" i="1"/>
  <c r="AW55" i="1"/>
  <c r="AX55" i="1"/>
  <c r="AY55" i="1"/>
  <c r="BD55" i="1"/>
  <c r="AW56" i="1"/>
  <c r="AX56" i="1"/>
  <c r="AY56" i="1"/>
  <c r="BD56" i="1"/>
  <c r="AW57" i="1"/>
  <c r="AX57" i="1"/>
  <c r="AY57" i="1"/>
  <c r="BD57" i="1"/>
  <c r="AW58" i="1"/>
  <c r="AX58" i="1"/>
  <c r="AY58" i="1"/>
  <c r="BD58" i="1"/>
  <c r="AW59" i="1"/>
  <c r="AX59" i="1"/>
  <c r="AY59" i="1"/>
  <c r="BD59" i="1"/>
  <c r="AW60" i="1"/>
  <c r="AX60" i="1"/>
  <c r="AY60" i="1"/>
  <c r="BD60" i="1"/>
  <c r="AW61" i="1"/>
  <c r="AX61" i="1"/>
  <c r="AY61" i="1"/>
  <c r="BD61" i="1"/>
  <c r="AW62" i="1"/>
  <c r="AX62" i="1"/>
  <c r="AY62" i="1"/>
  <c r="BD62" i="1"/>
  <c r="AW63" i="1"/>
  <c r="AX63" i="1"/>
  <c r="AY63" i="1"/>
  <c r="BD63" i="1"/>
  <c r="AW64" i="1"/>
  <c r="AX64" i="1"/>
  <c r="AY64" i="1"/>
  <c r="BD64" i="1"/>
  <c r="AW65" i="1"/>
  <c r="AX65" i="1"/>
  <c r="AY65" i="1"/>
  <c r="BD65" i="1"/>
  <c r="AW66" i="1"/>
  <c r="AX66" i="1"/>
  <c r="AY66" i="1"/>
  <c r="BD66" i="1"/>
  <c r="AW67" i="1"/>
  <c r="AX67" i="1"/>
  <c r="AY67" i="1"/>
  <c r="BD67" i="1"/>
  <c r="AW68" i="1"/>
  <c r="AX68" i="1"/>
  <c r="AY68" i="1"/>
  <c r="BD68" i="1"/>
  <c r="AW69" i="1"/>
  <c r="AX69" i="1"/>
  <c r="AY69" i="1"/>
  <c r="BD69" i="1"/>
  <c r="AW70" i="1"/>
  <c r="AX70" i="1"/>
  <c r="AY70" i="1"/>
  <c r="BD70" i="1"/>
  <c r="AW71" i="1"/>
  <c r="AX71" i="1"/>
  <c r="AY71" i="1"/>
  <c r="BD71" i="1"/>
  <c r="AW72" i="1"/>
  <c r="AX72" i="1"/>
  <c r="AY72" i="1"/>
  <c r="BD72" i="1"/>
  <c r="AW73" i="1"/>
  <c r="AX73" i="1"/>
  <c r="AY73" i="1"/>
  <c r="BD73" i="1"/>
  <c r="AW74" i="1"/>
  <c r="AX74" i="1"/>
  <c r="AY74" i="1"/>
  <c r="BD74" i="1"/>
  <c r="AW75" i="1"/>
  <c r="AX75" i="1"/>
  <c r="AY75" i="1"/>
  <c r="BD75" i="1"/>
  <c r="AW76" i="1"/>
  <c r="AX76" i="1"/>
  <c r="AY76" i="1"/>
  <c r="BD76" i="1"/>
  <c r="AW77" i="1"/>
  <c r="AX77" i="1"/>
  <c r="AY77" i="1"/>
  <c r="BD77" i="1"/>
  <c r="AW78" i="1"/>
  <c r="AX78" i="1"/>
  <c r="AY78" i="1"/>
  <c r="BD78" i="1"/>
  <c r="AW79" i="1"/>
  <c r="AX79" i="1"/>
  <c r="AY79" i="1"/>
  <c r="BD79" i="1"/>
  <c r="AW80" i="1"/>
  <c r="AX80" i="1"/>
  <c r="AY80" i="1"/>
  <c r="BD80" i="1"/>
  <c r="AW81" i="1"/>
  <c r="AX81" i="1"/>
  <c r="AY81" i="1"/>
  <c r="BD81" i="1"/>
  <c r="AW82" i="1"/>
  <c r="AX82" i="1"/>
  <c r="AY82" i="1"/>
  <c r="BD82" i="1"/>
  <c r="AW83" i="1"/>
  <c r="AX83" i="1"/>
  <c r="AY83" i="1"/>
  <c r="BD83" i="1"/>
  <c r="AW84" i="1"/>
  <c r="AX84" i="1"/>
  <c r="AY84" i="1"/>
  <c r="BD84" i="1"/>
  <c r="AW85" i="1"/>
  <c r="AX85" i="1"/>
  <c r="AY85" i="1"/>
  <c r="BD85" i="1"/>
  <c r="AW86" i="1"/>
  <c r="AX86" i="1"/>
  <c r="AY86" i="1"/>
  <c r="BD86" i="1"/>
  <c r="AW87" i="1"/>
  <c r="AX87" i="1"/>
  <c r="AY87" i="1"/>
  <c r="BD87" i="1"/>
  <c r="AW88" i="1"/>
  <c r="AX88" i="1"/>
  <c r="AY88" i="1"/>
  <c r="BD88" i="1"/>
  <c r="AW89" i="1"/>
  <c r="AX89" i="1"/>
  <c r="AY89" i="1"/>
  <c r="BD89" i="1"/>
  <c r="AX2" i="1"/>
  <c r="AY2" i="1"/>
  <c r="BD2" i="1"/>
  <c r="AA89" i="1"/>
  <c r="AF89" i="1"/>
  <c r="AT89" i="1"/>
  <c r="AR89" i="1"/>
  <c r="AQ89" i="1"/>
  <c r="AP89" i="1"/>
  <c r="AO89" i="1"/>
  <c r="AN89" i="1"/>
  <c r="AM89" i="1"/>
  <c r="AL89" i="1"/>
  <c r="AK89" i="1"/>
  <c r="AJ89" i="1"/>
  <c r="B89" i="1"/>
  <c r="AA88" i="1"/>
  <c r="AF88" i="1"/>
  <c r="AT88" i="1"/>
  <c r="AR88" i="1"/>
  <c r="AQ88" i="1"/>
  <c r="AP88" i="1"/>
  <c r="AO88" i="1"/>
  <c r="AN88" i="1"/>
  <c r="AM88" i="1"/>
  <c r="AL88" i="1"/>
  <c r="AK88" i="1"/>
  <c r="AJ88" i="1"/>
  <c r="B88" i="1"/>
  <c r="AA87" i="1"/>
  <c r="AF87" i="1"/>
  <c r="AT87" i="1"/>
  <c r="AR87" i="1"/>
  <c r="AQ87" i="1"/>
  <c r="AP87" i="1"/>
  <c r="AO87" i="1"/>
  <c r="AN87" i="1"/>
  <c r="AM87" i="1"/>
  <c r="AL87" i="1"/>
  <c r="AK87" i="1"/>
  <c r="AJ87" i="1"/>
  <c r="B87" i="1"/>
  <c r="AA86" i="1"/>
  <c r="AF86" i="1"/>
  <c r="AT86" i="1"/>
  <c r="AR86" i="1"/>
  <c r="AQ86" i="1"/>
  <c r="AP86" i="1"/>
  <c r="AO86" i="1"/>
  <c r="AN86" i="1"/>
  <c r="AM86" i="1"/>
  <c r="AL86" i="1"/>
  <c r="AK86" i="1"/>
  <c r="AJ86" i="1"/>
  <c r="B86" i="1"/>
  <c r="AA85" i="1"/>
  <c r="AF85" i="1"/>
  <c r="AT85" i="1"/>
  <c r="AR85" i="1"/>
  <c r="AQ85" i="1"/>
  <c r="AP85" i="1"/>
  <c r="AO85" i="1"/>
  <c r="AN85" i="1"/>
  <c r="AM85" i="1"/>
  <c r="AL85" i="1"/>
  <c r="AK85" i="1"/>
  <c r="AJ85" i="1"/>
  <c r="B85" i="1"/>
  <c r="AA84" i="1"/>
  <c r="AF84" i="1"/>
  <c r="AT84" i="1"/>
  <c r="AR84" i="1"/>
  <c r="AQ84" i="1"/>
  <c r="AP84" i="1"/>
  <c r="AO84" i="1"/>
  <c r="AN84" i="1"/>
  <c r="AM84" i="1"/>
  <c r="AL84" i="1"/>
  <c r="AK84" i="1"/>
  <c r="AJ84" i="1"/>
  <c r="B84" i="1"/>
  <c r="AR83" i="1"/>
  <c r="AQ83" i="1"/>
  <c r="AP83" i="1"/>
  <c r="AO83" i="1"/>
  <c r="AN83" i="1"/>
  <c r="AM83" i="1"/>
  <c r="AL83" i="1"/>
  <c r="AK83" i="1"/>
  <c r="AJ83" i="1"/>
  <c r="B83" i="1"/>
  <c r="AR82" i="1"/>
  <c r="AQ82" i="1"/>
  <c r="AP82" i="1"/>
  <c r="AO82" i="1"/>
  <c r="AN82" i="1"/>
  <c r="AM82" i="1"/>
  <c r="AL82" i="1"/>
  <c r="AK82" i="1"/>
  <c r="AJ82" i="1"/>
  <c r="B82" i="1"/>
  <c r="AR81" i="1"/>
  <c r="AQ81" i="1"/>
  <c r="AP81" i="1"/>
  <c r="AO81" i="1"/>
  <c r="AN81" i="1"/>
  <c r="AM81" i="1"/>
  <c r="AL81" i="1"/>
  <c r="AK81" i="1"/>
  <c r="AJ81" i="1"/>
  <c r="B81" i="1"/>
  <c r="AR80" i="1"/>
  <c r="AQ80" i="1"/>
  <c r="AP80" i="1"/>
  <c r="AO80" i="1"/>
  <c r="AN80" i="1"/>
  <c r="AM80" i="1"/>
  <c r="AL80" i="1"/>
  <c r="AK80" i="1"/>
  <c r="AJ80" i="1"/>
  <c r="B80" i="1"/>
  <c r="AR79" i="1"/>
  <c r="AQ79" i="1"/>
  <c r="AP79" i="1"/>
  <c r="AO79" i="1"/>
  <c r="AN79" i="1"/>
  <c r="AM79" i="1"/>
  <c r="AL79" i="1"/>
  <c r="AK79" i="1"/>
  <c r="AJ79" i="1"/>
  <c r="B79" i="1"/>
  <c r="AR78" i="1"/>
  <c r="AQ78" i="1"/>
  <c r="AP78" i="1"/>
  <c r="AO78" i="1"/>
  <c r="AN78" i="1"/>
  <c r="AM78" i="1"/>
  <c r="AL78" i="1"/>
  <c r="AK78" i="1"/>
  <c r="AJ78" i="1"/>
  <c r="B78" i="1"/>
  <c r="AR77" i="1"/>
  <c r="AQ77" i="1"/>
  <c r="AP77" i="1"/>
  <c r="AO77" i="1"/>
  <c r="AN77" i="1"/>
  <c r="AM77" i="1"/>
  <c r="AL77" i="1"/>
  <c r="AK77" i="1"/>
  <c r="AJ77" i="1"/>
  <c r="B77" i="1"/>
  <c r="AR76" i="1"/>
  <c r="AQ76" i="1"/>
  <c r="AP76" i="1"/>
  <c r="AO76" i="1"/>
  <c r="AN76" i="1"/>
  <c r="AM76" i="1"/>
  <c r="AL76" i="1"/>
  <c r="AK76" i="1"/>
  <c r="AJ76" i="1"/>
  <c r="B76" i="1"/>
  <c r="AR75" i="1"/>
  <c r="AQ75" i="1"/>
  <c r="AP75" i="1"/>
  <c r="AO75" i="1"/>
  <c r="AN75" i="1"/>
  <c r="AM75" i="1"/>
  <c r="AL75" i="1"/>
  <c r="AK75" i="1"/>
  <c r="AJ75" i="1"/>
  <c r="B75" i="1"/>
  <c r="AR74" i="1"/>
  <c r="AQ74" i="1"/>
  <c r="AP74" i="1"/>
  <c r="AO74" i="1"/>
  <c r="AN74" i="1"/>
  <c r="AM74" i="1"/>
  <c r="AL74" i="1"/>
  <c r="AK74" i="1"/>
  <c r="AJ74" i="1"/>
  <c r="B74" i="1"/>
  <c r="AR73" i="1"/>
  <c r="AQ73" i="1"/>
  <c r="AP73" i="1"/>
  <c r="AO73" i="1"/>
  <c r="AN73" i="1"/>
  <c r="AM73" i="1"/>
  <c r="AL73" i="1"/>
  <c r="AK73" i="1"/>
  <c r="AJ73" i="1"/>
  <c r="B73" i="1"/>
  <c r="AR72" i="1"/>
  <c r="AQ72" i="1"/>
  <c r="AP72" i="1"/>
  <c r="AO72" i="1"/>
  <c r="AN72" i="1"/>
  <c r="AM72" i="1"/>
  <c r="AL72" i="1"/>
  <c r="AK72" i="1"/>
  <c r="AJ72" i="1"/>
  <c r="B72" i="1"/>
  <c r="AR71" i="1"/>
  <c r="AQ71" i="1"/>
  <c r="AP71" i="1"/>
  <c r="AO71" i="1"/>
  <c r="AN71" i="1"/>
  <c r="AM71" i="1"/>
  <c r="AL71" i="1"/>
  <c r="AK71" i="1"/>
  <c r="AJ71" i="1"/>
  <c r="B71" i="1"/>
  <c r="AR70" i="1"/>
  <c r="AQ70" i="1"/>
  <c r="AP70" i="1"/>
  <c r="AO70" i="1"/>
  <c r="AN70" i="1"/>
  <c r="AM70" i="1"/>
  <c r="AL70" i="1"/>
  <c r="AK70" i="1"/>
  <c r="AJ70" i="1"/>
  <c r="B70" i="1"/>
  <c r="AR69" i="1"/>
  <c r="AQ69" i="1"/>
  <c r="AP69" i="1"/>
  <c r="AO69" i="1"/>
  <c r="AN69" i="1"/>
  <c r="AM69" i="1"/>
  <c r="AL69" i="1"/>
  <c r="AK69" i="1"/>
  <c r="AJ69" i="1"/>
  <c r="B69" i="1"/>
  <c r="AR68" i="1"/>
  <c r="AQ68" i="1"/>
  <c r="AP68" i="1"/>
  <c r="AO68" i="1"/>
  <c r="AN68" i="1"/>
  <c r="AM68" i="1"/>
  <c r="AL68" i="1"/>
  <c r="AK68" i="1"/>
  <c r="AJ68" i="1"/>
  <c r="B68" i="1"/>
  <c r="AR67" i="1"/>
  <c r="AQ67" i="1"/>
  <c r="AP67" i="1"/>
  <c r="AO67" i="1"/>
  <c r="AN67" i="1"/>
  <c r="AM67" i="1"/>
  <c r="AL67" i="1"/>
  <c r="AK67" i="1"/>
  <c r="AJ67" i="1"/>
  <c r="B67" i="1"/>
  <c r="AR66" i="1"/>
  <c r="AQ66" i="1"/>
  <c r="AP66" i="1"/>
  <c r="AO66" i="1"/>
  <c r="AN66" i="1"/>
  <c r="AM66" i="1"/>
  <c r="AL66" i="1"/>
  <c r="AK66" i="1"/>
  <c r="AJ66" i="1"/>
  <c r="B66" i="1"/>
  <c r="AR65" i="1"/>
  <c r="AQ65" i="1"/>
  <c r="AP65" i="1"/>
  <c r="AO65" i="1"/>
  <c r="AN65" i="1"/>
  <c r="AM65" i="1"/>
  <c r="AL65" i="1"/>
  <c r="AK65" i="1"/>
  <c r="AJ65" i="1"/>
  <c r="B65" i="1"/>
  <c r="AR64" i="1"/>
  <c r="AQ64" i="1"/>
  <c r="AP64" i="1"/>
  <c r="AO64" i="1"/>
  <c r="AN64" i="1"/>
  <c r="AM64" i="1"/>
  <c r="AL64" i="1"/>
  <c r="AK64" i="1"/>
  <c r="AJ64" i="1"/>
  <c r="B64" i="1"/>
  <c r="AR63" i="1"/>
  <c r="AQ63" i="1"/>
  <c r="AP63" i="1"/>
  <c r="AO63" i="1"/>
  <c r="AN63" i="1"/>
  <c r="AM63" i="1"/>
  <c r="AL63" i="1"/>
  <c r="AK63" i="1"/>
  <c r="AJ63" i="1"/>
  <c r="B63" i="1"/>
  <c r="AR62" i="1"/>
  <c r="AQ62" i="1"/>
  <c r="AP62" i="1"/>
  <c r="AO62" i="1"/>
  <c r="AN62" i="1"/>
  <c r="AM62" i="1"/>
  <c r="AL62" i="1"/>
  <c r="AK62" i="1"/>
  <c r="AJ62" i="1"/>
  <c r="B62" i="1"/>
  <c r="AR61" i="1"/>
  <c r="AQ61" i="1"/>
  <c r="AP61" i="1"/>
  <c r="AO61" i="1"/>
  <c r="AN61" i="1"/>
  <c r="AM61" i="1"/>
  <c r="AL61" i="1"/>
  <c r="AK61" i="1"/>
  <c r="AJ61" i="1"/>
  <c r="B61" i="1"/>
  <c r="AR60" i="1"/>
  <c r="AQ60" i="1"/>
  <c r="AP60" i="1"/>
  <c r="AO60" i="1"/>
  <c r="AN60" i="1"/>
  <c r="AM60" i="1"/>
  <c r="AL60" i="1"/>
  <c r="AK60" i="1"/>
  <c r="AJ60" i="1"/>
  <c r="B60" i="1"/>
  <c r="AR59" i="1"/>
  <c r="AQ59" i="1"/>
  <c r="AP59" i="1"/>
  <c r="AO59" i="1"/>
  <c r="AN59" i="1"/>
  <c r="AM59" i="1"/>
  <c r="AL59" i="1"/>
  <c r="AK59" i="1"/>
  <c r="AJ59" i="1"/>
  <c r="B59" i="1"/>
  <c r="AR58" i="1"/>
  <c r="AQ58" i="1"/>
  <c r="AP58" i="1"/>
  <c r="AO58" i="1"/>
  <c r="AN58" i="1"/>
  <c r="AM58" i="1"/>
  <c r="AL58" i="1"/>
  <c r="AK58" i="1"/>
  <c r="AJ58" i="1"/>
  <c r="B58" i="1"/>
  <c r="AR57" i="1"/>
  <c r="AQ57" i="1"/>
  <c r="AP57" i="1"/>
  <c r="AO57" i="1"/>
  <c r="AN57" i="1"/>
  <c r="AM57" i="1"/>
  <c r="AL57" i="1"/>
  <c r="AK57" i="1"/>
  <c r="AJ57" i="1"/>
  <c r="B57" i="1"/>
  <c r="AR56" i="1"/>
  <c r="AQ56" i="1"/>
  <c r="AP56" i="1"/>
  <c r="AO56" i="1"/>
  <c r="AN56" i="1"/>
  <c r="AM56" i="1"/>
  <c r="AL56" i="1"/>
  <c r="AK56" i="1"/>
  <c r="AJ56" i="1"/>
  <c r="B56" i="1"/>
  <c r="AR55" i="1"/>
  <c r="AQ55" i="1"/>
  <c r="AP55" i="1"/>
  <c r="AO55" i="1"/>
  <c r="AN55" i="1"/>
  <c r="AM55" i="1"/>
  <c r="AL55" i="1"/>
  <c r="AK55" i="1"/>
  <c r="AJ55" i="1"/>
  <c r="B55" i="1"/>
  <c r="AR54" i="1"/>
  <c r="AQ54" i="1"/>
  <c r="AP54" i="1"/>
  <c r="AO54" i="1"/>
  <c r="AN54" i="1"/>
  <c r="AM54" i="1"/>
  <c r="AL54" i="1"/>
  <c r="AK54" i="1"/>
  <c r="AJ54" i="1"/>
  <c r="B54" i="1"/>
  <c r="AR53" i="1"/>
  <c r="AQ53" i="1"/>
  <c r="AP53" i="1"/>
  <c r="AO53" i="1"/>
  <c r="AN53" i="1"/>
  <c r="AM53" i="1"/>
  <c r="AL53" i="1"/>
  <c r="AK53" i="1"/>
  <c r="AJ53" i="1"/>
  <c r="B53" i="1"/>
  <c r="AR52" i="1"/>
  <c r="AQ52" i="1"/>
  <c r="AP52" i="1"/>
  <c r="AO52" i="1"/>
  <c r="AN52" i="1"/>
  <c r="AM52" i="1"/>
  <c r="AL52" i="1"/>
  <c r="AK52" i="1"/>
  <c r="AJ52" i="1"/>
  <c r="B52" i="1"/>
  <c r="AR51" i="1"/>
  <c r="AQ51" i="1"/>
  <c r="AP51" i="1"/>
  <c r="AO51" i="1"/>
  <c r="AN51" i="1"/>
  <c r="AM51" i="1"/>
  <c r="AL51" i="1"/>
  <c r="AK51" i="1"/>
  <c r="AJ51" i="1"/>
  <c r="B51" i="1"/>
  <c r="AR50" i="1"/>
  <c r="AQ50" i="1"/>
  <c r="AP50" i="1"/>
  <c r="AO50" i="1"/>
  <c r="AN50" i="1"/>
  <c r="AM50" i="1"/>
  <c r="AL50" i="1"/>
  <c r="AK50" i="1"/>
  <c r="AJ50" i="1"/>
  <c r="B50" i="1"/>
  <c r="AR49" i="1"/>
  <c r="AQ49" i="1"/>
  <c r="AP49" i="1"/>
  <c r="AO49" i="1"/>
  <c r="AN49" i="1"/>
  <c r="AM49" i="1"/>
  <c r="AL49" i="1"/>
  <c r="AK49" i="1"/>
  <c r="AJ49" i="1"/>
  <c r="B49" i="1"/>
  <c r="AR48" i="1"/>
  <c r="AQ48" i="1"/>
  <c r="AP48" i="1"/>
  <c r="AO48" i="1"/>
  <c r="AN48" i="1"/>
  <c r="AM48" i="1"/>
  <c r="AL48" i="1"/>
  <c r="AK48" i="1"/>
  <c r="AJ48" i="1"/>
  <c r="B48" i="1"/>
  <c r="AR47" i="1"/>
  <c r="AQ47" i="1"/>
  <c r="AP47" i="1"/>
  <c r="AO47" i="1"/>
  <c r="AN47" i="1"/>
  <c r="AM47" i="1"/>
  <c r="AL47" i="1"/>
  <c r="AK47" i="1"/>
  <c r="AJ47" i="1"/>
  <c r="B47" i="1"/>
  <c r="AR46" i="1"/>
  <c r="AQ46" i="1"/>
  <c r="AP46" i="1"/>
  <c r="AO46" i="1"/>
  <c r="AN46" i="1"/>
  <c r="AM46" i="1"/>
  <c r="AL46" i="1"/>
  <c r="AK46" i="1"/>
  <c r="AJ46" i="1"/>
  <c r="B46" i="1"/>
  <c r="AR45" i="1"/>
  <c r="AQ45" i="1"/>
  <c r="AP45" i="1"/>
  <c r="AO45" i="1"/>
  <c r="AN45" i="1"/>
  <c r="AM45" i="1"/>
  <c r="AL45" i="1"/>
  <c r="AK45" i="1"/>
  <c r="AJ45" i="1"/>
  <c r="B45" i="1"/>
  <c r="AR44" i="1"/>
  <c r="AQ44" i="1"/>
  <c r="AP44" i="1"/>
  <c r="AO44" i="1"/>
  <c r="AN44" i="1"/>
  <c r="AM44" i="1"/>
  <c r="AL44" i="1"/>
  <c r="AK44" i="1"/>
  <c r="AJ44" i="1"/>
  <c r="B44" i="1"/>
  <c r="AR43" i="1"/>
  <c r="AQ43" i="1"/>
  <c r="AP43" i="1"/>
  <c r="AO43" i="1"/>
  <c r="AN43" i="1"/>
  <c r="AM43" i="1"/>
  <c r="AL43" i="1"/>
  <c r="AK43" i="1"/>
  <c r="AJ43" i="1"/>
  <c r="B43" i="1"/>
  <c r="AR42" i="1"/>
  <c r="AQ42" i="1"/>
  <c r="AP42" i="1"/>
  <c r="AO42" i="1"/>
  <c r="AN42" i="1"/>
  <c r="AM42" i="1"/>
  <c r="AL42" i="1"/>
  <c r="AK42" i="1"/>
  <c r="AJ42" i="1"/>
  <c r="B42" i="1"/>
  <c r="AR41" i="1"/>
  <c r="AQ41" i="1"/>
  <c r="AP41" i="1"/>
  <c r="AO41" i="1"/>
  <c r="AN41" i="1"/>
  <c r="AM41" i="1"/>
  <c r="AL41" i="1"/>
  <c r="AK41" i="1"/>
  <c r="AJ41" i="1"/>
  <c r="B41" i="1"/>
  <c r="AR40" i="1"/>
  <c r="AQ40" i="1"/>
  <c r="AP40" i="1"/>
  <c r="AO40" i="1"/>
  <c r="AN40" i="1"/>
  <c r="AM40" i="1"/>
  <c r="AL40" i="1"/>
  <c r="AK40" i="1"/>
  <c r="AJ40" i="1"/>
  <c r="B40" i="1"/>
  <c r="AR39" i="1"/>
  <c r="AQ39" i="1"/>
  <c r="AP39" i="1"/>
  <c r="AO39" i="1"/>
  <c r="AN39" i="1"/>
  <c r="AM39" i="1"/>
  <c r="AL39" i="1"/>
  <c r="AK39" i="1"/>
  <c r="AJ39" i="1"/>
  <c r="B39" i="1"/>
  <c r="AR38" i="1"/>
  <c r="AQ38" i="1"/>
  <c r="AP38" i="1"/>
  <c r="AO38" i="1"/>
  <c r="AN38" i="1"/>
  <c r="AM38" i="1"/>
  <c r="AL38" i="1"/>
  <c r="AK38" i="1"/>
  <c r="AJ38" i="1"/>
  <c r="B38" i="1"/>
  <c r="AR37" i="1"/>
  <c r="AQ37" i="1"/>
  <c r="AP37" i="1"/>
  <c r="AO37" i="1"/>
  <c r="AN37" i="1"/>
  <c r="AM37" i="1"/>
  <c r="AL37" i="1"/>
  <c r="AK37" i="1"/>
  <c r="AJ37" i="1"/>
  <c r="B37" i="1"/>
  <c r="AR36" i="1"/>
  <c r="AQ36" i="1"/>
  <c r="AP36" i="1"/>
  <c r="AO36" i="1"/>
  <c r="AN36" i="1"/>
  <c r="AM36" i="1"/>
  <c r="AL36" i="1"/>
  <c r="AK36" i="1"/>
  <c r="AJ36" i="1"/>
  <c r="B36" i="1"/>
  <c r="AR35" i="1"/>
  <c r="AQ35" i="1"/>
  <c r="AP35" i="1"/>
  <c r="AO35" i="1"/>
  <c r="AN35" i="1"/>
  <c r="AM35" i="1"/>
  <c r="AL35" i="1"/>
  <c r="AK35" i="1"/>
  <c r="AJ35" i="1"/>
  <c r="B35" i="1"/>
  <c r="AR34" i="1"/>
  <c r="AQ34" i="1"/>
  <c r="AP34" i="1"/>
  <c r="AO34" i="1"/>
  <c r="AN34" i="1"/>
  <c r="AM34" i="1"/>
  <c r="AL34" i="1"/>
  <c r="AK34" i="1"/>
  <c r="AJ34" i="1"/>
  <c r="B34" i="1"/>
  <c r="AR33" i="1"/>
  <c r="AQ33" i="1"/>
  <c r="AP33" i="1"/>
  <c r="AO33" i="1"/>
  <c r="AN33" i="1"/>
  <c r="AM33" i="1"/>
  <c r="AL33" i="1"/>
  <c r="AK33" i="1"/>
  <c r="AJ33" i="1"/>
  <c r="B33" i="1"/>
  <c r="AR32" i="1"/>
  <c r="AQ32" i="1"/>
  <c r="AP32" i="1"/>
  <c r="AO32" i="1"/>
  <c r="AN32" i="1"/>
  <c r="AM32" i="1"/>
  <c r="AL32" i="1"/>
  <c r="AK32" i="1"/>
  <c r="AJ32" i="1"/>
  <c r="B32" i="1"/>
  <c r="AR31" i="1"/>
  <c r="AQ31" i="1"/>
  <c r="AP31" i="1"/>
  <c r="AO31" i="1"/>
  <c r="AN31" i="1"/>
  <c r="AM31" i="1"/>
  <c r="AL31" i="1"/>
  <c r="AK31" i="1"/>
  <c r="AJ31" i="1"/>
  <c r="B31" i="1"/>
  <c r="AR30" i="1"/>
  <c r="AQ30" i="1"/>
  <c r="AP30" i="1"/>
  <c r="AO30" i="1"/>
  <c r="AN30" i="1"/>
  <c r="AM30" i="1"/>
  <c r="AL30" i="1"/>
  <c r="AK30" i="1"/>
  <c r="AJ30" i="1"/>
  <c r="B30" i="1"/>
  <c r="AR29" i="1"/>
  <c r="AQ29" i="1"/>
  <c r="AP29" i="1"/>
  <c r="AO29" i="1"/>
  <c r="AN29" i="1"/>
  <c r="AM29" i="1"/>
  <c r="AL29" i="1"/>
  <c r="AK29" i="1"/>
  <c r="AJ29" i="1"/>
  <c r="B29" i="1"/>
  <c r="AR28" i="1"/>
  <c r="AQ28" i="1"/>
  <c r="AP28" i="1"/>
  <c r="AO28" i="1"/>
  <c r="AN28" i="1"/>
  <c r="AM28" i="1"/>
  <c r="AL28" i="1"/>
  <c r="AK28" i="1"/>
  <c r="AJ28" i="1"/>
  <c r="B28" i="1"/>
  <c r="AR27" i="1"/>
  <c r="AQ27" i="1"/>
  <c r="AP27" i="1"/>
  <c r="AO27" i="1"/>
  <c r="AN27" i="1"/>
  <c r="AM27" i="1"/>
  <c r="AL27" i="1"/>
  <c r="AK27" i="1"/>
  <c r="AJ27" i="1"/>
  <c r="B27" i="1"/>
  <c r="AR26" i="1"/>
  <c r="AQ26" i="1"/>
  <c r="AP26" i="1"/>
  <c r="AO26" i="1"/>
  <c r="AN26" i="1"/>
  <c r="AM26" i="1"/>
  <c r="AL26" i="1"/>
  <c r="AK26" i="1"/>
  <c r="AJ26" i="1"/>
  <c r="B26" i="1"/>
  <c r="AR25" i="1"/>
  <c r="AQ25" i="1"/>
  <c r="AP25" i="1"/>
  <c r="AO25" i="1"/>
  <c r="AN25" i="1"/>
  <c r="AM25" i="1"/>
  <c r="AL25" i="1"/>
  <c r="AK25" i="1"/>
  <c r="AJ25" i="1"/>
  <c r="B25" i="1"/>
  <c r="AR24" i="1"/>
  <c r="AQ24" i="1"/>
  <c r="AP24" i="1"/>
  <c r="AO24" i="1"/>
  <c r="AN24" i="1"/>
  <c r="AM24" i="1"/>
  <c r="AL24" i="1"/>
  <c r="AK24" i="1"/>
  <c r="AJ24" i="1"/>
  <c r="B24" i="1"/>
  <c r="AR23" i="1"/>
  <c r="AQ23" i="1"/>
  <c r="AP23" i="1"/>
  <c r="AO23" i="1"/>
  <c r="AN23" i="1"/>
  <c r="AM23" i="1"/>
  <c r="AL23" i="1"/>
  <c r="AK23" i="1"/>
  <c r="AJ23" i="1"/>
  <c r="B23" i="1"/>
  <c r="AR22" i="1"/>
  <c r="AQ22" i="1"/>
  <c r="AP22" i="1"/>
  <c r="AO22" i="1"/>
  <c r="AN22" i="1"/>
  <c r="AM22" i="1"/>
  <c r="AL22" i="1"/>
  <c r="AK22" i="1"/>
  <c r="AJ22" i="1"/>
  <c r="B22" i="1"/>
  <c r="AR21" i="1"/>
  <c r="AQ21" i="1"/>
  <c r="AP21" i="1"/>
  <c r="AO21" i="1"/>
  <c r="AN21" i="1"/>
  <c r="AM21" i="1"/>
  <c r="AL21" i="1"/>
  <c r="AK21" i="1"/>
  <c r="AJ21" i="1"/>
  <c r="B21" i="1"/>
  <c r="AR20" i="1"/>
  <c r="AQ20" i="1"/>
  <c r="AP20" i="1"/>
  <c r="AO20" i="1"/>
  <c r="AN20" i="1"/>
  <c r="AM20" i="1"/>
  <c r="AL20" i="1"/>
  <c r="AK20" i="1"/>
  <c r="AJ20" i="1"/>
  <c r="B20" i="1"/>
  <c r="AR19" i="1"/>
  <c r="AQ19" i="1"/>
  <c r="AP19" i="1"/>
  <c r="AO19" i="1"/>
  <c r="AN19" i="1"/>
  <c r="AM19" i="1"/>
  <c r="AL19" i="1"/>
  <c r="AK19" i="1"/>
  <c r="AJ19" i="1"/>
  <c r="B19" i="1"/>
  <c r="AR18" i="1"/>
  <c r="AQ18" i="1"/>
  <c r="AP18" i="1"/>
  <c r="AO18" i="1"/>
  <c r="AN18" i="1"/>
  <c r="AM18" i="1"/>
  <c r="AL18" i="1"/>
  <c r="AK18" i="1"/>
  <c r="AJ18" i="1"/>
  <c r="B18" i="1"/>
  <c r="AR17" i="1"/>
  <c r="AQ17" i="1"/>
  <c r="AP17" i="1"/>
  <c r="AO17" i="1"/>
  <c r="AN17" i="1"/>
  <c r="AM17" i="1"/>
  <c r="AL17" i="1"/>
  <c r="AK17" i="1"/>
  <c r="AJ17" i="1"/>
  <c r="B17" i="1"/>
  <c r="AR16" i="1"/>
  <c r="AQ16" i="1"/>
  <c r="AP16" i="1"/>
  <c r="AO16" i="1"/>
  <c r="AN16" i="1"/>
  <c r="AM16" i="1"/>
  <c r="AL16" i="1"/>
  <c r="AK16" i="1"/>
  <c r="AJ16" i="1"/>
  <c r="B16" i="1"/>
  <c r="AR15" i="1"/>
  <c r="AQ15" i="1"/>
  <c r="AP15" i="1"/>
  <c r="AO15" i="1"/>
  <c r="AN15" i="1"/>
  <c r="AM15" i="1"/>
  <c r="AL15" i="1"/>
  <c r="AK15" i="1"/>
  <c r="AJ15" i="1"/>
  <c r="B15" i="1"/>
  <c r="AR14" i="1"/>
  <c r="AQ14" i="1"/>
  <c r="AP14" i="1"/>
  <c r="AO14" i="1"/>
  <c r="AN14" i="1"/>
  <c r="AM14" i="1"/>
  <c r="AL14" i="1"/>
  <c r="AK14" i="1"/>
  <c r="AJ14" i="1"/>
  <c r="B14" i="1"/>
  <c r="AR13" i="1"/>
  <c r="AQ13" i="1"/>
  <c r="AP13" i="1"/>
  <c r="AO13" i="1"/>
  <c r="AN13" i="1"/>
  <c r="AM13" i="1"/>
  <c r="AL13" i="1"/>
  <c r="AK13" i="1"/>
  <c r="AJ13" i="1"/>
  <c r="B13" i="1"/>
  <c r="AR12" i="1"/>
  <c r="AQ12" i="1"/>
  <c r="AP12" i="1"/>
  <c r="AO12" i="1"/>
  <c r="AN12" i="1"/>
  <c r="AM12" i="1"/>
  <c r="AL12" i="1"/>
  <c r="AK12" i="1"/>
  <c r="AJ12" i="1"/>
  <c r="B12" i="1"/>
  <c r="AR11" i="1"/>
  <c r="AQ11" i="1"/>
  <c r="AP11" i="1"/>
  <c r="AO11" i="1"/>
  <c r="AN11" i="1"/>
  <c r="AM11" i="1"/>
  <c r="AL11" i="1"/>
  <c r="AK11" i="1"/>
  <c r="AJ11" i="1"/>
  <c r="B11" i="1"/>
  <c r="AR10" i="1"/>
  <c r="AQ10" i="1"/>
  <c r="AP10" i="1"/>
  <c r="AO10" i="1"/>
  <c r="AN10" i="1"/>
  <c r="AM10" i="1"/>
  <c r="AL10" i="1"/>
  <c r="AK10" i="1"/>
  <c r="AJ10" i="1"/>
  <c r="B10" i="1"/>
  <c r="AR9" i="1"/>
  <c r="AQ9" i="1"/>
  <c r="AP9" i="1"/>
  <c r="AO9" i="1"/>
  <c r="AN9" i="1"/>
  <c r="AM9" i="1"/>
  <c r="AL9" i="1"/>
  <c r="AK9" i="1"/>
  <c r="AJ9" i="1"/>
  <c r="B9" i="1"/>
  <c r="AR8" i="1"/>
  <c r="AQ8" i="1"/>
  <c r="AP8" i="1"/>
  <c r="AO8" i="1"/>
  <c r="AN8" i="1"/>
  <c r="AM8" i="1"/>
  <c r="AL8" i="1"/>
  <c r="AK8" i="1"/>
  <c r="AJ8" i="1"/>
  <c r="B8" i="1"/>
  <c r="AR7" i="1"/>
  <c r="AQ7" i="1"/>
  <c r="AP7" i="1"/>
  <c r="AO7" i="1"/>
  <c r="AN7" i="1"/>
  <c r="AM7" i="1"/>
  <c r="AL7" i="1"/>
  <c r="AK7" i="1"/>
  <c r="AJ7" i="1"/>
  <c r="B7" i="1"/>
  <c r="AR6" i="1"/>
  <c r="AQ6" i="1"/>
  <c r="AP6" i="1"/>
  <c r="AO6" i="1"/>
  <c r="AN6" i="1"/>
  <c r="AM6" i="1"/>
  <c r="AL6" i="1"/>
  <c r="AK6" i="1"/>
  <c r="AJ6" i="1"/>
  <c r="B6" i="1"/>
  <c r="AR5" i="1"/>
  <c r="AQ5" i="1"/>
  <c r="AP5" i="1"/>
  <c r="AO5" i="1"/>
  <c r="AN5" i="1"/>
  <c r="AM5" i="1"/>
  <c r="AL5" i="1"/>
  <c r="AK5" i="1"/>
  <c r="AJ5" i="1"/>
  <c r="B5" i="1"/>
  <c r="AR4" i="1"/>
  <c r="AQ4" i="1"/>
  <c r="AP4" i="1"/>
  <c r="AO4" i="1"/>
  <c r="AN4" i="1"/>
  <c r="AM4" i="1"/>
  <c r="AL4" i="1"/>
  <c r="AK4" i="1"/>
  <c r="AJ4" i="1"/>
  <c r="B4" i="1"/>
  <c r="AR3" i="1"/>
  <c r="AQ3" i="1"/>
  <c r="AP3" i="1"/>
  <c r="AO3" i="1"/>
  <c r="AN3" i="1"/>
  <c r="AM3" i="1"/>
  <c r="AL3" i="1"/>
  <c r="AK3" i="1"/>
  <c r="AJ3" i="1"/>
  <c r="B3" i="1"/>
  <c r="AR2" i="1"/>
  <c r="AQ2" i="1"/>
  <c r="AP2" i="1"/>
  <c r="AO2" i="1"/>
  <c r="AN2" i="1"/>
  <c r="AM2" i="1"/>
  <c r="AL2" i="1"/>
  <c r="AK2" i="1"/>
  <c r="AJ2" i="1"/>
  <c r="B2" i="1"/>
</calcChain>
</file>

<file path=xl/sharedStrings.xml><?xml version="1.0" encoding="utf-8"?>
<sst xmlns="http://schemas.openxmlformats.org/spreadsheetml/2006/main" count="82" uniqueCount="51">
  <si>
    <t xml:space="preserve">Temparature    </t>
  </si>
  <si>
    <t>1/T</t>
  </si>
  <si>
    <t xml:space="preserve">SiO2    </t>
  </si>
  <si>
    <t xml:space="preserve">Al2O3    </t>
  </si>
  <si>
    <t xml:space="preserve">MgO    </t>
  </si>
  <si>
    <t xml:space="preserve">CaO    </t>
  </si>
  <si>
    <t xml:space="preserve">FeO     </t>
  </si>
  <si>
    <t xml:space="preserve">TiO2     </t>
  </si>
  <si>
    <t xml:space="preserve">K2O     </t>
  </si>
  <si>
    <t xml:space="preserve">Na2O     </t>
  </si>
  <si>
    <t xml:space="preserve">MnO    </t>
  </si>
  <si>
    <t xml:space="preserve">S    </t>
  </si>
  <si>
    <t>err</t>
  </si>
  <si>
    <t>Total</t>
  </si>
  <si>
    <t xml:space="preserve">Log Cs </t>
  </si>
  <si>
    <t>sum</t>
  </si>
  <si>
    <t>SiO2 mol</t>
  </si>
  <si>
    <t>Al2O3mol</t>
  </si>
  <si>
    <t>MgOmol</t>
  </si>
  <si>
    <t>CaOmol</t>
  </si>
  <si>
    <t>FeO  mol</t>
  </si>
  <si>
    <t>TiO2  mol</t>
  </si>
  <si>
    <t>K2O mol</t>
  </si>
  <si>
    <t>Na2O mol</t>
  </si>
  <si>
    <t>MnO mol</t>
  </si>
  <si>
    <t>SiO2 mol/T</t>
  </si>
  <si>
    <t>Al2O3mol/T</t>
  </si>
  <si>
    <t>MgOmol/T</t>
  </si>
  <si>
    <t>CaO/T</t>
  </si>
  <si>
    <t>FeO  mol/T</t>
  </si>
  <si>
    <t>TiO2  mol/T</t>
  </si>
  <si>
    <t>K2O mol/T</t>
  </si>
  <si>
    <t>Na2O mol/T</t>
  </si>
  <si>
    <t>MnO mol/T</t>
  </si>
  <si>
    <t>LogCs(calc)</t>
  </si>
  <si>
    <t>err logCs calc</t>
  </si>
  <si>
    <t>Nash</t>
  </si>
  <si>
    <t>log [SO42-]</t>
  </si>
  <si>
    <t>Wallace and Carmichael (1994)</t>
  </si>
  <si>
    <t>log fO2</t>
  </si>
  <si>
    <t>SO42-</t>
  </si>
  <si>
    <t>S</t>
  </si>
  <si>
    <t>M( g/mole)</t>
  </si>
  <si>
    <t>Ln CS6+ calc</t>
  </si>
  <si>
    <t>Proportion Fe2+</t>
  </si>
  <si>
    <t>ln CS6+ O'Neill with Fe2+</t>
  </si>
  <si>
    <t>LogCs measured</t>
  </si>
  <si>
    <t>ln CS6+ measured (this study)</t>
  </si>
  <si>
    <t>CS6+</t>
  </si>
  <si>
    <t>T°C celsius</t>
  </si>
  <si>
    <t>ln CS6+ (O'Neill 2022) with FeO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</si>
</sst>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8000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7" fontId="0" fillId="0" borderId="0" xfId="0" applyNumberFormat="1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" fillId="3" borderId="0" xfId="0" applyFont="1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Fe2+ in O'Neill equation</a:t>
            </a:r>
          </a:p>
        </c:rich>
      </c:tx>
      <c:layout>
        <c:manualLayout>
          <c:xMode val="edge"/>
          <c:yMode val="edge"/>
          <c:x val="0.37825278810408902"/>
          <c:y val="8.34224598930480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121779680452601"/>
          <c:y val="3.5080045475599002E-2"/>
          <c:w val="0.76995703692378203"/>
          <c:h val="0.847943408143501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Feuil1!$BG$1</c:f>
              <c:strCache>
                <c:ptCount val="1"/>
                <c:pt idx="0">
                  <c:v>ln CS6+ (O'Neill 2022) with FeO tot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rgbClr val="CC66FF"/>
              </a:solidFill>
              <a:ln>
                <a:solidFill>
                  <a:schemeClr val="tx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60491399740081"/>
                  <c:y val="9.6229735988883694E-3"/>
                </c:manualLayout>
              </c:layout>
              <c:numFmt formatCode="General" sourceLinked="0"/>
            </c:trendlineLbl>
          </c:trendline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33947355325937401"/>
                  <c:y val="9.7769169228177997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1"/>
            <c:plus>
              <c:numRef>
                <c:f>Feuil1!$BF$2:$BF$89</c:f>
                <c:numCache>
                  <c:formatCode>General</c:formatCode>
                  <c:ptCount val="88"/>
                  <c:pt idx="0">
                    <c:v>0.69</c:v>
                  </c:pt>
                  <c:pt idx="1">
                    <c:v>0.69</c:v>
                  </c:pt>
                  <c:pt idx="2">
                    <c:v>0.69</c:v>
                  </c:pt>
                  <c:pt idx="3">
                    <c:v>0.69</c:v>
                  </c:pt>
                  <c:pt idx="4">
                    <c:v>0.69</c:v>
                  </c:pt>
                  <c:pt idx="5">
                    <c:v>0.69</c:v>
                  </c:pt>
                  <c:pt idx="6">
                    <c:v>0.69</c:v>
                  </c:pt>
                  <c:pt idx="7">
                    <c:v>0.69</c:v>
                  </c:pt>
                  <c:pt idx="8">
                    <c:v>0.69</c:v>
                  </c:pt>
                  <c:pt idx="9">
                    <c:v>0.69</c:v>
                  </c:pt>
                  <c:pt idx="10">
                    <c:v>0.69</c:v>
                  </c:pt>
                  <c:pt idx="11">
                    <c:v>0.69</c:v>
                  </c:pt>
                  <c:pt idx="12">
                    <c:v>0.69</c:v>
                  </c:pt>
                  <c:pt idx="13">
                    <c:v>0.69</c:v>
                  </c:pt>
                  <c:pt idx="14">
                    <c:v>0.69</c:v>
                  </c:pt>
                  <c:pt idx="15">
                    <c:v>0.69</c:v>
                  </c:pt>
                  <c:pt idx="16">
                    <c:v>0.69</c:v>
                  </c:pt>
                  <c:pt idx="17">
                    <c:v>0.69</c:v>
                  </c:pt>
                  <c:pt idx="18">
                    <c:v>0.69</c:v>
                  </c:pt>
                  <c:pt idx="19">
                    <c:v>0.69</c:v>
                  </c:pt>
                  <c:pt idx="20">
                    <c:v>0.69</c:v>
                  </c:pt>
                  <c:pt idx="21">
                    <c:v>0.69</c:v>
                  </c:pt>
                  <c:pt idx="22">
                    <c:v>0.69</c:v>
                  </c:pt>
                  <c:pt idx="23">
                    <c:v>0.69</c:v>
                  </c:pt>
                  <c:pt idx="24">
                    <c:v>0.69</c:v>
                  </c:pt>
                  <c:pt idx="25">
                    <c:v>0.69</c:v>
                  </c:pt>
                  <c:pt idx="26">
                    <c:v>0.69</c:v>
                  </c:pt>
                  <c:pt idx="27">
                    <c:v>0.69</c:v>
                  </c:pt>
                  <c:pt idx="28">
                    <c:v>0.69</c:v>
                  </c:pt>
                  <c:pt idx="29">
                    <c:v>0.69</c:v>
                  </c:pt>
                  <c:pt idx="30">
                    <c:v>0.69</c:v>
                  </c:pt>
                  <c:pt idx="31">
                    <c:v>0.69</c:v>
                  </c:pt>
                  <c:pt idx="32">
                    <c:v>0.69</c:v>
                  </c:pt>
                  <c:pt idx="33">
                    <c:v>0.69</c:v>
                  </c:pt>
                  <c:pt idx="34">
                    <c:v>0.69</c:v>
                  </c:pt>
                  <c:pt idx="35">
                    <c:v>0.69</c:v>
                  </c:pt>
                  <c:pt idx="36">
                    <c:v>0.69</c:v>
                  </c:pt>
                  <c:pt idx="37">
                    <c:v>0.69</c:v>
                  </c:pt>
                  <c:pt idx="38">
                    <c:v>0.69</c:v>
                  </c:pt>
                  <c:pt idx="39">
                    <c:v>0.69</c:v>
                  </c:pt>
                  <c:pt idx="40">
                    <c:v>0.69</c:v>
                  </c:pt>
                  <c:pt idx="41">
                    <c:v>0.69</c:v>
                  </c:pt>
                  <c:pt idx="42">
                    <c:v>0.69</c:v>
                  </c:pt>
                  <c:pt idx="43">
                    <c:v>0.69</c:v>
                  </c:pt>
                  <c:pt idx="44">
                    <c:v>0.69</c:v>
                  </c:pt>
                  <c:pt idx="45">
                    <c:v>0.69</c:v>
                  </c:pt>
                  <c:pt idx="46">
                    <c:v>0.69</c:v>
                  </c:pt>
                  <c:pt idx="47">
                    <c:v>0.69</c:v>
                  </c:pt>
                  <c:pt idx="48">
                    <c:v>0.69</c:v>
                  </c:pt>
                  <c:pt idx="49">
                    <c:v>0.69</c:v>
                  </c:pt>
                  <c:pt idx="50">
                    <c:v>0.69</c:v>
                  </c:pt>
                  <c:pt idx="51">
                    <c:v>0.69</c:v>
                  </c:pt>
                  <c:pt idx="52">
                    <c:v>0.69</c:v>
                  </c:pt>
                  <c:pt idx="53">
                    <c:v>0.69</c:v>
                  </c:pt>
                  <c:pt idx="54">
                    <c:v>0.69</c:v>
                  </c:pt>
                  <c:pt idx="55">
                    <c:v>0.69</c:v>
                  </c:pt>
                  <c:pt idx="56">
                    <c:v>0.69</c:v>
                  </c:pt>
                  <c:pt idx="57">
                    <c:v>0.69</c:v>
                  </c:pt>
                  <c:pt idx="58">
                    <c:v>0.69</c:v>
                  </c:pt>
                  <c:pt idx="59">
                    <c:v>0.69</c:v>
                  </c:pt>
                  <c:pt idx="60">
                    <c:v>0.69</c:v>
                  </c:pt>
                  <c:pt idx="61">
                    <c:v>0.69</c:v>
                  </c:pt>
                  <c:pt idx="62">
                    <c:v>0.69</c:v>
                  </c:pt>
                  <c:pt idx="63">
                    <c:v>0.69</c:v>
                  </c:pt>
                  <c:pt idx="64">
                    <c:v>0.69</c:v>
                  </c:pt>
                  <c:pt idx="65">
                    <c:v>0.69</c:v>
                  </c:pt>
                  <c:pt idx="66">
                    <c:v>0.69</c:v>
                  </c:pt>
                  <c:pt idx="67">
                    <c:v>0.69</c:v>
                  </c:pt>
                  <c:pt idx="68">
                    <c:v>0.69</c:v>
                  </c:pt>
                  <c:pt idx="69">
                    <c:v>0.69</c:v>
                  </c:pt>
                  <c:pt idx="70">
                    <c:v>0.69</c:v>
                  </c:pt>
                  <c:pt idx="71">
                    <c:v>0.69</c:v>
                  </c:pt>
                  <c:pt idx="72">
                    <c:v>0.69</c:v>
                  </c:pt>
                  <c:pt idx="73">
                    <c:v>0.69</c:v>
                  </c:pt>
                  <c:pt idx="74">
                    <c:v>0.69</c:v>
                  </c:pt>
                  <c:pt idx="75">
                    <c:v>0.69</c:v>
                  </c:pt>
                  <c:pt idx="76">
                    <c:v>0.69</c:v>
                  </c:pt>
                  <c:pt idx="77">
                    <c:v>0.69</c:v>
                  </c:pt>
                  <c:pt idx="78">
                    <c:v>0.69</c:v>
                  </c:pt>
                  <c:pt idx="79">
                    <c:v>0.69</c:v>
                  </c:pt>
                  <c:pt idx="80">
                    <c:v>0.69</c:v>
                  </c:pt>
                  <c:pt idx="81">
                    <c:v>0.69</c:v>
                  </c:pt>
                  <c:pt idx="82">
                    <c:v>0.69</c:v>
                  </c:pt>
                  <c:pt idx="83">
                    <c:v>0.69</c:v>
                  </c:pt>
                  <c:pt idx="84">
                    <c:v>0.69</c:v>
                  </c:pt>
                  <c:pt idx="85">
                    <c:v>0.69</c:v>
                  </c:pt>
                  <c:pt idx="86">
                    <c:v>0.69</c:v>
                  </c:pt>
                  <c:pt idx="87">
                    <c:v>0.69</c:v>
                  </c:pt>
                </c:numCache>
              </c:numRef>
            </c:plus>
            <c:minus>
              <c:numRef>
                <c:f>Feuil1!$BF$2:$BF$89</c:f>
                <c:numCache>
                  <c:formatCode>General</c:formatCode>
                  <c:ptCount val="88"/>
                  <c:pt idx="0">
                    <c:v>0.69</c:v>
                  </c:pt>
                  <c:pt idx="1">
                    <c:v>0.69</c:v>
                  </c:pt>
                  <c:pt idx="2">
                    <c:v>0.69</c:v>
                  </c:pt>
                  <c:pt idx="3">
                    <c:v>0.69</c:v>
                  </c:pt>
                  <c:pt idx="4">
                    <c:v>0.69</c:v>
                  </c:pt>
                  <c:pt idx="5">
                    <c:v>0.69</c:v>
                  </c:pt>
                  <c:pt idx="6">
                    <c:v>0.69</c:v>
                  </c:pt>
                  <c:pt idx="7">
                    <c:v>0.69</c:v>
                  </c:pt>
                  <c:pt idx="8">
                    <c:v>0.69</c:v>
                  </c:pt>
                  <c:pt idx="9">
                    <c:v>0.69</c:v>
                  </c:pt>
                  <c:pt idx="10">
                    <c:v>0.69</c:v>
                  </c:pt>
                  <c:pt idx="11">
                    <c:v>0.69</c:v>
                  </c:pt>
                  <c:pt idx="12">
                    <c:v>0.69</c:v>
                  </c:pt>
                  <c:pt idx="13">
                    <c:v>0.69</c:v>
                  </c:pt>
                  <c:pt idx="14">
                    <c:v>0.69</c:v>
                  </c:pt>
                  <c:pt idx="15">
                    <c:v>0.69</c:v>
                  </c:pt>
                  <c:pt idx="16">
                    <c:v>0.69</c:v>
                  </c:pt>
                  <c:pt idx="17">
                    <c:v>0.69</c:v>
                  </c:pt>
                  <c:pt idx="18">
                    <c:v>0.69</c:v>
                  </c:pt>
                  <c:pt idx="19">
                    <c:v>0.69</c:v>
                  </c:pt>
                  <c:pt idx="20">
                    <c:v>0.69</c:v>
                  </c:pt>
                  <c:pt idx="21">
                    <c:v>0.69</c:v>
                  </c:pt>
                  <c:pt idx="22">
                    <c:v>0.69</c:v>
                  </c:pt>
                  <c:pt idx="23">
                    <c:v>0.69</c:v>
                  </c:pt>
                  <c:pt idx="24">
                    <c:v>0.69</c:v>
                  </c:pt>
                  <c:pt idx="25">
                    <c:v>0.69</c:v>
                  </c:pt>
                  <c:pt idx="26">
                    <c:v>0.69</c:v>
                  </c:pt>
                  <c:pt idx="27">
                    <c:v>0.69</c:v>
                  </c:pt>
                  <c:pt idx="28">
                    <c:v>0.69</c:v>
                  </c:pt>
                  <c:pt idx="29">
                    <c:v>0.69</c:v>
                  </c:pt>
                  <c:pt idx="30">
                    <c:v>0.69</c:v>
                  </c:pt>
                  <c:pt idx="31">
                    <c:v>0.69</c:v>
                  </c:pt>
                  <c:pt idx="32">
                    <c:v>0.69</c:v>
                  </c:pt>
                  <c:pt idx="33">
                    <c:v>0.69</c:v>
                  </c:pt>
                  <c:pt idx="34">
                    <c:v>0.69</c:v>
                  </c:pt>
                  <c:pt idx="35">
                    <c:v>0.69</c:v>
                  </c:pt>
                  <c:pt idx="36">
                    <c:v>0.69</c:v>
                  </c:pt>
                  <c:pt idx="37">
                    <c:v>0.69</c:v>
                  </c:pt>
                  <c:pt idx="38">
                    <c:v>0.69</c:v>
                  </c:pt>
                  <c:pt idx="39">
                    <c:v>0.69</c:v>
                  </c:pt>
                  <c:pt idx="40">
                    <c:v>0.69</c:v>
                  </c:pt>
                  <c:pt idx="41">
                    <c:v>0.69</c:v>
                  </c:pt>
                  <c:pt idx="42">
                    <c:v>0.69</c:v>
                  </c:pt>
                  <c:pt idx="43">
                    <c:v>0.69</c:v>
                  </c:pt>
                  <c:pt idx="44">
                    <c:v>0.69</c:v>
                  </c:pt>
                  <c:pt idx="45">
                    <c:v>0.69</c:v>
                  </c:pt>
                  <c:pt idx="46">
                    <c:v>0.69</c:v>
                  </c:pt>
                  <c:pt idx="47">
                    <c:v>0.69</c:v>
                  </c:pt>
                  <c:pt idx="48">
                    <c:v>0.69</c:v>
                  </c:pt>
                  <c:pt idx="49">
                    <c:v>0.69</c:v>
                  </c:pt>
                  <c:pt idx="50">
                    <c:v>0.69</c:v>
                  </c:pt>
                  <c:pt idx="51">
                    <c:v>0.69</c:v>
                  </c:pt>
                  <c:pt idx="52">
                    <c:v>0.69</c:v>
                  </c:pt>
                  <c:pt idx="53">
                    <c:v>0.69</c:v>
                  </c:pt>
                  <c:pt idx="54">
                    <c:v>0.69</c:v>
                  </c:pt>
                  <c:pt idx="55">
                    <c:v>0.69</c:v>
                  </c:pt>
                  <c:pt idx="56">
                    <c:v>0.69</c:v>
                  </c:pt>
                  <c:pt idx="57">
                    <c:v>0.69</c:v>
                  </c:pt>
                  <c:pt idx="58">
                    <c:v>0.69</c:v>
                  </c:pt>
                  <c:pt idx="59">
                    <c:v>0.69</c:v>
                  </c:pt>
                  <c:pt idx="60">
                    <c:v>0.69</c:v>
                  </c:pt>
                  <c:pt idx="61">
                    <c:v>0.69</c:v>
                  </c:pt>
                  <c:pt idx="62">
                    <c:v>0.69</c:v>
                  </c:pt>
                  <c:pt idx="63">
                    <c:v>0.69</c:v>
                  </c:pt>
                  <c:pt idx="64">
                    <c:v>0.69</c:v>
                  </c:pt>
                  <c:pt idx="65">
                    <c:v>0.69</c:v>
                  </c:pt>
                  <c:pt idx="66">
                    <c:v>0.69</c:v>
                  </c:pt>
                  <c:pt idx="67">
                    <c:v>0.69</c:v>
                  </c:pt>
                  <c:pt idx="68">
                    <c:v>0.69</c:v>
                  </c:pt>
                  <c:pt idx="69">
                    <c:v>0.69</c:v>
                  </c:pt>
                  <c:pt idx="70">
                    <c:v>0.69</c:v>
                  </c:pt>
                  <c:pt idx="71">
                    <c:v>0.69</c:v>
                  </c:pt>
                  <c:pt idx="72">
                    <c:v>0.69</c:v>
                  </c:pt>
                  <c:pt idx="73">
                    <c:v>0.69</c:v>
                  </c:pt>
                  <c:pt idx="74">
                    <c:v>0.69</c:v>
                  </c:pt>
                  <c:pt idx="75">
                    <c:v>0.69</c:v>
                  </c:pt>
                  <c:pt idx="76">
                    <c:v>0.69</c:v>
                  </c:pt>
                  <c:pt idx="77">
                    <c:v>0.69</c:v>
                  </c:pt>
                  <c:pt idx="78">
                    <c:v>0.69</c:v>
                  </c:pt>
                  <c:pt idx="79">
                    <c:v>0.69</c:v>
                  </c:pt>
                  <c:pt idx="80">
                    <c:v>0.69</c:v>
                  </c:pt>
                  <c:pt idx="81">
                    <c:v>0.69</c:v>
                  </c:pt>
                  <c:pt idx="82">
                    <c:v>0.69</c:v>
                  </c:pt>
                  <c:pt idx="83">
                    <c:v>0.69</c:v>
                  </c:pt>
                  <c:pt idx="84">
                    <c:v>0.69</c:v>
                  </c:pt>
                  <c:pt idx="85">
                    <c:v>0.69</c:v>
                  </c:pt>
                  <c:pt idx="86">
                    <c:v>0.69</c:v>
                  </c:pt>
                  <c:pt idx="87">
                    <c:v>0.69</c:v>
                  </c:pt>
                </c:numCache>
              </c:numRef>
            </c:minus>
          </c:errBars>
          <c:xVal>
            <c:numRef>
              <c:f>Feuil1!$BJ$2:$BJ$83</c:f>
              <c:numCache>
                <c:formatCode>0.000000</c:formatCode>
                <c:ptCount val="82"/>
                <c:pt idx="0">
                  <c:v>20.628218476246495</c:v>
                </c:pt>
                <c:pt idx="1">
                  <c:v>20.783012863852662</c:v>
                </c:pt>
                <c:pt idx="2">
                  <c:v>21.597552419319047</c:v>
                </c:pt>
                <c:pt idx="3">
                  <c:v>21.13076783396895</c:v>
                </c:pt>
                <c:pt idx="4">
                  <c:v>19.867824667922608</c:v>
                </c:pt>
                <c:pt idx="5">
                  <c:v>18.533663954885402</c:v>
                </c:pt>
                <c:pt idx="6">
                  <c:v>19.026029985462731</c:v>
                </c:pt>
                <c:pt idx="7">
                  <c:v>19.86793230582634</c:v>
                </c:pt>
                <c:pt idx="8">
                  <c:v>18.595340531681668</c:v>
                </c:pt>
                <c:pt idx="9">
                  <c:v>16.852104168269211</c:v>
                </c:pt>
                <c:pt idx="10">
                  <c:v>19.487798094622036</c:v>
                </c:pt>
                <c:pt idx="11">
                  <c:v>18.513582958828351</c:v>
                </c:pt>
                <c:pt idx="12">
                  <c:v>20.374560651656989</c:v>
                </c:pt>
                <c:pt idx="13">
                  <c:v>16.840498295737444</c:v>
                </c:pt>
                <c:pt idx="14">
                  <c:v>16.813948063643323</c:v>
                </c:pt>
                <c:pt idx="15">
                  <c:v>17.51156952459819</c:v>
                </c:pt>
                <c:pt idx="16">
                  <c:v>18.120946822092677</c:v>
                </c:pt>
                <c:pt idx="17">
                  <c:v>14.973488112322933</c:v>
                </c:pt>
                <c:pt idx="18">
                  <c:v>17.314859230352134</c:v>
                </c:pt>
                <c:pt idx="19">
                  <c:v>15.484313736088923</c:v>
                </c:pt>
                <c:pt idx="20">
                  <c:v>17.522668417666239</c:v>
                </c:pt>
                <c:pt idx="21">
                  <c:v>16.809453674055483</c:v>
                </c:pt>
                <c:pt idx="22">
                  <c:v>18.771323306438845</c:v>
                </c:pt>
                <c:pt idx="23">
                  <c:v>14.038665132319849</c:v>
                </c:pt>
                <c:pt idx="24">
                  <c:v>18.974638897647086</c:v>
                </c:pt>
                <c:pt idx="25">
                  <c:v>18.734556830604834</c:v>
                </c:pt>
                <c:pt idx="26">
                  <c:v>18.684024018814689</c:v>
                </c:pt>
                <c:pt idx="27">
                  <c:v>15.560377923285962</c:v>
                </c:pt>
                <c:pt idx="28">
                  <c:v>14.716875981267128</c:v>
                </c:pt>
                <c:pt idx="29">
                  <c:v>15.893969697041822</c:v>
                </c:pt>
                <c:pt idx="30">
                  <c:v>16.579879210301538</c:v>
                </c:pt>
                <c:pt idx="31">
                  <c:v>13.791180791364996</c:v>
                </c:pt>
                <c:pt idx="32">
                  <c:v>15.703926094153957</c:v>
                </c:pt>
                <c:pt idx="33">
                  <c:v>14.736953875803657</c:v>
                </c:pt>
                <c:pt idx="34">
                  <c:v>16.201878514983743</c:v>
                </c:pt>
                <c:pt idx="35">
                  <c:v>15.431628940541655</c:v>
                </c:pt>
                <c:pt idx="36">
                  <c:v>17.331797708276895</c:v>
                </c:pt>
                <c:pt idx="37">
                  <c:v>12.878819337630729</c:v>
                </c:pt>
                <c:pt idx="38">
                  <c:v>17.351018198217002</c:v>
                </c:pt>
                <c:pt idx="39">
                  <c:v>17.134292975061548</c:v>
                </c:pt>
                <c:pt idx="40">
                  <c:v>17.127314579680089</c:v>
                </c:pt>
                <c:pt idx="41">
                  <c:v>13.836089868210376</c:v>
                </c:pt>
                <c:pt idx="42">
                  <c:v>14.222767062452906</c:v>
                </c:pt>
                <c:pt idx="43">
                  <c:v>14.527543568263985</c:v>
                </c:pt>
                <c:pt idx="44">
                  <c:v>15.045125974492857</c:v>
                </c:pt>
                <c:pt idx="45">
                  <c:v>12.484711772196709</c:v>
                </c:pt>
                <c:pt idx="46">
                  <c:v>14.371979460639579</c:v>
                </c:pt>
                <c:pt idx="47">
                  <c:v>13.356907184205641</c:v>
                </c:pt>
                <c:pt idx="48">
                  <c:v>14.684112628955525</c:v>
                </c:pt>
                <c:pt idx="49">
                  <c:v>15.717864283421594</c:v>
                </c:pt>
                <c:pt idx="50">
                  <c:v>11.836300485478157</c:v>
                </c:pt>
                <c:pt idx="51">
                  <c:v>15.841358356873492</c:v>
                </c:pt>
                <c:pt idx="52">
                  <c:v>15.743310949082758</c:v>
                </c:pt>
                <c:pt idx="53">
                  <c:v>15.63459472557796</c:v>
                </c:pt>
                <c:pt idx="54">
                  <c:v>12.83461143913722</c:v>
                </c:pt>
                <c:pt idx="55">
                  <c:v>12.960794860205494</c:v>
                </c:pt>
                <c:pt idx="56">
                  <c:v>13.618919005975878</c:v>
                </c:pt>
                <c:pt idx="57">
                  <c:v>13.923779414962741</c:v>
                </c:pt>
                <c:pt idx="58">
                  <c:v>11.591562524362324</c:v>
                </c:pt>
                <c:pt idx="59">
                  <c:v>13.134153488879752</c:v>
                </c:pt>
                <c:pt idx="60">
                  <c:v>12.173484069812046</c:v>
                </c:pt>
                <c:pt idx="61">
                  <c:v>13.774483113600283</c:v>
                </c:pt>
                <c:pt idx="62">
                  <c:v>13.31459761452013</c:v>
                </c:pt>
                <c:pt idx="63">
                  <c:v>14.537187977862139</c:v>
                </c:pt>
                <c:pt idx="64">
                  <c:v>11.057922222830163</c:v>
                </c:pt>
                <c:pt idx="65">
                  <c:v>14.724110265742029</c:v>
                </c:pt>
                <c:pt idx="66">
                  <c:v>14.572142992895714</c:v>
                </c:pt>
                <c:pt idx="67">
                  <c:v>14.388293551923706</c:v>
                </c:pt>
                <c:pt idx="68">
                  <c:v>11.603648613576031</c:v>
                </c:pt>
                <c:pt idx="69">
                  <c:v>11.491778717732688</c:v>
                </c:pt>
                <c:pt idx="70">
                  <c:v>12.174669398125442</c:v>
                </c:pt>
                <c:pt idx="71">
                  <c:v>13.497112287258803</c:v>
                </c:pt>
                <c:pt idx="72">
                  <c:v>10.924994440318653</c:v>
                </c:pt>
                <c:pt idx="73">
                  <c:v>12.077295234100266</c:v>
                </c:pt>
                <c:pt idx="74">
                  <c:v>11.288837873735998</c:v>
                </c:pt>
                <c:pt idx="75">
                  <c:v>11.956667246311651</c:v>
                </c:pt>
                <c:pt idx="76">
                  <c:v>11.758841502981731</c:v>
                </c:pt>
                <c:pt idx="77">
                  <c:v>13.310385436996931</c:v>
                </c:pt>
                <c:pt idx="78">
                  <c:v>10.321253847474292</c:v>
                </c:pt>
                <c:pt idx="79">
                  <c:v>13.362009802402239</c:v>
                </c:pt>
                <c:pt idx="80">
                  <c:v>13.055279534979762</c:v>
                </c:pt>
                <c:pt idx="81">
                  <c:v>13.038037728545257</c:v>
                </c:pt>
              </c:numCache>
            </c:numRef>
          </c:xVal>
          <c:yVal>
            <c:numRef>
              <c:f>Feuil1!$BN$2:$BN$83</c:f>
              <c:numCache>
                <c:formatCode>General</c:formatCode>
                <c:ptCount val="82"/>
                <c:pt idx="0">
                  <c:v>17.795779392166068</c:v>
                </c:pt>
                <c:pt idx="1">
                  <c:v>17.532311289370309</c:v>
                </c:pt>
                <c:pt idx="2">
                  <c:v>18.546383421679977</c:v>
                </c:pt>
                <c:pt idx="3">
                  <c:v>17.984035054280742</c:v>
                </c:pt>
                <c:pt idx="4">
                  <c:v>17.17162251221982</c:v>
                </c:pt>
                <c:pt idx="5">
                  <c:v>15.710177410464453</c:v>
                </c:pt>
                <c:pt idx="6">
                  <c:v>16.284277444873052</c:v>
                </c:pt>
                <c:pt idx="7">
                  <c:v>17.312117805162924</c:v>
                </c:pt>
                <c:pt idx="8">
                  <c:v>16.47237028260033</c:v>
                </c:pt>
                <c:pt idx="9">
                  <c:v>15.611277032815615</c:v>
                </c:pt>
                <c:pt idx="10">
                  <c:v>17.062106357031876</c:v>
                </c:pt>
                <c:pt idx="11">
                  <c:v>15.75865353219902</c:v>
                </c:pt>
                <c:pt idx="12">
                  <c:v>18.019725169453778</c:v>
                </c:pt>
                <c:pt idx="13">
                  <c:v>14.977490299403193</c:v>
                </c:pt>
                <c:pt idx="14">
                  <c:v>14.839388923567491</c:v>
                </c:pt>
                <c:pt idx="15">
                  <c:v>15.61890420840243</c:v>
                </c:pt>
                <c:pt idx="16">
                  <c:v>16.43811297312369</c:v>
                </c:pt>
                <c:pt idx="17">
                  <c:v>13.328415570732037</c:v>
                </c:pt>
                <c:pt idx="18">
                  <c:v>15.600564785273765</c:v>
                </c:pt>
                <c:pt idx="19">
                  <c:v>14.724930539527694</c:v>
                </c:pt>
                <c:pt idx="20">
                  <c:v>15.637761334513318</c:v>
                </c:pt>
                <c:pt idx="21">
                  <c:v>15.39136563570754</c:v>
                </c:pt>
                <c:pt idx="22">
                  <c:v>17.011672762987622</c:v>
                </c:pt>
                <c:pt idx="23">
                  <c:v>13.56573785216246</c:v>
                </c:pt>
                <c:pt idx="24">
                  <c:v>17.073370278239246</c:v>
                </c:pt>
                <c:pt idx="25">
                  <c:v>16.770607056353221</c:v>
                </c:pt>
                <c:pt idx="26">
                  <c:v>16.726505846614454</c:v>
                </c:pt>
                <c:pt idx="27">
                  <c:v>14.682567832912909</c:v>
                </c:pt>
                <c:pt idx="28">
                  <c:v>13.642769393218256</c:v>
                </c:pt>
                <c:pt idx="29">
                  <c:v>14.685417814696596</c:v>
                </c:pt>
                <c:pt idx="30">
                  <c:v>15.413499479126173</c:v>
                </c:pt>
                <c:pt idx="31">
                  <c:v>12.69791522986403</c:v>
                </c:pt>
                <c:pt idx="32">
                  <c:v>14.622004558479215</c:v>
                </c:pt>
                <c:pt idx="33">
                  <c:v>14.146757002402047</c:v>
                </c:pt>
                <c:pt idx="34">
                  <c:v>15.054686685382041</c:v>
                </c:pt>
                <c:pt idx="35">
                  <c:v>14.39704637151323</c:v>
                </c:pt>
                <c:pt idx="36">
                  <c:v>16.145594839742703</c:v>
                </c:pt>
                <c:pt idx="37">
                  <c:v>12.361938553438378</c:v>
                </c:pt>
                <c:pt idx="38">
                  <c:v>16.10049784800816</c:v>
                </c:pt>
                <c:pt idx="39">
                  <c:v>15.939500077245743</c:v>
                </c:pt>
                <c:pt idx="40">
                  <c:v>15.797568408431587</c:v>
                </c:pt>
                <c:pt idx="41">
                  <c:v>13.586095154764291</c:v>
                </c:pt>
                <c:pt idx="42">
                  <c:v>13.199553893422447</c:v>
                </c:pt>
                <c:pt idx="43">
                  <c:v>13.968680229836369</c:v>
                </c:pt>
                <c:pt idx="44">
                  <c:v>14.446828315432732</c:v>
                </c:pt>
                <c:pt idx="45">
                  <c:v>11.96932461972418</c:v>
                </c:pt>
                <c:pt idx="46">
                  <c:v>13.892479644867652</c:v>
                </c:pt>
                <c:pt idx="47">
                  <c:v>12.836079368039403</c:v>
                </c:pt>
                <c:pt idx="48">
                  <c:v>14.12448862933832</c:v>
                </c:pt>
                <c:pt idx="49">
                  <c:v>15.282143729962954</c:v>
                </c:pt>
                <c:pt idx="50">
                  <c:v>11.68047258773986</c:v>
                </c:pt>
                <c:pt idx="51">
                  <c:v>15.259777647915591</c:v>
                </c:pt>
                <c:pt idx="52">
                  <c:v>15.030073631482356</c:v>
                </c:pt>
                <c:pt idx="53">
                  <c:v>14.927350087486726</c:v>
                </c:pt>
                <c:pt idx="54">
                  <c:v>13.134932593007576</c:v>
                </c:pt>
                <c:pt idx="55">
                  <c:v>13.071874239117665</c:v>
                </c:pt>
                <c:pt idx="56">
                  <c:v>13.512325254170285</c:v>
                </c:pt>
                <c:pt idx="57">
                  <c:v>14.127800700676843</c:v>
                </c:pt>
                <c:pt idx="58">
                  <c:v>11.453909677294519</c:v>
                </c:pt>
                <c:pt idx="59">
                  <c:v>13.465480225705736</c:v>
                </c:pt>
                <c:pt idx="60">
                  <c:v>12.734744713398587</c:v>
                </c:pt>
                <c:pt idx="61">
                  <c:v>13.718728965258798</c:v>
                </c:pt>
                <c:pt idx="62">
                  <c:v>12.574625710320646</c:v>
                </c:pt>
                <c:pt idx="63">
                  <c:v>14.806841642654962</c:v>
                </c:pt>
                <c:pt idx="64">
                  <c:v>11.046182194335064</c:v>
                </c:pt>
                <c:pt idx="65">
                  <c:v>14.514122766749242</c:v>
                </c:pt>
                <c:pt idx="66">
                  <c:v>14.22543250114288</c:v>
                </c:pt>
                <c:pt idx="67">
                  <c:v>14.117846022578973</c:v>
                </c:pt>
                <c:pt idx="68">
                  <c:v>12.666257402846519</c:v>
                </c:pt>
                <c:pt idx="69">
                  <c:v>12.062519725188242</c:v>
                </c:pt>
                <c:pt idx="70">
                  <c:v>13.056606309368551</c:v>
                </c:pt>
                <c:pt idx="71">
                  <c:v>13.745663100539936</c:v>
                </c:pt>
                <c:pt idx="72">
                  <c:v>10.921177585251908</c:v>
                </c:pt>
                <c:pt idx="73">
                  <c:v>13.370721321269617</c:v>
                </c:pt>
                <c:pt idx="74">
                  <c:v>11.937138962560287</c:v>
                </c:pt>
                <c:pt idx="75">
                  <c:v>12.897172252824337</c:v>
                </c:pt>
                <c:pt idx="76">
                  <c:v>11.161195400828024</c:v>
                </c:pt>
                <c:pt idx="77">
                  <c:v>13.991603387140685</c:v>
                </c:pt>
                <c:pt idx="78">
                  <c:v>10.135233350471779</c:v>
                </c:pt>
                <c:pt idx="79">
                  <c:v>13.72510938492259</c:v>
                </c:pt>
                <c:pt idx="80">
                  <c:v>13.458913133878735</c:v>
                </c:pt>
                <c:pt idx="81">
                  <c:v>13.399141367702317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C6-4ACE-8835-ECD2846FE464}"/>
            </c:ext>
          </c:extLst>
        </c:ser>
        <c:ser>
          <c:idx val="1"/>
          <c:order val="1"/>
          <c:tx>
            <c:strRef>
              <c:f>Feuil1!$BT$10</c:f>
              <c:strCache>
                <c:ptCount val="1"/>
                <c:pt idx="0">
                  <c:v>0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Feuil1!$BT$10:$BT$11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Feuil1!$BU$10:$BU$11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C6-4ACE-8835-ECD2846F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00696"/>
        <c:axId val="-2128697912"/>
      </c:scatterChart>
      <c:valAx>
        <c:axId val="-2133500696"/>
        <c:scaling>
          <c:orientation val="minMax"/>
          <c:max val="25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Ln CS6+ measured (this study)</a:t>
                </a:r>
              </a:p>
            </c:rich>
          </c:tx>
          <c:overlay val="0"/>
        </c:title>
        <c:numFmt formatCode="0" sourceLinked="0"/>
        <c:majorTickMark val="in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8697912"/>
        <c:crosses val="autoZero"/>
        <c:crossBetween val="midCat"/>
      </c:valAx>
      <c:valAx>
        <c:axId val="-2128697912"/>
        <c:scaling>
          <c:orientation val="minMax"/>
          <c:max val="25"/>
          <c:min val="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ln CS6+ calculated (O'Neill and Mavrogenes 2022)</a:t>
                </a:r>
              </a:p>
            </c:rich>
          </c:tx>
          <c:layout>
            <c:manualLayout>
              <c:xMode val="edge"/>
              <c:yMode val="edge"/>
              <c:x val="4.69904441556456E-2"/>
              <c:y val="0.144776116889132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3500696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12700</xdr:colOff>
      <xdr:row>4</xdr:row>
      <xdr:rowOff>50800</xdr:rowOff>
    </xdr:from>
    <xdr:to>
      <xdr:col>76</xdr:col>
      <xdr:colOff>241300</xdr:colOff>
      <xdr:row>35</xdr:row>
      <xdr:rowOff>82550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97"/>
  <sheetViews>
    <sheetView tabSelected="1" topLeftCell="AZ1" workbookViewId="0">
      <selection activeCell="BG9" sqref="BG9"/>
    </sheetView>
  </sheetViews>
  <sheetFormatPr defaultColWidth="10.6640625" defaultRowHeight="15.5" x14ac:dyDescent="0.35"/>
  <cols>
    <col min="45" max="45" width="14.6640625" bestFit="1" customWidth="1"/>
    <col min="48" max="48" width="27" bestFit="1" customWidth="1"/>
    <col min="49" max="50" width="15.6640625" style="17" customWidth="1"/>
    <col min="53" max="53" width="14" bestFit="1" customWidth="1"/>
    <col min="59" max="59" width="30" bestFit="1" customWidth="1"/>
    <col min="61" max="61" width="18" bestFit="1" customWidth="1"/>
    <col min="62" max="62" width="25.83203125" bestFit="1" customWidth="1"/>
    <col min="65" max="65" width="14.6640625" bestFit="1" customWidth="1"/>
    <col min="66" max="66" width="21.5" bestFit="1" customWidth="1"/>
  </cols>
  <sheetData>
    <row r="1" spans="1:73" ht="16" thickBot="1" x14ac:dyDescent="0.4">
      <c r="A1" s="20" t="s">
        <v>0</v>
      </c>
      <c r="B1" s="20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2" t="s">
        <v>14</v>
      </c>
      <c r="P1" s="21" t="s">
        <v>12</v>
      </c>
      <c r="Q1" s="21" t="s">
        <v>2</v>
      </c>
      <c r="R1" s="21" t="s">
        <v>3</v>
      </c>
      <c r="S1" s="21" t="s">
        <v>4</v>
      </c>
      <c r="T1" s="21" t="s">
        <v>5</v>
      </c>
      <c r="U1" s="21" t="s">
        <v>6</v>
      </c>
      <c r="V1" s="21" t="s">
        <v>7</v>
      </c>
      <c r="W1" s="21" t="s">
        <v>8</v>
      </c>
      <c r="X1" s="21" t="s">
        <v>9</v>
      </c>
      <c r="Y1" s="21" t="s">
        <v>10</v>
      </c>
      <c r="Z1" s="23" t="s">
        <v>15</v>
      </c>
      <c r="AA1" s="21" t="s">
        <v>16</v>
      </c>
      <c r="AB1" s="21" t="s">
        <v>17</v>
      </c>
      <c r="AC1" s="21" t="s">
        <v>18</v>
      </c>
      <c r="AD1" s="21" t="s">
        <v>19</v>
      </c>
      <c r="AE1" s="21" t="s">
        <v>20</v>
      </c>
      <c r="AF1" s="21" t="s">
        <v>21</v>
      </c>
      <c r="AG1" s="21" t="s">
        <v>22</v>
      </c>
      <c r="AH1" s="21" t="s">
        <v>23</v>
      </c>
      <c r="AI1" s="21" t="s">
        <v>24</v>
      </c>
      <c r="AJ1" s="21" t="s">
        <v>25</v>
      </c>
      <c r="AK1" s="21" t="s">
        <v>26</v>
      </c>
      <c r="AL1" s="21" t="s">
        <v>27</v>
      </c>
      <c r="AM1" s="21" t="s">
        <v>28</v>
      </c>
      <c r="AN1" s="21" t="s">
        <v>29</v>
      </c>
      <c r="AO1" s="21" t="s">
        <v>30</v>
      </c>
      <c r="AP1" s="21" t="s">
        <v>31</v>
      </c>
      <c r="AQ1" s="21" t="s">
        <v>32</v>
      </c>
      <c r="AR1" s="21" t="s">
        <v>33</v>
      </c>
      <c r="AS1" s="23" t="s">
        <v>46</v>
      </c>
      <c r="AT1" s="4" t="s">
        <v>34</v>
      </c>
      <c r="AU1" s="4" t="s">
        <v>35</v>
      </c>
      <c r="AV1" s="16" t="s">
        <v>38</v>
      </c>
      <c r="AW1" s="16" t="s">
        <v>37</v>
      </c>
      <c r="AX1" s="16" t="s">
        <v>40</v>
      </c>
      <c r="AY1" s="16" t="s">
        <v>41</v>
      </c>
      <c r="AZ1" s="4" t="s">
        <v>39</v>
      </c>
      <c r="BA1" s="1" t="s">
        <v>0</v>
      </c>
      <c r="BC1" t="s">
        <v>42</v>
      </c>
      <c r="BE1" s="2" t="s">
        <v>11</v>
      </c>
      <c r="BG1" s="16" t="s">
        <v>50</v>
      </c>
      <c r="BI1" s="16" t="s">
        <v>48</v>
      </c>
      <c r="BJ1" s="24" t="s">
        <v>47</v>
      </c>
      <c r="BK1" t="s">
        <v>49</v>
      </c>
      <c r="BL1" t="s">
        <v>43</v>
      </c>
      <c r="BM1" s="4" t="s">
        <v>44</v>
      </c>
      <c r="BN1" s="25" t="s">
        <v>45</v>
      </c>
    </row>
    <row r="2" spans="1:73" x14ac:dyDescent="0.35">
      <c r="A2" s="5">
        <v>1473</v>
      </c>
      <c r="B2" s="5">
        <f>1/A2</f>
        <v>6.7888662593346908E-4</v>
      </c>
      <c r="C2" s="6">
        <v>49.1</v>
      </c>
      <c r="D2" s="6">
        <v>16.600000000000001</v>
      </c>
      <c r="E2" s="6">
        <v>4.3</v>
      </c>
      <c r="F2" s="6">
        <v>9.8000000000000007</v>
      </c>
      <c r="G2" s="7">
        <v>7.63</v>
      </c>
      <c r="H2" s="7">
        <v>2.97</v>
      </c>
      <c r="I2" s="7">
        <v>1.3</v>
      </c>
      <c r="J2" s="7">
        <v>4.28</v>
      </c>
      <c r="K2" s="7">
        <v>0.23</v>
      </c>
      <c r="L2" s="5">
        <v>1553</v>
      </c>
      <c r="M2" s="5">
        <v>43</v>
      </c>
      <c r="N2" s="6">
        <v>96.4</v>
      </c>
      <c r="O2" s="6">
        <v>8.9587214557285577</v>
      </c>
      <c r="P2" s="5">
        <v>0.2</v>
      </c>
      <c r="Q2">
        <f>C2/60.06</f>
        <v>0.81751581751581748</v>
      </c>
      <c r="R2" s="5">
        <f>D2*2/101.96</f>
        <v>0.32561788936837982</v>
      </c>
      <c r="S2" s="5">
        <f>E2/40.32</f>
        <v>0.10664682539682539</v>
      </c>
      <c r="T2" s="6">
        <f>F2/56.06</f>
        <v>0.17481270067784518</v>
      </c>
      <c r="U2" s="5">
        <f>G2/71.85</f>
        <v>0.10619345859429367</v>
      </c>
      <c r="V2" s="8">
        <f>H2/79.9</f>
        <v>3.7171464330413018E-2</v>
      </c>
      <c r="W2" s="8">
        <f>I2/47.1</f>
        <v>2.7600849256900213E-2</v>
      </c>
      <c r="X2" s="8">
        <f>J2/30.99</f>
        <v>0.13810906744111004</v>
      </c>
      <c r="Y2" s="8">
        <f>K2/70.94</f>
        <v>3.2421764871722585E-3</v>
      </c>
      <c r="Z2" s="9">
        <f>SUM(Q2:Y2)</f>
        <v>1.7369102490687571</v>
      </c>
      <c r="AA2" s="9">
        <f>Q2/$Z2</f>
        <v>0.47067245872613617</v>
      </c>
      <c r="AB2" s="9">
        <f t="shared" ref="AB2:AI17" si="0">R2/$Z2</f>
        <v>0.18746961136475507</v>
      </c>
      <c r="AC2" s="9">
        <f t="shared" si="0"/>
        <v>6.1400308653831705E-2</v>
      </c>
      <c r="AD2" s="9">
        <f t="shared" si="0"/>
        <v>0.10064578798563188</v>
      </c>
      <c r="AE2" s="9">
        <f t="shared" si="0"/>
        <v>6.1139289523583155E-2</v>
      </c>
      <c r="AF2" s="9">
        <f t="shared" si="0"/>
        <v>2.140091254015138E-2</v>
      </c>
      <c r="AG2" s="9">
        <f t="shared" si="0"/>
        <v>1.5890774593389834E-2</v>
      </c>
      <c r="AH2" s="9">
        <f t="shared" si="0"/>
        <v>7.9514222174206811E-2</v>
      </c>
      <c r="AI2" s="9">
        <f t="shared" si="0"/>
        <v>1.8666344383139824E-3</v>
      </c>
      <c r="AJ2" s="7">
        <f>AA2*1000/$A2</f>
        <v>0.31953323742439654</v>
      </c>
      <c r="AK2" s="7">
        <f t="shared" ref="AK2:AR17" si="1">AB2*1000/$A2</f>
        <v>0.12727061192447731</v>
      </c>
      <c r="AL2" s="7">
        <f t="shared" si="1"/>
        <v>4.1683848373273394E-2</v>
      </c>
      <c r="AM2" s="7">
        <f t="shared" si="1"/>
        <v>6.832707941998091E-2</v>
      </c>
      <c r="AN2" s="7">
        <f t="shared" si="1"/>
        <v>4.1506645976634865E-2</v>
      </c>
      <c r="AO2" s="7">
        <f t="shared" si="1"/>
        <v>1.452879330628064E-2</v>
      </c>
      <c r="AP2" s="7">
        <f t="shared" si="1"/>
        <v>1.0788034347175719E-2</v>
      </c>
      <c r="AQ2" s="7">
        <f t="shared" si="1"/>
        <v>5.3981142005571491E-2</v>
      </c>
      <c r="AR2" s="7">
        <f t="shared" si="1"/>
        <v>1.2672331556781958E-3</v>
      </c>
      <c r="AS2" s="10">
        <f>O2</f>
        <v>8.9587214557285577</v>
      </c>
      <c r="AT2" s="7">
        <f>-12.659+(3692*AD2-7592*AA2-13736*AF2+3762*AB2+34483)/A2</f>
        <v>8.8566392979611788</v>
      </c>
      <c r="AU2">
        <v>0.154</v>
      </c>
      <c r="AW2" s="17">
        <f>1.02*AZ2+25410/BA2-10</f>
        <v>6.1285091649694508</v>
      </c>
      <c r="AX2" s="17">
        <f>10^AW2</f>
        <v>1344340.136145914</v>
      </c>
      <c r="AY2" s="17">
        <f>((AX2/96.0626)*32.065)*100</f>
        <v>44873099.901021555</v>
      </c>
      <c r="AZ2">
        <v>-1.1000000000000001</v>
      </c>
      <c r="BA2" s="5">
        <v>1473</v>
      </c>
      <c r="BB2" t="s">
        <v>40</v>
      </c>
      <c r="BC2">
        <v>96.062600000000003</v>
      </c>
      <c r="BD2">
        <f>AY2/10000</f>
        <v>4487.3099901021551</v>
      </c>
      <c r="BE2" s="5">
        <v>1553</v>
      </c>
      <c r="BF2">
        <f>2.3*0.3</f>
        <v>0.69</v>
      </c>
      <c r="BG2">
        <f>-8.02+(21100+44000*AH2+18700*AC2+4300*AB2+44200*AG2+35600*AD2+12600*AI2+16500*AE2)/BK2</f>
        <v>18.538842530615337</v>
      </c>
      <c r="BI2" s="18">
        <f t="shared" ref="BI2:BI33" si="2">10^AS2</f>
        <v>909329866.94943225</v>
      </c>
      <c r="BJ2" s="18">
        <f>LN(BI2)</f>
        <v>20.628218476246495</v>
      </c>
      <c r="BK2">
        <f>A2-273</f>
        <v>1200</v>
      </c>
      <c r="BL2">
        <f>LN(10^AT2)</f>
        <v>20.393165621510661</v>
      </c>
      <c r="BM2" s="19">
        <v>7.0983340000000004E-3</v>
      </c>
      <c r="BN2">
        <f>-8.02+(21100+44000*AH2+18700*AC2+4300*AB2+44200*AG2+35600*AD2+12600*AI2+16500*BM2)/BK2</f>
        <v>17.795779392166068</v>
      </c>
    </row>
    <row r="3" spans="1:73" x14ac:dyDescent="0.35">
      <c r="A3" s="5">
        <v>1473</v>
      </c>
      <c r="B3" s="5">
        <f t="shared" ref="B3:B66" si="3">1/A3</f>
        <v>6.7888662593346908E-4</v>
      </c>
      <c r="C3" s="6">
        <v>49.1</v>
      </c>
      <c r="D3" s="6">
        <v>14.4</v>
      </c>
      <c r="E3" s="6">
        <v>8.5</v>
      </c>
      <c r="F3" s="6">
        <v>12.4</v>
      </c>
      <c r="G3" s="7">
        <v>8.8800000000000008</v>
      </c>
      <c r="H3" s="7">
        <v>0.93</v>
      </c>
      <c r="I3" s="11">
        <v>0</v>
      </c>
      <c r="J3" s="7">
        <v>2.41</v>
      </c>
      <c r="K3" s="11">
        <v>0</v>
      </c>
      <c r="L3" s="5">
        <v>1813</v>
      </c>
      <c r="M3" s="5">
        <v>38</v>
      </c>
      <c r="N3" s="6">
        <v>97.4</v>
      </c>
      <c r="O3" s="6">
        <v>9.0259478040955088</v>
      </c>
      <c r="P3" s="5">
        <v>0.2</v>
      </c>
      <c r="Q3">
        <f t="shared" ref="Q3:Q66" si="4">C3/60.06</f>
        <v>0.81751581751581748</v>
      </c>
      <c r="R3" s="5">
        <f t="shared" ref="R3:R66" si="5">D3*2/101.96</f>
        <v>0.28246371125931741</v>
      </c>
      <c r="S3" s="5">
        <f t="shared" ref="S3:S66" si="6">E3/40.32</f>
        <v>0.21081349206349206</v>
      </c>
      <c r="T3" s="6">
        <f t="shared" ref="T3:T66" si="7">F3/56.06</f>
        <v>0.22119158044951837</v>
      </c>
      <c r="U3" s="5">
        <f t="shared" ref="U3:U66" si="8">G3/71.85</f>
        <v>0.1235908141962422</v>
      </c>
      <c r="V3" s="8">
        <f t="shared" ref="V3:V66" si="9">H3/79.9</f>
        <v>1.1639549436795994E-2</v>
      </c>
      <c r="W3" s="8">
        <f t="shared" ref="W3:W66" si="10">I3/47.1</f>
        <v>0</v>
      </c>
      <c r="X3" s="8">
        <f t="shared" ref="X3:X66" si="11">J3/30.99</f>
        <v>7.7767021619877391E-2</v>
      </c>
      <c r="Y3" s="8">
        <f t="shared" ref="Y3:Y66" si="12">K3/70.94</f>
        <v>0</v>
      </c>
      <c r="Z3" s="9">
        <f t="shared" ref="Z3:Z66" si="13">SUM(Q3:Y3)</f>
        <v>1.744981986541061</v>
      </c>
      <c r="AA3" s="9">
        <f t="shared" ref="AA3:AI29" si="14">Q3/$Z3</f>
        <v>0.4684952760666109</v>
      </c>
      <c r="AB3" s="9">
        <f t="shared" si="0"/>
        <v>0.1618719926268252</v>
      </c>
      <c r="AC3" s="9">
        <f t="shared" si="0"/>
        <v>0.12081127122771673</v>
      </c>
      <c r="AD3" s="9">
        <f t="shared" si="0"/>
        <v>0.12675866121000415</v>
      </c>
      <c r="AE3" s="9">
        <f t="shared" si="0"/>
        <v>7.0826412621729368E-2</v>
      </c>
      <c r="AF3" s="9">
        <f t="shared" si="0"/>
        <v>6.6702977604188038E-3</v>
      </c>
      <c r="AG3" s="9">
        <f t="shared" si="0"/>
        <v>0</v>
      </c>
      <c r="AH3" s="9">
        <f t="shared" si="0"/>
        <v>4.4566088486694799E-2</v>
      </c>
      <c r="AI3" s="9">
        <f t="shared" si="0"/>
        <v>0</v>
      </c>
      <c r="AJ3" s="7">
        <f t="shared" ref="AJ3:AR44" si="15">AA3*1000/$A3</f>
        <v>0.31805517723463061</v>
      </c>
      <c r="AK3" s="7">
        <f t="shared" si="1"/>
        <v>0.10989273090755275</v>
      </c>
      <c r="AL3" s="7">
        <f t="shared" si="1"/>
        <v>8.2017156298517802E-2</v>
      </c>
      <c r="AM3" s="7">
        <f t="shared" si="1"/>
        <v>8.6054759816703422E-2</v>
      </c>
      <c r="AN3" s="7">
        <f t="shared" si="1"/>
        <v>4.8083104291737518E-2</v>
      </c>
      <c r="AO3" s="7">
        <f t="shared" si="1"/>
        <v>4.5283759405422971E-3</v>
      </c>
      <c r="AP3" s="7">
        <f t="shared" si="1"/>
        <v>0</v>
      </c>
      <c r="AQ3" s="7">
        <f t="shared" si="1"/>
        <v>3.025532144378466E-2</v>
      </c>
      <c r="AR3" s="7">
        <f t="shared" si="1"/>
        <v>0</v>
      </c>
      <c r="AS3" s="10">
        <f t="shared" ref="AS3:AS66" si="16">O3</f>
        <v>9.0259478040955088</v>
      </c>
      <c r="AT3" s="7">
        <f t="shared" ref="AT3:AT66" si="17">-12.659+(3692*AD3-7592*AA3-13736*AF3+3762*AB3+34483)/A3</f>
        <v>9.0053014714966917</v>
      </c>
      <c r="AU3">
        <v>0.154</v>
      </c>
      <c r="AW3" s="17">
        <f t="shared" ref="AW3:AW66" si="18">1.02*AZ3+25410/BA3-10</f>
        <v>6.1285091649694508</v>
      </c>
      <c r="AX3" s="17">
        <f t="shared" ref="AX3:AX66" si="19">10^AW3</f>
        <v>1344340.136145914</v>
      </c>
      <c r="AY3" s="17">
        <f t="shared" ref="AY3:AY66" si="20">((AX3/96.0626)*32.065)*100</f>
        <v>44873099.901021555</v>
      </c>
      <c r="AZ3">
        <v>-1.1000000000000001</v>
      </c>
      <c r="BA3" s="5">
        <v>1473</v>
      </c>
      <c r="BD3">
        <f t="shared" ref="BD3:BD66" si="21">AY3/10000</f>
        <v>4487.3099901021551</v>
      </c>
      <c r="BE3" s="5">
        <v>1813</v>
      </c>
      <c r="BF3">
        <f>2.3*0.3</f>
        <v>0.69</v>
      </c>
      <c r="BG3">
        <f t="shared" ref="BG3:BG66" si="22">-8.02+(21100+44000*AH3+18700*AC3+4300*AB3+44200*AG3+35600*AD3+12600*AI3+16500*AE3)/BK3</f>
        <v>18.394476984169088</v>
      </c>
      <c r="BI3" s="18">
        <f t="shared" si="2"/>
        <v>1061567964.4425788</v>
      </c>
      <c r="BJ3" s="18">
        <f t="shared" ref="BJ3:BJ33" si="23">LN(BI3)</f>
        <v>20.783012863852662</v>
      </c>
      <c r="BK3">
        <f t="shared" ref="BK3:BK66" si="24">A3-273</f>
        <v>1200</v>
      </c>
      <c r="BL3">
        <f t="shared" ref="BL3:BL66" si="25">LN(10^AT3)</f>
        <v>20.735472926185629</v>
      </c>
      <c r="BM3" s="19">
        <v>8.1234529999999992E-3</v>
      </c>
      <c r="BN3">
        <f t="shared" ref="BN3:BN66" si="26">-8.02+(21100+44000*AH3+18700*AC3+4300*AB3+44200*AG3+35600*AD3+12600*AI3+16500*BM3)/BK3</f>
        <v>17.532311289370309</v>
      </c>
    </row>
    <row r="4" spans="1:73" x14ac:dyDescent="0.35">
      <c r="A4" s="5">
        <v>1473</v>
      </c>
      <c r="B4" s="5">
        <f t="shared" si="3"/>
        <v>6.7888662593346908E-4</v>
      </c>
      <c r="C4" s="6">
        <v>43.2</v>
      </c>
      <c r="D4" s="6">
        <v>14.3</v>
      </c>
      <c r="E4" s="6">
        <v>7.7</v>
      </c>
      <c r="F4" s="6">
        <v>14.4</v>
      </c>
      <c r="G4" s="7">
        <v>8.41</v>
      </c>
      <c r="H4" s="7">
        <v>2.93</v>
      </c>
      <c r="I4" s="7">
        <v>0.45</v>
      </c>
      <c r="J4" s="7">
        <v>2.58</v>
      </c>
      <c r="K4" s="7">
        <v>2.5099999999999998</v>
      </c>
      <c r="L4" s="5">
        <v>4094</v>
      </c>
      <c r="M4" s="5">
        <v>140</v>
      </c>
      <c r="N4" s="6">
        <v>96.9</v>
      </c>
      <c r="O4" s="6">
        <v>9.3796978383264875</v>
      </c>
      <c r="P4" s="5">
        <v>0.2</v>
      </c>
      <c r="Q4">
        <f t="shared" si="4"/>
        <v>0.71928071928071935</v>
      </c>
      <c r="R4" s="5">
        <f t="shared" si="5"/>
        <v>0.28050215770890546</v>
      </c>
      <c r="S4" s="5">
        <f t="shared" si="6"/>
        <v>0.19097222222222224</v>
      </c>
      <c r="T4" s="6">
        <f t="shared" si="7"/>
        <v>0.25686764181234389</v>
      </c>
      <c r="U4" s="5">
        <f t="shared" si="8"/>
        <v>0.11704940848990955</v>
      </c>
      <c r="V4" s="8">
        <f t="shared" si="9"/>
        <v>3.6670838548185231E-2</v>
      </c>
      <c r="W4" s="8">
        <f t="shared" si="10"/>
        <v>9.5541401273885346E-3</v>
      </c>
      <c r="X4" s="8">
        <f t="shared" si="11"/>
        <v>8.325266214908035E-2</v>
      </c>
      <c r="Y4" s="8">
        <f t="shared" si="12"/>
        <v>3.5382012968705946E-2</v>
      </c>
      <c r="Z4" s="9">
        <f t="shared" si="13"/>
        <v>1.7295318033074609</v>
      </c>
      <c r="AA4" s="9">
        <f t="shared" si="14"/>
        <v>0.41588175360823471</v>
      </c>
      <c r="AB4" s="9">
        <f t="shared" si="0"/>
        <v>0.16218386801126677</v>
      </c>
      <c r="AC4" s="9">
        <f t="shared" si="0"/>
        <v>0.11041845073737154</v>
      </c>
      <c r="AD4" s="9">
        <f t="shared" si="0"/>
        <v>0.14851859984368279</v>
      </c>
      <c r="AE4" s="9">
        <f t="shared" si="0"/>
        <v>6.7676933298405226E-2</v>
      </c>
      <c r="AF4" s="9">
        <f t="shared" si="0"/>
        <v>2.1202754686590872E-2</v>
      </c>
      <c r="AG4" s="9">
        <f t="shared" si="0"/>
        <v>5.5241193652049219E-3</v>
      </c>
      <c r="AH4" s="9">
        <f t="shared" si="0"/>
        <v>4.8135953319778546E-2</v>
      </c>
      <c r="AI4" s="9">
        <f t="shared" si="0"/>
        <v>2.0457567129464369E-2</v>
      </c>
      <c r="AJ4" s="7">
        <f t="shared" si="15"/>
        <v>0.28233656049438882</v>
      </c>
      <c r="AK4" s="7">
        <f t="shared" si="1"/>
        <v>0.110104458935008</v>
      </c>
      <c r="AL4" s="7">
        <f t="shared" si="1"/>
        <v>7.4961609461895146E-2</v>
      </c>
      <c r="AM4" s="7">
        <f t="shared" si="1"/>
        <v>0.10082729113624085</v>
      </c>
      <c r="AN4" s="7">
        <f t="shared" si="1"/>
        <v>4.5944964900478773E-2</v>
      </c>
      <c r="AO4" s="7">
        <f t="shared" si="1"/>
        <v>1.4394266589674727E-2</v>
      </c>
      <c r="AP4" s="7">
        <f t="shared" si="1"/>
        <v>3.7502507570977067E-3</v>
      </c>
      <c r="AQ4" s="7">
        <f t="shared" si="1"/>
        <v>3.2678854935355425E-2</v>
      </c>
      <c r="AR4" s="7">
        <f t="shared" si="1"/>
        <v>1.3888368723329511E-2</v>
      </c>
      <c r="AS4" s="10">
        <f t="shared" si="16"/>
        <v>9.3796978383264875</v>
      </c>
      <c r="AT4" s="7">
        <f t="shared" si="17"/>
        <v>9.1962960423031443</v>
      </c>
      <c r="AU4">
        <v>0.154</v>
      </c>
      <c r="AW4" s="17">
        <f t="shared" si="18"/>
        <v>6.1285091649694508</v>
      </c>
      <c r="AX4" s="17">
        <f t="shared" si="19"/>
        <v>1344340.136145914</v>
      </c>
      <c r="AY4" s="17">
        <f t="shared" si="20"/>
        <v>44873099.901021555</v>
      </c>
      <c r="AZ4">
        <v>-1.1000000000000001</v>
      </c>
      <c r="BA4" s="5">
        <v>1473</v>
      </c>
      <c r="BD4">
        <f t="shared" si="21"/>
        <v>4487.3099901021551</v>
      </c>
      <c r="BE4" s="5">
        <v>4094</v>
      </c>
      <c r="BF4">
        <f t="shared" ref="BF4:BF67" si="27">2.3*0.3</f>
        <v>0.69</v>
      </c>
      <c r="BG4">
        <f t="shared" si="22"/>
        <v>19.385050485783051</v>
      </c>
      <c r="BI4" s="18">
        <f t="shared" si="2"/>
        <v>2397164504.3728218</v>
      </c>
      <c r="BJ4" s="18">
        <f t="shared" si="23"/>
        <v>21.597552419319047</v>
      </c>
      <c r="BK4">
        <f t="shared" si="24"/>
        <v>1200</v>
      </c>
      <c r="BL4">
        <f t="shared" si="25"/>
        <v>21.175254177767361</v>
      </c>
      <c r="BM4" s="19">
        <v>6.6829649999999999E-3</v>
      </c>
      <c r="BN4">
        <f t="shared" si="26"/>
        <v>18.546383421679977</v>
      </c>
    </row>
    <row r="5" spans="1:73" x14ac:dyDescent="0.35">
      <c r="A5" s="5">
        <v>1473</v>
      </c>
      <c r="B5" s="5">
        <f t="shared" si="3"/>
        <v>6.7888662593346908E-4</v>
      </c>
      <c r="C5" s="6">
        <v>47.2</v>
      </c>
      <c r="D5" s="6">
        <v>12.1</v>
      </c>
      <c r="E5" s="6">
        <v>10.4</v>
      </c>
      <c r="F5" s="6">
        <v>10.7</v>
      </c>
      <c r="G5" s="7">
        <v>9.3000000000000007</v>
      </c>
      <c r="H5" s="7">
        <v>2.5499999999999998</v>
      </c>
      <c r="I5" s="7">
        <v>0.57999999999999996</v>
      </c>
      <c r="J5" s="7">
        <v>2.92</v>
      </c>
      <c r="K5" s="11">
        <v>0</v>
      </c>
      <c r="L5" s="5">
        <v>2567</v>
      </c>
      <c r="M5" s="5">
        <v>116</v>
      </c>
      <c r="N5" s="6">
        <v>96.1</v>
      </c>
      <c r="O5" s="6">
        <v>9.1769758686714429</v>
      </c>
      <c r="P5" s="5">
        <v>0.2</v>
      </c>
      <c r="Q5">
        <f t="shared" si="4"/>
        <v>0.78588078588078591</v>
      </c>
      <c r="R5" s="5">
        <f t="shared" si="5"/>
        <v>0.23734797959984308</v>
      </c>
      <c r="S5" s="5">
        <f t="shared" si="6"/>
        <v>0.25793650793650796</v>
      </c>
      <c r="T5" s="6">
        <f t="shared" si="7"/>
        <v>0.19086692829111665</v>
      </c>
      <c r="U5" s="5">
        <f t="shared" si="8"/>
        <v>0.12943632567849689</v>
      </c>
      <c r="V5" s="8">
        <f t="shared" si="9"/>
        <v>3.1914893617021274E-2</v>
      </c>
      <c r="W5" s="8">
        <f t="shared" si="10"/>
        <v>1.2314225053078555E-2</v>
      </c>
      <c r="X5" s="8">
        <f t="shared" si="11"/>
        <v>9.4223943207486283E-2</v>
      </c>
      <c r="Y5" s="8">
        <f t="shared" si="12"/>
        <v>0</v>
      </c>
      <c r="Z5" s="9">
        <f t="shared" si="13"/>
        <v>1.7399215892643365</v>
      </c>
      <c r="AA5" s="9">
        <f t="shared" si="14"/>
        <v>0.45167597823363259</v>
      </c>
      <c r="AB5" s="9">
        <f t="shared" si="0"/>
        <v>0.13641303209542746</v>
      </c>
      <c r="AC5" s="9">
        <f t="shared" si="0"/>
        <v>0.14824605288423784</v>
      </c>
      <c r="AD5" s="9">
        <f t="shared" si="0"/>
        <v>0.10969858036638185</v>
      </c>
      <c r="AE5" s="9">
        <f t="shared" si="0"/>
        <v>7.4392045295112633E-2</v>
      </c>
      <c r="AF5" s="9">
        <f t="shared" si="0"/>
        <v>1.8342719473074268E-2</v>
      </c>
      <c r="AG5" s="9">
        <f t="shared" si="0"/>
        <v>7.0774597712102557E-3</v>
      </c>
      <c r="AH5" s="9">
        <f t="shared" si="0"/>
        <v>5.4154131880923155E-2</v>
      </c>
      <c r="AI5" s="9">
        <f t="shared" si="0"/>
        <v>0</v>
      </c>
      <c r="AJ5" s="7">
        <f t="shared" si="15"/>
        <v>0.30663678087822988</v>
      </c>
      <c r="AK5" s="7">
        <f t="shared" si="1"/>
        <v>9.260898309261878E-2</v>
      </c>
      <c r="AL5" s="7">
        <f t="shared" si="1"/>
        <v>0.10064226265053484</v>
      </c>
      <c r="AM5" s="7">
        <f t="shared" si="1"/>
        <v>7.447289909462447E-2</v>
      </c>
      <c r="AN5" s="7">
        <f t="shared" si="1"/>
        <v>5.0503764626688825E-2</v>
      </c>
      <c r="AO5" s="7">
        <f t="shared" si="1"/>
        <v>1.245262693351953E-2</v>
      </c>
      <c r="AP5" s="7">
        <f t="shared" si="1"/>
        <v>4.8047927842567928E-3</v>
      </c>
      <c r="AQ5" s="7">
        <f t="shared" si="1"/>
        <v>3.6764515872996027E-2</v>
      </c>
      <c r="AR5" s="7">
        <f t="shared" si="1"/>
        <v>0</v>
      </c>
      <c r="AS5" s="10">
        <f t="shared" si="16"/>
        <v>9.1769758686714429</v>
      </c>
      <c r="AT5" s="7">
        <f t="shared" si="17"/>
        <v>8.8753607359292541</v>
      </c>
      <c r="AU5">
        <v>0.154</v>
      </c>
      <c r="AW5" s="17">
        <f t="shared" si="18"/>
        <v>6.1285091649694508</v>
      </c>
      <c r="AX5" s="17">
        <f t="shared" si="19"/>
        <v>1344340.136145914</v>
      </c>
      <c r="AY5" s="17">
        <f t="shared" si="20"/>
        <v>44873099.901021555</v>
      </c>
      <c r="AZ5">
        <v>-1.1000000000000001</v>
      </c>
      <c r="BA5" s="5">
        <v>1473</v>
      </c>
      <c r="BD5">
        <f t="shared" si="21"/>
        <v>4487.3099901021551</v>
      </c>
      <c r="BE5" s="5">
        <v>2567</v>
      </c>
      <c r="BF5">
        <f t="shared" si="27"/>
        <v>0.69</v>
      </c>
      <c r="BG5">
        <f t="shared" si="22"/>
        <v>18.885934133338541</v>
      </c>
      <c r="BI5" s="18">
        <f t="shared" si="2"/>
        <v>1503058447.1726949</v>
      </c>
      <c r="BJ5" s="18">
        <f t="shared" si="23"/>
        <v>21.13076783396895</v>
      </c>
      <c r="BK5">
        <f t="shared" si="24"/>
        <v>1200</v>
      </c>
      <c r="BL5">
        <f t="shared" si="25"/>
        <v>20.436273325495364</v>
      </c>
      <c r="BM5" s="19">
        <v>8.7993849999999998E-3</v>
      </c>
      <c r="BN5">
        <f t="shared" si="26"/>
        <v>17.984035054280742</v>
      </c>
    </row>
    <row r="6" spans="1:73" x14ac:dyDescent="0.35">
      <c r="A6" s="12">
        <v>1473</v>
      </c>
      <c r="B6" s="5">
        <f t="shared" si="3"/>
        <v>6.7888662593346908E-4</v>
      </c>
      <c r="C6" s="13">
        <v>57.7</v>
      </c>
      <c r="D6" s="13">
        <v>20.7</v>
      </c>
      <c r="E6" s="13">
        <v>2</v>
      </c>
      <c r="F6" s="13">
        <v>4.5999999999999996</v>
      </c>
      <c r="G6" s="14">
        <v>4.88</v>
      </c>
      <c r="H6" s="14">
        <v>1.64</v>
      </c>
      <c r="I6" s="14">
        <v>2.62</v>
      </c>
      <c r="J6" s="14">
        <v>6.03</v>
      </c>
      <c r="K6" s="15">
        <v>0</v>
      </c>
      <c r="L6" s="12">
        <v>726</v>
      </c>
      <c r="M6" s="12">
        <v>49</v>
      </c>
      <c r="N6" s="13">
        <v>100</v>
      </c>
      <c r="O6" s="13">
        <v>8.6284866207000945</v>
      </c>
      <c r="P6" s="12">
        <v>0.2</v>
      </c>
      <c r="Q6">
        <f t="shared" si="4"/>
        <v>0.9607059607059607</v>
      </c>
      <c r="R6" s="5">
        <f t="shared" si="5"/>
        <v>0.40604158493526876</v>
      </c>
      <c r="S6" s="5">
        <f t="shared" si="6"/>
        <v>4.96031746031746E-2</v>
      </c>
      <c r="T6" s="6">
        <f t="shared" si="7"/>
        <v>8.2054941134498738E-2</v>
      </c>
      <c r="U6" s="5">
        <f t="shared" si="8"/>
        <v>6.7919276270006962E-2</v>
      </c>
      <c r="V6" s="8">
        <f t="shared" si="9"/>
        <v>2.052565707133917E-2</v>
      </c>
      <c r="W6" s="8">
        <f t="shared" si="10"/>
        <v>5.5626326963906583E-2</v>
      </c>
      <c r="X6" s="8">
        <f t="shared" si="11"/>
        <v>0.19457889641819945</v>
      </c>
      <c r="Y6" s="8">
        <f t="shared" si="12"/>
        <v>0</v>
      </c>
      <c r="Z6" s="9">
        <f t="shared" si="13"/>
        <v>1.8370558181023549</v>
      </c>
      <c r="AA6" s="9">
        <f t="shared" si="14"/>
        <v>0.52295959177677709</v>
      </c>
      <c r="AB6" s="9">
        <f t="shared" si="0"/>
        <v>0.22102844177848788</v>
      </c>
      <c r="AC6" s="9">
        <f t="shared" si="0"/>
        <v>2.7001452059531743E-2</v>
      </c>
      <c r="AD6" s="9">
        <f t="shared" si="0"/>
        <v>4.4666547595303877E-2</v>
      </c>
      <c r="AE6" s="9">
        <f t="shared" si="0"/>
        <v>3.6971808695593328E-2</v>
      </c>
      <c r="AF6" s="9">
        <f t="shared" si="0"/>
        <v>1.1173126515307412E-2</v>
      </c>
      <c r="AG6" s="9">
        <f t="shared" si="0"/>
        <v>3.0280150671397433E-2</v>
      </c>
      <c r="AH6" s="9">
        <f t="shared" si="0"/>
        <v>0.10591888090760132</v>
      </c>
      <c r="AI6" s="9">
        <f t="shared" si="0"/>
        <v>0</v>
      </c>
      <c r="AJ6" s="7">
        <f t="shared" si="15"/>
        <v>0.35503027276088056</v>
      </c>
      <c r="AK6" s="7">
        <f t="shared" si="1"/>
        <v>0.15005325307432987</v>
      </c>
      <c r="AL6" s="7">
        <f t="shared" si="1"/>
        <v>1.8330924683999827E-2</v>
      </c>
      <c r="AM6" s="7">
        <f t="shared" si="1"/>
        <v>3.0323521789072556E-2</v>
      </c>
      <c r="AN6" s="7">
        <f t="shared" si="1"/>
        <v>2.5099666460009044E-2</v>
      </c>
      <c r="AO6" s="7">
        <f t="shared" si="1"/>
        <v>7.5852861611048275E-3</v>
      </c>
      <c r="AP6" s="7">
        <f t="shared" si="1"/>
        <v>2.0556789322062074E-2</v>
      </c>
      <c r="AQ6" s="7">
        <f t="shared" si="1"/>
        <v>7.1906911682010397E-2</v>
      </c>
      <c r="AR6" s="7">
        <f t="shared" si="1"/>
        <v>0</v>
      </c>
      <c r="AS6" s="10">
        <f t="shared" si="16"/>
        <v>8.6284866207000945</v>
      </c>
      <c r="AT6" s="7">
        <f t="shared" si="17"/>
        <v>8.6279209810651576</v>
      </c>
      <c r="AU6">
        <v>0.154</v>
      </c>
      <c r="AW6" s="17">
        <f t="shared" si="18"/>
        <v>6.1285091649694508</v>
      </c>
      <c r="AX6" s="17">
        <f t="shared" si="19"/>
        <v>1344340.136145914</v>
      </c>
      <c r="AY6" s="17">
        <f t="shared" si="20"/>
        <v>44873099.901021555</v>
      </c>
      <c r="AZ6">
        <v>-1.1000000000000001</v>
      </c>
      <c r="BA6" s="12">
        <v>1473</v>
      </c>
      <c r="BD6">
        <f t="shared" si="21"/>
        <v>4487.3099901021551</v>
      </c>
      <c r="BE6" s="12">
        <v>726</v>
      </c>
      <c r="BF6">
        <f t="shared" si="27"/>
        <v>0.69</v>
      </c>
      <c r="BG6">
        <f t="shared" si="22"/>
        <v>17.608605675534228</v>
      </c>
      <c r="BI6" s="18">
        <f t="shared" si="2"/>
        <v>425095610.69239581</v>
      </c>
      <c r="BJ6" s="18">
        <f t="shared" si="23"/>
        <v>19.867824667922608</v>
      </c>
      <c r="BK6">
        <f t="shared" si="24"/>
        <v>1200</v>
      </c>
      <c r="BL6">
        <f t="shared" si="25"/>
        <v>19.866522234531196</v>
      </c>
      <c r="BM6" s="19">
        <v>5.1912149999999999E-3</v>
      </c>
      <c r="BN6">
        <f t="shared" si="26"/>
        <v>17.17162251221982</v>
      </c>
    </row>
    <row r="7" spans="1:73" x14ac:dyDescent="0.35">
      <c r="A7" s="5">
        <v>1523</v>
      </c>
      <c r="B7" s="5">
        <f t="shared" si="3"/>
        <v>6.5659881812212733E-4</v>
      </c>
      <c r="C7" s="5">
        <v>47</v>
      </c>
      <c r="D7" s="5">
        <v>13</v>
      </c>
      <c r="E7" s="5">
        <v>8.0399999999999991</v>
      </c>
      <c r="F7" s="5">
        <v>11</v>
      </c>
      <c r="G7" s="5">
        <v>11.07</v>
      </c>
      <c r="H7" s="5">
        <v>5.35</v>
      </c>
      <c r="I7" s="11">
        <v>0</v>
      </c>
      <c r="J7" s="5">
        <v>1.68</v>
      </c>
      <c r="K7" s="5">
        <v>0.49</v>
      </c>
      <c r="L7" s="5">
        <v>503</v>
      </c>
      <c r="M7" s="5">
        <v>13</v>
      </c>
      <c r="N7" s="5">
        <v>97.9</v>
      </c>
      <c r="O7" s="6">
        <v>8.0490679850559275</v>
      </c>
      <c r="P7" s="5">
        <v>0.2</v>
      </c>
      <c r="Q7">
        <f t="shared" si="4"/>
        <v>0.78255078255078248</v>
      </c>
      <c r="R7" s="5">
        <f t="shared" si="5"/>
        <v>0.25500196155355043</v>
      </c>
      <c r="S7" s="5">
        <f t="shared" si="6"/>
        <v>0.19940476190476189</v>
      </c>
      <c r="T7" s="6">
        <f t="shared" si="7"/>
        <v>0.19621833749554049</v>
      </c>
      <c r="U7" s="5">
        <f t="shared" si="8"/>
        <v>0.15407098121085597</v>
      </c>
      <c r="V7" s="8">
        <f t="shared" si="9"/>
        <v>6.6958698372966197E-2</v>
      </c>
      <c r="W7" s="8">
        <f t="shared" si="10"/>
        <v>0</v>
      </c>
      <c r="X7" s="8">
        <f t="shared" si="11"/>
        <v>5.4211035818005807E-2</v>
      </c>
      <c r="Y7" s="8">
        <f t="shared" si="12"/>
        <v>6.9072455596278547E-3</v>
      </c>
      <c r="Z7" s="9">
        <f t="shared" si="13"/>
        <v>1.7153238044660912</v>
      </c>
      <c r="AA7" s="9">
        <f t="shared" si="14"/>
        <v>0.45621169630672614</v>
      </c>
      <c r="AB7" s="9">
        <f t="shared" si="0"/>
        <v>0.14866112210978258</v>
      </c>
      <c r="AC7" s="9">
        <f t="shared" si="0"/>
        <v>0.11624904952964742</v>
      </c>
      <c r="AD7" s="9">
        <f t="shared" si="0"/>
        <v>0.11439142684585729</v>
      </c>
      <c r="AE7" s="9">
        <f t="shared" si="0"/>
        <v>8.9820348093875971E-2</v>
      </c>
      <c r="AF7" s="9">
        <f t="shared" si="0"/>
        <v>3.9035602606708797E-2</v>
      </c>
      <c r="AG7" s="9">
        <f t="shared" si="0"/>
        <v>0</v>
      </c>
      <c r="AH7" s="9">
        <f t="shared" si="0"/>
        <v>3.1603966363003652E-2</v>
      </c>
      <c r="AI7" s="9">
        <f t="shared" si="0"/>
        <v>4.0267881443980733E-3</v>
      </c>
      <c r="AJ7" s="7">
        <f t="shared" si="15"/>
        <v>0.29954806060848727</v>
      </c>
      <c r="AK7" s="7">
        <f t="shared" si="1"/>
        <v>9.7610717077992501E-2</v>
      </c>
      <c r="AL7" s="7">
        <f t="shared" si="1"/>
        <v>7.6328988528987146E-2</v>
      </c>
      <c r="AM7" s="7">
        <f t="shared" si="1"/>
        <v>7.5109275670293699E-2</v>
      </c>
      <c r="AN7" s="7">
        <f t="shared" si="1"/>
        <v>5.8975934401757038E-2</v>
      </c>
      <c r="AO7" s="7">
        <f t="shared" si="1"/>
        <v>2.5630730536250031E-2</v>
      </c>
      <c r="AP7" s="7">
        <f t="shared" si="1"/>
        <v>0</v>
      </c>
      <c r="AQ7" s="7">
        <f t="shared" si="1"/>
        <v>2.0751126961919667E-2</v>
      </c>
      <c r="AR7" s="7">
        <f t="shared" si="1"/>
        <v>2.643984336439969E-3</v>
      </c>
      <c r="AS7" s="10">
        <f t="shared" si="16"/>
        <v>8.0490679850559275</v>
      </c>
      <c r="AT7" s="7">
        <f t="shared" si="17"/>
        <v>8.000779417941887</v>
      </c>
      <c r="AU7">
        <v>0.154</v>
      </c>
      <c r="AW7" s="17">
        <f t="shared" si="18"/>
        <v>5.5621759684832561</v>
      </c>
      <c r="AX7" s="17">
        <f t="shared" si="19"/>
        <v>364901.76875294058</v>
      </c>
      <c r="AY7" s="17">
        <f t="shared" si="20"/>
        <v>12180156.7051725</v>
      </c>
      <c r="AZ7">
        <v>-1.1000000000000001</v>
      </c>
      <c r="BA7" s="5">
        <v>1523</v>
      </c>
      <c r="BD7">
        <f t="shared" si="21"/>
        <v>1218.0156705172499</v>
      </c>
      <c r="BE7" s="5">
        <v>503</v>
      </c>
      <c r="BF7">
        <f t="shared" si="27"/>
        <v>0.69</v>
      </c>
      <c r="BG7">
        <f t="shared" si="22"/>
        <v>16.707026112903616</v>
      </c>
      <c r="BI7" s="18">
        <f t="shared" si="2"/>
        <v>111961313.55308849</v>
      </c>
      <c r="BJ7" s="18">
        <f t="shared" si="23"/>
        <v>18.533663954885402</v>
      </c>
      <c r="BK7">
        <f t="shared" si="24"/>
        <v>1250</v>
      </c>
      <c r="BL7">
        <f t="shared" si="25"/>
        <v>18.422475420086567</v>
      </c>
      <c r="BM7" s="19">
        <v>1.4301507E-2</v>
      </c>
      <c r="BN7">
        <f t="shared" si="26"/>
        <v>15.710177410464453</v>
      </c>
    </row>
    <row r="8" spans="1:73" x14ac:dyDescent="0.35">
      <c r="A8" s="5">
        <v>1523</v>
      </c>
      <c r="B8" s="5">
        <f t="shared" si="3"/>
        <v>6.5659881812212733E-4</v>
      </c>
      <c r="C8" s="5">
        <v>50.1</v>
      </c>
      <c r="D8" s="5">
        <v>14.8</v>
      </c>
      <c r="E8" s="5">
        <v>8.6999999999999993</v>
      </c>
      <c r="F8" s="5">
        <v>12.3</v>
      </c>
      <c r="G8" s="5">
        <v>9.1</v>
      </c>
      <c r="H8" s="5">
        <v>0.92</v>
      </c>
      <c r="I8" s="11">
        <v>0</v>
      </c>
      <c r="J8" s="5">
        <v>2.09</v>
      </c>
      <c r="K8" s="11">
        <v>0</v>
      </c>
      <c r="L8" s="5">
        <v>823</v>
      </c>
      <c r="M8" s="5">
        <v>24</v>
      </c>
      <c r="N8" s="6">
        <v>98.5</v>
      </c>
      <c r="O8" s="6">
        <v>8.26289983521227</v>
      </c>
      <c r="P8" s="5">
        <v>0.2</v>
      </c>
      <c r="Q8">
        <f t="shared" si="4"/>
        <v>0.83416583416583412</v>
      </c>
      <c r="R8" s="5">
        <f t="shared" si="5"/>
        <v>0.29030992546096512</v>
      </c>
      <c r="S8" s="5">
        <f t="shared" si="6"/>
        <v>0.21577380952380951</v>
      </c>
      <c r="T8" s="6">
        <f t="shared" si="7"/>
        <v>0.21940777738137709</v>
      </c>
      <c r="U8" s="5">
        <f t="shared" si="8"/>
        <v>0.1266527487821851</v>
      </c>
      <c r="V8" s="8">
        <f t="shared" si="9"/>
        <v>1.1514392991239049E-2</v>
      </c>
      <c r="W8" s="8">
        <f t="shared" si="10"/>
        <v>0</v>
      </c>
      <c r="X8" s="8">
        <f t="shared" si="11"/>
        <v>6.7441110035495314E-2</v>
      </c>
      <c r="Y8" s="8">
        <f t="shared" si="12"/>
        <v>0</v>
      </c>
      <c r="Z8" s="9">
        <f t="shared" si="13"/>
        <v>1.7652655983409054</v>
      </c>
      <c r="AA8" s="9">
        <f t="shared" si="14"/>
        <v>0.47254409475255704</v>
      </c>
      <c r="AB8" s="9">
        <f t="shared" si="0"/>
        <v>0.16445679660545956</v>
      </c>
      <c r="AC8" s="9">
        <f t="shared" si="0"/>
        <v>0.1222330564457868</v>
      </c>
      <c r="AD8" s="9">
        <f t="shared" si="0"/>
        <v>0.12429165196873984</v>
      </c>
      <c r="AE8" s="9">
        <f t="shared" si="0"/>
        <v>7.1747134766133994E-2</v>
      </c>
      <c r="AF8" s="9">
        <f t="shared" si="0"/>
        <v>6.5227538575843291E-3</v>
      </c>
      <c r="AG8" s="9">
        <f t="shared" si="0"/>
        <v>0</v>
      </c>
      <c r="AH8" s="9">
        <f t="shared" si="0"/>
        <v>3.8204511603738389E-2</v>
      </c>
      <c r="AI8" s="9">
        <f t="shared" si="0"/>
        <v>0</v>
      </c>
      <c r="AJ8" s="7">
        <f t="shared" si="15"/>
        <v>0.31027189412511952</v>
      </c>
      <c r="AK8" s="7">
        <f t="shared" si="1"/>
        <v>0.10798213828329585</v>
      </c>
      <c r="AL8" s="7">
        <f t="shared" si="1"/>
        <v>8.0258080397758891E-2</v>
      </c>
      <c r="AM8" s="7">
        <f t="shared" si="1"/>
        <v>8.1609751785121365E-2</v>
      </c>
      <c r="AN8" s="7">
        <f t="shared" si="1"/>
        <v>4.7109083891092578E-2</v>
      </c>
      <c r="AO8" s="7">
        <f t="shared" si="1"/>
        <v>4.282832473791417E-3</v>
      </c>
      <c r="AP8" s="7">
        <f t="shared" si="1"/>
        <v>0</v>
      </c>
      <c r="AQ8" s="7">
        <f t="shared" si="1"/>
        <v>2.5085037165947729E-2</v>
      </c>
      <c r="AR8" s="7">
        <f t="shared" si="1"/>
        <v>0</v>
      </c>
      <c r="AS8" s="10">
        <f t="shared" si="16"/>
        <v>8.26289983521227</v>
      </c>
      <c r="AT8" s="7">
        <f t="shared" si="17"/>
        <v>8.2756158460598375</v>
      </c>
      <c r="AU8">
        <v>0.154</v>
      </c>
      <c r="AW8" s="17">
        <f t="shared" si="18"/>
        <v>5.5621759684832561</v>
      </c>
      <c r="AX8" s="17">
        <f t="shared" si="19"/>
        <v>364901.76875294058</v>
      </c>
      <c r="AY8" s="17">
        <f t="shared" si="20"/>
        <v>12180156.7051725</v>
      </c>
      <c r="AZ8">
        <v>-1.1000000000000001</v>
      </c>
      <c r="BA8" s="5">
        <v>1523</v>
      </c>
      <c r="BD8">
        <f t="shared" si="21"/>
        <v>1218.0156705172499</v>
      </c>
      <c r="BE8" s="5">
        <v>823</v>
      </c>
      <c r="BF8">
        <f t="shared" si="27"/>
        <v>0.69</v>
      </c>
      <c r="BG8">
        <f t="shared" si="22"/>
        <v>17.08602514018602</v>
      </c>
      <c r="BI8" s="18">
        <f t="shared" si="2"/>
        <v>183189186.98646468</v>
      </c>
      <c r="BJ8" s="18">
        <f t="shared" si="23"/>
        <v>19.026029985462731</v>
      </c>
      <c r="BK8">
        <f t="shared" si="24"/>
        <v>1250</v>
      </c>
      <c r="BL8">
        <f t="shared" si="25"/>
        <v>19.05530968248269</v>
      </c>
      <c r="BM8" s="19">
        <v>1.1008673E-2</v>
      </c>
      <c r="BN8">
        <f t="shared" si="26"/>
        <v>16.284277444873052</v>
      </c>
    </row>
    <row r="9" spans="1:73" x14ac:dyDescent="0.35">
      <c r="A9" s="5">
        <v>1523</v>
      </c>
      <c r="B9" s="5">
        <f t="shared" si="3"/>
        <v>6.5659881812212733E-4</v>
      </c>
      <c r="C9" s="5">
        <v>43.3</v>
      </c>
      <c r="D9" s="5">
        <v>14.6</v>
      </c>
      <c r="E9" s="5">
        <v>8.1</v>
      </c>
      <c r="F9" s="5">
        <v>13.8</v>
      </c>
      <c r="G9" s="5">
        <v>9.81</v>
      </c>
      <c r="H9" s="5">
        <v>2.75</v>
      </c>
      <c r="I9" s="5">
        <v>0.47</v>
      </c>
      <c r="J9" s="5">
        <v>2.5099999999999998</v>
      </c>
      <c r="K9" s="5">
        <v>2.42</v>
      </c>
      <c r="L9" s="5">
        <v>1910</v>
      </c>
      <c r="M9" s="5">
        <v>258</v>
      </c>
      <c r="N9" s="6">
        <v>98</v>
      </c>
      <c r="O9" s="6">
        <v>8.6285333672477282</v>
      </c>
      <c r="P9" s="5">
        <v>0.2</v>
      </c>
      <c r="Q9">
        <f t="shared" si="4"/>
        <v>0.72094572094572085</v>
      </c>
      <c r="R9" s="5">
        <f t="shared" si="5"/>
        <v>0.28638681836014124</v>
      </c>
      <c r="S9" s="5">
        <f t="shared" si="6"/>
        <v>0.20089285714285712</v>
      </c>
      <c r="T9" s="6">
        <f t="shared" si="7"/>
        <v>0.24616482340349627</v>
      </c>
      <c r="U9" s="5">
        <f t="shared" si="8"/>
        <v>0.13653444676409188</v>
      </c>
      <c r="V9" s="8">
        <f t="shared" si="9"/>
        <v>3.4418022528160196E-2</v>
      </c>
      <c r="W9" s="8">
        <f t="shared" si="10"/>
        <v>9.9787685774946917E-3</v>
      </c>
      <c r="X9" s="8">
        <f t="shared" si="11"/>
        <v>8.0993868989996776E-2</v>
      </c>
      <c r="Y9" s="8">
        <f t="shared" si="12"/>
        <v>3.4113335212855936E-2</v>
      </c>
      <c r="Z9" s="9">
        <f t="shared" si="13"/>
        <v>1.7504286619248153</v>
      </c>
      <c r="AA9" s="9">
        <f t="shared" si="14"/>
        <v>0.41186809644270267</v>
      </c>
      <c r="AB9" s="9">
        <f t="shared" si="0"/>
        <v>0.16360953438983517</v>
      </c>
      <c r="AC9" s="9">
        <f t="shared" si="0"/>
        <v>0.11476780603098118</v>
      </c>
      <c r="AD9" s="9">
        <f t="shared" si="0"/>
        <v>0.14063116581558213</v>
      </c>
      <c r="AE9" s="9">
        <f t="shared" si="0"/>
        <v>7.8000577649337141E-2</v>
      </c>
      <c r="AF9" s="9">
        <f t="shared" si="0"/>
        <v>1.9662625091109553E-2</v>
      </c>
      <c r="AG9" s="9">
        <f t="shared" si="0"/>
        <v>5.7007570742824715E-3</v>
      </c>
      <c r="AH9" s="9">
        <f t="shared" si="0"/>
        <v>4.6270876815358977E-2</v>
      </c>
      <c r="AI9" s="9">
        <f t="shared" si="0"/>
        <v>1.9488560690810477E-2</v>
      </c>
      <c r="AJ9" s="7">
        <f t="shared" si="15"/>
        <v>0.27043210534648893</v>
      </c>
      <c r="AK9" s="7">
        <f t="shared" si="1"/>
        <v>0.10742582691387734</v>
      </c>
      <c r="AL9" s="7">
        <f t="shared" si="1"/>
        <v>7.535640579841181E-2</v>
      </c>
      <c r="AM9" s="7">
        <f t="shared" si="1"/>
        <v>9.2338257265648149E-2</v>
      </c>
      <c r="AN9" s="7">
        <f t="shared" si="1"/>
        <v>5.1215087097397992E-2</v>
      </c>
      <c r="AO9" s="7">
        <f t="shared" si="1"/>
        <v>1.2910456396001021E-2</v>
      </c>
      <c r="AP9" s="7">
        <f t="shared" si="1"/>
        <v>3.7431103573752271E-3</v>
      </c>
      <c r="AQ9" s="7">
        <f t="shared" si="1"/>
        <v>3.0381403030439246E-2</v>
      </c>
      <c r="AR9" s="7">
        <f t="shared" si="1"/>
        <v>1.2796165916487509E-2</v>
      </c>
      <c r="AS9" s="10">
        <f t="shared" si="16"/>
        <v>8.6285333672477282</v>
      </c>
      <c r="AT9" s="7">
        <f t="shared" si="17"/>
        <v>8.4970872791340835</v>
      </c>
      <c r="AU9">
        <v>0.154</v>
      </c>
      <c r="AW9" s="17">
        <f t="shared" si="18"/>
        <v>5.5621759684832561</v>
      </c>
      <c r="AX9" s="17">
        <f t="shared" si="19"/>
        <v>364901.76875294058</v>
      </c>
      <c r="AY9" s="17">
        <f t="shared" si="20"/>
        <v>12180156.7051725</v>
      </c>
      <c r="AZ9">
        <v>-1.1000000000000001</v>
      </c>
      <c r="BA9" s="5">
        <v>1523</v>
      </c>
      <c r="BD9">
        <f t="shared" si="21"/>
        <v>1218.0156705172499</v>
      </c>
      <c r="BE9" s="5">
        <v>1910</v>
      </c>
      <c r="BF9">
        <f t="shared" si="27"/>
        <v>0.69</v>
      </c>
      <c r="BG9">
        <f t="shared" si="22"/>
        <v>18.201284729734173</v>
      </c>
      <c r="BI9" s="18">
        <f t="shared" si="2"/>
        <v>425141369.55546606</v>
      </c>
      <c r="BJ9" s="18">
        <f t="shared" si="23"/>
        <v>19.86793230582634</v>
      </c>
      <c r="BK9">
        <f t="shared" si="24"/>
        <v>1250</v>
      </c>
      <c r="BL9">
        <f t="shared" si="25"/>
        <v>19.565266502803478</v>
      </c>
      <c r="BM9" s="19">
        <v>1.0639447E-2</v>
      </c>
      <c r="BN9">
        <f t="shared" si="26"/>
        <v>17.312117805162924</v>
      </c>
    </row>
    <row r="10" spans="1:73" x14ac:dyDescent="0.35">
      <c r="A10" s="5">
        <v>1523</v>
      </c>
      <c r="B10" s="5">
        <f t="shared" si="3"/>
        <v>6.5659881812212733E-4</v>
      </c>
      <c r="C10" s="5">
        <v>55.3</v>
      </c>
      <c r="D10" s="5">
        <v>14.4</v>
      </c>
      <c r="E10" s="5">
        <v>8.9</v>
      </c>
      <c r="F10" s="5">
        <v>9.5</v>
      </c>
      <c r="G10" s="5">
        <v>5.94</v>
      </c>
      <c r="H10" s="5">
        <v>0.62</v>
      </c>
      <c r="I10" s="5">
        <v>1.47</v>
      </c>
      <c r="J10" s="5">
        <v>3.01</v>
      </c>
      <c r="K10" s="5">
        <v>0</v>
      </c>
      <c r="L10" s="5">
        <v>535</v>
      </c>
      <c r="M10" s="5">
        <v>158</v>
      </c>
      <c r="N10" s="6">
        <v>99.2</v>
      </c>
      <c r="O10" s="6">
        <v>8.0758537820212286</v>
      </c>
      <c r="P10" s="5">
        <v>0.2</v>
      </c>
      <c r="Q10">
        <f t="shared" si="4"/>
        <v>0.92074592074592065</v>
      </c>
      <c r="R10" s="5">
        <f t="shared" si="5"/>
        <v>0.28246371125931741</v>
      </c>
      <c r="S10" s="5">
        <f t="shared" si="6"/>
        <v>0.220734126984127</v>
      </c>
      <c r="T10" s="6">
        <f t="shared" si="7"/>
        <v>0.16946129147342132</v>
      </c>
      <c r="U10" s="5">
        <f t="shared" si="8"/>
        <v>8.2672233820459295E-2</v>
      </c>
      <c r="V10" s="8">
        <f t="shared" si="9"/>
        <v>7.7596996245306625E-3</v>
      </c>
      <c r="W10" s="8">
        <f t="shared" si="10"/>
        <v>3.1210191082802548E-2</v>
      </c>
      <c r="X10" s="8">
        <f t="shared" si="11"/>
        <v>9.712810584059374E-2</v>
      </c>
      <c r="Y10" s="8">
        <f t="shared" si="12"/>
        <v>0</v>
      </c>
      <c r="Z10" s="9">
        <f t="shared" si="13"/>
        <v>1.8121752808311726</v>
      </c>
      <c r="AA10" s="9">
        <f t="shared" si="14"/>
        <v>0.50808877622677384</v>
      </c>
      <c r="AB10" s="9">
        <f t="shared" si="0"/>
        <v>0.15586997253916993</v>
      </c>
      <c r="AC10" s="9">
        <f t="shared" si="0"/>
        <v>0.12180616815548055</v>
      </c>
      <c r="AD10" s="9">
        <f t="shared" si="0"/>
        <v>9.3512638245289478E-2</v>
      </c>
      <c r="AE10" s="9">
        <f t="shared" si="0"/>
        <v>4.5620440083776463E-2</v>
      </c>
      <c r="AF10" s="9">
        <f t="shared" si="0"/>
        <v>4.2819807259326468E-3</v>
      </c>
      <c r="AG10" s="9">
        <f t="shared" si="0"/>
        <v>1.7222501273986959E-2</v>
      </c>
      <c r="AH10" s="9">
        <f t="shared" si="0"/>
        <v>5.3597522749590176E-2</v>
      </c>
      <c r="AI10" s="9">
        <f t="shared" si="0"/>
        <v>0</v>
      </c>
      <c r="AJ10" s="7">
        <f t="shared" si="15"/>
        <v>0.33361048997161774</v>
      </c>
      <c r="AK10" s="7">
        <f t="shared" si="1"/>
        <v>0.10234403974994744</v>
      </c>
      <c r="AL10" s="7">
        <f t="shared" si="1"/>
        <v>7.9977786050873634E-2</v>
      </c>
      <c r="AM10" s="7">
        <f t="shared" si="1"/>
        <v>6.1400287751339121E-2</v>
      </c>
      <c r="AN10" s="7">
        <f t="shared" si="1"/>
        <v>2.9954327041218951E-2</v>
      </c>
      <c r="AO10" s="7">
        <f t="shared" si="1"/>
        <v>2.8115434838691051E-3</v>
      </c>
      <c r="AP10" s="7">
        <f t="shared" si="1"/>
        <v>1.1308273981606672E-2</v>
      </c>
      <c r="AQ10" s="7">
        <f t="shared" si="1"/>
        <v>3.5192070091654745E-2</v>
      </c>
      <c r="AR10" s="7">
        <f t="shared" si="1"/>
        <v>0</v>
      </c>
      <c r="AS10" s="10">
        <f t="shared" si="16"/>
        <v>8.0758537820212286</v>
      </c>
      <c r="AT10" s="7">
        <f t="shared" si="17"/>
        <v>8.0228149840636167</v>
      </c>
      <c r="AU10">
        <v>0.154</v>
      </c>
      <c r="AW10" s="17">
        <f t="shared" si="18"/>
        <v>5.5621759684832561</v>
      </c>
      <c r="AX10" s="17">
        <f t="shared" si="19"/>
        <v>364901.76875294058</v>
      </c>
      <c r="AY10" s="17">
        <f t="shared" si="20"/>
        <v>12180156.7051725</v>
      </c>
      <c r="AZ10">
        <v>-1.1000000000000001</v>
      </c>
      <c r="BA10" s="5">
        <v>1523</v>
      </c>
      <c r="BD10">
        <f t="shared" si="21"/>
        <v>1218.0156705172499</v>
      </c>
      <c r="BE10" s="5">
        <v>535</v>
      </c>
      <c r="BF10">
        <f t="shared" si="27"/>
        <v>0.69</v>
      </c>
      <c r="BG10">
        <f t="shared" si="22"/>
        <v>16.979463173306179</v>
      </c>
      <c r="BI10" s="18">
        <f t="shared" si="2"/>
        <v>119084100.89642598</v>
      </c>
      <c r="BJ10" s="18">
        <f t="shared" si="23"/>
        <v>18.595340531681668</v>
      </c>
      <c r="BK10">
        <f t="shared" si="24"/>
        <v>1250</v>
      </c>
      <c r="BL10">
        <f t="shared" si="25"/>
        <v>18.473214186154149</v>
      </c>
      <c r="BM10" s="19">
        <v>7.204312E-3</v>
      </c>
      <c r="BN10">
        <f t="shared" si="26"/>
        <v>16.47237028260033</v>
      </c>
      <c r="BT10">
        <v>0</v>
      </c>
      <c r="BU10">
        <v>0</v>
      </c>
    </row>
    <row r="11" spans="1:73" x14ac:dyDescent="0.35">
      <c r="A11" s="5">
        <v>1523</v>
      </c>
      <c r="B11" s="5">
        <f t="shared" si="3"/>
        <v>6.5659881812212733E-4</v>
      </c>
      <c r="C11" s="5">
        <v>62.2</v>
      </c>
      <c r="D11" s="5">
        <v>18</v>
      </c>
      <c r="E11" s="5">
        <v>3.3</v>
      </c>
      <c r="F11" s="5">
        <v>6.6</v>
      </c>
      <c r="G11" s="5">
        <v>3.53</v>
      </c>
      <c r="H11" s="5">
        <v>0.61</v>
      </c>
      <c r="I11" s="5">
        <v>1.25</v>
      </c>
      <c r="J11" s="5">
        <v>4.83</v>
      </c>
      <c r="K11" s="5">
        <v>0</v>
      </c>
      <c r="L11" s="5">
        <v>93.6</v>
      </c>
      <c r="M11" s="5">
        <v>39</v>
      </c>
      <c r="N11" s="5">
        <v>100.3</v>
      </c>
      <c r="O11" s="6">
        <v>7.318775848738106</v>
      </c>
      <c r="P11" s="5">
        <v>0.2</v>
      </c>
      <c r="Q11">
        <f t="shared" si="4"/>
        <v>1.0356310356310356</v>
      </c>
      <c r="R11" s="5">
        <f t="shared" si="5"/>
        <v>0.35307963907414674</v>
      </c>
      <c r="S11" s="5">
        <f t="shared" si="6"/>
        <v>8.1845238095238096E-2</v>
      </c>
      <c r="T11" s="6">
        <f t="shared" si="7"/>
        <v>0.11773100249732428</v>
      </c>
      <c r="U11" s="5">
        <f t="shared" si="8"/>
        <v>4.9130132219902575E-2</v>
      </c>
      <c r="V11" s="8">
        <f t="shared" si="9"/>
        <v>7.6345431789737166E-3</v>
      </c>
      <c r="W11" s="8">
        <f t="shared" si="10"/>
        <v>2.6539278131634817E-2</v>
      </c>
      <c r="X11" s="8">
        <f t="shared" si="11"/>
        <v>0.1558567279767667</v>
      </c>
      <c r="Y11" s="8">
        <f t="shared" si="12"/>
        <v>0</v>
      </c>
      <c r="Z11" s="9">
        <f t="shared" si="13"/>
        <v>1.8274475968050228</v>
      </c>
      <c r="AA11" s="9">
        <f t="shared" si="14"/>
        <v>0.56670901942231233</v>
      </c>
      <c r="AB11" s="9">
        <f t="shared" si="0"/>
        <v>0.19320917310649327</v>
      </c>
      <c r="AC11" s="9">
        <f t="shared" si="0"/>
        <v>4.4786640250768554E-2</v>
      </c>
      <c r="AD11" s="9">
        <f t="shared" si="0"/>
        <v>6.4423736529111236E-2</v>
      </c>
      <c r="AE11" s="9">
        <f t="shared" si="0"/>
        <v>2.6884564189855919E-2</v>
      </c>
      <c r="AF11" s="9">
        <f t="shared" si="0"/>
        <v>4.1777084017738178E-3</v>
      </c>
      <c r="AG11" s="9">
        <f t="shared" si="0"/>
        <v>1.4522593248656854E-2</v>
      </c>
      <c r="AH11" s="9">
        <f t="shared" si="0"/>
        <v>8.5286564851027924E-2</v>
      </c>
      <c r="AI11" s="9">
        <f t="shared" si="0"/>
        <v>0</v>
      </c>
      <c r="AJ11" s="7">
        <f t="shared" si="15"/>
        <v>0.37210047237183996</v>
      </c>
      <c r="AK11" s="7">
        <f t="shared" si="1"/>
        <v>0.126860914712077</v>
      </c>
      <c r="AL11" s="7">
        <f t="shared" si="1"/>
        <v>2.9406855056315531E-2</v>
      </c>
      <c r="AM11" s="7">
        <f t="shared" si="1"/>
        <v>4.2300549264025766E-2</v>
      </c>
      <c r="AN11" s="7">
        <f t="shared" si="1"/>
        <v>1.7652373072787865E-2</v>
      </c>
      <c r="AO11" s="7">
        <f t="shared" si="1"/>
        <v>2.7430783990635703E-3</v>
      </c>
      <c r="AP11" s="7">
        <f t="shared" si="1"/>
        <v>9.535517563136477E-3</v>
      </c>
      <c r="AQ11" s="7">
        <f t="shared" si="1"/>
        <v>5.5999057682881104E-2</v>
      </c>
      <c r="AR11" s="7">
        <f t="shared" si="1"/>
        <v>0</v>
      </c>
      <c r="AS11" s="10">
        <f t="shared" si="16"/>
        <v>7.318775848738106</v>
      </c>
      <c r="AT11" s="7">
        <f t="shared" si="17"/>
        <v>7.7532557231983876</v>
      </c>
      <c r="AU11">
        <v>0.154</v>
      </c>
      <c r="AW11" s="17">
        <f t="shared" si="18"/>
        <v>5.5621759684832561</v>
      </c>
      <c r="AX11" s="17">
        <f t="shared" si="19"/>
        <v>364901.76875294058</v>
      </c>
      <c r="AY11" s="17">
        <f t="shared" si="20"/>
        <v>12180156.7051725</v>
      </c>
      <c r="AZ11">
        <v>-1.1000000000000001</v>
      </c>
      <c r="BA11" s="5">
        <v>1523</v>
      </c>
      <c r="BD11">
        <f t="shared" si="21"/>
        <v>1218.0156705172499</v>
      </c>
      <c r="BE11" s="5">
        <v>93.6</v>
      </c>
      <c r="BF11">
        <f t="shared" si="27"/>
        <v>0.69</v>
      </c>
      <c r="BG11">
        <f t="shared" si="22"/>
        <v>15.899917937321714</v>
      </c>
      <c r="BI11" s="18">
        <f t="shared" si="2"/>
        <v>20834152.979262631</v>
      </c>
      <c r="BJ11" s="18">
        <f t="shared" si="23"/>
        <v>16.852104168269211</v>
      </c>
      <c r="BK11">
        <f t="shared" si="24"/>
        <v>1250</v>
      </c>
      <c r="BL11">
        <f t="shared" si="25"/>
        <v>17.852531050407379</v>
      </c>
      <c r="BM11" s="19">
        <v>5.0178289999999997E-3</v>
      </c>
      <c r="BN11">
        <f t="shared" si="26"/>
        <v>15.611277032815615</v>
      </c>
      <c r="BT11">
        <v>30</v>
      </c>
      <c r="BU11">
        <v>30</v>
      </c>
    </row>
    <row r="12" spans="1:73" x14ac:dyDescent="0.35">
      <c r="A12" s="5">
        <v>1523</v>
      </c>
      <c r="B12" s="5">
        <f t="shared" si="3"/>
        <v>6.5659881812212733E-4</v>
      </c>
      <c r="C12" s="5">
        <v>46.1</v>
      </c>
      <c r="D12" s="5">
        <v>11.7</v>
      </c>
      <c r="E12" s="5">
        <v>12.2</v>
      </c>
      <c r="F12" s="5">
        <v>10.1</v>
      </c>
      <c r="G12" s="5">
        <v>10.88</v>
      </c>
      <c r="H12" s="5">
        <v>2.41</v>
      </c>
      <c r="I12" s="5">
        <v>0.49</v>
      </c>
      <c r="J12" s="5">
        <v>2.95</v>
      </c>
      <c r="K12" s="11">
        <v>0</v>
      </c>
      <c r="L12" s="5">
        <v>1306</v>
      </c>
      <c r="M12" s="5">
        <v>42</v>
      </c>
      <c r="N12" s="5">
        <v>97.2</v>
      </c>
      <c r="O12" s="6">
        <v>8.4634431769390552</v>
      </c>
      <c r="P12" s="5">
        <v>0.2</v>
      </c>
      <c r="Q12">
        <f t="shared" si="4"/>
        <v>0.76756576756576755</v>
      </c>
      <c r="R12" s="5">
        <f t="shared" si="5"/>
        <v>0.22950176539819536</v>
      </c>
      <c r="S12" s="5">
        <f t="shared" si="6"/>
        <v>0.30257936507936506</v>
      </c>
      <c r="T12" s="6">
        <f t="shared" si="7"/>
        <v>0.180164109882269</v>
      </c>
      <c r="U12" s="5">
        <f t="shared" si="8"/>
        <v>0.15142658315935981</v>
      </c>
      <c r="V12" s="8">
        <f t="shared" si="9"/>
        <v>3.016270337922403E-2</v>
      </c>
      <c r="W12" s="8">
        <f t="shared" si="10"/>
        <v>1.0403397027600849E-2</v>
      </c>
      <c r="X12" s="8">
        <f t="shared" si="11"/>
        <v>9.519199741852212E-2</v>
      </c>
      <c r="Y12" s="8">
        <f t="shared" si="12"/>
        <v>0</v>
      </c>
      <c r="Z12" s="9">
        <f t="shared" si="13"/>
        <v>1.7669956889103038</v>
      </c>
      <c r="AA12" s="9">
        <f t="shared" si="14"/>
        <v>0.43439028877264607</v>
      </c>
      <c r="AB12" s="9">
        <f t="shared" si="0"/>
        <v>0.12988247047717916</v>
      </c>
      <c r="AC12" s="9">
        <f t="shared" si="0"/>
        <v>0.17123944725975196</v>
      </c>
      <c r="AD12" s="9">
        <f t="shared" si="0"/>
        <v>0.10196069578040406</v>
      </c>
      <c r="AE12" s="9">
        <f t="shared" si="0"/>
        <v>8.5697200117530403E-2</v>
      </c>
      <c r="AF12" s="9">
        <f t="shared" si="0"/>
        <v>1.7070049218866627E-2</v>
      </c>
      <c r="AG12" s="9">
        <f t="shared" si="0"/>
        <v>5.8876187943710063E-3</v>
      </c>
      <c r="AH12" s="9">
        <f t="shared" si="0"/>
        <v>5.387222957925069E-2</v>
      </c>
      <c r="AI12" s="9">
        <f t="shared" si="0"/>
        <v>0</v>
      </c>
      <c r="AJ12" s="7">
        <f t="shared" si="15"/>
        <v>0.28522015021184899</v>
      </c>
      <c r="AK12" s="7">
        <f t="shared" si="1"/>
        <v>8.5280676610097944E-2</v>
      </c>
      <c r="AL12" s="7">
        <f t="shared" si="1"/>
        <v>0.1124356186866395</v>
      </c>
      <c r="AM12" s="7">
        <f t="shared" si="1"/>
        <v>6.6947272344323086E-2</v>
      </c>
      <c r="AN12" s="7">
        <f t="shared" si="1"/>
        <v>5.6268680313545899E-2</v>
      </c>
      <c r="AO12" s="7">
        <f t="shared" si="1"/>
        <v>1.120817414239437E-2</v>
      </c>
      <c r="AP12" s="7">
        <f t="shared" si="1"/>
        <v>3.8658035419376273E-3</v>
      </c>
      <c r="AQ12" s="7">
        <f t="shared" si="1"/>
        <v>3.537244227133992E-2</v>
      </c>
      <c r="AR12" s="7">
        <f t="shared" si="1"/>
        <v>0</v>
      </c>
      <c r="AS12" s="10">
        <f t="shared" si="16"/>
        <v>8.4634431769390552</v>
      </c>
      <c r="AT12" s="7">
        <f t="shared" si="17"/>
        <v>8.2311454197794607</v>
      </c>
      <c r="AU12">
        <v>0.154</v>
      </c>
      <c r="AW12" s="17">
        <f t="shared" si="18"/>
        <v>5.5621759684832561</v>
      </c>
      <c r="AX12" s="17">
        <f t="shared" si="19"/>
        <v>364901.76875294058</v>
      </c>
      <c r="AY12" s="17">
        <f t="shared" si="20"/>
        <v>12180156.7051725</v>
      </c>
      <c r="AZ12">
        <v>-1.1000000000000001</v>
      </c>
      <c r="BA12" s="5">
        <v>1523</v>
      </c>
      <c r="BD12">
        <f t="shared" si="21"/>
        <v>1218.0156705172499</v>
      </c>
      <c r="BE12" s="5">
        <v>1306</v>
      </c>
      <c r="BF12">
        <f t="shared" si="27"/>
        <v>0.69</v>
      </c>
      <c r="BG12">
        <f t="shared" si="22"/>
        <v>18.008070168583277</v>
      </c>
      <c r="BI12" s="18">
        <f t="shared" si="2"/>
        <v>290698758.44996655</v>
      </c>
      <c r="BJ12" s="18">
        <f t="shared" si="23"/>
        <v>19.487798094622036</v>
      </c>
      <c r="BK12">
        <f t="shared" si="24"/>
        <v>1250</v>
      </c>
      <c r="BL12">
        <f t="shared" si="25"/>
        <v>18.952912741850405</v>
      </c>
      <c r="BM12" s="19">
        <v>1.4033275E-2</v>
      </c>
      <c r="BN12">
        <f t="shared" si="26"/>
        <v>17.062106357031876</v>
      </c>
    </row>
    <row r="13" spans="1:73" x14ac:dyDescent="0.35">
      <c r="A13" s="5">
        <v>1523</v>
      </c>
      <c r="B13" s="5">
        <f t="shared" si="3"/>
        <v>6.5659881812212733E-4</v>
      </c>
      <c r="C13" s="5">
        <v>57.5</v>
      </c>
      <c r="D13" s="5">
        <v>21.5</v>
      </c>
      <c r="E13" s="5">
        <v>2</v>
      </c>
      <c r="F13" s="5">
        <v>4.5999999999999996</v>
      </c>
      <c r="G13" s="5">
        <v>4.9000000000000004</v>
      </c>
      <c r="H13" s="5">
        <v>1.66</v>
      </c>
      <c r="I13" s="5">
        <v>2.42</v>
      </c>
      <c r="J13" s="5">
        <v>5.34</v>
      </c>
      <c r="K13" s="11">
        <v>0</v>
      </c>
      <c r="L13" s="5">
        <v>493</v>
      </c>
      <c r="M13" s="5">
        <v>29</v>
      </c>
      <c r="N13" s="6">
        <v>100.1</v>
      </c>
      <c r="O13" s="6">
        <v>8.0403469192772299</v>
      </c>
      <c r="P13" s="5">
        <v>0.2</v>
      </c>
      <c r="Q13">
        <f t="shared" si="4"/>
        <v>0.95737595737595738</v>
      </c>
      <c r="R13" s="5">
        <f t="shared" si="5"/>
        <v>0.4217340133385642</v>
      </c>
      <c r="S13" s="5">
        <f t="shared" si="6"/>
        <v>4.96031746031746E-2</v>
      </c>
      <c r="T13" s="6">
        <f t="shared" si="7"/>
        <v>8.2054941134498738E-2</v>
      </c>
      <c r="U13" s="5">
        <f t="shared" si="8"/>
        <v>6.819763395963814E-2</v>
      </c>
      <c r="V13" s="8">
        <f t="shared" si="9"/>
        <v>2.0775969962453063E-2</v>
      </c>
      <c r="W13" s="8">
        <f t="shared" si="10"/>
        <v>5.1380042462845006E-2</v>
      </c>
      <c r="X13" s="8">
        <f t="shared" si="11"/>
        <v>0.17231364956437561</v>
      </c>
      <c r="Y13" s="8">
        <f t="shared" si="12"/>
        <v>0</v>
      </c>
      <c r="Z13" s="9">
        <f t="shared" si="13"/>
        <v>1.8234353824015066</v>
      </c>
      <c r="AA13" s="9">
        <f t="shared" si="14"/>
        <v>0.52503969519066318</v>
      </c>
      <c r="AB13" s="9">
        <f t="shared" si="0"/>
        <v>0.23128541730013527</v>
      </c>
      <c r="AC13" s="9">
        <f t="shared" si="0"/>
        <v>2.7203143627632185E-2</v>
      </c>
      <c r="AD13" s="9">
        <f t="shared" si="0"/>
        <v>4.5000191356619659E-2</v>
      </c>
      <c r="AE13" s="9">
        <f t="shared" si="0"/>
        <v>3.7400631038441448E-2</v>
      </c>
      <c r="AF13" s="9">
        <f t="shared" si="0"/>
        <v>1.1393861369022373E-2</v>
      </c>
      <c r="AG13" s="9">
        <f t="shared" si="0"/>
        <v>2.8177605282165962E-2</v>
      </c>
      <c r="AH13" s="9">
        <f t="shared" si="0"/>
        <v>9.449945483531999E-2</v>
      </c>
      <c r="AI13" s="9">
        <f t="shared" si="0"/>
        <v>0</v>
      </c>
      <c r="AJ13" s="7">
        <f t="shared" si="15"/>
        <v>0.34474044332939147</v>
      </c>
      <c r="AK13" s="7">
        <f t="shared" si="1"/>
        <v>0.15186173164815184</v>
      </c>
      <c r="AL13" s="7">
        <f t="shared" si="1"/>
        <v>1.7861551955109772E-2</v>
      </c>
      <c r="AM13" s="7">
        <f t="shared" si="1"/>
        <v>2.9547072460026039E-2</v>
      </c>
      <c r="AN13" s="7">
        <f t="shared" si="1"/>
        <v>2.4557210136862406E-2</v>
      </c>
      <c r="AO13" s="7">
        <f t="shared" si="1"/>
        <v>7.4811959087474544E-3</v>
      </c>
      <c r="AP13" s="7">
        <f t="shared" si="1"/>
        <v>1.8501382325781985E-2</v>
      </c>
      <c r="AQ13" s="7">
        <f t="shared" si="1"/>
        <v>6.2048230358056462E-2</v>
      </c>
      <c r="AR13" s="7">
        <f t="shared" si="1"/>
        <v>0</v>
      </c>
      <c r="AS13" s="10">
        <f t="shared" si="16"/>
        <v>8.0403469192772299</v>
      </c>
      <c r="AT13" s="7">
        <f t="shared" si="17"/>
        <v>7.9428575185287844</v>
      </c>
      <c r="AU13">
        <v>0.154</v>
      </c>
      <c r="AW13" s="17">
        <f t="shared" si="18"/>
        <v>5.5621759684832561</v>
      </c>
      <c r="AX13" s="17">
        <f t="shared" si="19"/>
        <v>364901.76875294058</v>
      </c>
      <c r="AY13" s="17">
        <f t="shared" si="20"/>
        <v>12180156.7051725</v>
      </c>
      <c r="AZ13">
        <v>-1.1000000000000001</v>
      </c>
      <c r="BA13" s="5">
        <v>1523</v>
      </c>
      <c r="BD13">
        <f t="shared" si="21"/>
        <v>1218.0156705172499</v>
      </c>
      <c r="BE13" s="5">
        <v>493</v>
      </c>
      <c r="BF13">
        <f t="shared" si="27"/>
        <v>0.69</v>
      </c>
      <c r="BG13">
        <f t="shared" si="22"/>
        <v>16.160615576706444</v>
      </c>
      <c r="BI13" s="18">
        <f t="shared" si="2"/>
        <v>109735442.50829534</v>
      </c>
      <c r="BJ13" s="18">
        <f t="shared" si="23"/>
        <v>18.513582958828351</v>
      </c>
      <c r="BK13">
        <f t="shared" si="24"/>
        <v>1250</v>
      </c>
      <c r="BL13">
        <f t="shared" si="25"/>
        <v>18.289105317940059</v>
      </c>
      <c r="BM13" s="19">
        <v>6.948961E-3</v>
      </c>
      <c r="BN13">
        <f t="shared" si="26"/>
        <v>15.75865353219902</v>
      </c>
    </row>
    <row r="14" spans="1:73" x14ac:dyDescent="0.35">
      <c r="A14" s="12">
        <v>1523</v>
      </c>
      <c r="B14" s="5">
        <f t="shared" si="3"/>
        <v>6.5659881812212733E-4</v>
      </c>
      <c r="C14" s="12">
        <v>43.4</v>
      </c>
      <c r="D14" s="12">
        <v>11.6</v>
      </c>
      <c r="E14" s="12">
        <v>12.1</v>
      </c>
      <c r="F14" s="12">
        <v>19.899999999999999</v>
      </c>
      <c r="G14" s="12">
        <v>10.67</v>
      </c>
      <c r="H14" s="12">
        <v>0</v>
      </c>
      <c r="I14" s="12">
        <v>0</v>
      </c>
      <c r="J14" s="12">
        <v>0.56000000000000005</v>
      </c>
      <c r="K14" s="15">
        <v>0</v>
      </c>
      <c r="L14" s="12">
        <v>3170</v>
      </c>
      <c r="M14" s="12">
        <v>66</v>
      </c>
      <c r="N14" s="12">
        <v>98.6</v>
      </c>
      <c r="O14" s="13">
        <v>8.8485592622177514</v>
      </c>
      <c r="P14" s="12">
        <v>0.2</v>
      </c>
      <c r="Q14">
        <f t="shared" si="4"/>
        <v>0.72261072261072257</v>
      </c>
      <c r="R14" s="5">
        <f t="shared" si="5"/>
        <v>0.22754021184778345</v>
      </c>
      <c r="S14" s="5">
        <f t="shared" si="6"/>
        <v>0.30009920634920634</v>
      </c>
      <c r="T14" s="6">
        <f t="shared" si="7"/>
        <v>0.3549768105601141</v>
      </c>
      <c r="U14" s="5">
        <f t="shared" si="8"/>
        <v>0.14850382741823243</v>
      </c>
      <c r="V14" s="8">
        <f t="shared" si="9"/>
        <v>0</v>
      </c>
      <c r="W14" s="8">
        <f t="shared" si="10"/>
        <v>0</v>
      </c>
      <c r="X14" s="8">
        <f t="shared" si="11"/>
        <v>1.8070345272668605E-2</v>
      </c>
      <c r="Y14" s="8">
        <f t="shared" si="12"/>
        <v>0</v>
      </c>
      <c r="Z14" s="9">
        <f t="shared" si="13"/>
        <v>1.7718011240587275</v>
      </c>
      <c r="AA14" s="9">
        <f t="shared" si="14"/>
        <v>0.40783963436901577</v>
      </c>
      <c r="AB14" s="9">
        <f t="shared" si="0"/>
        <v>0.12842311067426634</v>
      </c>
      <c r="AC14" s="9">
        <f t="shared" si="0"/>
        <v>0.16937522065781202</v>
      </c>
      <c r="AD14" s="9">
        <f t="shared" si="0"/>
        <v>0.20034799941144418</v>
      </c>
      <c r="AE14" s="9">
        <f t="shared" si="0"/>
        <v>8.3815178465430393E-2</v>
      </c>
      <c r="AF14" s="9">
        <f t="shared" si="0"/>
        <v>0</v>
      </c>
      <c r="AG14" s="9">
        <f t="shared" si="0"/>
        <v>0</v>
      </c>
      <c r="AH14" s="9">
        <f t="shared" si="0"/>
        <v>1.0198856422031286E-2</v>
      </c>
      <c r="AI14" s="9">
        <f t="shared" si="0"/>
        <v>0</v>
      </c>
      <c r="AJ14" s="7">
        <f t="shared" si="15"/>
        <v>0.26778702191005632</v>
      </c>
      <c r="AK14" s="7">
        <f t="shared" si="1"/>
        <v>8.4322462688290453E-2</v>
      </c>
      <c r="AL14" s="7">
        <f t="shared" si="1"/>
        <v>0.1112115697030939</v>
      </c>
      <c r="AM14" s="7">
        <f t="shared" si="1"/>
        <v>0.13154825962668693</v>
      </c>
      <c r="AN14" s="7">
        <f t="shared" si="1"/>
        <v>5.5032947121096777E-2</v>
      </c>
      <c r="AO14" s="7">
        <f t="shared" si="1"/>
        <v>0</v>
      </c>
      <c r="AP14" s="7">
        <f t="shared" si="1"/>
        <v>0</v>
      </c>
      <c r="AQ14" s="7">
        <f t="shared" si="1"/>
        <v>6.6965570729030106E-3</v>
      </c>
      <c r="AR14" s="7">
        <f t="shared" si="1"/>
        <v>0</v>
      </c>
      <c r="AS14" s="10">
        <f t="shared" si="16"/>
        <v>8.8485592622177514</v>
      </c>
      <c r="AT14" s="7">
        <f t="shared" si="17"/>
        <v>8.752355254139248</v>
      </c>
      <c r="AU14">
        <v>0.154</v>
      </c>
      <c r="AW14" s="17">
        <f t="shared" si="18"/>
        <v>5.5621759684832561</v>
      </c>
      <c r="AX14" s="17">
        <f t="shared" si="19"/>
        <v>364901.76875294058</v>
      </c>
      <c r="AY14" s="17">
        <f t="shared" si="20"/>
        <v>12180156.7051725</v>
      </c>
      <c r="AZ14">
        <v>-1.1000000000000001</v>
      </c>
      <c r="BA14" s="12">
        <v>1523</v>
      </c>
      <c r="BD14">
        <f t="shared" si="21"/>
        <v>1218.0156705172499</v>
      </c>
      <c r="BE14" s="12">
        <v>3170</v>
      </c>
      <c r="BF14">
        <f t="shared" si="27"/>
        <v>0.69</v>
      </c>
      <c r="BG14">
        <f t="shared" si="22"/>
        <v>19.006899926797459</v>
      </c>
      <c r="BI14" s="18">
        <f t="shared" si="2"/>
        <v>705601121.19938457</v>
      </c>
      <c r="BJ14" s="18">
        <f t="shared" si="23"/>
        <v>20.374560651656989</v>
      </c>
      <c r="BK14">
        <f t="shared" si="24"/>
        <v>1250</v>
      </c>
      <c r="BL14">
        <f t="shared" si="25"/>
        <v>20.153042736769148</v>
      </c>
      <c r="BM14" s="19">
        <v>9.029212E-3</v>
      </c>
      <c r="BN14">
        <f t="shared" si="26"/>
        <v>18.019725169453778</v>
      </c>
    </row>
    <row r="15" spans="1:73" x14ac:dyDescent="0.35">
      <c r="A15" s="5">
        <v>1573</v>
      </c>
      <c r="B15" s="5">
        <f t="shared" si="3"/>
        <v>6.3572790845518119E-4</v>
      </c>
      <c r="C15" s="5">
        <v>48.5</v>
      </c>
      <c r="D15" s="5">
        <v>16.899999999999999</v>
      </c>
      <c r="E15" s="5">
        <v>4.5</v>
      </c>
      <c r="F15" s="5">
        <v>9.6</v>
      </c>
      <c r="G15" s="5">
        <v>10.77</v>
      </c>
      <c r="H15" s="5">
        <v>3.6</v>
      </c>
      <c r="I15" s="5">
        <v>0.28999999999999998</v>
      </c>
      <c r="J15" s="5">
        <v>3.39</v>
      </c>
      <c r="K15" s="5">
        <v>0.23</v>
      </c>
      <c r="L15" s="5">
        <v>229</v>
      </c>
      <c r="M15" s="5">
        <v>16</v>
      </c>
      <c r="N15" s="5">
        <v>97.8</v>
      </c>
      <c r="O15" s="6">
        <v>7.3137354823398883</v>
      </c>
      <c r="P15" s="5">
        <v>0.1</v>
      </c>
      <c r="Q15">
        <f t="shared" si="4"/>
        <v>0.80752580752580749</v>
      </c>
      <c r="R15" s="5">
        <f t="shared" si="5"/>
        <v>0.33150255001961554</v>
      </c>
      <c r="S15" s="5">
        <f t="shared" si="6"/>
        <v>0.11160714285714286</v>
      </c>
      <c r="T15" s="6">
        <f t="shared" si="7"/>
        <v>0.17124509454156259</v>
      </c>
      <c r="U15" s="5">
        <f t="shared" si="8"/>
        <v>0.1498956158663883</v>
      </c>
      <c r="V15" s="8">
        <f t="shared" si="9"/>
        <v>4.5056320400500623E-2</v>
      </c>
      <c r="W15" s="8">
        <f t="shared" si="10"/>
        <v>6.1571125265392776E-3</v>
      </c>
      <c r="X15" s="8">
        <f t="shared" si="11"/>
        <v>0.10939012584704745</v>
      </c>
      <c r="Y15" s="8">
        <f t="shared" si="12"/>
        <v>3.2421764871722585E-3</v>
      </c>
      <c r="Z15" s="9">
        <f t="shared" si="13"/>
        <v>1.7356219460717763</v>
      </c>
      <c r="AA15" s="9">
        <f t="shared" si="14"/>
        <v>0.46526595803508719</v>
      </c>
      <c r="AB15" s="9">
        <f t="shared" si="0"/>
        <v>0.19099928459069296</v>
      </c>
      <c r="AC15" s="9">
        <f t="shared" si="0"/>
        <v>6.43038324732772E-2</v>
      </c>
      <c r="AD15" s="9">
        <f t="shared" si="0"/>
        <v>9.8664974206589554E-2</v>
      </c>
      <c r="AE15" s="9">
        <f t="shared" si="0"/>
        <v>8.6364208637512471E-2</v>
      </c>
      <c r="AF15" s="9">
        <f t="shared" si="0"/>
        <v>2.5959754946909001E-2</v>
      </c>
      <c r="AG15" s="9">
        <f t="shared" si="0"/>
        <v>3.5474963545342559E-3</v>
      </c>
      <c r="AH15" s="9">
        <f t="shared" si="0"/>
        <v>6.3026470767225271E-2</v>
      </c>
      <c r="AI15" s="9">
        <f t="shared" si="0"/>
        <v>1.8680199881721126E-3</v>
      </c>
      <c r="AJ15" s="7">
        <f t="shared" si="15"/>
        <v>0.2957825543770421</v>
      </c>
      <c r="AK15" s="7">
        <f t="shared" si="1"/>
        <v>0.12142357570927714</v>
      </c>
      <c r="AL15" s="7">
        <f t="shared" si="1"/>
        <v>4.0879740923888873E-2</v>
      </c>
      <c r="AM15" s="7">
        <f t="shared" si="1"/>
        <v>6.2724077690139574E-2</v>
      </c>
      <c r="AN15" s="7">
        <f t="shared" si="1"/>
        <v>5.4904137722512701E-2</v>
      </c>
      <c r="AO15" s="7">
        <f t="shared" si="1"/>
        <v>1.6503340716407501E-2</v>
      </c>
      <c r="AP15" s="7">
        <f t="shared" si="1"/>
        <v>2.2552424377204425E-3</v>
      </c>
      <c r="AQ15" s="7">
        <f t="shared" si="1"/>
        <v>4.0067686438159736E-2</v>
      </c>
      <c r="AR15" s="7">
        <f t="shared" si="1"/>
        <v>1.1875524400331294E-3</v>
      </c>
      <c r="AS15" s="10">
        <f t="shared" si="16"/>
        <v>7.3137354823398883</v>
      </c>
      <c r="AT15" s="7">
        <f t="shared" si="17"/>
        <v>7.4789072129992302</v>
      </c>
      <c r="AU15">
        <v>0.154</v>
      </c>
      <c r="AW15" s="17">
        <f t="shared" si="18"/>
        <v>5.0318461538461534</v>
      </c>
      <c r="AX15" s="17">
        <f t="shared" si="19"/>
        <v>107608.3949971049</v>
      </c>
      <c r="AY15" s="17">
        <f t="shared" si="20"/>
        <v>3591890.2731991103</v>
      </c>
      <c r="AZ15">
        <v>-1.1000000000000001</v>
      </c>
      <c r="BA15" s="5">
        <v>1573</v>
      </c>
      <c r="BD15">
        <f t="shared" si="21"/>
        <v>359.18902731991102</v>
      </c>
      <c r="BE15" s="5">
        <v>229</v>
      </c>
      <c r="BF15">
        <f t="shared" si="27"/>
        <v>0.69</v>
      </c>
      <c r="BG15">
        <f t="shared" si="22"/>
        <v>15.837509399802389</v>
      </c>
      <c r="BI15" s="18">
        <f t="shared" si="2"/>
        <v>20593752.184387185</v>
      </c>
      <c r="BJ15" s="18">
        <f t="shared" si="23"/>
        <v>16.840498295737444</v>
      </c>
      <c r="BK15">
        <f t="shared" si="24"/>
        <v>1300</v>
      </c>
      <c r="BL15">
        <f t="shared" si="25"/>
        <v>17.220820260537675</v>
      </c>
      <c r="BM15" s="19">
        <v>1.8605127999999999E-2</v>
      </c>
      <c r="BN15">
        <f t="shared" si="26"/>
        <v>14.977490299403193</v>
      </c>
    </row>
    <row r="16" spans="1:73" x14ac:dyDescent="0.35">
      <c r="A16" s="5">
        <v>1573</v>
      </c>
      <c r="B16" s="5">
        <f t="shared" si="3"/>
        <v>6.3572790845518119E-4</v>
      </c>
      <c r="C16" s="5">
        <v>42.9</v>
      </c>
      <c r="D16" s="5">
        <v>12</v>
      </c>
      <c r="E16" s="5">
        <v>7.7</v>
      </c>
      <c r="F16" s="5">
        <v>10</v>
      </c>
      <c r="G16" s="5">
        <v>15.14</v>
      </c>
      <c r="H16" s="5">
        <v>7.44</v>
      </c>
      <c r="I16" s="5">
        <v>0</v>
      </c>
      <c r="J16" s="5">
        <v>2</v>
      </c>
      <c r="K16" s="5">
        <v>0.56999999999999995</v>
      </c>
      <c r="L16" s="5">
        <v>223</v>
      </c>
      <c r="M16" s="5">
        <v>17</v>
      </c>
      <c r="N16" s="5">
        <v>97.8</v>
      </c>
      <c r="O16" s="6">
        <v>7.3022048630481606</v>
      </c>
      <c r="P16" s="5">
        <v>0.1</v>
      </c>
      <c r="Q16">
        <f t="shared" si="4"/>
        <v>0.71428571428571419</v>
      </c>
      <c r="R16" s="5">
        <f t="shared" si="5"/>
        <v>0.23538642604943116</v>
      </c>
      <c r="S16" s="5">
        <f t="shared" si="6"/>
        <v>0.19097222222222224</v>
      </c>
      <c r="T16" s="6">
        <f t="shared" si="7"/>
        <v>0.17838030681412773</v>
      </c>
      <c r="U16" s="5">
        <f t="shared" si="8"/>
        <v>0.21071677105080031</v>
      </c>
      <c r="V16" s="8">
        <f t="shared" si="9"/>
        <v>9.3116395494367954E-2</v>
      </c>
      <c r="W16" s="8">
        <f t="shared" si="10"/>
        <v>0</v>
      </c>
      <c r="X16" s="8">
        <f t="shared" si="11"/>
        <v>6.453694740238787E-2</v>
      </c>
      <c r="Y16" s="8">
        <f t="shared" si="12"/>
        <v>8.0349591203834215E-3</v>
      </c>
      <c r="Z16" s="9">
        <f t="shared" si="13"/>
        <v>1.6954297424394347</v>
      </c>
      <c r="AA16" s="9">
        <f t="shared" si="14"/>
        <v>0.42130068643126356</v>
      </c>
      <c r="AB16" s="9">
        <f t="shared" si="0"/>
        <v>0.1388358480197181</v>
      </c>
      <c r="AC16" s="9">
        <f t="shared" si="0"/>
        <v>0.11263941963613645</v>
      </c>
      <c r="AD16" s="9">
        <f t="shared" si="0"/>
        <v>0.10521244398925599</v>
      </c>
      <c r="AE16" s="9">
        <f t="shared" si="0"/>
        <v>0.12428516840079422</v>
      </c>
      <c r="AF16" s="9">
        <f t="shared" si="0"/>
        <v>5.4922001875695139E-2</v>
      </c>
      <c r="AG16" s="9">
        <f t="shared" si="0"/>
        <v>0</v>
      </c>
      <c r="AH16" s="9">
        <f t="shared" si="0"/>
        <v>3.806524433712611E-2</v>
      </c>
      <c r="AI16" s="9">
        <f t="shared" si="0"/>
        <v>4.7391873100105482E-3</v>
      </c>
      <c r="AJ16" s="7">
        <f t="shared" si="15"/>
        <v>0.26783260421567934</v>
      </c>
      <c r="AK16" s="7">
        <f t="shared" si="1"/>
        <v>8.8261823280176802E-2</v>
      </c>
      <c r="AL16" s="7">
        <f t="shared" si="1"/>
        <v>7.1608022654886486E-2</v>
      </c>
      <c r="AM16" s="7">
        <f t="shared" si="1"/>
        <v>6.6886486960747601E-2</v>
      </c>
      <c r="AN16" s="7">
        <f t="shared" si="1"/>
        <v>7.901155015943688E-2</v>
      </c>
      <c r="AO16" s="7">
        <f t="shared" si="1"/>
        <v>3.4915449380607207E-2</v>
      </c>
      <c r="AP16" s="7">
        <f t="shared" si="1"/>
        <v>0</v>
      </c>
      <c r="AQ16" s="7">
        <f t="shared" si="1"/>
        <v>2.4199138167276611E-2</v>
      </c>
      <c r="AR16" s="7">
        <f t="shared" si="1"/>
        <v>3.0128336363703422E-3</v>
      </c>
      <c r="AS16" s="10">
        <f t="shared" si="16"/>
        <v>7.3022048630481606</v>
      </c>
      <c r="AT16" s="7">
        <f t="shared" si="17"/>
        <v>7.3288076124016595</v>
      </c>
      <c r="AU16">
        <v>0.154</v>
      </c>
      <c r="AW16" s="17">
        <f t="shared" si="18"/>
        <v>5.0318461538461534</v>
      </c>
      <c r="AX16" s="17">
        <f t="shared" si="19"/>
        <v>107608.3949971049</v>
      </c>
      <c r="AY16" s="17">
        <f t="shared" si="20"/>
        <v>3591890.2731991103</v>
      </c>
      <c r="AZ16">
        <v>-1.1000000000000001</v>
      </c>
      <c r="BA16" s="5">
        <v>1573</v>
      </c>
      <c r="BD16">
        <f t="shared" si="21"/>
        <v>359.18902731991102</v>
      </c>
      <c r="BE16" s="5">
        <v>223</v>
      </c>
      <c r="BF16">
        <f t="shared" si="27"/>
        <v>0.69</v>
      </c>
      <c r="BG16">
        <f t="shared" si="22"/>
        <v>16.083233914808336</v>
      </c>
      <c r="BI16" s="18">
        <f t="shared" si="2"/>
        <v>20054177.891346488</v>
      </c>
      <c r="BJ16" s="18">
        <f t="shared" si="23"/>
        <v>16.813948063643323</v>
      </c>
      <c r="BK16">
        <f t="shared" si="24"/>
        <v>1300</v>
      </c>
      <c r="BL16">
        <f t="shared" si="25"/>
        <v>16.875203157737346</v>
      </c>
      <c r="BM16" s="19">
        <v>2.6285260000000001E-2</v>
      </c>
      <c r="BN16">
        <f t="shared" si="26"/>
        <v>14.839388923567491</v>
      </c>
    </row>
    <row r="17" spans="1:66" x14ac:dyDescent="0.35">
      <c r="A17" s="5">
        <v>1573</v>
      </c>
      <c r="B17" s="5">
        <f t="shared" si="3"/>
        <v>6.3572790845518119E-4</v>
      </c>
      <c r="C17" s="5">
        <v>49.5</v>
      </c>
      <c r="D17" s="5">
        <v>14.7</v>
      </c>
      <c r="E17" s="5">
        <v>8.8000000000000007</v>
      </c>
      <c r="F17" s="5">
        <v>12.2</v>
      </c>
      <c r="G17" s="5">
        <v>9.1</v>
      </c>
      <c r="H17" s="5">
        <v>0.93</v>
      </c>
      <c r="I17" s="11">
        <v>0</v>
      </c>
      <c r="J17" s="5">
        <v>2.4900000000000002</v>
      </c>
      <c r="K17" s="11">
        <v>0</v>
      </c>
      <c r="L17" s="5">
        <v>448</v>
      </c>
      <c r="M17" s="5">
        <v>20</v>
      </c>
      <c r="N17" s="5">
        <v>98.1</v>
      </c>
      <c r="O17" s="6">
        <v>7.6051780139981435</v>
      </c>
      <c r="P17" s="5">
        <v>0.1</v>
      </c>
      <c r="Q17">
        <f t="shared" si="4"/>
        <v>0.82417582417582413</v>
      </c>
      <c r="R17" s="5">
        <f t="shared" si="5"/>
        <v>0.28834837191055318</v>
      </c>
      <c r="S17" s="5">
        <f t="shared" si="6"/>
        <v>0.21825396825396828</v>
      </c>
      <c r="T17" s="6">
        <f t="shared" si="7"/>
        <v>0.2176239743132358</v>
      </c>
      <c r="U17" s="5">
        <f t="shared" si="8"/>
        <v>0.1266527487821851</v>
      </c>
      <c r="V17" s="8">
        <f t="shared" si="9"/>
        <v>1.1639549436795994E-2</v>
      </c>
      <c r="W17" s="8">
        <f t="shared" si="10"/>
        <v>0</v>
      </c>
      <c r="X17" s="8">
        <f t="shared" si="11"/>
        <v>8.0348499515972907E-2</v>
      </c>
      <c r="Y17" s="8">
        <f t="shared" si="12"/>
        <v>0</v>
      </c>
      <c r="Z17" s="9">
        <f t="shared" si="13"/>
        <v>1.7670429363885356</v>
      </c>
      <c r="AA17" s="9">
        <f t="shared" si="14"/>
        <v>0.4664152789972757</v>
      </c>
      <c r="AB17" s="9">
        <f t="shared" si="0"/>
        <v>0.16318130475079268</v>
      </c>
      <c r="AC17" s="9">
        <f t="shared" si="0"/>
        <v>0.12351367573446377</v>
      </c>
      <c r="AD17" s="9">
        <f t="shared" si="0"/>
        <v>0.12315715132424199</v>
      </c>
      <c r="AE17" s="9">
        <f t="shared" si="0"/>
        <v>7.1674969619604553E-2</v>
      </c>
      <c r="AF17" s="9">
        <f t="shared" si="0"/>
        <v>6.5870212868651551E-3</v>
      </c>
      <c r="AG17" s="9">
        <f t="shared" si="0"/>
        <v>0</v>
      </c>
      <c r="AH17" s="9">
        <f t="shared" si="0"/>
        <v>4.5470598286756037E-2</v>
      </c>
      <c r="AI17" s="9">
        <f t="shared" si="0"/>
        <v>0</v>
      </c>
      <c r="AJ17" s="7">
        <f t="shared" si="15"/>
        <v>0.29651320978847789</v>
      </c>
      <c r="AK17" s="7">
        <f t="shared" si="1"/>
        <v>0.10373890956820896</v>
      </c>
      <c r="AL17" s="7">
        <f t="shared" si="1"/>
        <v>7.8521090740282115E-2</v>
      </c>
      <c r="AM17" s="7">
        <f t="shared" si="1"/>
        <v>7.8294438222658608E-2</v>
      </c>
      <c r="AN17" s="7">
        <f t="shared" si="1"/>
        <v>4.5565778524859858E-2</v>
      </c>
      <c r="AO17" s="7">
        <f t="shared" si="1"/>
        <v>4.1875532656485406E-3</v>
      </c>
      <c r="AP17" s="7">
        <f t="shared" si="1"/>
        <v>0</v>
      </c>
      <c r="AQ17" s="7">
        <f t="shared" si="1"/>
        <v>2.8906928345045161E-2</v>
      </c>
      <c r="AR17" s="7">
        <f t="shared" si="1"/>
        <v>0</v>
      </c>
      <c r="AS17" s="10">
        <f t="shared" si="16"/>
        <v>7.6051780139981435</v>
      </c>
      <c r="AT17" s="7">
        <f t="shared" si="17"/>
        <v>7.633485790602597</v>
      </c>
      <c r="AU17">
        <v>0.154</v>
      </c>
      <c r="AW17" s="17">
        <f t="shared" si="18"/>
        <v>5.0318461538461534</v>
      </c>
      <c r="AX17" s="17">
        <f t="shared" si="19"/>
        <v>107608.3949971049</v>
      </c>
      <c r="AY17" s="17">
        <f t="shared" si="20"/>
        <v>3591890.2731991103</v>
      </c>
      <c r="AZ17">
        <v>-1.1000000000000001</v>
      </c>
      <c r="BA17" s="5">
        <v>1573</v>
      </c>
      <c r="BD17">
        <f t="shared" si="21"/>
        <v>359.18902731991102</v>
      </c>
      <c r="BE17" s="5">
        <v>448</v>
      </c>
      <c r="BF17">
        <f t="shared" si="27"/>
        <v>0.69</v>
      </c>
      <c r="BG17">
        <f t="shared" si="22"/>
        <v>16.348556351651258</v>
      </c>
      <c r="BI17" s="18">
        <f t="shared" si="2"/>
        <v>40288213.880373232</v>
      </c>
      <c r="BJ17" s="18">
        <f t="shared" si="23"/>
        <v>17.51156952459819</v>
      </c>
      <c r="BK17">
        <f t="shared" si="24"/>
        <v>1300</v>
      </c>
      <c r="BL17">
        <f t="shared" si="25"/>
        <v>17.576750589023408</v>
      </c>
      <c r="BM17" s="19">
        <v>1.4187224999999999E-2</v>
      </c>
      <c r="BN17">
        <f t="shared" si="26"/>
        <v>15.61890420840243</v>
      </c>
    </row>
    <row r="18" spans="1:66" x14ac:dyDescent="0.35">
      <c r="A18" s="5">
        <v>1573</v>
      </c>
      <c r="B18" s="5">
        <f t="shared" si="3"/>
        <v>6.3572790845518119E-4</v>
      </c>
      <c r="C18" s="7">
        <v>41.4</v>
      </c>
      <c r="D18" s="7">
        <v>14.4</v>
      </c>
      <c r="E18" s="7">
        <v>8.3000000000000007</v>
      </c>
      <c r="F18" s="7">
        <v>14.3</v>
      </c>
      <c r="G18" s="7">
        <v>10.68</v>
      </c>
      <c r="H18" s="7">
        <v>2.93</v>
      </c>
      <c r="I18" s="7">
        <v>0.22</v>
      </c>
      <c r="J18" s="7">
        <v>2.33</v>
      </c>
      <c r="K18" s="7">
        <v>2.72</v>
      </c>
      <c r="L18" s="5">
        <v>824</v>
      </c>
      <c r="M18" s="5">
        <v>31</v>
      </c>
      <c r="N18" s="7">
        <v>97.3</v>
      </c>
      <c r="O18" s="6">
        <v>7.8698272116971157</v>
      </c>
      <c r="P18" s="5">
        <v>0.1</v>
      </c>
      <c r="Q18">
        <f t="shared" si="4"/>
        <v>0.68931068931068928</v>
      </c>
      <c r="R18" s="5">
        <f t="shared" si="5"/>
        <v>0.28246371125931741</v>
      </c>
      <c r="S18" s="5">
        <f t="shared" si="6"/>
        <v>0.20585317460317462</v>
      </c>
      <c r="T18" s="6">
        <f t="shared" si="7"/>
        <v>0.25508383874420265</v>
      </c>
      <c r="U18" s="5">
        <f t="shared" si="8"/>
        <v>0.14864300626304802</v>
      </c>
      <c r="V18" s="8">
        <f t="shared" si="9"/>
        <v>3.6670838548185231E-2</v>
      </c>
      <c r="W18" s="8">
        <f t="shared" si="10"/>
        <v>4.6709129511677281E-3</v>
      </c>
      <c r="X18" s="8">
        <f t="shared" si="11"/>
        <v>7.5185543723781875E-2</v>
      </c>
      <c r="Y18" s="8">
        <f t="shared" si="12"/>
        <v>3.8342261065689318E-2</v>
      </c>
      <c r="Z18" s="9">
        <f t="shared" si="13"/>
        <v>1.7362239764692562</v>
      </c>
      <c r="AA18" s="9">
        <f t="shared" si="14"/>
        <v>0.39701714678105937</v>
      </c>
      <c r="AB18" s="9">
        <f t="shared" si="14"/>
        <v>0.16268852123199501</v>
      </c>
      <c r="AC18" s="9">
        <f t="shared" si="14"/>
        <v>0.11856372069103246</v>
      </c>
      <c r="AD18" s="9">
        <f t="shared" si="14"/>
        <v>0.1469187398638136</v>
      </c>
      <c r="AE18" s="9">
        <f t="shared" si="14"/>
        <v>8.5612805880797074E-2</v>
      </c>
      <c r="AF18" s="9">
        <f t="shared" si="14"/>
        <v>2.1121029916173706E-2</v>
      </c>
      <c r="AG18" s="9">
        <f t="shared" si="14"/>
        <v>2.6902709641565864E-3</v>
      </c>
      <c r="AH18" s="9">
        <f t="shared" si="14"/>
        <v>4.3304057968763576E-2</v>
      </c>
      <c r="AI18" s="9">
        <f t="shared" si="14"/>
        <v>2.2083706702208564E-2</v>
      </c>
      <c r="AJ18" s="7">
        <f t="shared" si="15"/>
        <v>0.25239488034396651</v>
      </c>
      <c r="AK18" s="7">
        <f t="shared" si="15"/>
        <v>0.10342563333248252</v>
      </c>
      <c r="AL18" s="7">
        <f t="shared" si="15"/>
        <v>7.5374266173574359E-2</v>
      </c>
      <c r="AM18" s="7">
        <f t="shared" si="15"/>
        <v>9.3400343206493056E-2</v>
      </c>
      <c r="AN18" s="7">
        <f t="shared" si="15"/>
        <v>5.4426450019578555E-2</v>
      </c>
      <c r="AO18" s="7">
        <f t="shared" si="15"/>
        <v>1.3427228173028419E-2</v>
      </c>
      <c r="AP18" s="7">
        <f t="shared" si="15"/>
        <v>1.7102803332209704E-3</v>
      </c>
      <c r="AQ18" s="7">
        <f t="shared" si="15"/>
        <v>2.7529598200103988E-2</v>
      </c>
      <c r="AR18" s="7">
        <f t="shared" si="15"/>
        <v>1.4039228672732716E-2</v>
      </c>
      <c r="AS18" s="10">
        <f t="shared" si="16"/>
        <v>7.8698272116971157</v>
      </c>
      <c r="AT18" s="7">
        <f t="shared" si="17"/>
        <v>7.8961084292190709</v>
      </c>
      <c r="AU18">
        <v>0.154</v>
      </c>
      <c r="AW18" s="17">
        <f t="shared" si="18"/>
        <v>5.0318461538461534</v>
      </c>
      <c r="AX18" s="17">
        <f t="shared" si="19"/>
        <v>107608.3949971049</v>
      </c>
      <c r="AY18" s="17">
        <f t="shared" si="20"/>
        <v>3591890.2731991103</v>
      </c>
      <c r="AZ18">
        <v>-1.1000000000000001</v>
      </c>
      <c r="BA18" s="5">
        <v>1573</v>
      </c>
      <c r="BD18">
        <f t="shared" si="21"/>
        <v>359.18902731991102</v>
      </c>
      <c r="BE18" s="5">
        <v>824</v>
      </c>
      <c r="BF18">
        <f t="shared" si="27"/>
        <v>0.69</v>
      </c>
      <c r="BG18">
        <f t="shared" si="22"/>
        <v>17.335510681610732</v>
      </c>
      <c r="BI18" s="18">
        <f t="shared" si="2"/>
        <v>74101536.244257897</v>
      </c>
      <c r="BJ18" s="18">
        <f t="shared" si="23"/>
        <v>18.120946822092677</v>
      </c>
      <c r="BK18">
        <f t="shared" si="24"/>
        <v>1300</v>
      </c>
      <c r="BL18">
        <f t="shared" si="25"/>
        <v>18.181461561784463</v>
      </c>
      <c r="BM18" s="19">
        <v>1.4908744E-2</v>
      </c>
      <c r="BN18">
        <f t="shared" si="26"/>
        <v>16.43811297312369</v>
      </c>
    </row>
    <row r="19" spans="1:66" x14ac:dyDescent="0.35">
      <c r="A19" s="5">
        <v>1573</v>
      </c>
      <c r="B19" s="5">
        <f t="shared" si="3"/>
        <v>6.3572790845518119E-4</v>
      </c>
      <c r="C19" s="7">
        <v>66.099999999999994</v>
      </c>
      <c r="D19" s="7">
        <v>15.5</v>
      </c>
      <c r="E19" s="7">
        <v>1.8</v>
      </c>
      <c r="F19" s="7">
        <v>3.2</v>
      </c>
      <c r="G19" s="7">
        <v>4.0999999999999996</v>
      </c>
      <c r="H19" s="7">
        <v>0.93</v>
      </c>
      <c r="I19" s="7">
        <v>4.8499999999999996</v>
      </c>
      <c r="J19" s="7">
        <v>1.87</v>
      </c>
      <c r="K19" s="5">
        <v>0</v>
      </c>
      <c r="L19" s="5">
        <v>35.4</v>
      </c>
      <c r="M19" s="5">
        <v>9.6</v>
      </c>
      <c r="N19" s="7">
        <v>98.4</v>
      </c>
      <c r="O19" s="6">
        <v>6.5029032620257876</v>
      </c>
      <c r="P19" s="5">
        <v>0.1</v>
      </c>
      <c r="Q19">
        <f t="shared" si="4"/>
        <v>1.1005661005661005</v>
      </c>
      <c r="R19" s="5">
        <f t="shared" si="5"/>
        <v>0.30404080031384861</v>
      </c>
      <c r="S19" s="5">
        <f t="shared" si="6"/>
        <v>4.4642857142857144E-2</v>
      </c>
      <c r="T19" s="6">
        <f t="shared" si="7"/>
        <v>5.7081698180520869E-2</v>
      </c>
      <c r="U19" s="5">
        <f t="shared" si="8"/>
        <v>5.7063326374391092E-2</v>
      </c>
      <c r="V19" s="8">
        <f t="shared" si="9"/>
        <v>1.1639549436795994E-2</v>
      </c>
      <c r="W19" s="8">
        <f t="shared" si="10"/>
        <v>0.10297239915074309</v>
      </c>
      <c r="X19" s="8">
        <f t="shared" si="11"/>
        <v>6.0342045821232662E-2</v>
      </c>
      <c r="Y19" s="8">
        <f t="shared" si="12"/>
        <v>0</v>
      </c>
      <c r="Z19" s="9">
        <f t="shared" si="13"/>
        <v>1.7383487769864903</v>
      </c>
      <c r="AA19" s="9">
        <f t="shared" si="14"/>
        <v>0.63311006118920732</v>
      </c>
      <c r="AB19" s="9">
        <f t="shared" si="14"/>
        <v>0.17490207048145867</v>
      </c>
      <c r="AC19" s="9">
        <f t="shared" si="14"/>
        <v>2.5681185348919246E-2</v>
      </c>
      <c r="AD19" s="9">
        <f t="shared" si="14"/>
        <v>3.2836735030512515E-2</v>
      </c>
      <c r="AE19" s="9">
        <f t="shared" si="14"/>
        <v>3.2826166491924054E-2</v>
      </c>
      <c r="AF19" s="9">
        <f t="shared" si="14"/>
        <v>6.6957503527995703E-3</v>
      </c>
      <c r="AG19" s="9">
        <f t="shared" si="14"/>
        <v>5.923575321245407E-2</v>
      </c>
      <c r="AH19" s="9">
        <f t="shared" si="14"/>
        <v>3.4712277892724408E-2</v>
      </c>
      <c r="AI19" s="9">
        <f t="shared" si="14"/>
        <v>0</v>
      </c>
      <c r="AJ19" s="7">
        <f t="shared" si="15"/>
        <v>0.4024857350217465</v>
      </c>
      <c r="AK19" s="7">
        <f t="shared" si="15"/>
        <v>0.1111901274516584</v>
      </c>
      <c r="AL19" s="7">
        <f t="shared" si="15"/>
        <v>1.6326246248518275E-2</v>
      </c>
      <c r="AM19" s="7">
        <f t="shared" si="15"/>
        <v>2.0875228881444701E-2</v>
      </c>
      <c r="AN19" s="7">
        <f t="shared" si="15"/>
        <v>2.0868510166512432E-2</v>
      </c>
      <c r="AO19" s="7">
        <f t="shared" si="15"/>
        <v>4.2566753673233121E-3</v>
      </c>
      <c r="AP19" s="7">
        <f t="shared" si="15"/>
        <v>3.7657821495520709E-2</v>
      </c>
      <c r="AQ19" s="7">
        <f t="shared" si="15"/>
        <v>2.2067563822456712E-2</v>
      </c>
      <c r="AR19" s="7">
        <f t="shared" si="15"/>
        <v>0</v>
      </c>
      <c r="AS19" s="10">
        <f t="shared" si="16"/>
        <v>6.5029032620257876</v>
      </c>
      <c r="AT19" s="7">
        <f t="shared" si="17"/>
        <v>6.6440326786327919</v>
      </c>
      <c r="AU19">
        <v>0.154</v>
      </c>
      <c r="AW19" s="17">
        <f t="shared" si="18"/>
        <v>5.0318461538461534</v>
      </c>
      <c r="AX19" s="17">
        <f t="shared" si="19"/>
        <v>107608.3949971049</v>
      </c>
      <c r="AY19" s="17">
        <f t="shared" si="20"/>
        <v>3591890.2731991103</v>
      </c>
      <c r="AZ19">
        <v>-1.1000000000000001</v>
      </c>
      <c r="BA19" s="5">
        <v>1573</v>
      </c>
      <c r="BD19">
        <f t="shared" si="21"/>
        <v>359.18902731991102</v>
      </c>
      <c r="BE19" s="5">
        <v>35.4</v>
      </c>
      <c r="BF19">
        <f t="shared" si="27"/>
        <v>0.69</v>
      </c>
      <c r="BG19">
        <f t="shared" si="22"/>
        <v>13.663459309667996</v>
      </c>
      <c r="BI19" s="18">
        <f t="shared" si="2"/>
        <v>3183488.3289402029</v>
      </c>
      <c r="BJ19" s="18">
        <f t="shared" si="23"/>
        <v>14.973488112322933</v>
      </c>
      <c r="BK19">
        <f t="shared" si="24"/>
        <v>1300</v>
      </c>
      <c r="BL19">
        <f t="shared" si="25"/>
        <v>15.298450603185167</v>
      </c>
      <c r="BM19" s="19">
        <v>6.4287809999999997E-3</v>
      </c>
      <c r="BN19">
        <f t="shared" si="26"/>
        <v>13.328415570732037</v>
      </c>
    </row>
    <row r="20" spans="1:66" x14ac:dyDescent="0.35">
      <c r="A20" s="5">
        <v>1573</v>
      </c>
      <c r="B20" s="5">
        <f t="shared" si="3"/>
        <v>6.3572790845518119E-4</v>
      </c>
      <c r="C20" s="7">
        <v>54.3</v>
      </c>
      <c r="D20" s="7">
        <v>14.1</v>
      </c>
      <c r="E20" s="7">
        <v>9.1999999999999993</v>
      </c>
      <c r="F20" s="7">
        <v>9.6</v>
      </c>
      <c r="G20" s="7">
        <v>6.22</v>
      </c>
      <c r="H20" s="7">
        <v>0.6</v>
      </c>
      <c r="I20" s="7">
        <v>1.1299999999999999</v>
      </c>
      <c r="J20" s="7">
        <v>3.07</v>
      </c>
      <c r="K20" s="5">
        <v>0</v>
      </c>
      <c r="L20" s="5">
        <v>368</v>
      </c>
      <c r="M20" s="5">
        <v>22</v>
      </c>
      <c r="N20" s="7">
        <v>98.3</v>
      </c>
      <c r="O20" s="6">
        <v>7.5197478186735172</v>
      </c>
      <c r="P20" s="5">
        <v>0.1</v>
      </c>
      <c r="Q20">
        <f t="shared" si="4"/>
        <v>0.90409590409590401</v>
      </c>
      <c r="R20" s="5">
        <f t="shared" si="5"/>
        <v>0.27657905060808163</v>
      </c>
      <c r="S20" s="5">
        <f t="shared" si="6"/>
        <v>0.22817460317460317</v>
      </c>
      <c r="T20" s="6">
        <f t="shared" si="7"/>
        <v>0.17124509454156259</v>
      </c>
      <c r="U20" s="5">
        <f t="shared" si="8"/>
        <v>8.6569241475295752E-2</v>
      </c>
      <c r="V20" s="8">
        <f t="shared" si="9"/>
        <v>7.5093867334167699E-3</v>
      </c>
      <c r="W20" s="8">
        <f t="shared" si="10"/>
        <v>2.3991507430997875E-2</v>
      </c>
      <c r="X20" s="8">
        <f t="shared" si="11"/>
        <v>9.9064214262665373E-2</v>
      </c>
      <c r="Y20" s="8">
        <f t="shared" si="12"/>
        <v>0</v>
      </c>
      <c r="Z20" s="9">
        <f t="shared" si="13"/>
        <v>1.7972290023225275</v>
      </c>
      <c r="AA20" s="9">
        <f t="shared" si="14"/>
        <v>0.50304991902954865</v>
      </c>
      <c r="AB20" s="9">
        <f t="shared" si="14"/>
        <v>0.15389193600295978</v>
      </c>
      <c r="AC20" s="9">
        <f t="shared" si="14"/>
        <v>0.12695911477042554</v>
      </c>
      <c r="AD20" s="9">
        <f t="shared" si="14"/>
        <v>9.5282846159429627E-2</v>
      </c>
      <c r="AE20" s="9">
        <f t="shared" si="14"/>
        <v>4.8168175209405056E-2</v>
      </c>
      <c r="AF20" s="9">
        <f t="shared" si="14"/>
        <v>4.1783137951326857E-3</v>
      </c>
      <c r="AG20" s="9">
        <f t="shared" si="14"/>
        <v>1.3349165520918076E-2</v>
      </c>
      <c r="AH20" s="9">
        <f t="shared" si="14"/>
        <v>5.5120529512180376E-2</v>
      </c>
      <c r="AI20" s="9">
        <f t="shared" si="14"/>
        <v>0</v>
      </c>
      <c r="AJ20" s="7">
        <f t="shared" si="15"/>
        <v>0.31980287287320325</v>
      </c>
      <c r="AK20" s="7">
        <f t="shared" si="15"/>
        <v>9.7833398603280206E-2</v>
      </c>
      <c r="AL20" s="7">
        <f t="shared" si="15"/>
        <v>8.0711452492323935E-2</v>
      </c>
      <c r="AM20" s="7">
        <f t="shared" si="15"/>
        <v>6.0573964500590986E-2</v>
      </c>
      <c r="AN20" s="7">
        <f t="shared" si="15"/>
        <v>3.0621853279977785E-2</v>
      </c>
      <c r="AO20" s="7">
        <f t="shared" si="15"/>
        <v>2.6562706898491328E-3</v>
      </c>
      <c r="AP20" s="7">
        <f t="shared" si="15"/>
        <v>8.4864370762352676E-3</v>
      </c>
      <c r="AQ20" s="7">
        <f t="shared" si="15"/>
        <v>3.504165893972052E-2</v>
      </c>
      <c r="AR20" s="7">
        <f t="shared" si="15"/>
        <v>0</v>
      </c>
      <c r="AS20" s="10">
        <f t="shared" si="16"/>
        <v>7.5197478186735172</v>
      </c>
      <c r="AT20" s="7">
        <f t="shared" si="17"/>
        <v>7.390063844692607</v>
      </c>
      <c r="AU20">
        <v>0.154</v>
      </c>
      <c r="AW20" s="17">
        <f t="shared" si="18"/>
        <v>5.0318461538461534</v>
      </c>
      <c r="AX20" s="17">
        <f t="shared" si="19"/>
        <v>107608.3949971049</v>
      </c>
      <c r="AY20" s="17">
        <f t="shared" si="20"/>
        <v>3591890.2731991103</v>
      </c>
      <c r="AZ20">
        <v>-1.1000000000000001</v>
      </c>
      <c r="BA20" s="5">
        <v>1573</v>
      </c>
      <c r="BD20">
        <f t="shared" si="21"/>
        <v>359.18902731991102</v>
      </c>
      <c r="BE20" s="5">
        <v>368</v>
      </c>
      <c r="BF20">
        <f t="shared" si="27"/>
        <v>0.69</v>
      </c>
      <c r="BG20">
        <f t="shared" si="22"/>
        <v>16.086193384470061</v>
      </c>
      <c r="BI20" s="18">
        <f t="shared" si="2"/>
        <v>33093889.973163661</v>
      </c>
      <c r="BJ20" s="18">
        <f t="shared" si="23"/>
        <v>17.314859230352134</v>
      </c>
      <c r="BK20">
        <f t="shared" si="24"/>
        <v>1300</v>
      </c>
      <c r="BL20">
        <f t="shared" si="25"/>
        <v>17.016250845063464</v>
      </c>
      <c r="BM20" s="19">
        <v>9.9065279999999995E-3</v>
      </c>
      <c r="BN20">
        <f t="shared" si="26"/>
        <v>15.600564785273765</v>
      </c>
    </row>
    <row r="21" spans="1:66" x14ac:dyDescent="0.35">
      <c r="A21" s="5">
        <v>1573</v>
      </c>
      <c r="B21" s="5">
        <f t="shared" si="3"/>
        <v>6.3572790845518119E-4</v>
      </c>
      <c r="C21" s="7">
        <v>62.2</v>
      </c>
      <c r="D21" s="7">
        <v>17</v>
      </c>
      <c r="E21" s="7">
        <v>3.3</v>
      </c>
      <c r="F21" s="7">
        <v>6.5</v>
      </c>
      <c r="G21" s="7">
        <v>3.53</v>
      </c>
      <c r="H21" s="7">
        <v>0.63</v>
      </c>
      <c r="I21" s="7">
        <v>1.38</v>
      </c>
      <c r="J21" s="7">
        <v>4.7300000000000004</v>
      </c>
      <c r="K21" s="5">
        <v>0</v>
      </c>
      <c r="L21" s="5">
        <v>59</v>
      </c>
      <c r="M21" s="5">
        <v>10</v>
      </c>
      <c r="N21" s="7">
        <v>99.3</v>
      </c>
      <c r="O21" s="6">
        <v>6.7247520116421438</v>
      </c>
      <c r="P21" s="5">
        <v>0.1</v>
      </c>
      <c r="Q21">
        <f t="shared" si="4"/>
        <v>1.0356310356310356</v>
      </c>
      <c r="R21" s="5">
        <f t="shared" si="5"/>
        <v>0.33346410357002748</v>
      </c>
      <c r="S21" s="5">
        <f t="shared" si="6"/>
        <v>8.1845238095238096E-2</v>
      </c>
      <c r="T21" s="6">
        <f t="shared" si="7"/>
        <v>0.11594719942918301</v>
      </c>
      <c r="U21" s="5">
        <f t="shared" si="8"/>
        <v>4.9130132219902575E-2</v>
      </c>
      <c r="V21" s="8">
        <f t="shared" si="9"/>
        <v>7.8848560700876084E-3</v>
      </c>
      <c r="W21" s="8">
        <f t="shared" si="10"/>
        <v>2.9299363057324838E-2</v>
      </c>
      <c r="X21" s="8">
        <f t="shared" si="11"/>
        <v>0.15262988060664734</v>
      </c>
      <c r="Y21" s="8">
        <f t="shared" si="12"/>
        <v>0</v>
      </c>
      <c r="Z21" s="9">
        <f t="shared" si="13"/>
        <v>1.8058318086794465</v>
      </c>
      <c r="AA21" s="9">
        <f t="shared" si="14"/>
        <v>0.57349252054008459</v>
      </c>
      <c r="AB21" s="9">
        <f t="shared" si="14"/>
        <v>0.18465955797615521</v>
      </c>
      <c r="AC21" s="9">
        <f t="shared" si="14"/>
        <v>4.5322735872666456E-2</v>
      </c>
      <c r="AD21" s="9">
        <f t="shared" si="14"/>
        <v>6.4207086657739124E-2</v>
      </c>
      <c r="AE21" s="9">
        <f t="shared" si="14"/>
        <v>2.7206372145936474E-2</v>
      </c>
      <c r="AF21" s="9">
        <f t="shared" si="14"/>
        <v>4.366329152133819E-3</v>
      </c>
      <c r="AG21" s="9">
        <f t="shared" si="14"/>
        <v>1.6224857108232373E-2</v>
      </c>
      <c r="AH21" s="9">
        <f t="shared" si="14"/>
        <v>8.4520540547051964E-2</v>
      </c>
      <c r="AI21" s="9">
        <f t="shared" si="14"/>
        <v>0</v>
      </c>
      <c r="AJ21" s="7">
        <f t="shared" si="15"/>
        <v>0.36458520059763799</v>
      </c>
      <c r="AK21" s="7">
        <f t="shared" si="15"/>
        <v>0.11739323456843942</v>
      </c>
      <c r="AL21" s="7">
        <f t="shared" si="15"/>
        <v>2.8812928081796856E-2</v>
      </c>
      <c r="AM21" s="7">
        <f t="shared" si="15"/>
        <v>4.0818236908925061E-2</v>
      </c>
      <c r="AN21" s="7">
        <f t="shared" si="15"/>
        <v>1.7295850060989493E-2</v>
      </c>
      <c r="AO21" s="7">
        <f t="shared" si="15"/>
        <v>2.7757972995129171E-3</v>
      </c>
      <c r="AP21" s="7">
        <f t="shared" si="15"/>
        <v>1.0314594474400746E-2</v>
      </c>
      <c r="AQ21" s="7">
        <f t="shared" si="15"/>
        <v>5.3732066463478681E-2</v>
      </c>
      <c r="AR21" s="7">
        <f t="shared" si="15"/>
        <v>0</v>
      </c>
      <c r="AS21" s="10">
        <f t="shared" si="16"/>
        <v>6.7247520116421438</v>
      </c>
      <c r="AT21" s="7">
        <f t="shared" si="17"/>
        <v>7.0490805517308548</v>
      </c>
      <c r="AU21">
        <v>0.154</v>
      </c>
      <c r="AW21" s="17">
        <f t="shared" si="18"/>
        <v>5.0318461538461534</v>
      </c>
      <c r="AX21" s="17">
        <f t="shared" si="19"/>
        <v>107608.3949971049</v>
      </c>
      <c r="AY21" s="17">
        <f t="shared" si="20"/>
        <v>3591890.2731991103</v>
      </c>
      <c r="AZ21">
        <v>-1.1000000000000001</v>
      </c>
      <c r="BA21" s="5">
        <v>1573</v>
      </c>
      <c r="BD21">
        <f t="shared" si="21"/>
        <v>359.18902731991102</v>
      </c>
      <c r="BE21" s="5">
        <v>59</v>
      </c>
      <c r="BF21">
        <f t="shared" si="27"/>
        <v>0.69</v>
      </c>
      <c r="BG21">
        <f t="shared" si="22"/>
        <v>14.989454733687655</v>
      </c>
      <c r="BI21" s="18">
        <f t="shared" si="2"/>
        <v>5305813.8815670041</v>
      </c>
      <c r="BJ21" s="18">
        <f t="shared" si="23"/>
        <v>15.484313736088923</v>
      </c>
      <c r="BK21">
        <f t="shared" si="24"/>
        <v>1300</v>
      </c>
      <c r="BL21">
        <f t="shared" si="25"/>
        <v>16.23110779772971</v>
      </c>
      <c r="BM21" s="19">
        <v>6.3650720000000003E-3</v>
      </c>
      <c r="BN21">
        <f t="shared" si="26"/>
        <v>14.724930539527694</v>
      </c>
    </row>
    <row r="22" spans="1:66" x14ac:dyDescent="0.35">
      <c r="A22" s="11">
        <v>1573</v>
      </c>
      <c r="B22" s="5">
        <f t="shared" si="3"/>
        <v>6.3572790845518119E-4</v>
      </c>
      <c r="C22" s="5">
        <v>45.7</v>
      </c>
      <c r="D22" s="5">
        <v>11.5</v>
      </c>
      <c r="E22" s="5">
        <v>13.5</v>
      </c>
      <c r="F22" s="5">
        <v>9.6999999999999993</v>
      </c>
      <c r="G22" s="5">
        <v>11.7</v>
      </c>
      <c r="H22" s="5">
        <v>2.4500000000000002</v>
      </c>
      <c r="I22" s="5">
        <v>0</v>
      </c>
      <c r="J22" s="5">
        <v>2.09</v>
      </c>
      <c r="K22" s="11">
        <v>0</v>
      </c>
      <c r="L22" s="5">
        <v>453</v>
      </c>
      <c r="M22" s="5">
        <v>21</v>
      </c>
      <c r="N22" s="5">
        <v>96.9</v>
      </c>
      <c r="O22" s="6">
        <v>7.6099982020128323</v>
      </c>
      <c r="P22" s="5">
        <v>0.1</v>
      </c>
      <c r="Q22">
        <f t="shared" si="4"/>
        <v>0.7609057609057609</v>
      </c>
      <c r="R22" s="5">
        <f t="shared" si="5"/>
        <v>0.22557865829737153</v>
      </c>
      <c r="S22" s="5">
        <f t="shared" si="6"/>
        <v>0.33482142857142855</v>
      </c>
      <c r="T22" s="6">
        <f t="shared" si="7"/>
        <v>0.17302889760970386</v>
      </c>
      <c r="U22" s="5">
        <f t="shared" si="8"/>
        <v>0.162839248434238</v>
      </c>
      <c r="V22" s="8">
        <f t="shared" si="9"/>
        <v>3.0663329161451813E-2</v>
      </c>
      <c r="W22" s="8">
        <f t="shared" si="10"/>
        <v>0</v>
      </c>
      <c r="X22" s="8">
        <f t="shared" si="11"/>
        <v>6.7441110035495314E-2</v>
      </c>
      <c r="Y22" s="8">
        <f t="shared" si="12"/>
        <v>0</v>
      </c>
      <c r="Z22" s="9">
        <f t="shared" si="13"/>
        <v>1.7552784330154498</v>
      </c>
      <c r="AA22" s="9">
        <f t="shared" si="14"/>
        <v>0.43349576146650204</v>
      </c>
      <c r="AB22" s="9">
        <f t="shared" si="14"/>
        <v>0.1285144590478689</v>
      </c>
      <c r="AC22" s="9">
        <f t="shared" si="14"/>
        <v>0.19075117786084111</v>
      </c>
      <c r="AD22" s="9">
        <f t="shared" si="14"/>
        <v>9.8576325188734812E-2</v>
      </c>
      <c r="AE22" s="9">
        <f t="shared" si="14"/>
        <v>9.2771178276537677E-2</v>
      </c>
      <c r="AF22" s="9">
        <f t="shared" si="14"/>
        <v>1.7469210915315746E-2</v>
      </c>
      <c r="AG22" s="9">
        <f t="shared" si="14"/>
        <v>0</v>
      </c>
      <c r="AH22" s="9">
        <f t="shared" si="14"/>
        <v>3.8421887244199794E-2</v>
      </c>
      <c r="AI22" s="9">
        <f t="shared" si="14"/>
        <v>0</v>
      </c>
      <c r="AJ22" s="7">
        <f t="shared" si="15"/>
        <v>0.27558535376128546</v>
      </c>
      <c r="AK22" s="7">
        <f t="shared" si="15"/>
        <v>8.1700228256750732E-2</v>
      </c>
      <c r="AL22" s="7">
        <f t="shared" si="15"/>
        <v>0.12126584733683479</v>
      </c>
      <c r="AM22" s="7">
        <f t="shared" si="15"/>
        <v>6.2667721035432181E-2</v>
      </c>
      <c r="AN22" s="7">
        <f t="shared" si="15"/>
        <v>5.8977227130666041E-2</v>
      </c>
      <c r="AO22" s="7">
        <f t="shared" si="15"/>
        <v>1.11056649175561E-2</v>
      </c>
      <c r="AP22" s="7">
        <f t="shared" si="15"/>
        <v>0</v>
      </c>
      <c r="AQ22" s="7">
        <f t="shared" si="15"/>
        <v>2.4425866016655941E-2</v>
      </c>
      <c r="AR22" s="7">
        <f t="shared" si="15"/>
        <v>0</v>
      </c>
      <c r="AS22" s="10">
        <f t="shared" si="16"/>
        <v>7.6099982020128323</v>
      </c>
      <c r="AT22" s="7">
        <f t="shared" si="17"/>
        <v>7.5567395329614957</v>
      </c>
      <c r="AU22">
        <v>0.154</v>
      </c>
      <c r="AW22" s="17">
        <f t="shared" si="18"/>
        <v>5.0318461538461534</v>
      </c>
      <c r="AX22" s="17">
        <f t="shared" si="19"/>
        <v>107608.3949971049</v>
      </c>
      <c r="AY22" s="17">
        <f t="shared" si="20"/>
        <v>3591890.2731991103</v>
      </c>
      <c r="AZ22">
        <v>-1.1000000000000001</v>
      </c>
      <c r="BA22" s="11">
        <v>1573</v>
      </c>
      <c r="BD22">
        <f t="shared" si="21"/>
        <v>359.18902731991102</v>
      </c>
      <c r="BE22" s="5">
        <v>453</v>
      </c>
      <c r="BF22">
        <f t="shared" si="27"/>
        <v>0.69</v>
      </c>
      <c r="BG22">
        <f t="shared" si="22"/>
        <v>16.557126043792451</v>
      </c>
      <c r="BI22" s="18">
        <f t="shared" si="2"/>
        <v>40737859.124573812</v>
      </c>
      <c r="BJ22" s="18">
        <f t="shared" si="23"/>
        <v>17.522668417666239</v>
      </c>
      <c r="BK22">
        <f t="shared" si="24"/>
        <v>1300</v>
      </c>
      <c r="BL22">
        <f t="shared" si="25"/>
        <v>17.40003580023593</v>
      </c>
      <c r="BM22" s="19">
        <v>2.0336383E-2</v>
      </c>
      <c r="BN22">
        <f t="shared" si="26"/>
        <v>15.637761334513318</v>
      </c>
    </row>
    <row r="23" spans="1:66" x14ac:dyDescent="0.35">
      <c r="A23" s="11">
        <v>1573</v>
      </c>
      <c r="B23" s="5">
        <f t="shared" si="3"/>
        <v>6.3572790845518119E-4</v>
      </c>
      <c r="C23" s="7">
        <v>57.7</v>
      </c>
      <c r="D23" s="7">
        <v>20.6</v>
      </c>
      <c r="E23" s="7">
        <v>2.1</v>
      </c>
      <c r="F23" s="7">
        <v>4.8</v>
      </c>
      <c r="G23" s="7">
        <v>4.92</v>
      </c>
      <c r="H23" s="7">
        <v>1.66</v>
      </c>
      <c r="I23" s="7">
        <v>2.44</v>
      </c>
      <c r="J23" s="7">
        <v>6.28</v>
      </c>
      <c r="K23" s="11">
        <v>0</v>
      </c>
      <c r="L23" s="5">
        <v>222</v>
      </c>
      <c r="M23" s="5">
        <v>9</v>
      </c>
      <c r="N23" s="7">
        <v>100.6</v>
      </c>
      <c r="O23" s="6">
        <v>7.3002529744506388</v>
      </c>
      <c r="P23" s="5">
        <v>0.1</v>
      </c>
      <c r="Q23">
        <f t="shared" si="4"/>
        <v>0.9607059607059607</v>
      </c>
      <c r="R23" s="5">
        <f t="shared" si="5"/>
        <v>0.40408003138485687</v>
      </c>
      <c r="S23" s="5">
        <f t="shared" si="6"/>
        <v>5.2083333333333336E-2</v>
      </c>
      <c r="T23" s="6">
        <f t="shared" si="7"/>
        <v>8.5622547270781293E-2</v>
      </c>
      <c r="U23" s="5">
        <f t="shared" si="8"/>
        <v>6.8475991649269319E-2</v>
      </c>
      <c r="V23" s="8">
        <f t="shared" si="9"/>
        <v>2.0775969962453063E-2</v>
      </c>
      <c r="W23" s="8">
        <f t="shared" si="10"/>
        <v>5.1804670912951163E-2</v>
      </c>
      <c r="X23" s="8">
        <f t="shared" si="11"/>
        <v>0.20264601484349792</v>
      </c>
      <c r="Y23" s="8">
        <f t="shared" si="12"/>
        <v>0</v>
      </c>
      <c r="Z23" s="9">
        <f t="shared" si="13"/>
        <v>1.8461945200631036</v>
      </c>
      <c r="AA23" s="9">
        <f t="shared" si="14"/>
        <v>0.52037093072571972</v>
      </c>
      <c r="AB23" s="9">
        <f t="shared" si="14"/>
        <v>0.21887186154741986</v>
      </c>
      <c r="AC23" s="9">
        <f t="shared" si="14"/>
        <v>2.8211184015188774E-2</v>
      </c>
      <c r="AD23" s="9">
        <f t="shared" si="14"/>
        <v>4.6377857988580039E-2</v>
      </c>
      <c r="AE23" s="9">
        <f t="shared" si="14"/>
        <v>3.7090344979969277E-2</v>
      </c>
      <c r="AF23" s="9">
        <f t="shared" si="14"/>
        <v>1.125340246473212E-2</v>
      </c>
      <c r="AG23" s="9">
        <f t="shared" si="14"/>
        <v>2.8060245196254E-2</v>
      </c>
      <c r="AH23" s="9">
        <f t="shared" si="14"/>
        <v>0.10976417308213622</v>
      </c>
      <c r="AI23" s="9">
        <f t="shared" si="14"/>
        <v>0</v>
      </c>
      <c r="AJ23" s="7">
        <f t="shared" si="15"/>
        <v>0.33081432341113781</v>
      </c>
      <c r="AK23" s="7">
        <f t="shared" si="15"/>
        <v>0.13914295076123323</v>
      </c>
      <c r="AL23" s="7">
        <f t="shared" si="15"/>
        <v>1.7934637009020201E-2</v>
      </c>
      <c r="AM23" s="7">
        <f t="shared" si="15"/>
        <v>2.9483698657711405E-2</v>
      </c>
      <c r="AN23" s="7">
        <f t="shared" si="15"/>
        <v>2.3579367437996997E-2</v>
      </c>
      <c r="AO23" s="7">
        <f t="shared" si="15"/>
        <v>7.1541020119085322E-3</v>
      </c>
      <c r="AP23" s="7">
        <f t="shared" si="15"/>
        <v>1.7838680989354101E-2</v>
      </c>
      <c r="AQ23" s="7">
        <f t="shared" si="15"/>
        <v>6.9780148176818962E-2</v>
      </c>
      <c r="AR23" s="7">
        <f t="shared" si="15"/>
        <v>0</v>
      </c>
      <c r="AS23" s="10">
        <f t="shared" si="16"/>
        <v>7.3002529744506388</v>
      </c>
      <c r="AT23" s="7">
        <f t="shared" si="17"/>
        <v>7.2853039748951094</v>
      </c>
      <c r="AU23">
        <v>0.154</v>
      </c>
      <c r="AW23" s="17">
        <f t="shared" si="18"/>
        <v>5.0318461538461534</v>
      </c>
      <c r="AX23" s="17">
        <f t="shared" si="19"/>
        <v>107608.3949971049</v>
      </c>
      <c r="AY23" s="17">
        <f t="shared" si="20"/>
        <v>3591890.2731991103</v>
      </c>
      <c r="AZ23">
        <v>-1.1000000000000001</v>
      </c>
      <c r="BA23" s="11">
        <v>1573</v>
      </c>
      <c r="BD23">
        <f t="shared" si="21"/>
        <v>359.18902731991102</v>
      </c>
      <c r="BE23" s="5">
        <v>222</v>
      </c>
      <c r="BF23">
        <f t="shared" si="27"/>
        <v>0.69</v>
      </c>
      <c r="BG23">
        <f t="shared" si="22"/>
        <v>15.750482335068689</v>
      </c>
      <c r="BI23" s="18">
        <f t="shared" si="2"/>
        <v>19964248.842506345</v>
      </c>
      <c r="BJ23" s="18">
        <f t="shared" si="23"/>
        <v>16.809453674055483</v>
      </c>
      <c r="BK23">
        <f t="shared" si="24"/>
        <v>1300</v>
      </c>
      <c r="BL23">
        <f t="shared" si="25"/>
        <v>16.775032330523747</v>
      </c>
      <c r="BM23" s="19">
        <v>8.7963020000000006E-3</v>
      </c>
      <c r="BN23">
        <f t="shared" si="26"/>
        <v>15.39136563570754</v>
      </c>
    </row>
    <row r="24" spans="1:66" x14ac:dyDescent="0.35">
      <c r="A24" s="11">
        <v>1573</v>
      </c>
      <c r="B24" s="5">
        <f t="shared" si="3"/>
        <v>6.3572790845518119E-4</v>
      </c>
      <c r="C24" s="5">
        <v>42</v>
      </c>
      <c r="D24" s="5">
        <v>10.8</v>
      </c>
      <c r="E24" s="5">
        <v>14.1</v>
      </c>
      <c r="F24" s="5">
        <v>18.2</v>
      </c>
      <c r="G24" s="5">
        <v>11.86</v>
      </c>
      <c r="H24" s="11">
        <v>0</v>
      </c>
      <c r="I24" s="5">
        <v>0</v>
      </c>
      <c r="J24" s="5">
        <v>0.57999999999999996</v>
      </c>
      <c r="K24" s="5">
        <v>0</v>
      </c>
      <c r="L24" s="5">
        <v>1579</v>
      </c>
      <c r="M24" s="5">
        <v>20</v>
      </c>
      <c r="N24" s="5">
        <v>97.7</v>
      </c>
      <c r="O24" s="6">
        <v>8.1522821300082935</v>
      </c>
      <c r="P24" s="5">
        <v>0.2</v>
      </c>
      <c r="Q24">
        <f t="shared" si="4"/>
        <v>0.69930069930069927</v>
      </c>
      <c r="R24" s="5">
        <f t="shared" si="5"/>
        <v>0.21184778344448807</v>
      </c>
      <c r="S24" s="5">
        <f t="shared" si="6"/>
        <v>0.34970238095238093</v>
      </c>
      <c r="T24" s="6">
        <f t="shared" si="7"/>
        <v>0.32465215840171241</v>
      </c>
      <c r="U24" s="5">
        <f t="shared" si="8"/>
        <v>0.1650661099512874</v>
      </c>
      <c r="V24" s="8">
        <f t="shared" si="9"/>
        <v>0</v>
      </c>
      <c r="W24" s="8">
        <f t="shared" si="10"/>
        <v>0</v>
      </c>
      <c r="X24" s="8">
        <f t="shared" si="11"/>
        <v>1.871571474669248E-2</v>
      </c>
      <c r="Y24" s="8">
        <f t="shared" si="12"/>
        <v>0</v>
      </c>
      <c r="Z24" s="9">
        <f t="shared" si="13"/>
        <v>1.7692848467972604</v>
      </c>
      <c r="AA24" s="9">
        <f t="shared" si="14"/>
        <v>0.39524483610797073</v>
      </c>
      <c r="AB24" s="9">
        <f t="shared" si="14"/>
        <v>0.1197363916997156</v>
      </c>
      <c r="AC24" s="9">
        <f t="shared" si="14"/>
        <v>0.19765182615191007</v>
      </c>
      <c r="AD24" s="9">
        <f t="shared" si="14"/>
        <v>0.18349343746960481</v>
      </c>
      <c r="AE24" s="9">
        <f t="shared" si="14"/>
        <v>9.329538443178792E-2</v>
      </c>
      <c r="AF24" s="9">
        <f t="shared" si="14"/>
        <v>0</v>
      </c>
      <c r="AG24" s="9">
        <f t="shared" si="14"/>
        <v>0</v>
      </c>
      <c r="AH24" s="9">
        <f t="shared" si="14"/>
        <v>1.0578124139011E-2</v>
      </c>
      <c r="AI24" s="9">
        <f t="shared" si="14"/>
        <v>0</v>
      </c>
      <c r="AJ24" s="7">
        <f t="shared" si="15"/>
        <v>0.25126817298663112</v>
      </c>
      <c r="AK24" s="7">
        <f t="shared" si="15"/>
        <v>7.6119765861230509E-2</v>
      </c>
      <c r="AL24" s="7">
        <f t="shared" si="15"/>
        <v>0.12565278204190086</v>
      </c>
      <c r="AM24" s="7">
        <f t="shared" si="15"/>
        <v>0.11665189921780343</v>
      </c>
      <c r="AN24" s="7">
        <f t="shared" si="15"/>
        <v>5.9310479613342605E-2</v>
      </c>
      <c r="AO24" s="7">
        <f t="shared" si="15"/>
        <v>0</v>
      </c>
      <c r="AP24" s="7">
        <f t="shared" si="15"/>
        <v>0</v>
      </c>
      <c r="AQ24" s="7">
        <f t="shared" si="15"/>
        <v>6.7248087342727273E-3</v>
      </c>
      <c r="AR24" s="7">
        <f t="shared" si="15"/>
        <v>0</v>
      </c>
      <c r="AS24" s="10">
        <f t="shared" si="16"/>
        <v>8.1522821300082935</v>
      </c>
      <c r="AT24" s="7">
        <f t="shared" si="17"/>
        <v>8.0722188690275889</v>
      </c>
      <c r="AU24">
        <v>0.154</v>
      </c>
      <c r="AW24" s="17">
        <f t="shared" si="18"/>
        <v>5.0318461538461534</v>
      </c>
      <c r="AX24" s="17">
        <f t="shared" si="19"/>
        <v>107608.3949971049</v>
      </c>
      <c r="AY24" s="17">
        <f t="shared" si="20"/>
        <v>3591890.2731991103</v>
      </c>
      <c r="AZ24">
        <v>-1.1000000000000001</v>
      </c>
      <c r="BA24" s="11">
        <v>1573</v>
      </c>
      <c r="BD24">
        <f t="shared" si="21"/>
        <v>359.18902731991102</v>
      </c>
      <c r="BE24" s="5">
        <v>1579</v>
      </c>
      <c r="BF24">
        <f t="shared" si="27"/>
        <v>0.69</v>
      </c>
      <c r="BG24">
        <f t="shared" si="22"/>
        <v>18.017025625006472</v>
      </c>
      <c r="BI24" s="18">
        <f t="shared" si="2"/>
        <v>141997968.11854726</v>
      </c>
      <c r="BJ24" s="18">
        <f t="shared" si="23"/>
        <v>18.771323306438845</v>
      </c>
      <c r="BK24">
        <f t="shared" si="24"/>
        <v>1300</v>
      </c>
      <c r="BL24">
        <f t="shared" si="25"/>
        <v>18.586970835208184</v>
      </c>
      <c r="BM24" s="19">
        <v>1.4085765E-2</v>
      </c>
      <c r="BN24">
        <f t="shared" si="26"/>
        <v>17.011672762987622</v>
      </c>
    </row>
    <row r="25" spans="1:66" x14ac:dyDescent="0.35">
      <c r="A25" s="5">
        <v>1573</v>
      </c>
      <c r="B25" s="5">
        <f t="shared" si="3"/>
        <v>6.3572790845518119E-4</v>
      </c>
      <c r="C25" s="7">
        <v>70.2</v>
      </c>
      <c r="D25" s="7">
        <v>16.399999999999999</v>
      </c>
      <c r="E25" s="7">
        <v>0.3</v>
      </c>
      <c r="F25" s="7">
        <v>1.1000000000000001</v>
      </c>
      <c r="G25" s="7">
        <v>1.0900000000000001</v>
      </c>
      <c r="H25" s="7">
        <v>0.32</v>
      </c>
      <c r="I25" s="7">
        <v>6.93</v>
      </c>
      <c r="J25" s="7">
        <v>2.4700000000000002</v>
      </c>
      <c r="K25" s="5">
        <v>0</v>
      </c>
      <c r="L25" s="5">
        <v>13.9</v>
      </c>
      <c r="M25" s="5">
        <v>9.1</v>
      </c>
      <c r="N25" s="7">
        <v>98.862344444444432</v>
      </c>
      <c r="O25" s="6">
        <v>6.0969148002540949</v>
      </c>
      <c r="P25" s="5">
        <v>0.3</v>
      </c>
      <c r="Q25">
        <f t="shared" si="4"/>
        <v>1.1688311688311688</v>
      </c>
      <c r="R25" s="5">
        <f t="shared" si="5"/>
        <v>0.32169478226755588</v>
      </c>
      <c r="S25" s="5">
        <f t="shared" si="6"/>
        <v>7.4404761904761901E-3</v>
      </c>
      <c r="T25" s="6">
        <f t="shared" si="7"/>
        <v>1.9621833749554049E-2</v>
      </c>
      <c r="U25" s="5">
        <f t="shared" si="8"/>
        <v>1.5170494084899098E-2</v>
      </c>
      <c r="V25" s="8">
        <f t="shared" si="9"/>
        <v>4.0050062578222776E-3</v>
      </c>
      <c r="W25" s="8">
        <f t="shared" si="10"/>
        <v>0.14713375796178343</v>
      </c>
      <c r="X25" s="8">
        <f t="shared" si="11"/>
        <v>7.9703130041949025E-2</v>
      </c>
      <c r="Y25" s="8">
        <f t="shared" si="12"/>
        <v>0</v>
      </c>
      <c r="Z25" s="9">
        <f t="shared" si="13"/>
        <v>1.7636006493852088</v>
      </c>
      <c r="AA25" s="9">
        <f t="shared" si="14"/>
        <v>0.66275274350722391</v>
      </c>
      <c r="AB25" s="9">
        <f t="shared" si="14"/>
        <v>0.18240795181136879</v>
      </c>
      <c r="AC25" s="9">
        <f t="shared" si="14"/>
        <v>4.2189121403816334E-3</v>
      </c>
      <c r="AD25" s="9">
        <f t="shared" si="14"/>
        <v>1.1126007328469866E-2</v>
      </c>
      <c r="AE25" s="9">
        <f t="shared" si="14"/>
        <v>8.6020007364975351E-3</v>
      </c>
      <c r="AF25" s="9">
        <f t="shared" si="14"/>
        <v>2.2709258239491025E-3</v>
      </c>
      <c r="AG25" s="9">
        <f t="shared" si="14"/>
        <v>8.3428047054232068E-2</v>
      </c>
      <c r="AH25" s="9">
        <f t="shared" si="14"/>
        <v>4.519341159787707E-2</v>
      </c>
      <c r="AI25" s="9">
        <f t="shared" si="14"/>
        <v>0</v>
      </c>
      <c r="AJ25" s="7">
        <f t="shared" si="15"/>
        <v>0.42133041545278066</v>
      </c>
      <c r="AK25" s="7">
        <f t="shared" si="15"/>
        <v>0.11596182569063497</v>
      </c>
      <c r="AL25" s="7">
        <f t="shared" si="15"/>
        <v>2.6820801909609874E-3</v>
      </c>
      <c r="AM25" s="7">
        <f t="shared" si="15"/>
        <v>7.0731133683851659E-3</v>
      </c>
      <c r="AN25" s="7">
        <f t="shared" si="15"/>
        <v>5.4685319367435061E-3</v>
      </c>
      <c r="AO25" s="7">
        <f t="shared" si="15"/>
        <v>1.4436909243160218E-3</v>
      </c>
      <c r="AP25" s="7">
        <f t="shared" si="15"/>
        <v>5.3037537860287393E-2</v>
      </c>
      <c r="AQ25" s="7">
        <f t="shared" si="15"/>
        <v>2.8730713031072521E-2</v>
      </c>
      <c r="AR25" s="7">
        <f t="shared" si="15"/>
        <v>0</v>
      </c>
      <c r="AS25" s="10">
        <f t="shared" si="16"/>
        <v>6.0969148002540949</v>
      </c>
      <c r="AT25" s="7">
        <f t="shared" si="17"/>
        <v>6.5065967374103426</v>
      </c>
      <c r="AU25">
        <v>0.154</v>
      </c>
      <c r="AW25" s="17">
        <f t="shared" si="18"/>
        <v>5.0318461538461534</v>
      </c>
      <c r="AX25" s="17">
        <f t="shared" si="19"/>
        <v>107608.3949971049</v>
      </c>
      <c r="AY25" s="17">
        <f t="shared" si="20"/>
        <v>3591890.2731991103</v>
      </c>
      <c r="AZ25">
        <v>-1.1000000000000001</v>
      </c>
      <c r="BA25" s="5">
        <v>1573</v>
      </c>
      <c r="BD25">
        <f t="shared" si="21"/>
        <v>359.18902731991102</v>
      </c>
      <c r="BE25" s="5">
        <v>13.9</v>
      </c>
      <c r="BF25">
        <f t="shared" si="27"/>
        <v>0.69</v>
      </c>
      <c r="BG25">
        <f t="shared" si="22"/>
        <v>13.654843471510315</v>
      </c>
      <c r="BI25" s="18">
        <f t="shared" si="2"/>
        <v>1250013.7788776492</v>
      </c>
      <c r="BJ25" s="18">
        <f t="shared" si="23"/>
        <v>14.038665132319849</v>
      </c>
      <c r="BK25">
        <f t="shared" si="24"/>
        <v>1300</v>
      </c>
      <c r="BL25">
        <f t="shared" si="25"/>
        <v>14.981992653684749</v>
      </c>
      <c r="BM25" s="19">
        <v>1.5815580000000001E-3</v>
      </c>
      <c r="BN25">
        <f t="shared" si="26"/>
        <v>13.56573785216246</v>
      </c>
    </row>
    <row r="26" spans="1:66" x14ac:dyDescent="0.35">
      <c r="A26" s="5">
        <v>1573</v>
      </c>
      <c r="B26" s="5">
        <f t="shared" si="3"/>
        <v>6.3572790845518119E-4</v>
      </c>
      <c r="C26" s="5">
        <v>47.6</v>
      </c>
      <c r="D26" s="5">
        <v>16.899999999999999</v>
      </c>
      <c r="E26" s="5">
        <v>11.9</v>
      </c>
      <c r="F26" s="5">
        <v>21.9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1935</v>
      </c>
      <c r="M26" s="5">
        <v>25</v>
      </c>
      <c r="N26" s="5">
        <v>99.4</v>
      </c>
      <c r="O26" s="6">
        <v>8.2405809693549301</v>
      </c>
      <c r="P26" s="5">
        <v>0.2</v>
      </c>
      <c r="Q26">
        <f t="shared" si="4"/>
        <v>0.79254079254079257</v>
      </c>
      <c r="R26" s="5">
        <f t="shared" si="5"/>
        <v>0.33150255001961554</v>
      </c>
      <c r="S26" s="5">
        <f t="shared" si="6"/>
        <v>0.2951388888888889</v>
      </c>
      <c r="T26" s="6">
        <f t="shared" si="7"/>
        <v>0.39065287192293968</v>
      </c>
      <c r="U26" s="5">
        <f t="shared" si="8"/>
        <v>0</v>
      </c>
      <c r="V26" s="8">
        <f t="shared" si="9"/>
        <v>0</v>
      </c>
      <c r="W26" s="8">
        <f t="shared" si="10"/>
        <v>0</v>
      </c>
      <c r="X26" s="8">
        <f t="shared" si="11"/>
        <v>0</v>
      </c>
      <c r="Y26" s="8">
        <f t="shared" si="12"/>
        <v>0</v>
      </c>
      <c r="Z26" s="9">
        <f t="shared" si="13"/>
        <v>1.8098351033722366</v>
      </c>
      <c r="AA26" s="9">
        <f t="shared" si="14"/>
        <v>0.43790773593907206</v>
      </c>
      <c r="AB26" s="9">
        <f t="shared" si="14"/>
        <v>0.18316726722889404</v>
      </c>
      <c r="AC26" s="9">
        <f t="shared" si="14"/>
        <v>0.16307501624814402</v>
      </c>
      <c r="AD26" s="9">
        <f t="shared" si="14"/>
        <v>0.21584998058388991</v>
      </c>
      <c r="AE26" s="9">
        <f t="shared" si="14"/>
        <v>0</v>
      </c>
      <c r="AF26" s="9">
        <f t="shared" si="14"/>
        <v>0</v>
      </c>
      <c r="AG26" s="9">
        <f t="shared" si="14"/>
        <v>0</v>
      </c>
      <c r="AH26" s="9">
        <f t="shared" si="14"/>
        <v>0</v>
      </c>
      <c r="AI26" s="9">
        <f t="shared" si="14"/>
        <v>0</v>
      </c>
      <c r="AJ26" s="7">
        <f t="shared" si="15"/>
        <v>0.27839016906489006</v>
      </c>
      <c r="AK26" s="7">
        <f t="shared" si="15"/>
        <v>0.11644454369287606</v>
      </c>
      <c r="AL26" s="7">
        <f t="shared" si="15"/>
        <v>0.10367133900072728</v>
      </c>
      <c r="AM26" s="7">
        <f t="shared" si="15"/>
        <v>0.13722185669668779</v>
      </c>
      <c r="AN26" s="7">
        <f t="shared" si="15"/>
        <v>0</v>
      </c>
      <c r="AO26" s="7">
        <f t="shared" si="15"/>
        <v>0</v>
      </c>
      <c r="AP26" s="7">
        <f t="shared" si="15"/>
        <v>0</v>
      </c>
      <c r="AQ26" s="7">
        <f t="shared" si="15"/>
        <v>0</v>
      </c>
      <c r="AR26" s="7">
        <f t="shared" si="15"/>
        <v>0</v>
      </c>
      <c r="AS26" s="10">
        <f t="shared" si="16"/>
        <v>8.2405809693549301</v>
      </c>
      <c r="AT26" s="7">
        <f t="shared" si="17"/>
        <v>8.0939547720161382</v>
      </c>
      <c r="AU26">
        <v>0.154</v>
      </c>
      <c r="AW26" s="17">
        <f t="shared" si="18"/>
        <v>5.0318461538461534</v>
      </c>
      <c r="AX26" s="17">
        <f t="shared" si="19"/>
        <v>107608.3949971049</v>
      </c>
      <c r="AY26" s="17">
        <f t="shared" si="20"/>
        <v>3591890.2731991103</v>
      </c>
      <c r="AZ26">
        <v>-1.1000000000000001</v>
      </c>
      <c r="BA26" s="5">
        <v>1573</v>
      </c>
      <c r="BD26">
        <f t="shared" si="21"/>
        <v>359.18902731991102</v>
      </c>
      <c r="BE26" s="5">
        <v>1935</v>
      </c>
      <c r="BF26">
        <f t="shared" si="27"/>
        <v>0.69</v>
      </c>
      <c r="BG26">
        <f t="shared" si="22"/>
        <v>17.073370278239246</v>
      </c>
      <c r="BI26" s="18">
        <f t="shared" si="2"/>
        <v>174012709.50562972</v>
      </c>
      <c r="BJ26" s="18">
        <f t="shared" si="23"/>
        <v>18.974638897647086</v>
      </c>
      <c r="BK26">
        <f t="shared" si="24"/>
        <v>1300</v>
      </c>
      <c r="BL26">
        <f t="shared" si="25"/>
        <v>18.63701960141238</v>
      </c>
      <c r="BM26" s="19">
        <v>0</v>
      </c>
      <c r="BN26">
        <f t="shared" si="26"/>
        <v>17.073370278239246</v>
      </c>
    </row>
    <row r="27" spans="1:66" x14ac:dyDescent="0.35">
      <c r="A27" s="11">
        <v>1573</v>
      </c>
      <c r="B27" s="5">
        <f t="shared" si="3"/>
        <v>6.3572790845518119E-4</v>
      </c>
      <c r="C27" s="5">
        <v>45</v>
      </c>
      <c r="D27" s="5">
        <v>20.100000000000001</v>
      </c>
      <c r="E27" s="5">
        <v>14.1</v>
      </c>
      <c r="F27" s="5">
        <v>19.2</v>
      </c>
      <c r="G27" s="11">
        <v>0</v>
      </c>
      <c r="H27" s="11">
        <v>0</v>
      </c>
      <c r="I27" s="5">
        <v>0</v>
      </c>
      <c r="J27" s="5">
        <v>0</v>
      </c>
      <c r="K27" s="5">
        <v>0</v>
      </c>
      <c r="L27" s="5">
        <v>1522</v>
      </c>
      <c r="M27" s="5">
        <v>26</v>
      </c>
      <c r="N27" s="5">
        <v>99.3</v>
      </c>
      <c r="O27" s="6">
        <v>8.1363146524345531</v>
      </c>
      <c r="P27" s="5">
        <v>0.2</v>
      </c>
      <c r="Q27">
        <f t="shared" si="4"/>
        <v>0.74925074925074919</v>
      </c>
      <c r="R27" s="5">
        <f t="shared" si="5"/>
        <v>0.39427226363279722</v>
      </c>
      <c r="S27" s="5">
        <f t="shared" si="6"/>
        <v>0.34970238095238093</v>
      </c>
      <c r="T27" s="6">
        <f t="shared" si="7"/>
        <v>0.34249018908312517</v>
      </c>
      <c r="U27" s="5">
        <f t="shared" si="8"/>
        <v>0</v>
      </c>
      <c r="V27" s="8">
        <f t="shared" si="9"/>
        <v>0</v>
      </c>
      <c r="W27" s="8">
        <f t="shared" si="10"/>
        <v>0</v>
      </c>
      <c r="X27" s="8">
        <f t="shared" si="11"/>
        <v>0</v>
      </c>
      <c r="Y27" s="8">
        <f t="shared" si="12"/>
        <v>0</v>
      </c>
      <c r="Z27" s="9">
        <f t="shared" si="13"/>
        <v>1.8357155829190523</v>
      </c>
      <c r="AA27" s="9">
        <f t="shared" si="14"/>
        <v>0.40815187070501002</v>
      </c>
      <c r="AB27" s="9">
        <f t="shared" si="14"/>
        <v>0.21477851324105857</v>
      </c>
      <c r="AC27" s="9">
        <f t="shared" si="14"/>
        <v>0.19049921687558144</v>
      </c>
      <c r="AD27" s="9">
        <f t="shared" si="14"/>
        <v>0.18657039917835005</v>
      </c>
      <c r="AE27" s="9">
        <f t="shared" si="14"/>
        <v>0</v>
      </c>
      <c r="AF27" s="9">
        <f t="shared" si="14"/>
        <v>0</v>
      </c>
      <c r="AG27" s="9">
        <f t="shared" si="14"/>
        <v>0</v>
      </c>
      <c r="AH27" s="9">
        <f t="shared" si="14"/>
        <v>0</v>
      </c>
      <c r="AI27" s="9">
        <f t="shared" si="14"/>
        <v>0</v>
      </c>
      <c r="AJ27" s="7">
        <f t="shared" si="15"/>
        <v>0.25947353509536558</v>
      </c>
      <c r="AK27" s="7">
        <f t="shared" si="15"/>
        <v>0.1365406950038516</v>
      </c>
      <c r="AL27" s="7">
        <f t="shared" si="15"/>
        <v>0.12110566870666335</v>
      </c>
      <c r="AM27" s="7">
        <f t="shared" si="15"/>
        <v>0.11860800964930072</v>
      </c>
      <c r="AN27" s="7">
        <f t="shared" si="15"/>
        <v>0</v>
      </c>
      <c r="AO27" s="7">
        <f t="shared" si="15"/>
        <v>0</v>
      </c>
      <c r="AP27" s="7">
        <f t="shared" si="15"/>
        <v>0</v>
      </c>
      <c r="AQ27" s="7">
        <f t="shared" si="15"/>
        <v>0</v>
      </c>
      <c r="AR27" s="7">
        <f t="shared" si="15"/>
        <v>0</v>
      </c>
      <c r="AS27" s="10">
        <f t="shared" si="16"/>
        <v>8.1363146524345531</v>
      </c>
      <c r="AT27" s="7">
        <f t="shared" si="17"/>
        <v>8.2444492550457031</v>
      </c>
      <c r="AU27">
        <v>0.154</v>
      </c>
      <c r="AW27" s="17">
        <f t="shared" si="18"/>
        <v>5.0318461538461534</v>
      </c>
      <c r="AX27" s="17">
        <f t="shared" si="19"/>
        <v>107608.3949971049</v>
      </c>
      <c r="AY27" s="17">
        <f t="shared" si="20"/>
        <v>3591890.2731991103</v>
      </c>
      <c r="AZ27">
        <v>-1.1000000000000001</v>
      </c>
      <c r="BA27" s="11">
        <v>1573</v>
      </c>
      <c r="BD27">
        <f t="shared" si="21"/>
        <v>359.18902731991102</v>
      </c>
      <c r="BE27" s="5">
        <v>1522</v>
      </c>
      <c r="BF27">
        <f t="shared" si="27"/>
        <v>0.69</v>
      </c>
      <c r="BG27">
        <f t="shared" si="22"/>
        <v>16.770607056353221</v>
      </c>
      <c r="BI27" s="18">
        <f t="shared" si="2"/>
        <v>136872012.33466056</v>
      </c>
      <c r="BJ27" s="18">
        <f t="shared" si="23"/>
        <v>18.734556830604834</v>
      </c>
      <c r="BK27">
        <f t="shared" si="24"/>
        <v>1300</v>
      </c>
      <c r="BL27">
        <f t="shared" si="25"/>
        <v>18.983545954614105</v>
      </c>
      <c r="BM27" s="19">
        <v>0</v>
      </c>
      <c r="BN27">
        <f t="shared" si="26"/>
        <v>16.770607056353221</v>
      </c>
    </row>
    <row r="28" spans="1:66" x14ac:dyDescent="0.35">
      <c r="A28" s="15">
        <v>1573</v>
      </c>
      <c r="B28" s="5">
        <f t="shared" si="3"/>
        <v>6.3572790845518119E-4</v>
      </c>
      <c r="C28" s="14">
        <v>49.1</v>
      </c>
      <c r="D28" s="14">
        <v>15.3</v>
      </c>
      <c r="E28" s="14">
        <v>14.4</v>
      </c>
      <c r="F28" s="14">
        <v>19.100000000000001</v>
      </c>
      <c r="G28" s="14">
        <v>0</v>
      </c>
      <c r="H28" s="14">
        <v>0</v>
      </c>
      <c r="I28" s="14">
        <v>0</v>
      </c>
      <c r="J28" s="12">
        <v>0</v>
      </c>
      <c r="K28" s="12">
        <v>0</v>
      </c>
      <c r="L28" s="12">
        <v>1447</v>
      </c>
      <c r="M28" s="12">
        <v>30</v>
      </c>
      <c r="N28" s="14">
        <v>99.2</v>
      </c>
      <c r="O28" s="13">
        <v>8.1143685311190374</v>
      </c>
      <c r="P28" s="15">
        <v>0.1</v>
      </c>
      <c r="Q28">
        <f t="shared" si="4"/>
        <v>0.81751581751581748</v>
      </c>
      <c r="R28" s="5">
        <f t="shared" si="5"/>
        <v>0.30011769321302473</v>
      </c>
      <c r="S28" s="5">
        <f t="shared" si="6"/>
        <v>0.35714285714285715</v>
      </c>
      <c r="T28" s="6">
        <f t="shared" si="7"/>
        <v>0.34070638601498393</v>
      </c>
      <c r="U28" s="5">
        <f t="shared" si="8"/>
        <v>0</v>
      </c>
      <c r="V28" s="8">
        <f t="shared" si="9"/>
        <v>0</v>
      </c>
      <c r="W28" s="8">
        <f t="shared" si="10"/>
        <v>0</v>
      </c>
      <c r="X28" s="8">
        <f t="shared" si="11"/>
        <v>0</v>
      </c>
      <c r="Y28" s="8">
        <f t="shared" si="12"/>
        <v>0</v>
      </c>
      <c r="Z28" s="9">
        <f t="shared" si="13"/>
        <v>1.8154827538866833</v>
      </c>
      <c r="AA28" s="9">
        <f t="shared" si="14"/>
        <v>0.45030216660865302</v>
      </c>
      <c r="AB28" s="9">
        <f t="shared" si="14"/>
        <v>0.16531013173797249</v>
      </c>
      <c r="AC28" s="9">
        <f t="shared" si="14"/>
        <v>0.19672060028015495</v>
      </c>
      <c r="AD28" s="9">
        <f t="shared" si="14"/>
        <v>0.18766710137321951</v>
      </c>
      <c r="AE28" s="9">
        <f t="shared" si="14"/>
        <v>0</v>
      </c>
      <c r="AF28" s="9">
        <f t="shared" si="14"/>
        <v>0</v>
      </c>
      <c r="AG28" s="9">
        <f t="shared" si="14"/>
        <v>0</v>
      </c>
      <c r="AH28" s="9">
        <f t="shared" si="14"/>
        <v>0</v>
      </c>
      <c r="AI28" s="9">
        <f t="shared" si="14"/>
        <v>0</v>
      </c>
      <c r="AJ28" s="7">
        <f t="shared" si="15"/>
        <v>0.28626965455095549</v>
      </c>
      <c r="AK28" s="7">
        <f t="shared" si="15"/>
        <v>0.10509226429623171</v>
      </c>
      <c r="AL28" s="7">
        <f t="shared" si="15"/>
        <v>0.12506077576615063</v>
      </c>
      <c r="AM28" s="7">
        <f t="shared" si="15"/>
        <v>0.1193052138418433</v>
      </c>
      <c r="AN28" s="7">
        <f t="shared" si="15"/>
        <v>0</v>
      </c>
      <c r="AO28" s="7">
        <f t="shared" si="15"/>
        <v>0</v>
      </c>
      <c r="AP28" s="7">
        <f t="shared" si="15"/>
        <v>0</v>
      </c>
      <c r="AQ28" s="7">
        <f t="shared" si="15"/>
        <v>0</v>
      </c>
      <c r="AR28" s="7">
        <f t="shared" si="15"/>
        <v>0</v>
      </c>
      <c r="AS28" s="10">
        <f t="shared" si="16"/>
        <v>8.1143685311190374</v>
      </c>
      <c r="AT28" s="7">
        <f t="shared" si="17"/>
        <v>7.9252781976956665</v>
      </c>
      <c r="AU28">
        <v>0.154</v>
      </c>
      <c r="AW28" s="17">
        <f t="shared" si="18"/>
        <v>5.0318461538461534</v>
      </c>
      <c r="AX28" s="17">
        <f t="shared" si="19"/>
        <v>107608.3949971049</v>
      </c>
      <c r="AY28" s="17">
        <f t="shared" si="20"/>
        <v>3591890.2731991103</v>
      </c>
      <c r="AZ28">
        <v>-1.1000000000000001</v>
      </c>
      <c r="BA28" s="15">
        <v>1573</v>
      </c>
      <c r="BD28">
        <f t="shared" si="21"/>
        <v>359.18902731991102</v>
      </c>
      <c r="BE28" s="12">
        <v>1447</v>
      </c>
      <c r="BF28">
        <f t="shared" si="27"/>
        <v>0.69</v>
      </c>
      <c r="BG28">
        <f t="shared" si="22"/>
        <v>16.726505846614454</v>
      </c>
      <c r="BI28" s="18">
        <f t="shared" si="2"/>
        <v>130127333.67165197</v>
      </c>
      <c r="BJ28" s="18">
        <f t="shared" si="23"/>
        <v>18.684024018814689</v>
      </c>
      <c r="BK28">
        <f t="shared" si="24"/>
        <v>1300</v>
      </c>
      <c r="BL28">
        <f t="shared" si="25"/>
        <v>18.24862743584476</v>
      </c>
      <c r="BM28" s="19">
        <v>0</v>
      </c>
      <c r="BN28">
        <f t="shared" si="26"/>
        <v>16.726505846614454</v>
      </c>
    </row>
    <row r="29" spans="1:66" x14ac:dyDescent="0.35">
      <c r="A29" s="5">
        <v>1623</v>
      </c>
      <c r="B29" s="5">
        <f t="shared" si="3"/>
        <v>6.1614294516327791E-4</v>
      </c>
      <c r="C29" s="5">
        <v>48.3</v>
      </c>
      <c r="D29" s="5">
        <v>16.399999999999999</v>
      </c>
      <c r="E29" s="5">
        <v>4.3</v>
      </c>
      <c r="F29" s="5">
        <v>9.5</v>
      </c>
      <c r="G29" s="5">
        <v>10.63</v>
      </c>
      <c r="H29" s="5">
        <v>3.46</v>
      </c>
      <c r="I29" s="5">
        <v>0.93</v>
      </c>
      <c r="J29" s="5">
        <v>4.03</v>
      </c>
      <c r="K29" s="5">
        <v>0.24</v>
      </c>
      <c r="L29" s="5">
        <v>149</v>
      </c>
      <c r="M29" s="5">
        <v>11</v>
      </c>
      <c r="N29" s="5">
        <v>97.8</v>
      </c>
      <c r="O29" s="6">
        <v>6.757786268412274</v>
      </c>
      <c r="P29" s="5">
        <v>0.2</v>
      </c>
      <c r="Q29">
        <f t="shared" si="4"/>
        <v>0.80419580419580416</v>
      </c>
      <c r="R29" s="5">
        <f t="shared" si="5"/>
        <v>0.32169478226755588</v>
      </c>
      <c r="S29" s="5">
        <f t="shared" si="6"/>
        <v>0.10664682539682539</v>
      </c>
      <c r="T29" s="6">
        <f t="shared" si="7"/>
        <v>0.16946129147342132</v>
      </c>
      <c r="U29" s="5">
        <f t="shared" si="8"/>
        <v>0.1479471120389701</v>
      </c>
      <c r="V29" s="8">
        <f t="shared" si="9"/>
        <v>4.3304130162703375E-2</v>
      </c>
      <c r="W29" s="8">
        <f t="shared" si="10"/>
        <v>1.9745222929936305E-2</v>
      </c>
      <c r="X29" s="8">
        <f t="shared" si="11"/>
        <v>0.13004194901581156</v>
      </c>
      <c r="Y29" s="8">
        <f t="shared" si="12"/>
        <v>3.3831406822667043E-3</v>
      </c>
      <c r="Z29" s="9">
        <f t="shared" si="13"/>
        <v>1.7464202581632948</v>
      </c>
      <c r="AA29" s="9">
        <f t="shared" si="14"/>
        <v>0.46048240704764531</v>
      </c>
      <c r="AB29" s="9">
        <f t="shared" si="14"/>
        <v>0.18420238815019321</v>
      </c>
      <c r="AC29" s="9">
        <f t="shared" si="14"/>
        <v>6.1065957577121528E-2</v>
      </c>
      <c r="AD29" s="9">
        <f t="shared" si="14"/>
        <v>9.7033512226686644E-2</v>
      </c>
      <c r="AE29" s="9">
        <f t="shared" si="14"/>
        <v>8.4714496036919343E-2</v>
      </c>
      <c r="AF29" s="9">
        <f t="shared" si="14"/>
        <v>2.4795938984495176E-2</v>
      </c>
      <c r="AG29" s="9">
        <f t="shared" si="14"/>
        <v>1.1306111938201116E-2</v>
      </c>
      <c r="AH29" s="9">
        <f t="shared" si="14"/>
        <v>7.4462002148655962E-2</v>
      </c>
      <c r="AI29" s="9">
        <f t="shared" si="14"/>
        <v>1.9371858900816598E-3</v>
      </c>
      <c r="AJ29" s="7">
        <f t="shared" si="15"/>
        <v>0.28372298647421151</v>
      </c>
      <c r="AK29" s="7">
        <f t="shared" si="15"/>
        <v>0.11349500194096931</v>
      </c>
      <c r="AL29" s="7">
        <f t="shared" si="15"/>
        <v>3.7625358950783443E-2</v>
      </c>
      <c r="AM29" s="7">
        <f t="shared" si="15"/>
        <v>5.978651400288764E-2</v>
      </c>
      <c r="AN29" s="7">
        <f t="shared" si="15"/>
        <v>5.2196239086210315E-2</v>
      </c>
      <c r="AO29" s="7">
        <f t="shared" si="15"/>
        <v>1.5277842873995796E-2</v>
      </c>
      <c r="AP29" s="7">
        <f t="shared" si="15"/>
        <v>6.966181107948932E-3</v>
      </c>
      <c r="AQ29" s="7">
        <f t="shared" si="15"/>
        <v>4.5879237306627206E-2</v>
      </c>
      <c r="AR29" s="7">
        <f t="shared" si="15"/>
        <v>1.1935834196436599E-3</v>
      </c>
      <c r="AS29" s="10">
        <f t="shared" si="16"/>
        <v>6.757786268412274</v>
      </c>
      <c r="AT29" s="7">
        <f t="shared" si="17"/>
        <v>6.8712758220364787</v>
      </c>
      <c r="AU29">
        <v>0.154</v>
      </c>
      <c r="AW29" s="17">
        <f t="shared" si="18"/>
        <v>4.5341922365988907</v>
      </c>
      <c r="AX29" s="17">
        <f t="shared" si="19"/>
        <v>34213.085018669095</v>
      </c>
      <c r="AY29" s="17">
        <f t="shared" si="20"/>
        <v>1142007.9938744365</v>
      </c>
      <c r="AZ29">
        <v>-1.1000000000000001</v>
      </c>
      <c r="BA29" s="5">
        <v>1623</v>
      </c>
      <c r="BD29">
        <f t="shared" si="21"/>
        <v>114.20079938744365</v>
      </c>
      <c r="BE29" s="5">
        <v>149</v>
      </c>
      <c r="BF29">
        <f t="shared" si="27"/>
        <v>0.69</v>
      </c>
      <c r="BG29">
        <f t="shared" si="22"/>
        <v>15.451594577808589</v>
      </c>
      <c r="BI29" s="18">
        <f t="shared" si="2"/>
        <v>5725142.0726837497</v>
      </c>
      <c r="BJ29" s="18">
        <f t="shared" si="23"/>
        <v>15.560377923285962</v>
      </c>
      <c r="BK29">
        <f t="shared" si="24"/>
        <v>1350</v>
      </c>
      <c r="BL29">
        <f t="shared" si="25"/>
        <v>15.821697277671605</v>
      </c>
      <c r="BM29" s="19">
        <v>2.1794126E-2</v>
      </c>
      <c r="BN29">
        <f t="shared" si="26"/>
        <v>14.682567832912909</v>
      </c>
    </row>
    <row r="30" spans="1:66" x14ac:dyDescent="0.35">
      <c r="A30" s="5">
        <v>1623</v>
      </c>
      <c r="B30" s="5">
        <f t="shared" si="3"/>
        <v>6.1614294516327791E-4</v>
      </c>
      <c r="C30" s="5">
        <v>42.7</v>
      </c>
      <c r="D30" s="5">
        <v>11.1</v>
      </c>
      <c r="E30" s="5">
        <v>7</v>
      </c>
      <c r="F30" s="5">
        <v>9.3000000000000007</v>
      </c>
      <c r="G30" s="5">
        <v>16.89</v>
      </c>
      <c r="H30" s="5">
        <v>8.39</v>
      </c>
      <c r="I30" s="11">
        <v>0</v>
      </c>
      <c r="J30" s="5">
        <v>1.68</v>
      </c>
      <c r="K30" s="5">
        <v>0.51</v>
      </c>
      <c r="L30" s="5">
        <v>64.099999999999994</v>
      </c>
      <c r="M30" s="5">
        <v>21.8</v>
      </c>
      <c r="N30" s="5">
        <v>97.7</v>
      </c>
      <c r="O30" s="6">
        <v>6.3914580295188177</v>
      </c>
      <c r="P30" s="5">
        <v>0.2</v>
      </c>
      <c r="Q30">
        <f t="shared" si="4"/>
        <v>0.71095571095571097</v>
      </c>
      <c r="R30" s="5">
        <f t="shared" si="5"/>
        <v>0.21773244409572381</v>
      </c>
      <c r="S30" s="5">
        <f t="shared" si="6"/>
        <v>0.1736111111111111</v>
      </c>
      <c r="T30" s="6">
        <f t="shared" si="7"/>
        <v>0.16589368533713877</v>
      </c>
      <c r="U30" s="5">
        <f t="shared" si="8"/>
        <v>0.23507306889352822</v>
      </c>
      <c r="V30" s="8">
        <f t="shared" si="9"/>
        <v>0.10500625782227785</v>
      </c>
      <c r="W30" s="8">
        <f t="shared" si="10"/>
        <v>0</v>
      </c>
      <c r="X30" s="8">
        <f t="shared" si="11"/>
        <v>5.4211035818005807E-2</v>
      </c>
      <c r="Y30" s="8">
        <f t="shared" si="12"/>
        <v>7.189173949816747E-3</v>
      </c>
      <c r="Z30" s="9">
        <f t="shared" si="13"/>
        <v>1.6696724879833136</v>
      </c>
      <c r="AA30" s="9">
        <f t="shared" ref="AA30:AI58" si="28">Q30/$Z30</f>
        <v>0.42580548944327828</v>
      </c>
      <c r="AB30" s="9">
        <f t="shared" si="28"/>
        <v>0.13040428327276829</v>
      </c>
      <c r="AC30" s="9">
        <f t="shared" si="28"/>
        <v>0.10397914103549998</v>
      </c>
      <c r="AD30" s="9">
        <f t="shared" si="28"/>
        <v>9.935702153031864E-2</v>
      </c>
      <c r="AE30" s="9">
        <f t="shared" si="28"/>
        <v>0.14078992771657714</v>
      </c>
      <c r="AF30" s="9">
        <f t="shared" si="28"/>
        <v>6.2890332432265161E-2</v>
      </c>
      <c r="AG30" s="9">
        <f t="shared" si="28"/>
        <v>0</v>
      </c>
      <c r="AH30" s="9">
        <f t="shared" si="28"/>
        <v>3.2468065568645572E-2</v>
      </c>
      <c r="AI30" s="9">
        <f t="shared" si="28"/>
        <v>4.305739000646811E-3</v>
      </c>
      <c r="AJ30" s="7">
        <f t="shared" si="15"/>
        <v>0.26235704833227252</v>
      </c>
      <c r="AK30" s="7">
        <f t="shared" si="15"/>
        <v>8.0347679157589821E-2</v>
      </c>
      <c r="AL30" s="7">
        <f t="shared" si="15"/>
        <v>6.4066014193160797E-2</v>
      </c>
      <c r="AM30" s="7">
        <f t="shared" si="15"/>
        <v>6.1218127868341736E-2</v>
      </c>
      <c r="AN30" s="7">
        <f t="shared" si="15"/>
        <v>8.6746720712616854E-2</v>
      </c>
      <c r="AO30" s="7">
        <f t="shared" si="15"/>
        <v>3.8749434647113466E-2</v>
      </c>
      <c r="AP30" s="7">
        <f t="shared" si="15"/>
        <v>0</v>
      </c>
      <c r="AQ30" s="7">
        <f t="shared" si="15"/>
        <v>2.0004969543219699E-2</v>
      </c>
      <c r="AR30" s="7">
        <f t="shared" si="15"/>
        <v>2.6529507089629147E-3</v>
      </c>
      <c r="AS30" s="10">
        <f t="shared" si="16"/>
        <v>6.3914580295188177</v>
      </c>
      <c r="AT30" s="7">
        <f t="shared" si="17"/>
        <v>6.5916655298947173</v>
      </c>
      <c r="AU30">
        <v>0.154</v>
      </c>
      <c r="AW30" s="17">
        <f t="shared" si="18"/>
        <v>4.5341922365988907</v>
      </c>
      <c r="AX30" s="17">
        <f t="shared" si="19"/>
        <v>34213.085018669095</v>
      </c>
      <c r="AY30" s="17">
        <f t="shared" si="20"/>
        <v>1142007.9938744365</v>
      </c>
      <c r="AZ30">
        <v>-1.1000000000000001</v>
      </c>
      <c r="BA30" s="5">
        <v>1623</v>
      </c>
      <c r="BD30">
        <f t="shared" si="21"/>
        <v>114.20079938744365</v>
      </c>
      <c r="BE30" s="5">
        <v>64.099999999999994</v>
      </c>
      <c r="BF30">
        <f t="shared" si="27"/>
        <v>0.69</v>
      </c>
      <c r="BG30">
        <f t="shared" si="22"/>
        <v>14.904547648643089</v>
      </c>
      <c r="BI30" s="18">
        <f t="shared" si="2"/>
        <v>2462963.8044230104</v>
      </c>
      <c r="BJ30" s="18">
        <f t="shared" si="23"/>
        <v>14.716875981267128</v>
      </c>
      <c r="BK30">
        <f t="shared" si="24"/>
        <v>1350</v>
      </c>
      <c r="BL30">
        <f t="shared" si="25"/>
        <v>15.177870787138275</v>
      </c>
      <c r="BM30" s="19">
        <v>3.7553524999999997E-2</v>
      </c>
      <c r="BN30">
        <f t="shared" si="26"/>
        <v>13.642769393218256</v>
      </c>
    </row>
    <row r="31" spans="1:66" x14ac:dyDescent="0.35">
      <c r="A31" s="5">
        <v>1623</v>
      </c>
      <c r="B31" s="5">
        <f t="shared" si="3"/>
        <v>6.1614294516327791E-4</v>
      </c>
      <c r="C31" s="5">
        <v>49.6</v>
      </c>
      <c r="D31" s="5">
        <v>14.7</v>
      </c>
      <c r="E31" s="5">
        <v>8.6</v>
      </c>
      <c r="F31" s="5">
        <v>12.4</v>
      </c>
      <c r="G31" s="5">
        <v>9.2100000000000009</v>
      </c>
      <c r="H31" s="5">
        <v>0.94</v>
      </c>
      <c r="I31" s="11">
        <v>0</v>
      </c>
      <c r="J31" s="5">
        <v>2.2599999999999998</v>
      </c>
      <c r="K31" s="11">
        <v>0</v>
      </c>
      <c r="L31" s="5">
        <v>208</v>
      </c>
      <c r="M31" s="5">
        <v>13</v>
      </c>
      <c r="N31" s="5">
        <v>98.1</v>
      </c>
      <c r="O31" s="6">
        <v>6.902663334962762</v>
      </c>
      <c r="P31" s="5">
        <v>0.2</v>
      </c>
      <c r="Q31">
        <f t="shared" si="4"/>
        <v>0.82584082584082585</v>
      </c>
      <c r="R31" s="5">
        <f t="shared" si="5"/>
        <v>0.28834837191055318</v>
      </c>
      <c r="S31" s="5">
        <f t="shared" si="6"/>
        <v>0.21329365079365079</v>
      </c>
      <c r="T31" s="6">
        <f t="shared" si="7"/>
        <v>0.22119158044951837</v>
      </c>
      <c r="U31" s="5">
        <f t="shared" si="8"/>
        <v>0.12818371607515661</v>
      </c>
      <c r="V31" s="8">
        <f t="shared" si="9"/>
        <v>1.1764705882352939E-2</v>
      </c>
      <c r="W31" s="8">
        <f t="shared" si="10"/>
        <v>0</v>
      </c>
      <c r="X31" s="8">
        <f t="shared" si="11"/>
        <v>7.2926750564698287E-2</v>
      </c>
      <c r="Y31" s="8">
        <f t="shared" si="12"/>
        <v>0</v>
      </c>
      <c r="Z31" s="9">
        <f t="shared" si="13"/>
        <v>1.7615496015167558</v>
      </c>
      <c r="AA31" s="9">
        <f t="shared" si="28"/>
        <v>0.46881497127855387</v>
      </c>
      <c r="AB31" s="9">
        <f t="shared" si="28"/>
        <v>0.16369018031753133</v>
      </c>
      <c r="AC31" s="9">
        <f t="shared" si="28"/>
        <v>0.12108296616229114</v>
      </c>
      <c r="AD31" s="9">
        <f t="shared" si="28"/>
        <v>0.12556647866121096</v>
      </c>
      <c r="AE31" s="9">
        <f t="shared" si="28"/>
        <v>7.2767588244342332E-2</v>
      </c>
      <c r="AF31" s="9">
        <f t="shared" si="28"/>
        <v>6.6786117587737046E-3</v>
      </c>
      <c r="AG31" s="9">
        <f t="shared" si="28"/>
        <v>0</v>
      </c>
      <c r="AH31" s="9">
        <f t="shared" si="28"/>
        <v>4.1399203577296831E-2</v>
      </c>
      <c r="AI31" s="9">
        <f t="shared" si="28"/>
        <v>0</v>
      </c>
      <c r="AJ31" s="7">
        <f t="shared" si="15"/>
        <v>0.28885703714020572</v>
      </c>
      <c r="AK31" s="7">
        <f t="shared" si="15"/>
        <v>0.10085654979515177</v>
      </c>
      <c r="AL31" s="7">
        <f t="shared" si="15"/>
        <v>7.4604415380339587E-2</v>
      </c>
      <c r="AM31" s="7">
        <f t="shared" si="15"/>
        <v>7.7366899976100398E-2</v>
      </c>
      <c r="AN31" s="7">
        <f t="shared" si="15"/>
        <v>4.4835236133297804E-2</v>
      </c>
      <c r="AO31" s="7">
        <f t="shared" si="15"/>
        <v>4.1149795186529291E-3</v>
      </c>
      <c r="AP31" s="7">
        <f t="shared" si="15"/>
        <v>0</v>
      </c>
      <c r="AQ31" s="7">
        <f t="shared" si="15"/>
        <v>2.550782721952978E-2</v>
      </c>
      <c r="AR31" s="7">
        <f t="shared" si="15"/>
        <v>0</v>
      </c>
      <c r="AS31" s="10">
        <f t="shared" si="16"/>
        <v>6.902663334962762</v>
      </c>
      <c r="AT31" s="7">
        <f t="shared" si="17"/>
        <v>7.002992128469776</v>
      </c>
      <c r="AU31">
        <v>0.154</v>
      </c>
      <c r="AW31" s="17">
        <f t="shared" si="18"/>
        <v>4.5341922365988907</v>
      </c>
      <c r="AX31" s="17">
        <f t="shared" si="19"/>
        <v>34213.085018669095</v>
      </c>
      <c r="AY31" s="17">
        <f t="shared" si="20"/>
        <v>1142007.9938744365</v>
      </c>
      <c r="AZ31">
        <v>-1.1000000000000001</v>
      </c>
      <c r="BA31" s="5">
        <v>1623</v>
      </c>
      <c r="BD31">
        <f t="shared" si="21"/>
        <v>114.20079938744365</v>
      </c>
      <c r="BE31" s="5">
        <v>208</v>
      </c>
      <c r="BF31">
        <f t="shared" si="27"/>
        <v>0.69</v>
      </c>
      <c r="BG31">
        <f t="shared" si="22"/>
        <v>15.358160034349666</v>
      </c>
      <c r="BI31" s="18">
        <f t="shared" si="2"/>
        <v>7992144.6383773219</v>
      </c>
      <c r="BJ31" s="18">
        <f t="shared" si="23"/>
        <v>15.893969697041822</v>
      </c>
      <c r="BK31">
        <f t="shared" si="24"/>
        <v>1350</v>
      </c>
      <c r="BL31">
        <f t="shared" si="25"/>
        <v>16.124985281369149</v>
      </c>
      <c r="BM31" s="19">
        <v>1.7725042999999999E-2</v>
      </c>
      <c r="BN31">
        <f t="shared" si="26"/>
        <v>14.685417814696596</v>
      </c>
    </row>
    <row r="32" spans="1:66" x14ac:dyDescent="0.35">
      <c r="A32" s="5">
        <v>1623</v>
      </c>
      <c r="B32" s="5">
        <f t="shared" si="3"/>
        <v>6.1614294516327791E-4</v>
      </c>
      <c r="C32" s="5">
        <v>42.1</v>
      </c>
      <c r="D32" s="5">
        <v>14.6</v>
      </c>
      <c r="E32" s="5">
        <v>8.1999999999999993</v>
      </c>
      <c r="F32" s="5">
        <v>14.3</v>
      </c>
      <c r="G32" s="5">
        <v>10.67</v>
      </c>
      <c r="H32" s="5">
        <v>2.9</v>
      </c>
      <c r="I32" s="5">
        <v>0.14000000000000001</v>
      </c>
      <c r="J32" s="5">
        <v>2.17</v>
      </c>
      <c r="K32" s="5">
        <v>2.75</v>
      </c>
      <c r="L32" s="5">
        <v>413</v>
      </c>
      <c r="M32" s="5">
        <v>17</v>
      </c>
      <c r="N32" s="5">
        <v>97.9</v>
      </c>
      <c r="O32" s="6">
        <v>7.2005500516564016</v>
      </c>
      <c r="P32" s="5">
        <v>0.2</v>
      </c>
      <c r="Q32">
        <f t="shared" si="4"/>
        <v>0.70096570096570099</v>
      </c>
      <c r="R32" s="5">
        <f t="shared" si="5"/>
        <v>0.28638681836014124</v>
      </c>
      <c r="S32" s="5">
        <f t="shared" si="6"/>
        <v>0.20337301587301584</v>
      </c>
      <c r="T32" s="6">
        <f t="shared" si="7"/>
        <v>0.25508383874420265</v>
      </c>
      <c r="U32" s="5">
        <f t="shared" si="8"/>
        <v>0.14850382741823243</v>
      </c>
      <c r="V32" s="8">
        <f t="shared" si="9"/>
        <v>3.629536921151439E-2</v>
      </c>
      <c r="W32" s="8">
        <f t="shared" si="10"/>
        <v>2.9723991507431E-3</v>
      </c>
      <c r="X32" s="8">
        <f t="shared" si="11"/>
        <v>7.0022587931590843E-2</v>
      </c>
      <c r="Y32" s="8">
        <f t="shared" si="12"/>
        <v>3.8765153650972654E-2</v>
      </c>
      <c r="Z32" s="9">
        <f t="shared" si="13"/>
        <v>1.7423687113061141</v>
      </c>
      <c r="AA32" s="9">
        <f t="shared" si="28"/>
        <v>0.40230618032634619</v>
      </c>
      <c r="AB32" s="9">
        <f t="shared" si="28"/>
        <v>0.16436636889872752</v>
      </c>
      <c r="AC32" s="9">
        <f t="shared" si="28"/>
        <v>0.11672214643969553</v>
      </c>
      <c r="AD32" s="9">
        <f t="shared" si="28"/>
        <v>0.14640060802801419</v>
      </c>
      <c r="AE32" s="9">
        <f t="shared" si="28"/>
        <v>8.5230999876547947E-2</v>
      </c>
      <c r="AF32" s="9">
        <f t="shared" si="28"/>
        <v>2.0831049694588846E-2</v>
      </c>
      <c r="AG32" s="9">
        <f t="shared" si="28"/>
        <v>1.7059530118139752E-3</v>
      </c>
      <c r="AH32" s="9">
        <f t="shared" si="28"/>
        <v>4.0188157349944902E-2</v>
      </c>
      <c r="AI32" s="9">
        <f t="shared" si="28"/>
        <v>2.2248536374320869E-2</v>
      </c>
      <c r="AJ32" s="7">
        <f t="shared" si="15"/>
        <v>0.2478781148036637</v>
      </c>
      <c r="AK32" s="7">
        <f t="shared" si="15"/>
        <v>0.10127317861905578</v>
      </c>
      <c r="AL32" s="7">
        <f t="shared" si="15"/>
        <v>7.1917527073133411E-2</v>
      </c>
      <c r="AM32" s="7">
        <f t="shared" si="15"/>
        <v>9.0203701804075276E-2</v>
      </c>
      <c r="AN32" s="7">
        <f t="shared" si="15"/>
        <v>5.2514479283147224E-2</v>
      </c>
      <c r="AO32" s="7">
        <f t="shared" si="15"/>
        <v>1.2834904309666571E-2</v>
      </c>
      <c r="AP32" s="7">
        <f t="shared" si="15"/>
        <v>1.0511109130092269E-3</v>
      </c>
      <c r="AQ32" s="7">
        <f t="shared" si="15"/>
        <v>2.4761649630280283E-2</v>
      </c>
      <c r="AR32" s="7">
        <f t="shared" si="15"/>
        <v>1.3708278727246375E-2</v>
      </c>
      <c r="AS32" s="10">
        <f t="shared" si="16"/>
        <v>7.2005500516564016</v>
      </c>
      <c r="AT32" s="7">
        <f t="shared" si="17"/>
        <v>7.2432880499038514</v>
      </c>
      <c r="AU32">
        <v>0.154</v>
      </c>
      <c r="AW32" s="17">
        <f t="shared" si="18"/>
        <v>4.5341922365988907</v>
      </c>
      <c r="AX32" s="17">
        <f t="shared" si="19"/>
        <v>34213.085018669095</v>
      </c>
      <c r="AY32" s="17">
        <f t="shared" si="20"/>
        <v>1142007.9938744365</v>
      </c>
      <c r="AZ32">
        <v>-1.1000000000000001</v>
      </c>
      <c r="BA32" s="5">
        <v>1623</v>
      </c>
      <c r="BD32">
        <f t="shared" si="21"/>
        <v>114.20079938744365</v>
      </c>
      <c r="BE32" s="5">
        <v>413</v>
      </c>
      <c r="BF32">
        <f t="shared" si="27"/>
        <v>0.69</v>
      </c>
      <c r="BG32">
        <f t="shared" si="22"/>
        <v>16.225678720950651</v>
      </c>
      <c r="BI32" s="18">
        <f t="shared" si="2"/>
        <v>15869017.959854992</v>
      </c>
      <c r="BJ32" s="18">
        <f t="shared" si="23"/>
        <v>16.579879210301538</v>
      </c>
      <c r="BK32">
        <f t="shared" si="24"/>
        <v>1350</v>
      </c>
      <c r="BL32">
        <f t="shared" si="25"/>
        <v>16.678287087970521</v>
      </c>
      <c r="BM32" s="19">
        <v>1.8779970999999999E-2</v>
      </c>
      <c r="BN32">
        <f t="shared" si="26"/>
        <v>15.413499479126173</v>
      </c>
    </row>
    <row r="33" spans="1:66" x14ac:dyDescent="0.35">
      <c r="A33" s="5">
        <v>1623</v>
      </c>
      <c r="B33" s="5">
        <f t="shared" si="3"/>
        <v>6.1614294516327791E-4</v>
      </c>
      <c r="C33" s="5">
        <v>65.599999999999994</v>
      </c>
      <c r="D33" s="5">
        <v>15.9</v>
      </c>
      <c r="E33" s="5">
        <v>1.4</v>
      </c>
      <c r="F33" s="5">
        <v>3.4</v>
      </c>
      <c r="G33" s="5">
        <v>4.03</v>
      </c>
      <c r="H33" s="5">
        <v>0.92</v>
      </c>
      <c r="I33" s="5">
        <v>5.0599999999999996</v>
      </c>
      <c r="J33" s="5">
        <v>1.99</v>
      </c>
      <c r="K33" s="11">
        <v>0</v>
      </c>
      <c r="L33" s="5">
        <v>25.4</v>
      </c>
      <c r="M33" s="5">
        <v>9.4</v>
      </c>
      <c r="N33" s="5">
        <v>98.3</v>
      </c>
      <c r="O33" s="6">
        <v>5.9894337166199385</v>
      </c>
      <c r="P33" s="5">
        <v>0.2</v>
      </c>
      <c r="Q33">
        <f t="shared" si="4"/>
        <v>1.0922410922410921</v>
      </c>
      <c r="R33" s="5">
        <f t="shared" si="5"/>
        <v>0.31188701451549627</v>
      </c>
      <c r="S33" s="5">
        <f t="shared" si="6"/>
        <v>3.4722222222222217E-2</v>
      </c>
      <c r="T33" s="6">
        <f t="shared" si="7"/>
        <v>6.0649304316803418E-2</v>
      </c>
      <c r="U33" s="5">
        <f t="shared" si="8"/>
        <v>5.6089074460681981E-2</v>
      </c>
      <c r="V33" s="8">
        <f t="shared" si="9"/>
        <v>1.1514392991239049E-2</v>
      </c>
      <c r="W33" s="8">
        <f t="shared" si="10"/>
        <v>0.10743099787685774</v>
      </c>
      <c r="X33" s="8">
        <f t="shared" si="11"/>
        <v>6.4214262665375929E-2</v>
      </c>
      <c r="Y33" s="8">
        <f t="shared" si="12"/>
        <v>0</v>
      </c>
      <c r="Z33" s="9">
        <f t="shared" si="13"/>
        <v>1.738748361289769</v>
      </c>
      <c r="AA33" s="9">
        <f t="shared" si="28"/>
        <v>0.62817663358192288</v>
      </c>
      <c r="AB33" s="9">
        <f t="shared" si="28"/>
        <v>0.17937444052234489</v>
      </c>
      <c r="AC33" s="9">
        <f t="shared" si="28"/>
        <v>1.9969664958571672E-2</v>
      </c>
      <c r="AD33" s="9">
        <f t="shared" si="28"/>
        <v>3.4881013070698151E-2</v>
      </c>
      <c r="AE33" s="9">
        <f t="shared" si="28"/>
        <v>3.2258304714706518E-2</v>
      </c>
      <c r="AF33" s="9">
        <f t="shared" si="28"/>
        <v>6.6222308228074487E-3</v>
      </c>
      <c r="AG33" s="9">
        <f t="shared" si="28"/>
        <v>6.1786397772457174E-2</v>
      </c>
      <c r="AH33" s="9">
        <f t="shared" si="28"/>
        <v>3.6931314556491124E-2</v>
      </c>
      <c r="AI33" s="9">
        <f t="shared" si="28"/>
        <v>0</v>
      </c>
      <c r="AJ33" s="7">
        <f t="shared" si="15"/>
        <v>0.38704660109791916</v>
      </c>
      <c r="AK33" s="7">
        <f t="shared" si="15"/>
        <v>0.11052029607045279</v>
      </c>
      <c r="AL33" s="7">
        <f t="shared" si="15"/>
        <v>1.2304168181498256E-2</v>
      </c>
      <c r="AM33" s="7">
        <f t="shared" si="15"/>
        <v>2.1491690123658751E-2</v>
      </c>
      <c r="AN33" s="7">
        <f t="shared" si="15"/>
        <v>1.9875726872893726E-2</v>
      </c>
      <c r="AO33" s="7">
        <f t="shared" si="15"/>
        <v>4.0802408027156185E-3</v>
      </c>
      <c r="AP33" s="7">
        <f t="shared" si="15"/>
        <v>3.8069253094551551E-2</v>
      </c>
      <c r="AQ33" s="7">
        <f t="shared" si="15"/>
        <v>2.2754968919587875E-2</v>
      </c>
      <c r="AR33" s="7">
        <f t="shared" si="15"/>
        <v>0</v>
      </c>
      <c r="AS33" s="10">
        <f t="shared" si="16"/>
        <v>5.9894337166199385</v>
      </c>
      <c r="AT33" s="7">
        <f t="shared" si="17"/>
        <v>6.0880778686173986</v>
      </c>
      <c r="AU33">
        <v>0.154</v>
      </c>
      <c r="AW33" s="17">
        <f t="shared" si="18"/>
        <v>4.5341922365988907</v>
      </c>
      <c r="AX33" s="17">
        <f t="shared" si="19"/>
        <v>34213.085018669095</v>
      </c>
      <c r="AY33" s="17">
        <f t="shared" si="20"/>
        <v>1142007.9938744365</v>
      </c>
      <c r="AZ33">
        <v>-1.1000000000000001</v>
      </c>
      <c r="BA33" s="5">
        <v>1623</v>
      </c>
      <c r="BD33">
        <f t="shared" si="21"/>
        <v>114.20079938744365</v>
      </c>
      <c r="BE33" s="5">
        <v>25.4</v>
      </c>
      <c r="BF33">
        <f t="shared" si="27"/>
        <v>0.69</v>
      </c>
      <c r="BG33">
        <f t="shared" si="22"/>
        <v>12.998300403043778</v>
      </c>
      <c r="BI33" s="18">
        <f t="shared" si="2"/>
        <v>975963.81641723134</v>
      </c>
      <c r="BJ33" s="18">
        <f t="shared" si="23"/>
        <v>13.791180791364996</v>
      </c>
      <c r="BK33">
        <f t="shared" si="24"/>
        <v>1350</v>
      </c>
      <c r="BL33">
        <f t="shared" si="25"/>
        <v>14.018317345265386</v>
      </c>
      <c r="BM33" s="19">
        <v>7.6813360000000004E-3</v>
      </c>
      <c r="BN33">
        <f t="shared" si="26"/>
        <v>12.69791522986403</v>
      </c>
    </row>
    <row r="34" spans="1:66" x14ac:dyDescent="0.35">
      <c r="A34" s="5">
        <v>1623</v>
      </c>
      <c r="B34" s="5">
        <f t="shared" si="3"/>
        <v>6.1614294516327791E-4</v>
      </c>
      <c r="C34" s="5">
        <v>54.3</v>
      </c>
      <c r="D34" s="5">
        <v>14.4</v>
      </c>
      <c r="E34" s="5">
        <v>9</v>
      </c>
      <c r="F34" s="5">
        <v>9.6</v>
      </c>
      <c r="G34" s="5">
        <v>6.43</v>
      </c>
      <c r="H34" s="5">
        <v>0.57999999999999996</v>
      </c>
      <c r="I34" s="5">
        <v>1.1000000000000001</v>
      </c>
      <c r="J34" s="5">
        <v>2.88</v>
      </c>
      <c r="K34" s="5">
        <v>0</v>
      </c>
      <c r="L34" s="5">
        <v>172</v>
      </c>
      <c r="M34" s="5">
        <v>21</v>
      </c>
      <c r="N34" s="5">
        <v>98.3</v>
      </c>
      <c r="O34" s="6">
        <v>6.8201284469075487</v>
      </c>
      <c r="P34" s="5">
        <v>0.2</v>
      </c>
      <c r="Q34">
        <f t="shared" si="4"/>
        <v>0.90409590409590401</v>
      </c>
      <c r="R34" s="5">
        <f t="shared" si="5"/>
        <v>0.28246371125931741</v>
      </c>
      <c r="S34" s="5">
        <f t="shared" si="6"/>
        <v>0.22321428571428573</v>
      </c>
      <c r="T34" s="6">
        <f t="shared" si="7"/>
        <v>0.17124509454156259</v>
      </c>
      <c r="U34" s="5">
        <f t="shared" si="8"/>
        <v>8.9491997216423105E-2</v>
      </c>
      <c r="V34" s="8">
        <f t="shared" si="9"/>
        <v>7.2590738423028772E-3</v>
      </c>
      <c r="W34" s="8">
        <f t="shared" si="10"/>
        <v>2.3354564755838643E-2</v>
      </c>
      <c r="X34" s="8">
        <f t="shared" si="11"/>
        <v>9.2933204259438532E-2</v>
      </c>
      <c r="Y34" s="8">
        <f t="shared" si="12"/>
        <v>0</v>
      </c>
      <c r="Z34" s="9">
        <f t="shared" si="13"/>
        <v>1.7940578356850732</v>
      </c>
      <c r="AA34" s="9">
        <f t="shared" si="28"/>
        <v>0.50393910726443714</v>
      </c>
      <c r="AB34" s="9">
        <f t="shared" si="28"/>
        <v>0.15744403867083623</v>
      </c>
      <c r="AC34" s="9">
        <f t="shared" si="28"/>
        <v>0.12441866771204164</v>
      </c>
      <c r="AD34" s="9">
        <f t="shared" si="28"/>
        <v>9.5451267587575564E-2</v>
      </c>
      <c r="AE34" s="9">
        <f t="shared" si="28"/>
        <v>4.9882448289215814E-2</v>
      </c>
      <c r="AF34" s="9">
        <f t="shared" si="28"/>
        <v>4.0461760473462947E-3</v>
      </c>
      <c r="AG34" s="9">
        <f t="shared" si="28"/>
        <v>1.301773236698389E-2</v>
      </c>
      <c r="AH34" s="9">
        <f t="shared" si="28"/>
        <v>5.1800562061563284E-2</v>
      </c>
      <c r="AI34" s="9">
        <f t="shared" si="28"/>
        <v>0</v>
      </c>
      <c r="AJ34" s="7">
        <f t="shared" si="15"/>
        <v>0.3104985257328633</v>
      </c>
      <c r="AK34" s="7">
        <f t="shared" si="15"/>
        <v>9.7008033685050038E-2</v>
      </c>
      <c r="AL34" s="7">
        <f t="shared" si="15"/>
        <v>7.6659684357388569E-2</v>
      </c>
      <c r="AM34" s="7">
        <f t="shared" si="15"/>
        <v>5.881162513097693E-2</v>
      </c>
      <c r="AN34" s="7">
        <f t="shared" si="15"/>
        <v>3.0734718600872346E-2</v>
      </c>
      <c r="AO34" s="7">
        <f t="shared" si="15"/>
        <v>2.4930228264610564E-3</v>
      </c>
      <c r="AP34" s="7">
        <f t="shared" si="15"/>
        <v>8.0207839599407832E-3</v>
      </c>
      <c r="AQ34" s="7">
        <f t="shared" si="15"/>
        <v>3.1916550869724759E-2</v>
      </c>
      <c r="AR34" s="7">
        <f t="shared" si="15"/>
        <v>0</v>
      </c>
      <c r="AS34" s="10">
        <f t="shared" si="16"/>
        <v>6.8201284469075487</v>
      </c>
      <c r="AT34" s="7">
        <f t="shared" si="17"/>
        <v>6.7779849518638695</v>
      </c>
      <c r="AU34">
        <v>0.154</v>
      </c>
      <c r="AW34" s="17">
        <f t="shared" si="18"/>
        <v>4.5341922365988907</v>
      </c>
      <c r="AX34" s="17">
        <f t="shared" si="19"/>
        <v>34213.085018669095</v>
      </c>
      <c r="AY34" s="17">
        <f t="shared" si="20"/>
        <v>1142007.9938744365</v>
      </c>
      <c r="AZ34">
        <v>-1.1000000000000001</v>
      </c>
      <c r="BA34" s="5">
        <v>1623</v>
      </c>
      <c r="BD34">
        <f t="shared" si="21"/>
        <v>114.20079938744365</v>
      </c>
      <c r="BE34" s="5">
        <v>172</v>
      </c>
      <c r="BF34">
        <f t="shared" si="27"/>
        <v>0.69</v>
      </c>
      <c r="BG34">
        <f t="shared" si="22"/>
        <v>15.075831464236295</v>
      </c>
      <c r="BI34" s="18">
        <f t="shared" ref="BI34:BI65" si="29">10^AS34</f>
        <v>6608888.8355812449</v>
      </c>
      <c r="BJ34" s="18">
        <f t="shared" ref="BJ34:BJ65" si="30">LN(BI34)</f>
        <v>15.703926094153957</v>
      </c>
      <c r="BK34">
        <f t="shared" si="24"/>
        <v>1350</v>
      </c>
      <c r="BL34">
        <f t="shared" si="25"/>
        <v>15.606887110699711</v>
      </c>
      <c r="BM34" s="19">
        <v>1.2751156E-2</v>
      </c>
      <c r="BN34">
        <f t="shared" si="26"/>
        <v>14.622004558479215</v>
      </c>
    </row>
    <row r="35" spans="1:66" x14ac:dyDescent="0.35">
      <c r="A35" s="5">
        <v>1623</v>
      </c>
      <c r="B35" s="5">
        <f t="shared" si="3"/>
        <v>6.1614294516327791E-4</v>
      </c>
      <c r="C35" s="5">
        <v>62.4</v>
      </c>
      <c r="D35" s="5">
        <v>17</v>
      </c>
      <c r="E35" s="5">
        <v>3.2</v>
      </c>
      <c r="F35" s="5">
        <v>6.5</v>
      </c>
      <c r="G35" s="5">
        <v>3.49</v>
      </c>
      <c r="H35" s="5">
        <v>0.61</v>
      </c>
      <c r="I35" s="5">
        <v>1.55</v>
      </c>
      <c r="J35" s="5">
        <v>5.19</v>
      </c>
      <c r="K35" s="11">
        <v>0</v>
      </c>
      <c r="L35" s="5">
        <v>65.400000000000006</v>
      </c>
      <c r="M35" s="5">
        <v>11.9</v>
      </c>
      <c r="N35" s="5">
        <v>99.9</v>
      </c>
      <c r="O35" s="6">
        <v>6.4001777483242677</v>
      </c>
      <c r="P35" s="5">
        <v>0.2</v>
      </c>
      <c r="Q35">
        <f t="shared" si="4"/>
        <v>1.0389610389610389</v>
      </c>
      <c r="R35" s="5">
        <f t="shared" si="5"/>
        <v>0.33346410357002748</v>
      </c>
      <c r="S35" s="5">
        <f t="shared" si="6"/>
        <v>7.9365079365079375E-2</v>
      </c>
      <c r="T35" s="6">
        <f t="shared" si="7"/>
        <v>0.11594719942918301</v>
      </c>
      <c r="U35" s="5">
        <f t="shared" si="8"/>
        <v>4.8573416840640232E-2</v>
      </c>
      <c r="V35" s="8">
        <f t="shared" si="9"/>
        <v>7.6345431789737166E-3</v>
      </c>
      <c r="W35" s="8">
        <f t="shared" si="10"/>
        <v>3.2908704883227176E-2</v>
      </c>
      <c r="X35" s="8">
        <f t="shared" si="11"/>
        <v>0.16747337850919652</v>
      </c>
      <c r="Y35" s="8">
        <f t="shared" si="12"/>
        <v>0</v>
      </c>
      <c r="Z35" s="9">
        <f t="shared" si="13"/>
        <v>1.8243274647373662</v>
      </c>
      <c r="AA35" s="9">
        <f t="shared" si="28"/>
        <v>0.56950358915448862</v>
      </c>
      <c r="AB35" s="9">
        <f t="shared" si="28"/>
        <v>0.18278741619341549</v>
      </c>
      <c r="AC35" s="9">
        <f t="shared" si="28"/>
        <v>4.3503746393745671E-2</v>
      </c>
      <c r="AD35" s="9">
        <f t="shared" si="28"/>
        <v>6.3556133243806101E-2</v>
      </c>
      <c r="AE35" s="9">
        <f t="shared" si="28"/>
        <v>2.6625382657182634E-2</v>
      </c>
      <c r="AF35" s="9">
        <f t="shared" si="28"/>
        <v>4.184853501656185E-3</v>
      </c>
      <c r="AG35" s="9">
        <f t="shared" si="28"/>
        <v>1.8038814587470337E-2</v>
      </c>
      <c r="AH35" s="9">
        <f t="shared" si="28"/>
        <v>9.1800064268235046E-2</v>
      </c>
      <c r="AI35" s="9">
        <f t="shared" si="28"/>
        <v>0</v>
      </c>
      <c r="AJ35" s="7">
        <f t="shared" si="15"/>
        <v>0.35089561870270403</v>
      </c>
      <c r="AK35" s="7">
        <f t="shared" si="15"/>
        <v>0.11262317695219684</v>
      </c>
      <c r="AL35" s="7">
        <f t="shared" si="15"/>
        <v>2.6804526428678789E-2</v>
      </c>
      <c r="AM35" s="7">
        <f t="shared" si="15"/>
        <v>3.9159663120028408E-2</v>
      </c>
      <c r="AN35" s="7">
        <f t="shared" si="15"/>
        <v>1.6405041686495769E-2</v>
      </c>
      <c r="AO35" s="7">
        <f t="shared" si="15"/>
        <v>2.5784679615872986E-3</v>
      </c>
      <c r="AP35" s="7">
        <f t="shared" si="15"/>
        <v>1.1114488347178273E-2</v>
      </c>
      <c r="AQ35" s="7">
        <f t="shared" si="15"/>
        <v>5.6561961964408533E-2</v>
      </c>
      <c r="AR35" s="7">
        <f t="shared" si="15"/>
        <v>0</v>
      </c>
      <c r="AS35" s="10">
        <f t="shared" si="16"/>
        <v>6.4001777483242677</v>
      </c>
      <c r="AT35" s="7">
        <f t="shared" si="17"/>
        <v>6.4563056728873267</v>
      </c>
      <c r="AU35">
        <v>0.154</v>
      </c>
      <c r="AW35" s="17">
        <f t="shared" si="18"/>
        <v>4.5341922365988907</v>
      </c>
      <c r="AX35" s="17">
        <f t="shared" si="19"/>
        <v>34213.085018669095</v>
      </c>
      <c r="AY35" s="17">
        <f t="shared" si="20"/>
        <v>1142007.9938744365</v>
      </c>
      <c r="AZ35">
        <v>-1.1000000000000001</v>
      </c>
      <c r="BA35" s="5">
        <v>1623</v>
      </c>
      <c r="BD35">
        <f t="shared" si="21"/>
        <v>114.20079938744365</v>
      </c>
      <c r="BE35" s="5">
        <v>65.400000000000006</v>
      </c>
      <c r="BF35">
        <f t="shared" si="27"/>
        <v>0.69</v>
      </c>
      <c r="BG35">
        <f t="shared" si="22"/>
        <v>14.3784752126565</v>
      </c>
      <c r="BI35" s="18">
        <f t="shared" si="29"/>
        <v>2512914.7084128694</v>
      </c>
      <c r="BJ35" s="18">
        <f t="shared" si="30"/>
        <v>14.736953875803657</v>
      </c>
      <c r="BK35">
        <f t="shared" si="24"/>
        <v>1350</v>
      </c>
      <c r="BL35">
        <f t="shared" si="25"/>
        <v>14.866193198203252</v>
      </c>
      <c r="BM35" s="19">
        <v>7.6666199999999999E-3</v>
      </c>
      <c r="BN35">
        <f t="shared" si="26"/>
        <v>14.146757002402047</v>
      </c>
    </row>
    <row r="36" spans="1:66" x14ac:dyDescent="0.35">
      <c r="A36" s="5">
        <v>1623</v>
      </c>
      <c r="B36" s="5">
        <f t="shared" si="3"/>
        <v>6.1614294516327791E-4</v>
      </c>
      <c r="C36" s="5">
        <v>45.6</v>
      </c>
      <c r="D36" s="5">
        <v>11.4</v>
      </c>
      <c r="E36" s="5">
        <v>13.5</v>
      </c>
      <c r="F36" s="5">
        <v>9.6999999999999993</v>
      </c>
      <c r="G36" s="5">
        <v>11.76</v>
      </c>
      <c r="H36" s="5">
        <v>2.44</v>
      </c>
      <c r="I36" s="5">
        <v>0.13</v>
      </c>
      <c r="J36" s="5">
        <v>2.4900000000000002</v>
      </c>
      <c r="K36" s="11">
        <v>0</v>
      </c>
      <c r="L36" s="5">
        <v>283</v>
      </c>
      <c r="M36" s="5">
        <v>14</v>
      </c>
      <c r="N36" s="5">
        <v>97.3</v>
      </c>
      <c r="O36" s="6">
        <v>7.0363864355242907</v>
      </c>
      <c r="P36" s="5">
        <v>0.2</v>
      </c>
      <c r="Q36">
        <f t="shared" si="4"/>
        <v>0.75924075924075929</v>
      </c>
      <c r="R36" s="5">
        <f t="shared" si="5"/>
        <v>0.22361710474695962</v>
      </c>
      <c r="S36" s="5">
        <f t="shared" si="6"/>
        <v>0.33482142857142855</v>
      </c>
      <c r="T36" s="6">
        <f t="shared" si="7"/>
        <v>0.17302889760970386</v>
      </c>
      <c r="U36" s="5">
        <f t="shared" si="8"/>
        <v>0.16367432150313152</v>
      </c>
      <c r="V36" s="8">
        <f t="shared" si="9"/>
        <v>3.0538172715894867E-2</v>
      </c>
      <c r="W36" s="8">
        <f t="shared" si="10"/>
        <v>2.7600849256900211E-3</v>
      </c>
      <c r="X36" s="8">
        <f t="shared" si="11"/>
        <v>8.0348499515972907E-2</v>
      </c>
      <c r="Y36" s="8">
        <f t="shared" si="12"/>
        <v>0</v>
      </c>
      <c r="Z36" s="9">
        <f t="shared" si="13"/>
        <v>1.7680292688295407</v>
      </c>
      <c r="AA36" s="9">
        <f t="shared" si="28"/>
        <v>0.4294277094990554</v>
      </c>
      <c r="AB36" s="9">
        <f t="shared" si="28"/>
        <v>0.12647816904920198</v>
      </c>
      <c r="AC36" s="9">
        <f t="shared" si="28"/>
        <v>0.18937550100235889</v>
      </c>
      <c r="AD36" s="9">
        <f t="shared" si="28"/>
        <v>9.7865403395867606E-2</v>
      </c>
      <c r="AE36" s="9">
        <f t="shared" si="28"/>
        <v>9.2574441152485074E-2</v>
      </c>
      <c r="AF36" s="9">
        <f t="shared" si="28"/>
        <v>1.7272436183203885E-2</v>
      </c>
      <c r="AG36" s="9">
        <f t="shared" si="28"/>
        <v>1.5611081639599976E-3</v>
      </c>
      <c r="AH36" s="9">
        <f t="shared" si="28"/>
        <v>4.5445231553867149E-2</v>
      </c>
      <c r="AI36" s="9">
        <f t="shared" si="28"/>
        <v>0</v>
      </c>
      <c r="AJ36" s="7">
        <f t="shared" si="15"/>
        <v>0.26458885366546853</v>
      </c>
      <c r="AK36" s="7">
        <f t="shared" si="15"/>
        <v>7.7928631576834245E-2</v>
      </c>
      <c r="AL36" s="7">
        <f t="shared" si="15"/>
        <v>0.1166823789293647</v>
      </c>
      <c r="AM36" s="7">
        <f t="shared" si="15"/>
        <v>6.0299077877922123E-2</v>
      </c>
      <c r="AN36" s="7">
        <f t="shared" si="15"/>
        <v>5.7039088818536712E-2</v>
      </c>
      <c r="AO36" s="7">
        <f t="shared" si="15"/>
        <v>1.0642289700064006E-2</v>
      </c>
      <c r="AP36" s="7">
        <f t="shared" si="15"/>
        <v>9.618657818607502E-4</v>
      </c>
      <c r="AQ36" s="7">
        <f t="shared" si="15"/>
        <v>2.800075881322683E-2</v>
      </c>
      <c r="AR36" s="7">
        <f t="shared" si="15"/>
        <v>0</v>
      </c>
      <c r="AS36" s="10">
        <f t="shared" si="16"/>
        <v>7.0363864355242907</v>
      </c>
      <c r="AT36" s="7">
        <f t="shared" si="17"/>
        <v>6.9483078172343316</v>
      </c>
      <c r="AU36">
        <v>0.154</v>
      </c>
      <c r="AW36" s="17">
        <f t="shared" si="18"/>
        <v>4.5341922365988907</v>
      </c>
      <c r="AX36" s="17">
        <f t="shared" si="19"/>
        <v>34213.085018669095</v>
      </c>
      <c r="AY36" s="17">
        <f t="shared" si="20"/>
        <v>1142007.9938744365</v>
      </c>
      <c r="AZ36">
        <v>-1.1000000000000001</v>
      </c>
      <c r="BA36" s="5">
        <v>1623</v>
      </c>
      <c r="BD36">
        <f t="shared" si="21"/>
        <v>114.20079938744365</v>
      </c>
      <c r="BE36" s="5">
        <v>283</v>
      </c>
      <c r="BF36">
        <f t="shared" si="27"/>
        <v>0.69</v>
      </c>
      <c r="BG36">
        <f t="shared" si="22"/>
        <v>15.880189485023521</v>
      </c>
      <c r="BI36" s="18">
        <f t="shared" si="29"/>
        <v>10873927.560869165</v>
      </c>
      <c r="BJ36" s="18">
        <f t="shared" si="30"/>
        <v>16.201878514983743</v>
      </c>
      <c r="BK36">
        <f t="shared" si="24"/>
        <v>1350</v>
      </c>
      <c r="BL36">
        <f t="shared" si="25"/>
        <v>15.999070001497769</v>
      </c>
      <c r="BM36" s="19">
        <v>2.5033303E-2</v>
      </c>
      <c r="BN36">
        <f t="shared" si="26"/>
        <v>15.054686685382041</v>
      </c>
    </row>
    <row r="37" spans="1:66" x14ac:dyDescent="0.35">
      <c r="A37" s="5">
        <v>1623</v>
      </c>
      <c r="B37" s="5">
        <f t="shared" si="3"/>
        <v>6.1614294516327791E-4</v>
      </c>
      <c r="C37" s="5">
        <v>58.1</v>
      </c>
      <c r="D37" s="5">
        <v>20.6</v>
      </c>
      <c r="E37" s="5">
        <v>2.1</v>
      </c>
      <c r="F37" s="5">
        <v>4.8</v>
      </c>
      <c r="G37" s="5">
        <v>5.01</v>
      </c>
      <c r="H37" s="5">
        <v>1.65</v>
      </c>
      <c r="I37" s="5">
        <v>2.08</v>
      </c>
      <c r="J37" s="5">
        <v>6.23</v>
      </c>
      <c r="K37" s="11">
        <v>0</v>
      </c>
      <c r="L37" s="5">
        <v>131</v>
      </c>
      <c r="M37" s="5">
        <v>13</v>
      </c>
      <c r="N37" s="5">
        <v>100.7</v>
      </c>
      <c r="O37" s="6">
        <v>6.7018712956557644</v>
      </c>
      <c r="P37" s="5">
        <v>0.2</v>
      </c>
      <c r="Q37">
        <f t="shared" si="4"/>
        <v>0.96736596736596736</v>
      </c>
      <c r="R37" s="5">
        <f t="shared" si="5"/>
        <v>0.40408003138485687</v>
      </c>
      <c r="S37" s="5">
        <f t="shared" si="6"/>
        <v>5.2083333333333336E-2</v>
      </c>
      <c r="T37" s="6">
        <f t="shared" si="7"/>
        <v>8.5622547270781293E-2</v>
      </c>
      <c r="U37" s="5">
        <f t="shared" si="8"/>
        <v>6.9728601252609601E-2</v>
      </c>
      <c r="V37" s="8">
        <f t="shared" si="9"/>
        <v>2.0650813516896117E-2</v>
      </c>
      <c r="W37" s="8">
        <f t="shared" si="10"/>
        <v>4.4161358811040337E-2</v>
      </c>
      <c r="X37" s="8">
        <f t="shared" si="11"/>
        <v>0.20103259115843822</v>
      </c>
      <c r="Y37" s="8">
        <f t="shared" si="12"/>
        <v>0</v>
      </c>
      <c r="Z37" s="9">
        <f t="shared" si="13"/>
        <v>1.844725244093923</v>
      </c>
      <c r="AA37" s="9">
        <f t="shared" si="28"/>
        <v>0.52439569006988362</v>
      </c>
      <c r="AB37" s="9">
        <f t="shared" si="28"/>
        <v>0.21904618732711581</v>
      </c>
      <c r="AC37" s="9">
        <f t="shared" si="28"/>
        <v>2.8233653493973408E-2</v>
      </c>
      <c r="AD37" s="9">
        <f t="shared" si="28"/>
        <v>4.6414796753560271E-2</v>
      </c>
      <c r="AE37" s="9">
        <f t="shared" si="28"/>
        <v>3.7798908794603896E-2</v>
      </c>
      <c r="AF37" s="9">
        <f t="shared" si="28"/>
        <v>1.119451993353038E-2</v>
      </c>
      <c r="AG37" s="9">
        <f t="shared" si="28"/>
        <v>2.3939260847883691E-2</v>
      </c>
      <c r="AH37" s="9">
        <f t="shared" si="28"/>
        <v>0.10897698277944895</v>
      </c>
      <c r="AI37" s="9">
        <f t="shared" si="28"/>
        <v>0</v>
      </c>
      <c r="AJ37" s="7">
        <f t="shared" si="15"/>
        <v>0.32310270491058757</v>
      </c>
      <c r="AK37" s="7">
        <f t="shared" si="15"/>
        <v>0.13496376298651622</v>
      </c>
      <c r="AL37" s="7">
        <f t="shared" si="15"/>
        <v>1.7395966416496246E-2</v>
      </c>
      <c r="AM37" s="7">
        <f t="shared" si="15"/>
        <v>2.8598149570893572E-2</v>
      </c>
      <c r="AN37" s="7">
        <f t="shared" si="15"/>
        <v>2.3289530988665371E-2</v>
      </c>
      <c r="AO37" s="7">
        <f t="shared" si="15"/>
        <v>6.8974244815344296E-3</v>
      </c>
      <c r="AP37" s="7">
        <f t="shared" si="15"/>
        <v>1.4750006683847006E-2</v>
      </c>
      <c r="AQ37" s="7">
        <f t="shared" si="15"/>
        <v>6.7145399124737493E-2</v>
      </c>
      <c r="AR37" s="7">
        <f t="shared" si="15"/>
        <v>0</v>
      </c>
      <c r="AS37" s="10">
        <f t="shared" si="16"/>
        <v>6.7018712956557644</v>
      </c>
      <c r="AT37" s="7">
        <f t="shared" si="17"/>
        <v>6.6530364642767861</v>
      </c>
      <c r="AU37">
        <v>0.154</v>
      </c>
      <c r="AW37" s="17">
        <f t="shared" si="18"/>
        <v>4.5341922365988907</v>
      </c>
      <c r="AX37" s="17">
        <f t="shared" si="19"/>
        <v>34213.085018669095</v>
      </c>
      <c r="AY37" s="17">
        <f t="shared" si="20"/>
        <v>1142007.9938744365</v>
      </c>
      <c r="AZ37">
        <v>-1.1000000000000001</v>
      </c>
      <c r="BA37" s="5">
        <v>1623</v>
      </c>
      <c r="BD37">
        <f t="shared" si="21"/>
        <v>114.20079938744365</v>
      </c>
      <c r="BE37" s="5">
        <v>131</v>
      </c>
      <c r="BF37">
        <f t="shared" si="27"/>
        <v>0.69</v>
      </c>
      <c r="BG37">
        <f t="shared" si="22"/>
        <v>14.72001426455839</v>
      </c>
      <c r="BI37" s="18">
        <f t="shared" si="29"/>
        <v>5033514.1712857159</v>
      </c>
      <c r="BJ37" s="18">
        <f t="shared" si="30"/>
        <v>15.431628940541655</v>
      </c>
      <c r="BK37">
        <f t="shared" si="24"/>
        <v>1350</v>
      </c>
      <c r="BL37">
        <f t="shared" si="25"/>
        <v>15.319182585789541</v>
      </c>
      <c r="BM37" s="19">
        <v>1.1374263000000001E-2</v>
      </c>
      <c r="BN37">
        <f t="shared" si="26"/>
        <v>14.39704637151323</v>
      </c>
    </row>
    <row r="38" spans="1:66" x14ac:dyDescent="0.35">
      <c r="A38" s="5">
        <v>1623</v>
      </c>
      <c r="B38" s="5">
        <f t="shared" si="3"/>
        <v>6.1614294516327791E-4</v>
      </c>
      <c r="C38" s="5">
        <v>40.5</v>
      </c>
      <c r="D38" s="5">
        <v>10.6</v>
      </c>
      <c r="E38" s="5">
        <v>15</v>
      </c>
      <c r="F38" s="5">
        <v>17.399999999999999</v>
      </c>
      <c r="G38" s="5">
        <v>13.39</v>
      </c>
      <c r="H38" s="5">
        <v>0</v>
      </c>
      <c r="I38" s="5">
        <v>0</v>
      </c>
      <c r="J38" s="5">
        <v>0.64</v>
      </c>
      <c r="K38" s="5">
        <v>0</v>
      </c>
      <c r="L38" s="5">
        <v>876</v>
      </c>
      <c r="M38" s="5">
        <v>143</v>
      </c>
      <c r="N38" s="5">
        <v>97.6</v>
      </c>
      <c r="O38" s="6">
        <v>7.527104106168081</v>
      </c>
      <c r="P38" s="5">
        <v>0.2</v>
      </c>
      <c r="Q38">
        <f t="shared" si="4"/>
        <v>0.67432567432567425</v>
      </c>
      <c r="R38" s="5">
        <f t="shared" si="5"/>
        <v>0.20792467634366418</v>
      </c>
      <c r="S38" s="5">
        <f t="shared" si="6"/>
        <v>0.37202380952380953</v>
      </c>
      <c r="T38" s="6">
        <f t="shared" si="7"/>
        <v>0.31038173385658219</v>
      </c>
      <c r="U38" s="5">
        <f t="shared" si="8"/>
        <v>0.18636047320807239</v>
      </c>
      <c r="V38" s="8">
        <f t="shared" si="9"/>
        <v>0</v>
      </c>
      <c r="W38" s="8">
        <f t="shared" si="10"/>
        <v>0</v>
      </c>
      <c r="X38" s="8">
        <f t="shared" si="11"/>
        <v>2.065182316876412E-2</v>
      </c>
      <c r="Y38" s="8">
        <f t="shared" si="12"/>
        <v>0</v>
      </c>
      <c r="Z38" s="9">
        <f t="shared" si="13"/>
        <v>1.7716681904265665</v>
      </c>
      <c r="AA38" s="9">
        <f t="shared" si="28"/>
        <v>0.38061623388029342</v>
      </c>
      <c r="AB38" s="9">
        <f t="shared" si="28"/>
        <v>0.11736095814510386</v>
      </c>
      <c r="AC38" s="9">
        <f t="shared" si="28"/>
        <v>0.20998503643858782</v>
      </c>
      <c r="AD38" s="9">
        <f t="shared" si="28"/>
        <v>0.17519179693679054</v>
      </c>
      <c r="AE38" s="9">
        <f t="shared" si="28"/>
        <v>0.10518926411564808</v>
      </c>
      <c r="AF38" s="9">
        <f t="shared" si="28"/>
        <v>0</v>
      </c>
      <c r="AG38" s="9">
        <f t="shared" si="28"/>
        <v>0</v>
      </c>
      <c r="AH38" s="9">
        <f t="shared" si="28"/>
        <v>1.1656710483576362E-2</v>
      </c>
      <c r="AI38" s="9">
        <f t="shared" si="28"/>
        <v>0</v>
      </c>
      <c r="AJ38" s="7">
        <f t="shared" si="15"/>
        <v>0.23451400731995897</v>
      </c>
      <c r="AK38" s="7">
        <f t="shared" si="15"/>
        <v>7.2311126398708486E-2</v>
      </c>
      <c r="AL38" s="7">
        <f t="shared" si="15"/>
        <v>0.12938079879148973</v>
      </c>
      <c r="AM38" s="7">
        <f t="shared" si="15"/>
        <v>0.10794318973308105</v>
      </c>
      <c r="AN38" s="7">
        <f t="shared" si="15"/>
        <v>6.4811622991773302E-2</v>
      </c>
      <c r="AO38" s="7">
        <f t="shared" si="15"/>
        <v>0</v>
      </c>
      <c r="AP38" s="7">
        <f t="shared" si="15"/>
        <v>0</v>
      </c>
      <c r="AQ38" s="7">
        <f t="shared" si="15"/>
        <v>7.1821999282663963E-3</v>
      </c>
      <c r="AR38" s="7">
        <f t="shared" si="15"/>
        <v>0</v>
      </c>
      <c r="AS38" s="10">
        <f t="shared" si="16"/>
        <v>7.527104106168081</v>
      </c>
      <c r="AT38" s="7">
        <f t="shared" si="17"/>
        <v>7.4775875484986596</v>
      </c>
      <c r="AU38">
        <v>0.154</v>
      </c>
      <c r="AW38" s="17">
        <f t="shared" si="18"/>
        <v>4.5341922365988907</v>
      </c>
      <c r="AX38" s="17">
        <f t="shared" si="19"/>
        <v>34213.085018669095</v>
      </c>
      <c r="AY38" s="17">
        <f t="shared" si="20"/>
        <v>1142007.9938744365</v>
      </c>
      <c r="AZ38">
        <v>-1.1000000000000001</v>
      </c>
      <c r="BA38" s="5">
        <v>1623</v>
      </c>
      <c r="BD38">
        <f t="shared" si="21"/>
        <v>114.20079938744365</v>
      </c>
      <c r="BE38" s="5">
        <v>876</v>
      </c>
      <c r="BF38">
        <f t="shared" si="27"/>
        <v>0.69</v>
      </c>
      <c r="BG38">
        <f t="shared" si="22"/>
        <v>17.177569178933958</v>
      </c>
      <c r="BI38" s="18">
        <f t="shared" si="29"/>
        <v>33659224.534704469</v>
      </c>
      <c r="BJ38" s="18">
        <f t="shared" si="30"/>
        <v>17.331797708276895</v>
      </c>
      <c r="BK38">
        <f t="shared" si="24"/>
        <v>1350</v>
      </c>
      <c r="BL38">
        <f t="shared" si="25"/>
        <v>17.217781620730907</v>
      </c>
      <c r="BM38" s="19">
        <v>2.0754999999999999E-2</v>
      </c>
      <c r="BN38">
        <f t="shared" si="26"/>
        <v>16.145594839742703</v>
      </c>
    </row>
    <row r="39" spans="1:66" x14ac:dyDescent="0.35">
      <c r="A39" s="5">
        <v>1623</v>
      </c>
      <c r="B39" s="5">
        <f t="shared" si="3"/>
        <v>6.1614294516327791E-4</v>
      </c>
      <c r="C39" s="5">
        <v>72.8</v>
      </c>
      <c r="D39" s="5">
        <v>14.4</v>
      </c>
      <c r="E39" s="5">
        <v>0.3</v>
      </c>
      <c r="F39" s="5">
        <v>1</v>
      </c>
      <c r="G39" s="5">
        <v>1.1499999999999999</v>
      </c>
      <c r="H39" s="5">
        <v>0.31</v>
      </c>
      <c r="I39" s="5">
        <v>7.48</v>
      </c>
      <c r="J39" s="5">
        <v>1.51</v>
      </c>
      <c r="K39" s="11">
        <v>0</v>
      </c>
      <c r="L39" s="5">
        <v>10.199999999999999</v>
      </c>
      <c r="M39" s="5">
        <v>9.1</v>
      </c>
      <c r="N39" s="5">
        <v>98.9</v>
      </c>
      <c r="O39" s="6">
        <v>5.593200171761918</v>
      </c>
      <c r="P39" s="5">
        <v>0.2</v>
      </c>
      <c r="Q39">
        <f t="shared" si="4"/>
        <v>1.2121212121212119</v>
      </c>
      <c r="R39" s="5">
        <f t="shared" si="5"/>
        <v>0.28246371125931741</v>
      </c>
      <c r="S39" s="5">
        <f t="shared" si="6"/>
        <v>7.4404761904761901E-3</v>
      </c>
      <c r="T39" s="6">
        <f t="shared" si="7"/>
        <v>1.7838030681412771E-2</v>
      </c>
      <c r="U39" s="5">
        <f t="shared" si="8"/>
        <v>1.6005567153792623E-2</v>
      </c>
      <c r="V39" s="8">
        <f t="shared" si="9"/>
        <v>3.8798498122653313E-3</v>
      </c>
      <c r="W39" s="8">
        <f t="shared" si="10"/>
        <v>0.15881104033970275</v>
      </c>
      <c r="X39" s="8">
        <f t="shared" si="11"/>
        <v>4.872539528880284E-2</v>
      </c>
      <c r="Y39" s="8">
        <f t="shared" si="12"/>
        <v>0</v>
      </c>
      <c r="Z39" s="9">
        <f t="shared" si="13"/>
        <v>1.747285282846982</v>
      </c>
      <c r="AA39" s="9">
        <f t="shared" si="28"/>
        <v>0.69371683263205453</v>
      </c>
      <c r="AB39" s="9">
        <f t="shared" si="28"/>
        <v>0.16165861066435486</v>
      </c>
      <c r="AC39" s="9">
        <f t="shared" si="28"/>
        <v>4.2583064503083712E-3</v>
      </c>
      <c r="AD39" s="9">
        <f t="shared" si="28"/>
        <v>1.020899726938004E-2</v>
      </c>
      <c r="AE39" s="9">
        <f t="shared" si="28"/>
        <v>9.1602483640871521E-3</v>
      </c>
      <c r="AF39" s="9">
        <f t="shared" si="28"/>
        <v>2.2205016263535412E-3</v>
      </c>
      <c r="AG39" s="9">
        <f t="shared" si="28"/>
        <v>9.0890160810454548E-2</v>
      </c>
      <c r="AH39" s="9">
        <f t="shared" si="28"/>
        <v>2.7886342183006844E-2</v>
      </c>
      <c r="AI39" s="9">
        <f t="shared" si="28"/>
        <v>0</v>
      </c>
      <c r="AJ39" s="7">
        <f t="shared" si="15"/>
        <v>0.42742873236725482</v>
      </c>
      <c r="AK39" s="7">
        <f t="shared" si="15"/>
        <v>9.9604812485739283E-2</v>
      </c>
      <c r="AL39" s="7">
        <f t="shared" si="15"/>
        <v>2.6237254777007834E-3</v>
      </c>
      <c r="AM39" s="7">
        <f t="shared" si="15"/>
        <v>6.29020164471968E-3</v>
      </c>
      <c r="AN39" s="7">
        <f t="shared" si="15"/>
        <v>5.6440224054757565E-3</v>
      </c>
      <c r="AO39" s="7">
        <f t="shared" si="15"/>
        <v>1.3681464118013192E-3</v>
      </c>
      <c r="AP39" s="7">
        <f t="shared" si="15"/>
        <v>5.6001331368117406E-2</v>
      </c>
      <c r="AQ39" s="7">
        <f t="shared" si="15"/>
        <v>1.7181973002468789E-2</v>
      </c>
      <c r="AR39" s="7">
        <f t="shared" si="15"/>
        <v>0</v>
      </c>
      <c r="AS39" s="10">
        <f t="shared" si="16"/>
        <v>5.593200171761918</v>
      </c>
      <c r="AT39" s="7">
        <f t="shared" si="17"/>
        <v>5.7215621118642677</v>
      </c>
      <c r="AU39">
        <v>0.154</v>
      </c>
      <c r="AW39" s="17">
        <f t="shared" si="18"/>
        <v>4.5341922365988907</v>
      </c>
      <c r="AX39" s="17">
        <f t="shared" si="19"/>
        <v>34213.085018669095</v>
      </c>
      <c r="AY39" s="17">
        <f t="shared" si="20"/>
        <v>1142007.9938744365</v>
      </c>
      <c r="AZ39">
        <v>-1.1000000000000001</v>
      </c>
      <c r="BA39" s="5">
        <v>1623</v>
      </c>
      <c r="BD39">
        <f t="shared" si="21"/>
        <v>114.20079938744365</v>
      </c>
      <c r="BE39" s="5">
        <v>10.199999999999999</v>
      </c>
      <c r="BF39">
        <f t="shared" si="27"/>
        <v>0.69</v>
      </c>
      <c r="BG39">
        <f t="shared" si="22"/>
        <v>12.449400682332776</v>
      </c>
      <c r="BI39" s="18">
        <f t="shared" si="29"/>
        <v>391922.47745888768</v>
      </c>
      <c r="BJ39" s="18">
        <f t="shared" si="30"/>
        <v>12.878819337630729</v>
      </c>
      <c r="BK39">
        <f t="shared" si="24"/>
        <v>1350</v>
      </c>
      <c r="BL39">
        <f t="shared" si="25"/>
        <v>13.174383627418194</v>
      </c>
      <c r="BM39" s="19">
        <v>2.0042559999999998E-3</v>
      </c>
      <c r="BN39">
        <f t="shared" si="26"/>
        <v>12.361938553438378</v>
      </c>
    </row>
    <row r="40" spans="1:66" x14ac:dyDescent="0.35">
      <c r="A40" s="5">
        <v>1623</v>
      </c>
      <c r="B40" s="5">
        <f t="shared" si="3"/>
        <v>6.1614294516327791E-4</v>
      </c>
      <c r="C40" s="5">
        <v>48</v>
      </c>
      <c r="D40" s="5">
        <v>16.5</v>
      </c>
      <c r="E40" s="5">
        <v>11.9</v>
      </c>
      <c r="F40" s="5">
        <v>21.7</v>
      </c>
      <c r="G40" s="11">
        <v>0</v>
      </c>
      <c r="H40" s="11">
        <v>0</v>
      </c>
      <c r="I40" s="11">
        <v>0</v>
      </c>
      <c r="J40" s="5">
        <v>0</v>
      </c>
      <c r="K40" s="11">
        <v>0</v>
      </c>
      <c r="L40" s="5">
        <v>893</v>
      </c>
      <c r="M40" s="5">
        <v>18</v>
      </c>
      <c r="N40" s="5">
        <v>98.9</v>
      </c>
      <c r="O40" s="6">
        <v>7.5354514588885468</v>
      </c>
      <c r="P40" s="5">
        <v>0.2</v>
      </c>
      <c r="Q40">
        <f t="shared" si="4"/>
        <v>0.79920079920079912</v>
      </c>
      <c r="R40" s="5">
        <f t="shared" si="5"/>
        <v>0.32365633581796788</v>
      </c>
      <c r="S40" s="5">
        <f t="shared" si="6"/>
        <v>0.2951388888888889</v>
      </c>
      <c r="T40" s="6">
        <f t="shared" si="7"/>
        <v>0.38708526578665714</v>
      </c>
      <c r="U40" s="5">
        <f t="shared" si="8"/>
        <v>0</v>
      </c>
      <c r="V40" s="8">
        <f t="shared" si="9"/>
        <v>0</v>
      </c>
      <c r="W40" s="8">
        <f t="shared" si="10"/>
        <v>0</v>
      </c>
      <c r="X40" s="8">
        <f t="shared" si="11"/>
        <v>0</v>
      </c>
      <c r="Y40" s="8">
        <f t="shared" si="12"/>
        <v>0</v>
      </c>
      <c r="Z40" s="9">
        <f t="shared" si="13"/>
        <v>1.8050812896943129</v>
      </c>
      <c r="AA40" s="9">
        <f t="shared" si="28"/>
        <v>0.44275058622769409</v>
      </c>
      <c r="AB40" s="9">
        <f t="shared" si="28"/>
        <v>0.17930291431516554</v>
      </c>
      <c r="AC40" s="9">
        <f t="shared" si="28"/>
        <v>0.16350448623777497</v>
      </c>
      <c r="AD40" s="9">
        <f t="shared" si="28"/>
        <v>0.21444201321936548</v>
      </c>
      <c r="AE40" s="9">
        <f t="shared" si="28"/>
        <v>0</v>
      </c>
      <c r="AF40" s="9">
        <f t="shared" si="28"/>
        <v>0</v>
      </c>
      <c r="AG40" s="9">
        <f t="shared" si="28"/>
        <v>0</v>
      </c>
      <c r="AH40" s="9">
        <f t="shared" si="28"/>
        <v>0</v>
      </c>
      <c r="AI40" s="9">
        <f t="shared" si="28"/>
        <v>0</v>
      </c>
      <c r="AJ40" s="7">
        <f t="shared" si="15"/>
        <v>0.27279765017109925</v>
      </c>
      <c r="AK40" s="7">
        <f t="shared" si="15"/>
        <v>0.11047622570250495</v>
      </c>
      <c r="AL40" s="7">
        <f t="shared" si="15"/>
        <v>0.10074213569795132</v>
      </c>
      <c r="AM40" s="7">
        <f t="shared" si="15"/>
        <v>0.13212693359172242</v>
      </c>
      <c r="AN40" s="7">
        <f t="shared" si="15"/>
        <v>0</v>
      </c>
      <c r="AO40" s="7">
        <f t="shared" si="15"/>
        <v>0</v>
      </c>
      <c r="AP40" s="7">
        <f t="shared" si="15"/>
        <v>0</v>
      </c>
      <c r="AQ40" s="7">
        <f t="shared" si="15"/>
        <v>0</v>
      </c>
      <c r="AR40" s="7">
        <f t="shared" si="15"/>
        <v>0</v>
      </c>
      <c r="AS40" s="10">
        <f t="shared" si="16"/>
        <v>7.5354514588885468</v>
      </c>
      <c r="AT40" s="7">
        <f t="shared" si="17"/>
        <v>7.4198016178797861</v>
      </c>
      <c r="AU40">
        <v>0.154</v>
      </c>
      <c r="AW40" s="17">
        <f t="shared" si="18"/>
        <v>4.5341922365988907</v>
      </c>
      <c r="AX40" s="17">
        <f t="shared" si="19"/>
        <v>34213.085018669095</v>
      </c>
      <c r="AY40" s="17">
        <f t="shared" si="20"/>
        <v>1142007.9938744365</v>
      </c>
      <c r="AZ40">
        <v>-1.1000000000000001</v>
      </c>
      <c r="BA40" s="5">
        <v>1623</v>
      </c>
      <c r="BD40">
        <f t="shared" si="21"/>
        <v>114.20079938744365</v>
      </c>
      <c r="BE40" s="5">
        <v>893</v>
      </c>
      <c r="BF40">
        <f t="shared" si="27"/>
        <v>0.69</v>
      </c>
      <c r="BG40">
        <f t="shared" si="22"/>
        <v>16.10049784800816</v>
      </c>
      <c r="BI40" s="18">
        <f t="shared" si="29"/>
        <v>34312428.663802594</v>
      </c>
      <c r="BJ40" s="18">
        <f t="shared" si="30"/>
        <v>17.351018198217002</v>
      </c>
      <c r="BK40">
        <f t="shared" si="24"/>
        <v>1350</v>
      </c>
      <c r="BL40">
        <f t="shared" si="25"/>
        <v>17.084724598303101</v>
      </c>
      <c r="BM40" s="19">
        <v>0</v>
      </c>
      <c r="BN40">
        <f t="shared" si="26"/>
        <v>16.10049784800816</v>
      </c>
    </row>
    <row r="41" spans="1:66" x14ac:dyDescent="0.35">
      <c r="A41" s="5">
        <v>1623</v>
      </c>
      <c r="B41" s="5">
        <f t="shared" si="3"/>
        <v>6.1614294516327791E-4</v>
      </c>
      <c r="C41" s="5">
        <v>44.9</v>
      </c>
      <c r="D41" s="5">
        <v>19</v>
      </c>
      <c r="E41" s="5">
        <v>16</v>
      </c>
      <c r="F41" s="5">
        <v>18.5</v>
      </c>
      <c r="G41" s="11">
        <v>0</v>
      </c>
      <c r="H41" s="11">
        <v>0</v>
      </c>
      <c r="I41" s="11">
        <v>0</v>
      </c>
      <c r="J41" s="5">
        <v>0</v>
      </c>
      <c r="K41" s="11">
        <v>0</v>
      </c>
      <c r="L41" s="5">
        <v>719</v>
      </c>
      <c r="M41" s="5">
        <v>16</v>
      </c>
      <c r="N41" s="5">
        <v>99.2</v>
      </c>
      <c r="O41" s="6">
        <v>7.4413288903828825</v>
      </c>
      <c r="P41" s="5">
        <v>0.2</v>
      </c>
      <c r="Q41">
        <f t="shared" si="4"/>
        <v>0.74758574758574758</v>
      </c>
      <c r="R41" s="5">
        <f t="shared" si="5"/>
        <v>0.37269517457826601</v>
      </c>
      <c r="S41" s="5">
        <f t="shared" si="6"/>
        <v>0.3968253968253968</v>
      </c>
      <c r="T41" s="6">
        <f t="shared" si="7"/>
        <v>0.33000356760613625</v>
      </c>
      <c r="U41" s="5">
        <f t="shared" si="8"/>
        <v>0</v>
      </c>
      <c r="V41" s="8">
        <f t="shared" si="9"/>
        <v>0</v>
      </c>
      <c r="W41" s="8">
        <f t="shared" si="10"/>
        <v>0</v>
      </c>
      <c r="X41" s="8">
        <f t="shared" si="11"/>
        <v>0</v>
      </c>
      <c r="Y41" s="8">
        <f t="shared" si="12"/>
        <v>0</v>
      </c>
      <c r="Z41" s="9">
        <f t="shared" si="13"/>
        <v>1.8471098865955464</v>
      </c>
      <c r="AA41" s="9">
        <f t="shared" si="28"/>
        <v>0.40473268699981962</v>
      </c>
      <c r="AB41" s="9">
        <f t="shared" si="28"/>
        <v>0.20177206417599206</v>
      </c>
      <c r="AC41" s="9">
        <f t="shared" si="28"/>
        <v>0.21483583608379436</v>
      </c>
      <c r="AD41" s="9">
        <f t="shared" si="28"/>
        <v>0.1786594127403941</v>
      </c>
      <c r="AE41" s="9">
        <f t="shared" si="28"/>
        <v>0</v>
      </c>
      <c r="AF41" s="9">
        <f t="shared" si="28"/>
        <v>0</v>
      </c>
      <c r="AG41" s="9">
        <f t="shared" si="28"/>
        <v>0</v>
      </c>
      <c r="AH41" s="9">
        <f t="shared" si="28"/>
        <v>0</v>
      </c>
      <c r="AI41" s="9">
        <f t="shared" si="28"/>
        <v>0</v>
      </c>
      <c r="AJ41" s="7">
        <f t="shared" si="15"/>
        <v>0.24937318977191597</v>
      </c>
      <c r="AK41" s="7">
        <f t="shared" si="15"/>
        <v>0.12432043387306965</v>
      </c>
      <c r="AL41" s="7">
        <f t="shared" si="15"/>
        <v>0.13236958477128427</v>
      </c>
      <c r="AM41" s="7">
        <f t="shared" si="15"/>
        <v>0.11007973674700806</v>
      </c>
      <c r="AN41" s="7">
        <f t="shared" si="15"/>
        <v>0</v>
      </c>
      <c r="AO41" s="7">
        <f t="shared" si="15"/>
        <v>0</v>
      </c>
      <c r="AP41" s="7">
        <f t="shared" si="15"/>
        <v>0</v>
      </c>
      <c r="AQ41" s="7">
        <f t="shared" si="15"/>
        <v>0</v>
      </c>
      <c r="AR41" s="7">
        <f t="shared" si="15"/>
        <v>0</v>
      </c>
      <c r="AS41" s="10">
        <f t="shared" si="16"/>
        <v>7.4413288903828825</v>
      </c>
      <c r="AT41" s="7">
        <f t="shared" si="17"/>
        <v>7.5683237816173676</v>
      </c>
      <c r="AU41">
        <v>0.154</v>
      </c>
      <c r="AW41" s="17">
        <f t="shared" si="18"/>
        <v>4.5341922365988907</v>
      </c>
      <c r="AX41" s="17">
        <f t="shared" si="19"/>
        <v>34213.085018669095</v>
      </c>
      <c r="AY41" s="17">
        <f t="shared" si="20"/>
        <v>1142007.9938744365</v>
      </c>
      <c r="AZ41">
        <v>-1.1000000000000001</v>
      </c>
      <c r="BA41" s="5">
        <v>1623</v>
      </c>
      <c r="BD41">
        <f t="shared" si="21"/>
        <v>114.20079938744365</v>
      </c>
      <c r="BE41" s="5">
        <v>719</v>
      </c>
      <c r="BF41">
        <f t="shared" si="27"/>
        <v>0.69</v>
      </c>
      <c r="BG41">
        <f t="shared" si="22"/>
        <v>15.939500077245743</v>
      </c>
      <c r="BI41" s="18">
        <f t="shared" si="29"/>
        <v>27626692.283621542</v>
      </c>
      <c r="BJ41" s="18">
        <f t="shared" si="30"/>
        <v>17.134292975061548</v>
      </c>
      <c r="BK41">
        <f>A41-273</f>
        <v>1350</v>
      </c>
      <c r="BL41">
        <f t="shared" si="25"/>
        <v>17.426709518504477</v>
      </c>
      <c r="BM41" s="19">
        <v>0</v>
      </c>
      <c r="BN41">
        <f t="shared" si="26"/>
        <v>15.939500077245743</v>
      </c>
    </row>
    <row r="42" spans="1:66" x14ac:dyDescent="0.35">
      <c r="A42" s="12">
        <v>1623</v>
      </c>
      <c r="B42" s="5">
        <f t="shared" si="3"/>
        <v>6.1614294516327791E-4</v>
      </c>
      <c r="C42" s="12">
        <v>49.4</v>
      </c>
      <c r="D42" s="12">
        <v>15.3</v>
      </c>
      <c r="E42" s="12">
        <v>14.3</v>
      </c>
      <c r="F42" s="12">
        <v>19.2</v>
      </c>
      <c r="G42" s="15">
        <v>0</v>
      </c>
      <c r="H42" s="15">
        <v>0</v>
      </c>
      <c r="I42" s="12">
        <v>0</v>
      </c>
      <c r="J42" s="12">
        <v>0</v>
      </c>
      <c r="K42" s="15">
        <v>0</v>
      </c>
      <c r="L42" s="12">
        <v>714</v>
      </c>
      <c r="M42" s="12">
        <v>21</v>
      </c>
      <c r="N42" s="12">
        <v>99.4</v>
      </c>
      <c r="O42" s="13">
        <v>7.4382982117761749</v>
      </c>
      <c r="P42" s="12">
        <v>0.2</v>
      </c>
      <c r="Q42">
        <f t="shared" si="4"/>
        <v>0.82251082251082241</v>
      </c>
      <c r="R42" s="5">
        <f t="shared" si="5"/>
        <v>0.30011769321302473</v>
      </c>
      <c r="S42" s="5">
        <f t="shared" si="6"/>
        <v>0.35466269841269843</v>
      </c>
      <c r="T42" s="6">
        <f t="shared" si="7"/>
        <v>0.34249018908312517</v>
      </c>
      <c r="U42" s="5">
        <f t="shared" si="8"/>
        <v>0</v>
      </c>
      <c r="V42" s="8">
        <f t="shared" si="9"/>
        <v>0</v>
      </c>
      <c r="W42" s="8">
        <f t="shared" si="10"/>
        <v>0</v>
      </c>
      <c r="X42" s="8">
        <f t="shared" si="11"/>
        <v>0</v>
      </c>
      <c r="Y42" s="8">
        <f t="shared" si="12"/>
        <v>0</v>
      </c>
      <c r="Z42" s="9">
        <f t="shared" si="13"/>
        <v>1.8197814032196706</v>
      </c>
      <c r="AA42" s="9">
        <f t="shared" si="28"/>
        <v>0.45198331022373622</v>
      </c>
      <c r="AB42" s="9">
        <f t="shared" si="28"/>
        <v>0.16491963962376899</v>
      </c>
      <c r="AC42" s="9">
        <f t="shared" si="28"/>
        <v>0.19489302274724155</v>
      </c>
      <c r="AD42" s="9">
        <f t="shared" si="28"/>
        <v>0.1882040274052533</v>
      </c>
      <c r="AE42" s="9">
        <f t="shared" si="28"/>
        <v>0</v>
      </c>
      <c r="AF42" s="9">
        <f t="shared" si="28"/>
        <v>0</v>
      </c>
      <c r="AG42" s="9">
        <f t="shared" si="28"/>
        <v>0</v>
      </c>
      <c r="AH42" s="9">
        <f t="shared" si="28"/>
        <v>0</v>
      </c>
      <c r="AI42" s="9">
        <f t="shared" si="28"/>
        <v>0</v>
      </c>
      <c r="AJ42" s="7">
        <f t="shared" si="15"/>
        <v>0.27848632792590033</v>
      </c>
      <c r="AK42" s="7">
        <f t="shared" si="15"/>
        <v>0.10161407247305546</v>
      </c>
      <c r="AL42" s="7">
        <f t="shared" si="15"/>
        <v>0.12008196102725913</v>
      </c>
      <c r="AM42" s="7">
        <f t="shared" si="15"/>
        <v>0.11596058373706303</v>
      </c>
      <c r="AN42" s="7">
        <f t="shared" si="15"/>
        <v>0</v>
      </c>
      <c r="AO42" s="7">
        <f t="shared" si="15"/>
        <v>0</v>
      </c>
      <c r="AP42" s="7">
        <f t="shared" si="15"/>
        <v>0</v>
      </c>
      <c r="AQ42" s="7">
        <f t="shared" si="15"/>
        <v>0</v>
      </c>
      <c r="AR42" s="7">
        <f t="shared" si="15"/>
        <v>0</v>
      </c>
      <c r="AS42" s="10">
        <f t="shared" si="16"/>
        <v>7.4382982117761749</v>
      </c>
      <c r="AT42" s="7">
        <f t="shared" si="17"/>
        <v>7.2835875922527453</v>
      </c>
      <c r="AU42">
        <v>0.154</v>
      </c>
      <c r="AW42" s="17">
        <f t="shared" si="18"/>
        <v>4.5341922365988907</v>
      </c>
      <c r="AX42" s="17">
        <f t="shared" si="19"/>
        <v>34213.085018669095</v>
      </c>
      <c r="AY42" s="17">
        <f t="shared" si="20"/>
        <v>1142007.9938744365</v>
      </c>
      <c r="AZ42">
        <v>-1.1000000000000001</v>
      </c>
      <c r="BA42" s="12">
        <v>1623</v>
      </c>
      <c r="BD42">
        <f t="shared" si="21"/>
        <v>114.20079938744365</v>
      </c>
      <c r="BE42" s="12">
        <v>714</v>
      </c>
      <c r="BF42">
        <f t="shared" si="27"/>
        <v>0.69</v>
      </c>
      <c r="BG42">
        <f t="shared" si="22"/>
        <v>15.797568408431587</v>
      </c>
      <c r="BI42" s="18">
        <f t="shared" si="29"/>
        <v>27434573.422122173</v>
      </c>
      <c r="BJ42" s="18">
        <f t="shared" si="30"/>
        <v>17.127314579680089</v>
      </c>
      <c r="BK42">
        <f t="shared" si="24"/>
        <v>1350</v>
      </c>
      <c r="BL42">
        <f t="shared" si="25"/>
        <v>16.771080213437568</v>
      </c>
      <c r="BM42" s="19">
        <v>0</v>
      </c>
      <c r="BN42">
        <f t="shared" si="26"/>
        <v>15.797568408431587</v>
      </c>
    </row>
    <row r="43" spans="1:66" x14ac:dyDescent="0.35">
      <c r="A43" s="5">
        <v>1673</v>
      </c>
      <c r="B43" s="5">
        <f t="shared" si="3"/>
        <v>5.977286312014345E-4</v>
      </c>
      <c r="C43" s="5">
        <v>49</v>
      </c>
      <c r="D43" s="5">
        <v>17</v>
      </c>
      <c r="E43" s="5">
        <v>4.5</v>
      </c>
      <c r="F43" s="5">
        <v>9.6</v>
      </c>
      <c r="G43" s="5">
        <v>10.65</v>
      </c>
      <c r="H43" s="5">
        <v>3.58</v>
      </c>
      <c r="I43" s="11">
        <v>0.24</v>
      </c>
      <c r="J43" s="5">
        <v>3.79</v>
      </c>
      <c r="K43" s="5">
        <v>0.23</v>
      </c>
      <c r="L43" s="5">
        <v>59.1</v>
      </c>
      <c r="M43" s="5">
        <v>16</v>
      </c>
      <c r="N43" s="5">
        <v>98.6</v>
      </c>
      <c r="O43" s="6">
        <v>6.0089374808812561</v>
      </c>
      <c r="P43" s="5">
        <v>0.2</v>
      </c>
      <c r="Q43">
        <f t="shared" si="4"/>
        <v>0.81585081585081587</v>
      </c>
      <c r="R43" s="5">
        <f t="shared" si="5"/>
        <v>0.33346410357002748</v>
      </c>
      <c r="S43" s="5">
        <f t="shared" si="6"/>
        <v>0.11160714285714286</v>
      </c>
      <c r="T43" s="6">
        <f t="shared" si="7"/>
        <v>0.17124509454156259</v>
      </c>
      <c r="U43" s="5">
        <f t="shared" si="8"/>
        <v>0.14822546972860126</v>
      </c>
      <c r="V43" s="8">
        <f t="shared" si="9"/>
        <v>4.4806007509386729E-2</v>
      </c>
      <c r="W43" s="8">
        <f t="shared" si="10"/>
        <v>5.0955414012738851E-3</v>
      </c>
      <c r="X43" s="8">
        <f t="shared" si="11"/>
        <v>0.12229751532752502</v>
      </c>
      <c r="Y43" s="8">
        <f t="shared" si="12"/>
        <v>3.2421764871722585E-3</v>
      </c>
      <c r="Z43" s="9">
        <f t="shared" si="13"/>
        <v>1.7558338672735079</v>
      </c>
      <c r="AA43" s="9">
        <f t="shared" si="28"/>
        <v>0.46465148614412166</v>
      </c>
      <c r="AB43" s="9">
        <f t="shared" si="28"/>
        <v>0.18991779904999603</v>
      </c>
      <c r="AC43" s="9">
        <f t="shared" si="28"/>
        <v>6.3563612103261544E-2</v>
      </c>
      <c r="AD43" s="9">
        <f t="shared" si="28"/>
        <v>9.7529212605675056E-2</v>
      </c>
      <c r="AE43" s="9">
        <f t="shared" si="28"/>
        <v>8.4418846504406814E-2</v>
      </c>
      <c r="AF43" s="9">
        <f t="shared" si="28"/>
        <v>2.5518363863753436E-2</v>
      </c>
      <c r="AG43" s="9">
        <f t="shared" si="28"/>
        <v>2.9020635130966796E-3</v>
      </c>
      <c r="AH43" s="9">
        <f t="shared" si="28"/>
        <v>6.9652099556224478E-2</v>
      </c>
      <c r="AI43" s="9">
        <f t="shared" si="28"/>
        <v>1.8465166594643556E-3</v>
      </c>
      <c r="AJ43" s="7">
        <f t="shared" si="15"/>
        <v>0.27773549679863818</v>
      </c>
      <c r="AK43" s="7">
        <f t="shared" si="15"/>
        <v>0.11351930606694324</v>
      </c>
      <c r="AL43" s="7">
        <f t="shared" si="15"/>
        <v>3.7993790856701459E-2</v>
      </c>
      <c r="AM43" s="7">
        <f t="shared" si="15"/>
        <v>5.8296002752943846E-2</v>
      </c>
      <c r="AN43" s="7">
        <f t="shared" si="15"/>
        <v>5.0459561568683094E-2</v>
      </c>
      <c r="AO43" s="7">
        <f t="shared" si="15"/>
        <v>1.5253056702781492E-2</v>
      </c>
      <c r="AP43" s="7">
        <f t="shared" si="15"/>
        <v>1.7346464513429045E-3</v>
      </c>
      <c r="AQ43" s="7">
        <f t="shared" si="15"/>
        <v>4.163305412804811E-2</v>
      </c>
      <c r="AR43" s="7">
        <f t="shared" si="15"/>
        <v>1.1037158753522747E-3</v>
      </c>
      <c r="AS43" s="10">
        <f t="shared" si="16"/>
        <v>6.0089374808812561</v>
      </c>
      <c r="AT43" s="7">
        <f t="shared" si="17"/>
        <v>6.2766809827421088</v>
      </c>
      <c r="AU43">
        <v>0.154</v>
      </c>
      <c r="AW43" s="17">
        <f t="shared" si="18"/>
        <v>4.0662845188284518</v>
      </c>
      <c r="AX43" s="17">
        <f t="shared" si="19"/>
        <v>11648.889317867806</v>
      </c>
      <c r="AY43" s="17">
        <f t="shared" si="20"/>
        <v>388831.48694437917</v>
      </c>
      <c r="AZ43">
        <v>-1.1000000000000001</v>
      </c>
      <c r="BA43" s="5">
        <v>1673</v>
      </c>
      <c r="BD43">
        <f t="shared" si="21"/>
        <v>38.883148694437914</v>
      </c>
      <c r="BE43" s="5">
        <v>59.1</v>
      </c>
      <c r="BF43">
        <f t="shared" si="27"/>
        <v>0.69</v>
      </c>
      <c r="BG43">
        <f t="shared" si="22"/>
        <v>14.256047654280515</v>
      </c>
      <c r="BI43" s="18">
        <f t="shared" si="29"/>
        <v>1020792.5243391513</v>
      </c>
      <c r="BJ43" s="18">
        <f t="shared" si="30"/>
        <v>13.836089868210376</v>
      </c>
      <c r="BK43">
        <f t="shared" si="24"/>
        <v>1400</v>
      </c>
      <c r="BL43">
        <f t="shared" si="25"/>
        <v>14.452592064341198</v>
      </c>
      <c r="BM43" s="19">
        <v>2.7574392E-2</v>
      </c>
      <c r="BN43">
        <f t="shared" si="26"/>
        <v>13.586095154764291</v>
      </c>
    </row>
    <row r="44" spans="1:66" x14ac:dyDescent="0.35">
      <c r="A44" s="5">
        <v>1673</v>
      </c>
      <c r="B44" s="5">
        <f t="shared" si="3"/>
        <v>5.977286312014345E-4</v>
      </c>
      <c r="C44" s="5">
        <v>41.2</v>
      </c>
      <c r="D44" s="5">
        <v>11.5</v>
      </c>
      <c r="E44" s="5">
        <v>7.3</v>
      </c>
      <c r="F44" s="5">
        <v>9.1</v>
      </c>
      <c r="G44" s="5">
        <v>17.03</v>
      </c>
      <c r="H44" s="5">
        <v>8.66</v>
      </c>
      <c r="I44" s="11">
        <v>0</v>
      </c>
      <c r="J44" s="5">
        <v>2.04</v>
      </c>
      <c r="K44" s="5">
        <v>0.68</v>
      </c>
      <c r="L44" s="5">
        <v>87</v>
      </c>
      <c r="M44" s="5">
        <v>48</v>
      </c>
      <c r="N44" s="5">
        <v>97.5</v>
      </c>
      <c r="O44" s="6">
        <v>6.1768692526186193</v>
      </c>
      <c r="P44" s="5">
        <v>0.2</v>
      </c>
      <c r="Q44">
        <f t="shared" si="4"/>
        <v>0.68598068598068596</v>
      </c>
      <c r="R44" s="5">
        <f t="shared" si="5"/>
        <v>0.22557865829737153</v>
      </c>
      <c r="S44" s="5">
        <f t="shared" si="6"/>
        <v>0.1810515873015873</v>
      </c>
      <c r="T44" s="6">
        <f t="shared" si="7"/>
        <v>0.1623260792008562</v>
      </c>
      <c r="U44" s="5">
        <f t="shared" si="8"/>
        <v>0.23702157272094646</v>
      </c>
      <c r="V44" s="8">
        <f t="shared" si="9"/>
        <v>0.10838548185231539</v>
      </c>
      <c r="W44" s="8">
        <f t="shared" si="10"/>
        <v>0</v>
      </c>
      <c r="X44" s="8">
        <f t="shared" si="11"/>
        <v>6.5827686350435635E-2</v>
      </c>
      <c r="Y44" s="8">
        <f t="shared" si="12"/>
        <v>9.5855652664223294E-3</v>
      </c>
      <c r="Z44" s="9">
        <f t="shared" si="13"/>
        <v>1.6757573169706208</v>
      </c>
      <c r="AA44" s="9">
        <f t="shared" si="28"/>
        <v>0.40935562627933464</v>
      </c>
      <c r="AB44" s="9">
        <f t="shared" si="28"/>
        <v>0.13461296335269193</v>
      </c>
      <c r="AC44" s="9">
        <f t="shared" si="28"/>
        <v>0.10804165106012273</v>
      </c>
      <c r="AD44" s="9">
        <f t="shared" si="28"/>
        <v>9.6867295494972971E-2</v>
      </c>
      <c r="AE44" s="9">
        <f t="shared" si="28"/>
        <v>0.14144146668529922</v>
      </c>
      <c r="AF44" s="9">
        <f t="shared" si="28"/>
        <v>6.4678507296182436E-2</v>
      </c>
      <c r="AG44" s="9">
        <f t="shared" si="28"/>
        <v>0</v>
      </c>
      <c r="AH44" s="9">
        <f t="shared" si="28"/>
        <v>3.9282350543118481E-2</v>
      </c>
      <c r="AI44" s="9">
        <f t="shared" si="28"/>
        <v>5.7201392882776135E-3</v>
      </c>
      <c r="AJ44" s="7">
        <f t="shared" si="15"/>
        <v>0.24468357817055267</v>
      </c>
      <c r="AK44" s="7">
        <f t="shared" si="15"/>
        <v>8.0462022326773422E-2</v>
      </c>
      <c r="AL44" s="7">
        <f t="shared" si="15"/>
        <v>6.4579588200910185E-2</v>
      </c>
      <c r="AM44" s="7">
        <f t="shared" si="15"/>
        <v>5.7900355944395084E-2</v>
      </c>
      <c r="AN44" s="7">
        <f t="shared" si="15"/>
        <v>8.4543614276927206E-2</v>
      </c>
      <c r="AO44" s="7">
        <f t="shared" si="15"/>
        <v>3.8660195634299122E-2</v>
      </c>
      <c r="AP44" s="7">
        <f t="shared" ref="AP44:AR89" si="31">AG44*1000/$A44</f>
        <v>0</v>
      </c>
      <c r="AQ44" s="7">
        <f t="shared" si="31"/>
        <v>2.3480185620513138E-2</v>
      </c>
      <c r="AR44" s="7">
        <f t="shared" si="31"/>
        <v>3.4190910270637262E-3</v>
      </c>
      <c r="AS44" s="10">
        <f t="shared" si="16"/>
        <v>6.1768692526186193</v>
      </c>
      <c r="AT44" s="7">
        <f t="shared" si="17"/>
        <v>6.080268459155528</v>
      </c>
      <c r="AU44">
        <v>0.154</v>
      </c>
      <c r="AW44" s="17">
        <f t="shared" si="18"/>
        <v>4.0662845188284518</v>
      </c>
      <c r="AX44" s="17">
        <f t="shared" si="19"/>
        <v>11648.889317867806</v>
      </c>
      <c r="AY44" s="17">
        <f t="shared" si="20"/>
        <v>388831.48694437917</v>
      </c>
      <c r="AZ44">
        <v>-1.1000000000000001</v>
      </c>
      <c r="BA44" s="5">
        <v>1673</v>
      </c>
      <c r="BD44">
        <f t="shared" si="21"/>
        <v>38.883148694437914</v>
      </c>
      <c r="BE44" s="5">
        <v>87</v>
      </c>
      <c r="BF44">
        <f t="shared" si="27"/>
        <v>0.69</v>
      </c>
      <c r="BG44">
        <f t="shared" si="22"/>
        <v>14.324265511499185</v>
      </c>
      <c r="BI44" s="18">
        <f t="shared" si="29"/>
        <v>1502689.5028342823</v>
      </c>
      <c r="BJ44" s="18">
        <f t="shared" si="30"/>
        <v>14.222767062452906</v>
      </c>
      <c r="BK44">
        <f t="shared" si="24"/>
        <v>1400</v>
      </c>
      <c r="BL44">
        <f t="shared" si="25"/>
        <v>14.000335515453395</v>
      </c>
      <c r="BM44" s="19">
        <v>4.6011389999999999E-2</v>
      </c>
      <c r="BN44">
        <f t="shared" si="26"/>
        <v>13.199553893422447</v>
      </c>
    </row>
    <row r="45" spans="1:66" x14ac:dyDescent="0.35">
      <c r="A45" s="5">
        <v>1673</v>
      </c>
      <c r="B45" s="5">
        <f t="shared" si="3"/>
        <v>5.977286312014345E-4</v>
      </c>
      <c r="C45" s="5">
        <v>49.7</v>
      </c>
      <c r="D45" s="5">
        <v>14.8</v>
      </c>
      <c r="E45" s="5">
        <v>8.8000000000000007</v>
      </c>
      <c r="F45" s="5">
        <v>12.2</v>
      </c>
      <c r="G45" s="5">
        <v>9.0399999999999991</v>
      </c>
      <c r="H45" s="5">
        <v>0.93</v>
      </c>
      <c r="I45" s="11">
        <v>0</v>
      </c>
      <c r="J45" s="5">
        <v>2.42</v>
      </c>
      <c r="K45" s="11">
        <v>0</v>
      </c>
      <c r="L45" s="5">
        <v>118</v>
      </c>
      <c r="M45" s="5">
        <v>17</v>
      </c>
      <c r="N45" s="5">
        <v>98.2</v>
      </c>
      <c r="O45" s="6">
        <v>6.3092320073061252</v>
      </c>
      <c r="P45" s="5">
        <v>0.2</v>
      </c>
      <c r="Q45">
        <f t="shared" si="4"/>
        <v>0.82750582750582757</v>
      </c>
      <c r="R45" s="5">
        <f t="shared" si="5"/>
        <v>0.29030992546096512</v>
      </c>
      <c r="S45" s="5">
        <f t="shared" si="6"/>
        <v>0.21825396825396828</v>
      </c>
      <c r="T45" s="6">
        <f t="shared" si="7"/>
        <v>0.2176239743132358</v>
      </c>
      <c r="U45" s="5">
        <f t="shared" si="8"/>
        <v>0.12581767571329158</v>
      </c>
      <c r="V45" s="8">
        <f t="shared" si="9"/>
        <v>1.1639549436795994E-2</v>
      </c>
      <c r="W45" s="8">
        <f t="shared" si="10"/>
        <v>0</v>
      </c>
      <c r="X45" s="8">
        <f t="shared" si="11"/>
        <v>7.8089706356889318E-2</v>
      </c>
      <c r="Y45" s="8">
        <f t="shared" si="12"/>
        <v>0</v>
      </c>
      <c r="Z45" s="9">
        <f t="shared" si="13"/>
        <v>1.7692406270409737</v>
      </c>
      <c r="AA45" s="9">
        <f t="shared" si="28"/>
        <v>0.4677180790776988</v>
      </c>
      <c r="AB45" s="9">
        <f t="shared" si="28"/>
        <v>0.16408730447621689</v>
      </c>
      <c r="AC45" s="9">
        <f t="shared" si="28"/>
        <v>0.12336025123897053</v>
      </c>
      <c r="AD45" s="9">
        <f t="shared" si="28"/>
        <v>0.12300416969126939</v>
      </c>
      <c r="AE45" s="9">
        <f t="shared" si="28"/>
        <v>7.1113942213569675E-2</v>
      </c>
      <c r="AF45" s="9">
        <f t="shared" si="28"/>
        <v>6.57883911261011E-3</v>
      </c>
      <c r="AG45" s="9">
        <f t="shared" si="28"/>
        <v>0</v>
      </c>
      <c r="AH45" s="9">
        <f t="shared" si="28"/>
        <v>4.4137414189664569E-2</v>
      </c>
      <c r="AI45" s="9">
        <f t="shared" si="28"/>
        <v>0</v>
      </c>
      <c r="AJ45" s="7">
        <f t="shared" ref="AJ45:AO87" si="32">AA45*1000/$A45</f>
        <v>0.27956848719527722</v>
      </c>
      <c r="AK45" s="7">
        <f t="shared" si="32"/>
        <v>9.8079679902102146E-2</v>
      </c>
      <c r="AL45" s="7">
        <f t="shared" si="32"/>
        <v>7.3735954117734925E-2</v>
      </c>
      <c r="AM45" s="7">
        <f t="shared" si="32"/>
        <v>7.352311398163143E-2</v>
      </c>
      <c r="AN45" s="7">
        <f t="shared" si="32"/>
        <v>4.2506839338654914E-2</v>
      </c>
      <c r="AO45" s="7">
        <f t="shared" si="32"/>
        <v>3.9323604976749015E-3</v>
      </c>
      <c r="AP45" s="7">
        <f t="shared" si="31"/>
        <v>0</v>
      </c>
      <c r="AQ45" s="7">
        <f t="shared" si="31"/>
        <v>2.6382196168358976E-2</v>
      </c>
      <c r="AR45" s="7">
        <f t="shared" si="31"/>
        <v>0</v>
      </c>
      <c r="AS45" s="10">
        <f t="shared" si="16"/>
        <v>6.3092320073061252</v>
      </c>
      <c r="AT45" s="7">
        <f t="shared" si="17"/>
        <v>6.4164006237483502</v>
      </c>
      <c r="AU45">
        <v>0.154</v>
      </c>
      <c r="AW45" s="17">
        <f t="shared" si="18"/>
        <v>4.0662845188284518</v>
      </c>
      <c r="AX45" s="17">
        <f t="shared" si="19"/>
        <v>11648.889317867806</v>
      </c>
      <c r="AY45" s="17">
        <f t="shared" si="20"/>
        <v>388831.48694437917</v>
      </c>
      <c r="AZ45">
        <v>-1.1000000000000001</v>
      </c>
      <c r="BA45" s="5">
        <v>1673</v>
      </c>
      <c r="BD45">
        <f t="shared" si="21"/>
        <v>38.883148694437914</v>
      </c>
      <c r="BE45" s="5">
        <v>118</v>
      </c>
      <c r="BF45">
        <f t="shared" si="27"/>
        <v>0.69</v>
      </c>
      <c r="BG45">
        <f t="shared" si="22"/>
        <v>14.556276299496297</v>
      </c>
      <c r="BI45" s="18">
        <f t="shared" si="29"/>
        <v>2038130.5900510908</v>
      </c>
      <c r="BJ45" s="18">
        <f t="shared" si="30"/>
        <v>14.527543568263985</v>
      </c>
      <c r="BK45">
        <f t="shared" si="24"/>
        <v>1400</v>
      </c>
      <c r="BL45">
        <f t="shared" si="25"/>
        <v>14.774308426920649</v>
      </c>
      <c r="BM45" s="19">
        <v>2.1257306E-2</v>
      </c>
      <c r="BN45">
        <f t="shared" si="26"/>
        <v>13.968680229836369</v>
      </c>
    </row>
    <row r="46" spans="1:66" x14ac:dyDescent="0.35">
      <c r="A46" s="5">
        <v>1673</v>
      </c>
      <c r="B46" s="5">
        <f t="shared" si="3"/>
        <v>5.977286312014345E-4</v>
      </c>
      <c r="C46" s="5">
        <v>42.8</v>
      </c>
      <c r="D46" s="5">
        <v>14.8</v>
      </c>
      <c r="E46" s="5">
        <v>8.3000000000000007</v>
      </c>
      <c r="F46" s="5">
        <v>13.6</v>
      </c>
      <c r="G46" s="5">
        <v>10.47</v>
      </c>
      <c r="H46" s="5">
        <v>2.97</v>
      </c>
      <c r="I46" s="5">
        <v>0.11</v>
      </c>
      <c r="J46" s="5">
        <v>2.17</v>
      </c>
      <c r="K46" s="5">
        <v>2.65</v>
      </c>
      <c r="L46" s="5">
        <v>198</v>
      </c>
      <c r="M46" s="5">
        <v>26</v>
      </c>
      <c r="N46" s="5">
        <v>97.9</v>
      </c>
      <c r="O46" s="6">
        <v>6.5340151902615311</v>
      </c>
      <c r="P46" s="5">
        <v>0.2</v>
      </c>
      <c r="Q46">
        <f t="shared" si="4"/>
        <v>0.71262071262071258</v>
      </c>
      <c r="R46" s="5">
        <f t="shared" si="5"/>
        <v>0.29030992546096512</v>
      </c>
      <c r="S46" s="5">
        <f t="shared" si="6"/>
        <v>0.20585317460317462</v>
      </c>
      <c r="T46" s="6">
        <f t="shared" si="7"/>
        <v>0.24259721726721367</v>
      </c>
      <c r="U46" s="5">
        <f t="shared" si="8"/>
        <v>0.1457202505219207</v>
      </c>
      <c r="V46" s="8">
        <f t="shared" si="9"/>
        <v>3.7171464330413018E-2</v>
      </c>
      <c r="W46" s="8">
        <f t="shared" si="10"/>
        <v>2.335456475583864E-3</v>
      </c>
      <c r="X46" s="8">
        <f t="shared" si="11"/>
        <v>7.0022587931590843E-2</v>
      </c>
      <c r="Y46" s="8">
        <f t="shared" si="12"/>
        <v>3.7355511700028196E-2</v>
      </c>
      <c r="Z46" s="9">
        <f t="shared" si="13"/>
        <v>1.7439863009116028</v>
      </c>
      <c r="AA46" s="9">
        <f t="shared" si="28"/>
        <v>0.40861600360519867</v>
      </c>
      <c r="AB46" s="9">
        <f t="shared" si="28"/>
        <v>0.16646342079018431</v>
      </c>
      <c r="AC46" s="9">
        <f t="shared" si="28"/>
        <v>0.11803600435139466</v>
      </c>
      <c r="AD46" s="9">
        <f t="shared" si="28"/>
        <v>0.13910500165076134</v>
      </c>
      <c r="AE46" s="9">
        <f t="shared" si="28"/>
        <v>8.3555845849104984E-2</v>
      </c>
      <c r="AF46" s="9">
        <f t="shared" si="28"/>
        <v>2.1314080455209449E-2</v>
      </c>
      <c r="AG46" s="9">
        <f t="shared" si="28"/>
        <v>1.3391484063625342E-3</v>
      </c>
      <c r="AH46" s="9">
        <f t="shared" si="28"/>
        <v>4.0150881858985465E-2</v>
      </c>
      <c r="AI46" s="9">
        <f t="shared" si="28"/>
        <v>2.141961303279849E-2</v>
      </c>
      <c r="AJ46" s="7">
        <f t="shared" si="32"/>
        <v>0.24424148452193584</v>
      </c>
      <c r="AK46" s="7">
        <f t="shared" si="32"/>
        <v>9.9499952654025281E-2</v>
      </c>
      <c r="AL46" s="7">
        <f t="shared" si="32"/>
        <v>7.0553499313445706E-2</v>
      </c>
      <c r="AM46" s="7">
        <f t="shared" si="32"/>
        <v>8.314704222998287E-2</v>
      </c>
      <c r="AN46" s="7">
        <f t="shared" si="32"/>
        <v>4.994372136826359E-2</v>
      </c>
      <c r="AO46" s="7">
        <f t="shared" si="32"/>
        <v>1.2740036135809592E-2</v>
      </c>
      <c r="AP46" s="7">
        <f t="shared" si="31"/>
        <v>8.0044734391066007E-4</v>
      </c>
      <c r="AQ46" s="7">
        <f t="shared" si="31"/>
        <v>2.3999331655101892E-2</v>
      </c>
      <c r="AR46" s="7">
        <f t="shared" si="31"/>
        <v>1.280311597895905E-2</v>
      </c>
      <c r="AS46" s="10">
        <f t="shared" si="16"/>
        <v>6.5340151902615311</v>
      </c>
      <c r="AT46" s="7">
        <f t="shared" si="17"/>
        <v>6.6044956046645904</v>
      </c>
      <c r="AU46">
        <v>0.154</v>
      </c>
      <c r="AW46" s="17">
        <f t="shared" si="18"/>
        <v>4.0662845188284518</v>
      </c>
      <c r="AX46" s="17">
        <f t="shared" si="19"/>
        <v>11648.889317867806</v>
      </c>
      <c r="AY46" s="17">
        <f t="shared" si="20"/>
        <v>388831.48694437917</v>
      </c>
      <c r="AZ46">
        <v>-1.1000000000000001</v>
      </c>
      <c r="BA46" s="5">
        <v>1673</v>
      </c>
      <c r="BD46">
        <f t="shared" si="21"/>
        <v>38.883148694437914</v>
      </c>
      <c r="BE46" s="5">
        <v>198</v>
      </c>
      <c r="BF46">
        <f t="shared" si="27"/>
        <v>0.69</v>
      </c>
      <c r="BG46">
        <f>-8.02+(21100+44000*AH46+18700*AC46+4300*AB46+44200*AG46+35600*AD46+12600*AI46+16500*AE46)/BK46</f>
        <v>15.158279851154326</v>
      </c>
      <c r="BI46" s="18">
        <f t="shared" si="29"/>
        <v>3419914.0409331908</v>
      </c>
      <c r="BJ46" s="18">
        <f t="shared" si="30"/>
        <v>15.045125974492857</v>
      </c>
      <c r="BK46">
        <f t="shared" si="24"/>
        <v>1400</v>
      </c>
      <c r="BL46">
        <f t="shared" si="25"/>
        <v>15.207413126045383</v>
      </c>
      <c r="BM46" s="19">
        <v>2.3190261E-2</v>
      </c>
      <c r="BN46">
        <f t="shared" si="26"/>
        <v>14.446828315432732</v>
      </c>
    </row>
    <row r="47" spans="1:66" x14ac:dyDescent="0.35">
      <c r="A47" s="5">
        <v>1673</v>
      </c>
      <c r="B47" s="5">
        <f t="shared" si="3"/>
        <v>5.977286312014345E-4</v>
      </c>
      <c r="C47" s="5">
        <v>65.599999999999994</v>
      </c>
      <c r="D47" s="5">
        <v>16.5</v>
      </c>
      <c r="E47" s="5">
        <v>1.6</v>
      </c>
      <c r="F47" s="5">
        <v>3.7</v>
      </c>
      <c r="G47" s="5">
        <v>4.21</v>
      </c>
      <c r="H47" s="5">
        <v>0.98</v>
      </c>
      <c r="I47" s="5">
        <v>4.41</v>
      </c>
      <c r="J47" s="5">
        <v>2.25</v>
      </c>
      <c r="K47" s="11">
        <v>0</v>
      </c>
      <c r="L47" s="5">
        <v>15.3</v>
      </c>
      <c r="M47" s="5">
        <v>9.1999999999999993</v>
      </c>
      <c r="N47" s="5">
        <v>99.3</v>
      </c>
      <c r="O47" s="6">
        <v>5.4220414308175986</v>
      </c>
      <c r="P47" s="5">
        <v>0.3</v>
      </c>
      <c r="Q47">
        <f t="shared" si="4"/>
        <v>1.0922410922410921</v>
      </c>
      <c r="R47" s="5">
        <f t="shared" si="5"/>
        <v>0.32365633581796788</v>
      </c>
      <c r="S47" s="5">
        <f t="shared" si="6"/>
        <v>3.9682539682539687E-2</v>
      </c>
      <c r="T47" s="6">
        <f t="shared" si="7"/>
        <v>6.6000713521227258E-2</v>
      </c>
      <c r="U47" s="5">
        <f t="shared" si="8"/>
        <v>5.8594293667362567E-2</v>
      </c>
      <c r="V47" s="8">
        <f t="shared" si="9"/>
        <v>1.2265331664580725E-2</v>
      </c>
      <c r="W47" s="8">
        <f t="shared" si="10"/>
        <v>9.363057324840765E-2</v>
      </c>
      <c r="X47" s="8">
        <f t="shared" si="11"/>
        <v>7.2604065827686359E-2</v>
      </c>
      <c r="Y47" s="8">
        <f t="shared" si="12"/>
        <v>0</v>
      </c>
      <c r="Z47" s="9">
        <f t="shared" si="13"/>
        <v>1.7586749456708641</v>
      </c>
      <c r="AA47" s="9">
        <f t="shared" si="28"/>
        <v>0.62105910755693727</v>
      </c>
      <c r="AB47" s="9">
        <f t="shared" si="28"/>
        <v>0.18403419950609801</v>
      </c>
      <c r="AC47" s="9">
        <f t="shared" si="28"/>
        <v>2.2563885259309465E-2</v>
      </c>
      <c r="AD47" s="9">
        <f t="shared" si="28"/>
        <v>3.7528659678523271E-2</v>
      </c>
      <c r="AE47" s="9">
        <f t="shared" si="28"/>
        <v>3.331729596284843E-2</v>
      </c>
      <c r="AF47" s="9">
        <f t="shared" si="28"/>
        <v>6.9741891159437602E-3</v>
      </c>
      <c r="AG47" s="9">
        <f t="shared" si="28"/>
        <v>5.3239271690819094E-2</v>
      </c>
      <c r="AH47" s="9">
        <f t="shared" si="28"/>
        <v>4.1283391229520711E-2</v>
      </c>
      <c r="AI47" s="9">
        <f t="shared" si="28"/>
        <v>0</v>
      </c>
      <c r="AJ47" s="7">
        <f t="shared" si="32"/>
        <v>0.37122481025519266</v>
      </c>
      <c r="AK47" s="7">
        <f t="shared" si="32"/>
        <v>0.11000251016503169</v>
      </c>
      <c r="AL47" s="7">
        <f t="shared" si="32"/>
        <v>1.3487080250633273E-2</v>
      </c>
      <c r="AM47" s="7">
        <f t="shared" si="32"/>
        <v>2.2431954380468182E-2</v>
      </c>
      <c r="AN47" s="7">
        <f t="shared" si="32"/>
        <v>1.9914701711206472E-2</v>
      </c>
      <c r="AO47" s="7">
        <f t="shared" si="32"/>
        <v>4.1686725140130066E-3</v>
      </c>
      <c r="AP47" s="7">
        <f t="shared" si="31"/>
        <v>3.1822636993914584E-2</v>
      </c>
      <c r="AQ47" s="7">
        <f t="shared" si="31"/>
        <v>2.4676264930974721E-2</v>
      </c>
      <c r="AR47" s="7">
        <f t="shared" si="31"/>
        <v>0</v>
      </c>
      <c r="AS47" s="10">
        <f t="shared" si="16"/>
        <v>5.4220414308175986</v>
      </c>
      <c r="AT47" s="7">
        <f t="shared" si="17"/>
        <v>5.5735249634227007</v>
      </c>
      <c r="AU47">
        <v>0.154</v>
      </c>
      <c r="AW47" s="17">
        <f>1.02*AZ47+25410/BA47-10</f>
        <v>4.0662845188284518</v>
      </c>
      <c r="AX47" s="17">
        <f t="shared" si="19"/>
        <v>11648.889317867806</v>
      </c>
      <c r="AY47" s="17">
        <f t="shared" si="20"/>
        <v>388831.48694437917</v>
      </c>
      <c r="AZ47">
        <v>-1.1000000000000001</v>
      </c>
      <c r="BA47" s="5">
        <v>1673</v>
      </c>
      <c r="BD47">
        <f t="shared" si="21"/>
        <v>38.883148694437914</v>
      </c>
      <c r="BE47" s="5">
        <v>15.3</v>
      </c>
      <c r="BF47">
        <f t="shared" si="27"/>
        <v>0.69</v>
      </c>
      <c r="BG47">
        <f t="shared" si="22"/>
        <v>12.243351716429178</v>
      </c>
      <c r="BI47" s="18">
        <f t="shared" si="29"/>
        <v>264266.08498120058</v>
      </c>
      <c r="BJ47" s="18">
        <f t="shared" si="30"/>
        <v>12.484711772196709</v>
      </c>
      <c r="BK47">
        <f t="shared" si="24"/>
        <v>1400</v>
      </c>
      <c r="BL47">
        <f t="shared" si="25"/>
        <v>12.833515496207296</v>
      </c>
      <c r="BM47" s="19">
        <v>1.0066512E-2</v>
      </c>
      <c r="BN47">
        <f t="shared" si="26"/>
        <v>11.96932461972418</v>
      </c>
    </row>
    <row r="48" spans="1:66" x14ac:dyDescent="0.35">
      <c r="A48" s="5">
        <v>1673</v>
      </c>
      <c r="B48" s="5">
        <f t="shared" si="3"/>
        <v>5.977286312014345E-4</v>
      </c>
      <c r="C48" s="5">
        <v>54.8</v>
      </c>
      <c r="D48" s="5">
        <v>14.7</v>
      </c>
      <c r="E48" s="5">
        <v>9.1</v>
      </c>
      <c r="F48" s="5">
        <v>9.6999999999999993</v>
      </c>
      <c r="G48" s="5">
        <v>5.99</v>
      </c>
      <c r="H48" s="5">
        <v>0.6</v>
      </c>
      <c r="I48" s="5">
        <v>0.85</v>
      </c>
      <c r="J48" s="5">
        <v>3.16</v>
      </c>
      <c r="K48" s="11">
        <v>0</v>
      </c>
      <c r="L48" s="5">
        <v>101</v>
      </c>
      <c r="M48" s="5">
        <v>17</v>
      </c>
      <c r="N48" s="5">
        <v>98.9</v>
      </c>
      <c r="O48" s="6">
        <v>6.2416713737826424</v>
      </c>
      <c r="P48" s="11">
        <v>0.2</v>
      </c>
      <c r="Q48">
        <f t="shared" si="4"/>
        <v>0.91242091242091239</v>
      </c>
      <c r="R48" s="5">
        <f t="shared" si="5"/>
        <v>0.28834837191055318</v>
      </c>
      <c r="S48" s="5">
        <f t="shared" si="6"/>
        <v>0.22569444444444445</v>
      </c>
      <c r="T48" s="6">
        <f t="shared" si="7"/>
        <v>0.17302889760970386</v>
      </c>
      <c r="U48" s="5">
        <f t="shared" si="8"/>
        <v>8.3368128044537235E-2</v>
      </c>
      <c r="V48" s="8">
        <f t="shared" si="9"/>
        <v>7.5093867334167699E-3</v>
      </c>
      <c r="W48" s="8">
        <f t="shared" si="10"/>
        <v>1.8046709129511677E-2</v>
      </c>
      <c r="X48" s="8">
        <f t="shared" si="11"/>
        <v>0.10196837689577284</v>
      </c>
      <c r="Y48" s="8">
        <f t="shared" si="12"/>
        <v>0</v>
      </c>
      <c r="Z48" s="9">
        <f t="shared" si="13"/>
        <v>1.8103852271888528</v>
      </c>
      <c r="AA48" s="9">
        <f t="shared" si="28"/>
        <v>0.50399268548921494</v>
      </c>
      <c r="AB48" s="9">
        <f t="shared" si="28"/>
        <v>0.15927459392623167</v>
      </c>
      <c r="AC48" s="9">
        <f t="shared" si="28"/>
        <v>0.12466653011464329</v>
      </c>
      <c r="AD48" s="9">
        <f t="shared" si="28"/>
        <v>9.5575734385759059E-2</v>
      </c>
      <c r="AE48" s="9">
        <f t="shared" si="28"/>
        <v>4.6049938318371272E-2</v>
      </c>
      <c r="AF48" s="9">
        <f t="shared" si="28"/>
        <v>4.1479496300780511E-3</v>
      </c>
      <c r="AG48" s="9">
        <f t="shared" si="28"/>
        <v>9.9684359209749069E-3</v>
      </c>
      <c r="AH48" s="9">
        <f t="shared" si="28"/>
        <v>5.6324132214726624E-2</v>
      </c>
      <c r="AI48" s="9">
        <f t="shared" si="28"/>
        <v>0</v>
      </c>
      <c r="AJ48" s="7">
        <f t="shared" si="32"/>
        <v>0.30125085803300355</v>
      </c>
      <c r="AK48" s="7">
        <f t="shared" si="32"/>
        <v>9.5202985012690769E-2</v>
      </c>
      <c r="AL48" s="7">
        <f t="shared" si="32"/>
        <v>7.4516754402058155E-2</v>
      </c>
      <c r="AM48" s="7">
        <f t="shared" si="32"/>
        <v>5.7128352890471648E-2</v>
      </c>
      <c r="AN48" s="7">
        <f t="shared" si="32"/>
        <v>2.7525366597950553E-2</v>
      </c>
      <c r="AO48" s="7">
        <f t="shared" si="32"/>
        <v>2.4793482546790501E-3</v>
      </c>
      <c r="AP48" s="7">
        <f t="shared" si="31"/>
        <v>5.9584195582635426E-3</v>
      </c>
      <c r="AQ48" s="7">
        <f t="shared" si="31"/>
        <v>3.3666546452317168E-2</v>
      </c>
      <c r="AR48" s="7">
        <f t="shared" si="31"/>
        <v>0</v>
      </c>
      <c r="AS48" s="10">
        <f t="shared" si="16"/>
        <v>6.2416713737826424</v>
      </c>
      <c r="AT48" s="7">
        <f t="shared" si="17"/>
        <v>6.2003950563955943</v>
      </c>
      <c r="AU48">
        <v>0.154</v>
      </c>
      <c r="AW48" s="17">
        <f t="shared" si="18"/>
        <v>4.0662845188284518</v>
      </c>
      <c r="AX48" s="17">
        <f t="shared" si="19"/>
        <v>11648.889317867806</v>
      </c>
      <c r="AY48" s="17">
        <f t="shared" si="20"/>
        <v>388831.48694437917</v>
      </c>
      <c r="AZ48">
        <v>-1.1000000000000001</v>
      </c>
      <c r="BA48" s="5">
        <v>1673</v>
      </c>
      <c r="BD48">
        <f t="shared" si="21"/>
        <v>38.883148694437914</v>
      </c>
      <c r="BE48" s="5">
        <v>101</v>
      </c>
      <c r="BF48">
        <f t="shared" si="27"/>
        <v>0.69</v>
      </c>
      <c r="BG48">
        <f t="shared" si="22"/>
        <v>14.263808341834171</v>
      </c>
      <c r="BI48" s="18">
        <f t="shared" si="29"/>
        <v>1744501.6067386454</v>
      </c>
      <c r="BJ48" s="18">
        <f t="shared" si="30"/>
        <v>14.371979460639579</v>
      </c>
      <c r="BK48">
        <f t="shared" si="24"/>
        <v>1400</v>
      </c>
      <c r="BL48">
        <f t="shared" si="25"/>
        <v>14.276937227530471</v>
      </c>
      <c r="BM48" s="19">
        <v>1.4543261E-2</v>
      </c>
      <c r="BN48">
        <f t="shared" si="26"/>
        <v>13.892479644867652</v>
      </c>
    </row>
    <row r="49" spans="1:66" x14ac:dyDescent="0.35">
      <c r="A49" s="5">
        <v>1673</v>
      </c>
      <c r="B49" s="5">
        <f t="shared" si="3"/>
        <v>5.977286312014345E-4</v>
      </c>
      <c r="C49" s="5">
        <v>62.6</v>
      </c>
      <c r="D49" s="5">
        <v>18</v>
      </c>
      <c r="E49" s="5">
        <v>3.3</v>
      </c>
      <c r="F49" s="5">
        <v>6.7</v>
      </c>
      <c r="G49" s="5">
        <v>3.55</v>
      </c>
      <c r="H49" s="5">
        <v>0.63</v>
      </c>
      <c r="I49" s="5">
        <v>1.23</v>
      </c>
      <c r="J49" s="5">
        <v>4.2</v>
      </c>
      <c r="K49" s="11">
        <v>0</v>
      </c>
      <c r="L49" s="5">
        <v>36.6</v>
      </c>
      <c r="M49" s="5">
        <v>9.6</v>
      </c>
      <c r="N49" s="5">
        <v>100.2</v>
      </c>
      <c r="O49" s="6">
        <v>5.8008310853944103</v>
      </c>
      <c r="P49" s="11">
        <v>0.2</v>
      </c>
      <c r="Q49">
        <f t="shared" si="4"/>
        <v>1.0422910422910423</v>
      </c>
      <c r="R49" s="5">
        <f t="shared" si="5"/>
        <v>0.35307963907414674</v>
      </c>
      <c r="S49" s="5">
        <f t="shared" si="6"/>
        <v>8.1845238095238096E-2</v>
      </c>
      <c r="T49" s="6">
        <f t="shared" si="7"/>
        <v>0.11951480556546556</v>
      </c>
      <c r="U49" s="5">
        <f t="shared" si="8"/>
        <v>4.9408489909533754E-2</v>
      </c>
      <c r="V49" s="8">
        <f t="shared" si="9"/>
        <v>7.8848560700876084E-3</v>
      </c>
      <c r="W49" s="8">
        <f t="shared" si="10"/>
        <v>2.611464968152866E-2</v>
      </c>
      <c r="X49" s="8">
        <f t="shared" si="11"/>
        <v>0.13552758954501454</v>
      </c>
      <c r="Y49" s="8">
        <f t="shared" si="12"/>
        <v>0</v>
      </c>
      <c r="Z49" s="9">
        <f t="shared" si="13"/>
        <v>1.8156663102320574</v>
      </c>
      <c r="AA49" s="9">
        <f t="shared" si="28"/>
        <v>0.57405429423748511</v>
      </c>
      <c r="AB49" s="9">
        <f t="shared" si="28"/>
        <v>0.19446284655081814</v>
      </c>
      <c r="AC49" s="9">
        <f t="shared" si="28"/>
        <v>4.5077246647142771E-2</v>
      </c>
      <c r="AD49" s="9">
        <f t="shared" si="28"/>
        <v>6.5824212792817957E-2</v>
      </c>
      <c r="AE49" s="9">
        <f t="shared" si="28"/>
        <v>2.7212318492167722E-2</v>
      </c>
      <c r="AF49" s="9">
        <f t="shared" si="28"/>
        <v>4.3426790625860417E-3</v>
      </c>
      <c r="AG49" s="9">
        <f t="shared" si="28"/>
        <v>1.4382956567713694E-2</v>
      </c>
      <c r="AH49" s="9">
        <f t="shared" si="28"/>
        <v>7.4643445649268544E-2</v>
      </c>
      <c r="AI49" s="9">
        <f t="shared" si="28"/>
        <v>0</v>
      </c>
      <c r="AJ49" s="7">
        <f t="shared" si="32"/>
        <v>0.34312868752987752</v>
      </c>
      <c r="AK49" s="7">
        <f t="shared" si="32"/>
        <v>0.11623601108835513</v>
      </c>
      <c r="AL49" s="7">
        <f t="shared" si="32"/>
        <v>2.6943960936726102E-2</v>
      </c>
      <c r="AM49" s="7">
        <f t="shared" si="32"/>
        <v>3.9345016612563039E-2</v>
      </c>
      <c r="AN49" s="7">
        <f t="shared" si="32"/>
        <v>1.6265581884140897E-2</v>
      </c>
      <c r="AO49" s="7">
        <f t="shared" si="32"/>
        <v>2.5957436118266837E-3</v>
      </c>
      <c r="AP49" s="7">
        <f t="shared" si="31"/>
        <v>8.5971049418491902E-3</v>
      </c>
      <c r="AQ49" s="7">
        <f t="shared" si="31"/>
        <v>4.4616524596095962E-2</v>
      </c>
      <c r="AR49" s="7">
        <f t="shared" si="31"/>
        <v>0</v>
      </c>
      <c r="AS49" s="10">
        <f t="shared" si="16"/>
        <v>5.8008310853944103</v>
      </c>
      <c r="AT49" s="7">
        <f t="shared" si="17"/>
        <v>5.8943299347881624</v>
      </c>
      <c r="AU49">
        <v>0.154</v>
      </c>
      <c r="AW49" s="17">
        <f t="shared" si="18"/>
        <v>4.0662845188284518</v>
      </c>
      <c r="AX49" s="17">
        <f t="shared" si="19"/>
        <v>11648.889317867806</v>
      </c>
      <c r="AY49" s="17">
        <f t="shared" si="20"/>
        <v>388831.48694437917</v>
      </c>
      <c r="AZ49">
        <v>-1.1000000000000001</v>
      </c>
      <c r="BA49" s="5">
        <v>1673</v>
      </c>
      <c r="BD49">
        <f t="shared" si="21"/>
        <v>38.883148694437914</v>
      </c>
      <c r="BE49" s="5">
        <v>36.6</v>
      </c>
      <c r="BF49">
        <f t="shared" si="27"/>
        <v>0.69</v>
      </c>
      <c r="BG49">
        <f t="shared" si="22"/>
        <v>13.045370194197094</v>
      </c>
      <c r="BI49" s="18">
        <f t="shared" si="29"/>
        <v>632165.92877855862</v>
      </c>
      <c r="BJ49" s="18">
        <f t="shared" si="30"/>
        <v>13.356907184205641</v>
      </c>
      <c r="BK49">
        <f t="shared" si="24"/>
        <v>1400</v>
      </c>
      <c r="BL49">
        <f t="shared" si="25"/>
        <v>13.57219624103179</v>
      </c>
      <c r="BM49" s="19">
        <v>9.4543089999999993E-3</v>
      </c>
      <c r="BN49">
        <f t="shared" si="26"/>
        <v>12.836079368039403</v>
      </c>
    </row>
    <row r="50" spans="1:66" x14ac:dyDescent="0.35">
      <c r="A50" s="5">
        <v>1673</v>
      </c>
      <c r="B50" s="5">
        <f t="shared" si="3"/>
        <v>5.977286312014345E-4</v>
      </c>
      <c r="C50" s="5">
        <v>45.9</v>
      </c>
      <c r="D50" s="5">
        <v>11.5</v>
      </c>
      <c r="E50" s="5">
        <v>13.6</v>
      </c>
      <c r="F50" s="5">
        <v>9.6999999999999993</v>
      </c>
      <c r="G50" s="5">
        <v>11.66</v>
      </c>
      <c r="H50" s="5">
        <v>2.4700000000000002</v>
      </c>
      <c r="I50" s="5">
        <v>0</v>
      </c>
      <c r="J50" s="5">
        <v>2.23</v>
      </c>
      <c r="K50" s="11">
        <v>0</v>
      </c>
      <c r="L50" s="5">
        <v>138</v>
      </c>
      <c r="M50" s="5">
        <v>22</v>
      </c>
      <c r="N50" s="5">
        <v>97.3</v>
      </c>
      <c r="O50" s="6">
        <v>6.3772290864012362</v>
      </c>
      <c r="P50" s="11">
        <v>0.2</v>
      </c>
      <c r="Q50">
        <f t="shared" si="4"/>
        <v>0.76423576423576423</v>
      </c>
      <c r="R50" s="5">
        <f t="shared" si="5"/>
        <v>0.22557865829737153</v>
      </c>
      <c r="S50" s="5">
        <f t="shared" si="6"/>
        <v>0.33730158730158727</v>
      </c>
      <c r="T50" s="6">
        <f t="shared" si="7"/>
        <v>0.17302889760970386</v>
      </c>
      <c r="U50" s="5">
        <f t="shared" si="8"/>
        <v>0.16228253305497567</v>
      </c>
      <c r="V50" s="8">
        <f t="shared" si="9"/>
        <v>3.0913642052565707E-2</v>
      </c>
      <c r="W50" s="8">
        <f t="shared" si="10"/>
        <v>0</v>
      </c>
      <c r="X50" s="8">
        <f t="shared" si="11"/>
        <v>7.1958696353662477E-2</v>
      </c>
      <c r="Y50" s="8">
        <f t="shared" si="12"/>
        <v>0</v>
      </c>
      <c r="Z50" s="9">
        <f t="shared" si="13"/>
        <v>1.7652997789056308</v>
      </c>
      <c r="AA50" s="9">
        <f t="shared" si="28"/>
        <v>0.43292123715641084</v>
      </c>
      <c r="AB50" s="9">
        <f t="shared" si="28"/>
        <v>0.12778490146144775</v>
      </c>
      <c r="AC50" s="9">
        <f t="shared" si="28"/>
        <v>0.19107326207829242</v>
      </c>
      <c r="AD50" s="9">
        <f t="shared" si="28"/>
        <v>9.8016721962640441E-2</v>
      </c>
      <c r="AE50" s="9">
        <f t="shared" si="28"/>
        <v>9.1929164096751947E-2</v>
      </c>
      <c r="AF50" s="9">
        <f t="shared" si="28"/>
        <v>1.7511837038653073E-2</v>
      </c>
      <c r="AG50" s="9">
        <f t="shared" si="28"/>
        <v>0</v>
      </c>
      <c r="AH50" s="9">
        <f t="shared" si="28"/>
        <v>4.0762876205803475E-2</v>
      </c>
      <c r="AI50" s="9">
        <f t="shared" si="28"/>
        <v>0</v>
      </c>
      <c r="AJ50" s="7">
        <f t="shared" si="32"/>
        <v>0.25876941850353308</v>
      </c>
      <c r="AK50" s="7">
        <f t="shared" si="32"/>
        <v>7.6380694238761357E-2</v>
      </c>
      <c r="AL50" s="7">
        <f t="shared" si="32"/>
        <v>0.1142099594012507</v>
      </c>
      <c r="AM50" s="7">
        <f t="shared" si="32"/>
        <v>5.8587401053580658E-2</v>
      </c>
      <c r="AN50" s="7">
        <f t="shared" si="32"/>
        <v>5.49486934230436E-2</v>
      </c>
      <c r="AO50" s="7">
        <f t="shared" si="32"/>
        <v>1.0467326382936685E-2</v>
      </c>
      <c r="AP50" s="7">
        <f t="shared" si="31"/>
        <v>0</v>
      </c>
      <c r="AQ50" s="7">
        <f t="shared" si="31"/>
        <v>2.4365138198328435E-2</v>
      </c>
      <c r="AR50" s="7">
        <f t="shared" si="31"/>
        <v>0</v>
      </c>
      <c r="AS50" s="10">
        <f t="shared" si="16"/>
        <v>6.3772290864012362</v>
      </c>
      <c r="AT50" s="7">
        <f t="shared" si="17"/>
        <v>6.347768625660267</v>
      </c>
      <c r="AU50">
        <v>0.154</v>
      </c>
      <c r="AW50" s="17">
        <f t="shared" si="18"/>
        <v>4.0662845188284518</v>
      </c>
      <c r="AX50" s="17">
        <f t="shared" si="19"/>
        <v>11648.889317867806</v>
      </c>
      <c r="AY50" s="17">
        <f t="shared" si="20"/>
        <v>388831.48694437917</v>
      </c>
      <c r="AZ50">
        <v>-1.1000000000000001</v>
      </c>
      <c r="BA50" s="5">
        <v>1673</v>
      </c>
      <c r="BD50">
        <f t="shared" si="21"/>
        <v>38.883148694437914</v>
      </c>
      <c r="BE50" s="5">
        <v>138</v>
      </c>
      <c r="BF50">
        <f t="shared" si="27"/>
        <v>0.69</v>
      </c>
      <c r="BG50">
        <f t="shared" si="22"/>
        <v>14.853098671192896</v>
      </c>
      <c r="BI50" s="18">
        <f t="shared" si="29"/>
        <v>2383576.4527716148</v>
      </c>
      <c r="BJ50" s="18">
        <f t="shared" si="30"/>
        <v>14.684112628955525</v>
      </c>
      <c r="BK50">
        <f t="shared" si="24"/>
        <v>1400</v>
      </c>
      <c r="BL50">
        <f t="shared" si="25"/>
        <v>14.616277411220633</v>
      </c>
      <c r="BM50" s="19">
        <v>3.0107706000000001E-2</v>
      </c>
      <c r="BN50">
        <f t="shared" si="26"/>
        <v>14.12448862933832</v>
      </c>
    </row>
    <row r="51" spans="1:66" x14ac:dyDescent="0.35">
      <c r="A51" s="5">
        <v>1673</v>
      </c>
      <c r="B51" s="5">
        <f t="shared" si="3"/>
        <v>5.977286312014345E-4</v>
      </c>
      <c r="C51" s="5">
        <v>39.4</v>
      </c>
      <c r="D51" s="5">
        <v>10.7</v>
      </c>
      <c r="E51" s="5">
        <v>15.5</v>
      </c>
      <c r="F51" s="5">
        <v>16.7</v>
      </c>
      <c r="G51" s="11">
        <v>14.7</v>
      </c>
      <c r="H51" s="11">
        <v>0</v>
      </c>
      <c r="I51" s="11">
        <v>0</v>
      </c>
      <c r="J51" s="5">
        <v>0.63</v>
      </c>
      <c r="K51" s="11">
        <v>0</v>
      </c>
      <c r="L51" s="11">
        <v>388</v>
      </c>
      <c r="M51" s="11">
        <v>22</v>
      </c>
      <c r="N51" s="5">
        <v>97.7</v>
      </c>
      <c r="O51" s="6">
        <v>6.826181725594207</v>
      </c>
      <c r="P51" s="11">
        <v>0.2</v>
      </c>
      <c r="Q51">
        <f t="shared" si="4"/>
        <v>0.656010656010656</v>
      </c>
      <c r="R51" s="5">
        <f t="shared" si="5"/>
        <v>0.2098862298940761</v>
      </c>
      <c r="S51" s="5">
        <f t="shared" si="6"/>
        <v>0.3844246031746032</v>
      </c>
      <c r="T51" s="6">
        <f t="shared" si="7"/>
        <v>0.29789511237959326</v>
      </c>
      <c r="U51" s="5">
        <f t="shared" si="8"/>
        <v>0.20459290187891441</v>
      </c>
      <c r="V51" s="8">
        <f t="shared" si="9"/>
        <v>0</v>
      </c>
      <c r="W51" s="8">
        <f t="shared" si="10"/>
        <v>0</v>
      </c>
      <c r="X51" s="8">
        <f t="shared" si="11"/>
        <v>2.0329138431752179E-2</v>
      </c>
      <c r="Y51" s="8">
        <f t="shared" si="12"/>
        <v>0</v>
      </c>
      <c r="Z51" s="9">
        <f t="shared" si="13"/>
        <v>1.7731386417695949</v>
      </c>
      <c r="AA51" s="9">
        <f t="shared" si="28"/>
        <v>0.36997143965908746</v>
      </c>
      <c r="AB51" s="9">
        <f t="shared" si="28"/>
        <v>0.11836989220685493</v>
      </c>
      <c r="AC51" s="9">
        <f t="shared" si="28"/>
        <v>0.21680459390978413</v>
      </c>
      <c r="AD51" s="9">
        <f t="shared" si="28"/>
        <v>0.16800441057575369</v>
      </c>
      <c r="AE51" s="9">
        <f t="shared" si="28"/>
        <v>0.11538460504968207</v>
      </c>
      <c r="AF51" s="9">
        <f t="shared" si="28"/>
        <v>0</v>
      </c>
      <c r="AG51" s="9">
        <f t="shared" si="28"/>
        <v>0</v>
      </c>
      <c r="AH51" s="9">
        <f t="shared" si="28"/>
        <v>1.1465058598837861E-2</v>
      </c>
      <c r="AI51" s="9">
        <f t="shared" si="28"/>
        <v>0</v>
      </c>
      <c r="AJ51" s="7">
        <f t="shared" si="32"/>
        <v>0.22114252221105049</v>
      </c>
      <c r="AK51" s="7">
        <f t="shared" si="32"/>
        <v>7.0753073644264752E-2</v>
      </c>
      <c r="AL51" s="7">
        <f t="shared" si="32"/>
        <v>0.12959031315587813</v>
      </c>
      <c r="AM51" s="7">
        <f t="shared" si="32"/>
        <v>0.10042104636924908</v>
      </c>
      <c r="AN51" s="7">
        <f t="shared" si="32"/>
        <v>6.8968682038064597E-2</v>
      </c>
      <c r="AO51" s="7">
        <f t="shared" si="32"/>
        <v>0</v>
      </c>
      <c r="AP51" s="7">
        <f t="shared" si="31"/>
        <v>0</v>
      </c>
      <c r="AQ51" s="7">
        <f t="shared" si="31"/>
        <v>6.8529937829275925E-3</v>
      </c>
      <c r="AR51" s="7">
        <f t="shared" si="31"/>
        <v>0</v>
      </c>
      <c r="AS51" s="10">
        <f t="shared" si="16"/>
        <v>6.826181725594207</v>
      </c>
      <c r="AT51" s="7">
        <f t="shared" si="17"/>
        <v>6.9104899273377622</v>
      </c>
      <c r="AU51">
        <v>0.154</v>
      </c>
      <c r="AW51" s="17">
        <f t="shared" si="18"/>
        <v>4.0662845188284518</v>
      </c>
      <c r="AX51" s="17">
        <f t="shared" si="19"/>
        <v>11648.889317867806</v>
      </c>
      <c r="AY51" s="17">
        <f t="shared" si="20"/>
        <v>388831.48694437917</v>
      </c>
      <c r="AZ51">
        <v>-1.1000000000000001</v>
      </c>
      <c r="BA51" s="5">
        <v>1673</v>
      </c>
      <c r="BD51">
        <f t="shared" si="21"/>
        <v>38.883148694437914</v>
      </c>
      <c r="BE51" s="11">
        <v>388</v>
      </c>
      <c r="BF51">
        <f t="shared" si="27"/>
        <v>0.69</v>
      </c>
      <c r="BG51">
        <f t="shared" si="22"/>
        <v>16.303215729119923</v>
      </c>
      <c r="BI51" s="18">
        <f t="shared" si="29"/>
        <v>6701649.736778168</v>
      </c>
      <c r="BJ51" s="18">
        <f t="shared" si="30"/>
        <v>15.717864283421594</v>
      </c>
      <c r="BK51">
        <f t="shared" si="24"/>
        <v>1400</v>
      </c>
      <c r="BL51">
        <f t="shared" si="25"/>
        <v>15.911991091973439</v>
      </c>
      <c r="BM51" s="19">
        <v>2.8748192999999998E-2</v>
      </c>
      <c r="BN51">
        <f t="shared" si="26"/>
        <v>15.282143729962954</v>
      </c>
    </row>
    <row r="52" spans="1:66" x14ac:dyDescent="0.35">
      <c r="A52" s="5">
        <v>1673</v>
      </c>
      <c r="B52" s="5">
        <f t="shared" si="3"/>
        <v>5.977286312014345E-4</v>
      </c>
      <c r="C52" s="5">
        <v>73.2</v>
      </c>
      <c r="D52" s="5">
        <v>14.8</v>
      </c>
      <c r="E52" s="5">
        <v>0.31</v>
      </c>
      <c r="F52" s="5">
        <v>1</v>
      </c>
      <c r="G52" s="5">
        <v>1.1499999999999999</v>
      </c>
      <c r="H52" s="5">
        <v>0.32</v>
      </c>
      <c r="I52" s="5">
        <v>6.05</v>
      </c>
      <c r="J52" s="5">
        <v>2.58</v>
      </c>
      <c r="K52" s="11">
        <v>0</v>
      </c>
      <c r="L52" s="5">
        <v>8</v>
      </c>
      <c r="M52" s="5">
        <v>9</v>
      </c>
      <c r="N52" s="5">
        <v>99.4</v>
      </c>
      <c r="O52" s="6">
        <v>5.1404399869919439</v>
      </c>
      <c r="P52" s="11">
        <v>0.2</v>
      </c>
      <c r="Q52">
        <f t="shared" si="4"/>
        <v>1.2187812187812188</v>
      </c>
      <c r="R52" s="5">
        <f t="shared" si="5"/>
        <v>0.29030992546096512</v>
      </c>
      <c r="S52" s="5">
        <f t="shared" si="6"/>
        <v>7.6884920634920631E-3</v>
      </c>
      <c r="T52" s="6">
        <f t="shared" si="7"/>
        <v>1.7838030681412771E-2</v>
      </c>
      <c r="U52" s="5">
        <f t="shared" si="8"/>
        <v>1.6005567153792623E-2</v>
      </c>
      <c r="V52" s="8">
        <f t="shared" si="9"/>
        <v>4.0050062578222776E-3</v>
      </c>
      <c r="W52" s="8">
        <f t="shared" si="10"/>
        <v>0.12845010615711253</v>
      </c>
      <c r="X52" s="8">
        <f t="shared" si="11"/>
        <v>8.325266214908035E-2</v>
      </c>
      <c r="Y52" s="8">
        <f t="shared" si="12"/>
        <v>0</v>
      </c>
      <c r="Z52" s="9">
        <f t="shared" si="13"/>
        <v>1.7663310087048967</v>
      </c>
      <c r="AA52" s="9">
        <f t="shared" si="28"/>
        <v>0.69000725955371722</v>
      </c>
      <c r="AB52" s="9">
        <f t="shared" si="28"/>
        <v>0.16435760003660083</v>
      </c>
      <c r="AC52" s="9">
        <f t="shared" si="28"/>
        <v>4.352803650958601E-3</v>
      </c>
      <c r="AD52" s="9">
        <f t="shared" si="28"/>
        <v>1.0098917243428747E-2</v>
      </c>
      <c r="AE52" s="9">
        <f t="shared" si="28"/>
        <v>9.0614766286236294E-3</v>
      </c>
      <c r="AF52" s="9">
        <f t="shared" si="28"/>
        <v>2.26741547200647E-3</v>
      </c>
      <c r="AG52" s="9">
        <f t="shared" si="28"/>
        <v>7.2721423970977153E-2</v>
      </c>
      <c r="AH52" s="9">
        <f t="shared" si="28"/>
        <v>4.7133103443687256E-2</v>
      </c>
      <c r="AI52" s="9">
        <f t="shared" si="28"/>
        <v>0</v>
      </c>
      <c r="AJ52" s="7">
        <f t="shared" si="32"/>
        <v>0.41243709477209634</v>
      </c>
      <c r="AK52" s="7">
        <f t="shared" si="32"/>
        <v>9.8241243297430253E-2</v>
      </c>
      <c r="AL52" s="7">
        <f t="shared" si="32"/>
        <v>2.6017953681760912E-3</v>
      </c>
      <c r="AM52" s="7">
        <f t="shared" si="32"/>
        <v>6.0364119805312285E-3</v>
      </c>
      <c r="AN52" s="7">
        <f t="shared" si="32"/>
        <v>5.416304021890991E-3</v>
      </c>
      <c r="AO52" s="7">
        <f t="shared" si="32"/>
        <v>1.3552991464473819E-3</v>
      </c>
      <c r="AP52" s="7">
        <f t="shared" si="31"/>
        <v>4.3467677209191369E-2</v>
      </c>
      <c r="AQ52" s="7">
        <f t="shared" si="31"/>
        <v>2.8172805405670805E-2</v>
      </c>
      <c r="AR52" s="7">
        <f t="shared" si="31"/>
        <v>0</v>
      </c>
      <c r="AS52" s="10">
        <f t="shared" si="16"/>
        <v>5.1404399869919439</v>
      </c>
      <c r="AT52" s="7">
        <f t="shared" si="17"/>
        <v>5.1945075674507653</v>
      </c>
      <c r="AU52">
        <v>0.154</v>
      </c>
      <c r="AW52" s="17">
        <f t="shared" si="18"/>
        <v>4.0662845188284518</v>
      </c>
      <c r="AX52" s="17">
        <f t="shared" si="19"/>
        <v>11648.889317867806</v>
      </c>
      <c r="AY52" s="17">
        <f t="shared" si="20"/>
        <v>388831.48694437917</v>
      </c>
      <c r="AZ52">
        <v>-1.1000000000000001</v>
      </c>
      <c r="BA52" s="5">
        <v>1673</v>
      </c>
      <c r="BD52">
        <f t="shared" si="21"/>
        <v>38.883148694437914</v>
      </c>
      <c r="BE52" s="5">
        <v>8</v>
      </c>
      <c r="BF52">
        <f t="shared" si="27"/>
        <v>0.69</v>
      </c>
      <c r="BG52">
        <f t="shared" si="22"/>
        <v>11.755224584077212</v>
      </c>
      <c r="BI52" s="18">
        <f t="shared" si="29"/>
        <v>138178.34508820967</v>
      </c>
      <c r="BJ52" s="18">
        <f t="shared" si="30"/>
        <v>11.836300485478157</v>
      </c>
      <c r="BK52">
        <f t="shared" si="24"/>
        <v>1400</v>
      </c>
      <c r="BL52">
        <f t="shared" si="25"/>
        <v>11.960795690256896</v>
      </c>
      <c r="BM52" s="19">
        <v>2.7188830000000001E-3</v>
      </c>
      <c r="BN52">
        <f t="shared" si="26"/>
        <v>11.68047258773986</v>
      </c>
    </row>
    <row r="53" spans="1:66" x14ac:dyDescent="0.35">
      <c r="A53" s="5">
        <v>1673</v>
      </c>
      <c r="B53" s="5">
        <f t="shared" si="3"/>
        <v>5.977286312014345E-4</v>
      </c>
      <c r="C53" s="5">
        <v>48.1</v>
      </c>
      <c r="D53" s="5">
        <v>16.5</v>
      </c>
      <c r="E53" s="5">
        <v>12.3</v>
      </c>
      <c r="F53" s="5">
        <v>21.7</v>
      </c>
      <c r="G53" s="11">
        <v>0</v>
      </c>
      <c r="H53" s="11">
        <v>0</v>
      </c>
      <c r="I53" s="5">
        <v>0</v>
      </c>
      <c r="J53" s="5">
        <v>0</v>
      </c>
      <c r="K53" s="11">
        <v>0</v>
      </c>
      <c r="L53" s="11">
        <v>439</v>
      </c>
      <c r="M53" s="11">
        <v>14</v>
      </c>
      <c r="N53" s="5">
        <v>99.6</v>
      </c>
      <c r="O53" s="6">
        <v>6.879814520242121</v>
      </c>
      <c r="P53" s="11">
        <v>0.2</v>
      </c>
      <c r="Q53">
        <f t="shared" si="4"/>
        <v>0.80086580086580084</v>
      </c>
      <c r="R53" s="5">
        <f t="shared" si="5"/>
        <v>0.32365633581796788</v>
      </c>
      <c r="S53" s="5">
        <f t="shared" si="6"/>
        <v>0.30505952380952384</v>
      </c>
      <c r="T53" s="6">
        <f t="shared" si="7"/>
        <v>0.38708526578665714</v>
      </c>
      <c r="U53" s="5">
        <f t="shared" si="8"/>
        <v>0</v>
      </c>
      <c r="V53" s="8">
        <f t="shared" si="9"/>
        <v>0</v>
      </c>
      <c r="W53" s="8">
        <f t="shared" si="10"/>
        <v>0</v>
      </c>
      <c r="X53" s="8">
        <f t="shared" si="11"/>
        <v>0</v>
      </c>
      <c r="Y53" s="8">
        <f t="shared" si="12"/>
        <v>0</v>
      </c>
      <c r="Z53" s="9">
        <f t="shared" si="13"/>
        <v>1.8166669262799497</v>
      </c>
      <c r="AA53" s="9">
        <f t="shared" si="28"/>
        <v>0.4408434971102605</v>
      </c>
      <c r="AB53" s="9">
        <f t="shared" si="28"/>
        <v>0.17815942544885202</v>
      </c>
      <c r="AC53" s="9">
        <f t="shared" si="28"/>
        <v>0.16792264965939824</v>
      </c>
      <c r="AD53" s="9">
        <f t="shared" si="28"/>
        <v>0.21307442778148922</v>
      </c>
      <c r="AE53" s="9">
        <f t="shared" si="28"/>
        <v>0</v>
      </c>
      <c r="AF53" s="9">
        <f t="shared" si="28"/>
        <v>0</v>
      </c>
      <c r="AG53" s="9">
        <f t="shared" si="28"/>
        <v>0</v>
      </c>
      <c r="AH53" s="9">
        <f t="shared" si="28"/>
        <v>0</v>
      </c>
      <c r="AI53" s="9">
        <f t="shared" si="28"/>
        <v>0</v>
      </c>
      <c r="AJ53" s="7">
        <f t="shared" si="32"/>
        <v>0.26350478010176959</v>
      </c>
      <c r="AK53" s="7">
        <f t="shared" si="32"/>
        <v>0.10649098950917635</v>
      </c>
      <c r="AL53" s="7">
        <f t="shared" si="32"/>
        <v>0.10037217552863015</v>
      </c>
      <c r="AM53" s="7">
        <f t="shared" si="32"/>
        <v>0.12736068606185846</v>
      </c>
      <c r="AN53" s="7">
        <f t="shared" si="32"/>
        <v>0</v>
      </c>
      <c r="AO53" s="7">
        <f t="shared" si="32"/>
        <v>0</v>
      </c>
      <c r="AP53" s="7">
        <f t="shared" si="31"/>
        <v>0</v>
      </c>
      <c r="AQ53" s="7">
        <f t="shared" si="31"/>
        <v>0</v>
      </c>
      <c r="AR53" s="7">
        <f t="shared" si="31"/>
        <v>0</v>
      </c>
      <c r="AS53" s="10">
        <f t="shared" si="16"/>
        <v>6.879814520242121</v>
      </c>
      <c r="AT53" s="7">
        <f t="shared" si="17"/>
        <v>6.8227828546603337</v>
      </c>
      <c r="AU53">
        <v>0.154</v>
      </c>
      <c r="AW53" s="17">
        <f t="shared" si="18"/>
        <v>4.0662845188284518</v>
      </c>
      <c r="AX53" s="17">
        <f t="shared" si="19"/>
        <v>11648.889317867806</v>
      </c>
      <c r="AY53" s="17">
        <f t="shared" si="20"/>
        <v>388831.48694437917</v>
      </c>
      <c r="AZ53">
        <v>-1.1000000000000001</v>
      </c>
      <c r="BA53" s="5">
        <v>1673</v>
      </c>
      <c r="BD53">
        <f t="shared" si="21"/>
        <v>38.883148694437914</v>
      </c>
      <c r="BE53" s="11">
        <v>439</v>
      </c>
      <c r="BF53">
        <f t="shared" si="27"/>
        <v>0.69</v>
      </c>
      <c r="BG53">
        <f t="shared" si="22"/>
        <v>15.259777647915591</v>
      </c>
      <c r="BI53" s="18">
        <f t="shared" si="29"/>
        <v>7582536.6867155042</v>
      </c>
      <c r="BJ53" s="18">
        <f t="shared" si="30"/>
        <v>15.841358356873492</v>
      </c>
      <c r="BK53">
        <f t="shared" si="24"/>
        <v>1400</v>
      </c>
      <c r="BL53">
        <f t="shared" si="25"/>
        <v>15.710038093876246</v>
      </c>
      <c r="BM53" s="19">
        <v>0</v>
      </c>
      <c r="BN53">
        <f t="shared" si="26"/>
        <v>15.259777647915591</v>
      </c>
    </row>
    <row r="54" spans="1:66" x14ac:dyDescent="0.35">
      <c r="A54" s="5">
        <v>1673</v>
      </c>
      <c r="B54" s="5">
        <f t="shared" si="3"/>
        <v>5.977286312014345E-4</v>
      </c>
      <c r="C54" s="5">
        <v>45.1</v>
      </c>
      <c r="D54" s="5">
        <v>18.600000000000001</v>
      </c>
      <c r="E54" s="5">
        <v>17.5</v>
      </c>
      <c r="F54" s="5">
        <v>17.5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398</v>
      </c>
      <c r="M54" s="5">
        <v>19</v>
      </c>
      <c r="N54" s="5">
        <v>99.8</v>
      </c>
      <c r="O54" s="6">
        <v>6.8372330720736878</v>
      </c>
      <c r="P54" s="11">
        <v>0.2</v>
      </c>
      <c r="Q54">
        <f t="shared" si="4"/>
        <v>0.75091575091575091</v>
      </c>
      <c r="R54" s="5">
        <f t="shared" si="5"/>
        <v>0.36484896037661835</v>
      </c>
      <c r="S54" s="5">
        <f t="shared" si="6"/>
        <v>0.43402777777777779</v>
      </c>
      <c r="T54" s="6">
        <f t="shared" si="7"/>
        <v>0.31216553692472349</v>
      </c>
      <c r="U54" s="5">
        <f t="shared" si="8"/>
        <v>0</v>
      </c>
      <c r="V54" s="8">
        <f t="shared" si="9"/>
        <v>0</v>
      </c>
      <c r="W54" s="8">
        <f t="shared" si="10"/>
        <v>0</v>
      </c>
      <c r="X54" s="8">
        <f t="shared" si="11"/>
        <v>0</v>
      </c>
      <c r="Y54" s="8">
        <f t="shared" si="12"/>
        <v>0</v>
      </c>
      <c r="Z54" s="9">
        <f t="shared" si="13"/>
        <v>1.8619580259948707</v>
      </c>
      <c r="AA54" s="9">
        <f t="shared" si="28"/>
        <v>0.40329359761723194</v>
      </c>
      <c r="AB54" s="9">
        <f t="shared" si="28"/>
        <v>0.19594907902484771</v>
      </c>
      <c r="AC54" s="9">
        <f t="shared" si="28"/>
        <v>0.2331028797203259</v>
      </c>
      <c r="AD54" s="9">
        <f t="shared" si="28"/>
        <v>0.16765444363759435</v>
      </c>
      <c r="AE54" s="9">
        <f t="shared" si="28"/>
        <v>0</v>
      </c>
      <c r="AF54" s="9">
        <f t="shared" si="28"/>
        <v>0</v>
      </c>
      <c r="AG54" s="9">
        <f t="shared" si="28"/>
        <v>0</v>
      </c>
      <c r="AH54" s="9">
        <f t="shared" si="28"/>
        <v>0</v>
      </c>
      <c r="AI54" s="9">
        <f t="shared" si="28"/>
        <v>0</v>
      </c>
      <c r="AJ54" s="7">
        <f t="shared" si="32"/>
        <v>0.24106013007605015</v>
      </c>
      <c r="AK54" s="7">
        <f t="shared" si="32"/>
        <v>0.11712437479070395</v>
      </c>
      <c r="AL54" s="7">
        <f t="shared" si="32"/>
        <v>0.13933226522434303</v>
      </c>
      <c r="AM54" s="7">
        <f t="shared" si="32"/>
        <v>0.10021186111033732</v>
      </c>
      <c r="AN54" s="7">
        <f t="shared" si="32"/>
        <v>0</v>
      </c>
      <c r="AO54" s="7">
        <f t="shared" si="32"/>
        <v>0</v>
      </c>
      <c r="AP54" s="7">
        <f t="shared" si="31"/>
        <v>0</v>
      </c>
      <c r="AQ54" s="7">
        <f t="shared" si="31"/>
        <v>0</v>
      </c>
      <c r="AR54" s="7">
        <f t="shared" si="31"/>
        <v>0</v>
      </c>
      <c r="AS54" s="10">
        <f t="shared" si="16"/>
        <v>6.8372330720736878</v>
      </c>
      <c r="AT54" s="7">
        <f t="shared" si="17"/>
        <v>6.9329519713636873</v>
      </c>
      <c r="AU54">
        <v>0.154</v>
      </c>
      <c r="AW54" s="17">
        <f t="shared" si="18"/>
        <v>4.0662845188284518</v>
      </c>
      <c r="AX54" s="17">
        <f t="shared" si="19"/>
        <v>11648.889317867806</v>
      </c>
      <c r="AY54" s="17">
        <f t="shared" si="20"/>
        <v>388831.48694437917</v>
      </c>
      <c r="AZ54">
        <v>-1.1000000000000001</v>
      </c>
      <c r="BA54" s="5">
        <v>1673</v>
      </c>
      <c r="BD54">
        <f t="shared" si="21"/>
        <v>38.883148694437914</v>
      </c>
      <c r="BE54" s="5">
        <v>398</v>
      </c>
      <c r="BF54">
        <f t="shared" si="27"/>
        <v>0.69</v>
      </c>
      <c r="BG54">
        <f t="shared" si="22"/>
        <v>15.030073631482356</v>
      </c>
      <c r="BI54" s="18">
        <f t="shared" si="29"/>
        <v>6874372.6681384286</v>
      </c>
      <c r="BJ54" s="18">
        <f t="shared" si="30"/>
        <v>15.743310949082758</v>
      </c>
      <c r="BK54">
        <f t="shared" si="24"/>
        <v>1400</v>
      </c>
      <c r="BL54">
        <f t="shared" si="25"/>
        <v>15.963711859705709</v>
      </c>
      <c r="BM54" s="19">
        <v>0</v>
      </c>
      <c r="BN54">
        <f t="shared" si="26"/>
        <v>15.030073631482356</v>
      </c>
    </row>
    <row r="55" spans="1:66" x14ac:dyDescent="0.35">
      <c r="A55" s="12">
        <v>1673</v>
      </c>
      <c r="B55" s="5">
        <f t="shared" si="3"/>
        <v>5.977286312014345E-4</v>
      </c>
      <c r="C55" s="12">
        <v>49.6</v>
      </c>
      <c r="D55" s="12">
        <v>15.4</v>
      </c>
      <c r="E55" s="12">
        <v>14.3</v>
      </c>
      <c r="F55" s="12">
        <v>19.2</v>
      </c>
      <c r="G55" s="15">
        <v>0</v>
      </c>
      <c r="H55" s="15">
        <v>0</v>
      </c>
      <c r="I55" s="15">
        <v>0</v>
      </c>
      <c r="J55" s="12">
        <v>0</v>
      </c>
      <c r="K55" s="15">
        <v>0</v>
      </c>
      <c r="L55" s="12">
        <v>357</v>
      </c>
      <c r="M55" s="12">
        <v>29</v>
      </c>
      <c r="N55" s="12">
        <v>99.8</v>
      </c>
      <c r="O55" s="13">
        <v>6.7900182161121929</v>
      </c>
      <c r="P55" s="15">
        <v>0.2</v>
      </c>
      <c r="Q55">
        <f t="shared" si="4"/>
        <v>0.82584082584082585</v>
      </c>
      <c r="R55" s="5">
        <f t="shared" si="5"/>
        <v>0.30207924676343667</v>
      </c>
      <c r="S55" s="5">
        <f t="shared" si="6"/>
        <v>0.35466269841269843</v>
      </c>
      <c r="T55" s="6">
        <f t="shared" si="7"/>
        <v>0.34249018908312517</v>
      </c>
      <c r="U55" s="5">
        <f t="shared" si="8"/>
        <v>0</v>
      </c>
      <c r="V55" s="8">
        <f t="shared" si="9"/>
        <v>0</v>
      </c>
      <c r="W55" s="8">
        <f t="shared" si="10"/>
        <v>0</v>
      </c>
      <c r="X55" s="8">
        <f t="shared" si="11"/>
        <v>0</v>
      </c>
      <c r="Y55" s="8">
        <f t="shared" si="12"/>
        <v>0</v>
      </c>
      <c r="Z55" s="9">
        <f t="shared" si="13"/>
        <v>1.8250729601000861</v>
      </c>
      <c r="AA55" s="9">
        <f t="shared" si="28"/>
        <v>0.45249743100436768</v>
      </c>
      <c r="AB55" s="9">
        <f t="shared" si="28"/>
        <v>0.16551625790722951</v>
      </c>
      <c r="AC55" s="9">
        <f t="shared" si="28"/>
        <v>0.19432795628797706</v>
      </c>
      <c r="AD55" s="9">
        <f t="shared" si="28"/>
        <v>0.18765835480042573</v>
      </c>
      <c r="AE55" s="9">
        <f t="shared" si="28"/>
        <v>0</v>
      </c>
      <c r="AF55" s="9">
        <f t="shared" si="28"/>
        <v>0</v>
      </c>
      <c r="AG55" s="9">
        <f t="shared" si="28"/>
        <v>0</v>
      </c>
      <c r="AH55" s="9">
        <f t="shared" si="28"/>
        <v>0</v>
      </c>
      <c r="AI55" s="9">
        <f t="shared" si="28"/>
        <v>0</v>
      </c>
      <c r="AJ55" s="7">
        <f t="shared" si="32"/>
        <v>0.27047067005640629</v>
      </c>
      <c r="AK55" s="7">
        <f t="shared" si="32"/>
        <v>9.8933806280471923E-2</v>
      </c>
      <c r="AL55" s="7">
        <f t="shared" si="32"/>
        <v>0.11615538331618473</v>
      </c>
      <c r="AM55" s="7">
        <f t="shared" si="32"/>
        <v>0.11216877154837161</v>
      </c>
      <c r="AN55" s="7">
        <f t="shared" si="32"/>
        <v>0</v>
      </c>
      <c r="AO55" s="7">
        <f t="shared" si="32"/>
        <v>0</v>
      </c>
      <c r="AP55" s="7">
        <f t="shared" si="31"/>
        <v>0</v>
      </c>
      <c r="AQ55" s="7">
        <f t="shared" si="31"/>
        <v>0</v>
      </c>
      <c r="AR55" s="7">
        <f t="shared" si="31"/>
        <v>0</v>
      </c>
      <c r="AS55" s="10">
        <f t="shared" si="16"/>
        <v>6.7900182161121929</v>
      </c>
      <c r="AT55" s="7">
        <f t="shared" si="17"/>
        <v>6.6853791464345544</v>
      </c>
      <c r="AU55">
        <v>0.154</v>
      </c>
      <c r="AW55" s="17">
        <f t="shared" si="18"/>
        <v>4.0662845188284518</v>
      </c>
      <c r="AX55" s="17">
        <f t="shared" si="19"/>
        <v>11648.889317867806</v>
      </c>
      <c r="AY55" s="17">
        <f t="shared" si="20"/>
        <v>388831.48694437917</v>
      </c>
      <c r="AZ55">
        <v>-1.1000000000000001</v>
      </c>
      <c r="BA55" s="12">
        <v>1673</v>
      </c>
      <c r="BD55">
        <f t="shared" si="21"/>
        <v>38.883148694437914</v>
      </c>
      <c r="BE55" s="12">
        <v>357</v>
      </c>
      <c r="BF55">
        <f t="shared" si="27"/>
        <v>0.69</v>
      </c>
      <c r="BG55">
        <f t="shared" si="22"/>
        <v>14.927350087486726</v>
      </c>
      <c r="BI55" s="18">
        <f t="shared" si="29"/>
        <v>6166208.6495613577</v>
      </c>
      <c r="BJ55" s="18">
        <f t="shared" si="30"/>
        <v>15.63459472557796</v>
      </c>
      <c r="BK55">
        <f t="shared" si="24"/>
        <v>1400</v>
      </c>
      <c r="BL55">
        <f t="shared" si="25"/>
        <v>15.393654363593464</v>
      </c>
      <c r="BM55" s="19">
        <v>0</v>
      </c>
      <c r="BN55">
        <f t="shared" si="26"/>
        <v>14.927350087486726</v>
      </c>
    </row>
    <row r="56" spans="1:66" x14ac:dyDescent="0.35">
      <c r="A56" s="5">
        <v>1723</v>
      </c>
      <c r="B56" s="5">
        <f t="shared" si="3"/>
        <v>5.8038305281485781E-4</v>
      </c>
      <c r="C56" s="5">
        <v>49</v>
      </c>
      <c r="D56" s="5">
        <v>16.8</v>
      </c>
      <c r="E56" s="5">
        <v>4.4000000000000004</v>
      </c>
      <c r="F56" s="5">
        <v>9.6999999999999993</v>
      </c>
      <c r="G56" s="5">
        <v>10.02</v>
      </c>
      <c r="H56" s="5">
        <v>3.4</v>
      </c>
      <c r="I56" s="5">
        <v>0.59</v>
      </c>
      <c r="J56" s="5">
        <v>4.04</v>
      </c>
      <c r="K56" s="5">
        <v>0.21</v>
      </c>
      <c r="L56" s="5">
        <v>46.1</v>
      </c>
      <c r="M56" s="5">
        <v>9.8000000000000007</v>
      </c>
      <c r="N56" s="5">
        <v>98.2</v>
      </c>
      <c r="O56" s="6">
        <v>5.5740009253896474</v>
      </c>
      <c r="P56" s="11">
        <v>0.2</v>
      </c>
      <c r="Q56">
        <f t="shared" si="4"/>
        <v>0.81585081585081587</v>
      </c>
      <c r="R56" s="5">
        <f t="shared" si="5"/>
        <v>0.32954099646920365</v>
      </c>
      <c r="S56" s="5">
        <f t="shared" si="6"/>
        <v>0.10912698412698414</v>
      </c>
      <c r="T56" s="6">
        <f t="shared" si="7"/>
        <v>0.17302889760970386</v>
      </c>
      <c r="U56" s="5">
        <f t="shared" si="8"/>
        <v>0.1394572025052192</v>
      </c>
      <c r="V56" s="8">
        <f t="shared" si="9"/>
        <v>4.2553191489361701E-2</v>
      </c>
      <c r="W56" s="8">
        <f t="shared" si="10"/>
        <v>1.2526539278131634E-2</v>
      </c>
      <c r="X56" s="8">
        <f t="shared" si="11"/>
        <v>0.13036463375282351</v>
      </c>
      <c r="Y56" s="8">
        <f t="shared" si="12"/>
        <v>2.9602480969833662E-3</v>
      </c>
      <c r="Z56" s="9">
        <f t="shared" si="13"/>
        <v>1.7554095091792272</v>
      </c>
      <c r="AA56" s="9">
        <f t="shared" si="28"/>
        <v>0.46476381242362153</v>
      </c>
      <c r="AB56" s="9">
        <f t="shared" si="28"/>
        <v>0.1877288431821737</v>
      </c>
      <c r="AC56" s="9">
        <f t="shared" si="28"/>
        <v>6.216611198489428E-2</v>
      </c>
      <c r="AD56" s="9">
        <f t="shared" si="28"/>
        <v>9.8568964509373413E-2</v>
      </c>
      <c r="AE56" s="9">
        <f t="shared" si="28"/>
        <v>7.9444256041671379E-2</v>
      </c>
      <c r="AF56" s="9">
        <f t="shared" si="28"/>
        <v>2.4241176356198615E-2</v>
      </c>
      <c r="AG56" s="9">
        <f t="shared" si="28"/>
        <v>7.1359641226898893E-3</v>
      </c>
      <c r="AH56" s="9">
        <f t="shared" si="28"/>
        <v>7.4264513819215783E-2</v>
      </c>
      <c r="AI56" s="9">
        <f t="shared" si="28"/>
        <v>1.6863575601612656E-3</v>
      </c>
      <c r="AJ56" s="7">
        <f t="shared" si="32"/>
        <v>0.2697410402922934</v>
      </c>
      <c r="AK56" s="7">
        <f t="shared" si="32"/>
        <v>0.10895463910747168</v>
      </c>
      <c r="AL56" s="7">
        <f t="shared" si="32"/>
        <v>3.6080157855423262E-2</v>
      </c>
      <c r="AM56" s="7">
        <f t="shared" si="32"/>
        <v>5.7207756534749514E-2</v>
      </c>
      <c r="AN56" s="7">
        <f t="shared" si="32"/>
        <v>4.6108099850070444E-2</v>
      </c>
      <c r="AO56" s="7">
        <f t="shared" si="32"/>
        <v>1.4069167937433904E-2</v>
      </c>
      <c r="AP56" s="7">
        <f t="shared" si="31"/>
        <v>4.1415926423040567E-3</v>
      </c>
      <c r="AQ56" s="7">
        <f t="shared" si="31"/>
        <v>4.3101865246207648E-2</v>
      </c>
      <c r="AR56" s="7">
        <f t="shared" si="31"/>
        <v>9.7873334890381043E-4</v>
      </c>
      <c r="AS56" s="10">
        <f t="shared" si="16"/>
        <v>5.5740009253896474</v>
      </c>
      <c r="AT56" s="7">
        <f t="shared" si="17"/>
        <v>5.7343191309756616</v>
      </c>
      <c r="AU56">
        <v>0.154</v>
      </c>
      <c r="AW56" s="17">
        <f t="shared" si="18"/>
        <v>3.6255333720255365</v>
      </c>
      <c r="AX56" s="17">
        <f t="shared" si="19"/>
        <v>4222.1472159810237</v>
      </c>
      <c r="AY56" s="17">
        <f t="shared" si="20"/>
        <v>140932.21553490279</v>
      </c>
      <c r="AZ56">
        <v>-1.1000000000000001</v>
      </c>
      <c r="BA56" s="5">
        <v>1723</v>
      </c>
      <c r="BD56">
        <f t="shared" si="21"/>
        <v>14.093221553490279</v>
      </c>
      <c r="BE56" s="5">
        <v>46.1</v>
      </c>
      <c r="BF56">
        <f t="shared" si="27"/>
        <v>0.69</v>
      </c>
      <c r="BG56">
        <f t="shared" si="22"/>
        <v>13.699946212792113</v>
      </c>
      <c r="BI56" s="18">
        <f t="shared" si="29"/>
        <v>374973.80123446166</v>
      </c>
      <c r="BJ56" s="18">
        <f t="shared" si="30"/>
        <v>12.83461143913722</v>
      </c>
      <c r="BK56">
        <f t="shared" si="24"/>
        <v>1450</v>
      </c>
      <c r="BL56">
        <f t="shared" si="25"/>
        <v>13.20375774945513</v>
      </c>
      <c r="BM56" s="19">
        <v>2.9791544E-2</v>
      </c>
      <c r="BN56">
        <f t="shared" si="26"/>
        <v>13.134932593007576</v>
      </c>
    </row>
    <row r="57" spans="1:66" x14ac:dyDescent="0.35">
      <c r="A57" s="5">
        <v>1723</v>
      </c>
      <c r="B57" s="5">
        <f t="shared" si="3"/>
        <v>5.8038305281485781E-4</v>
      </c>
      <c r="C57" s="5">
        <v>41.9</v>
      </c>
      <c r="D57" s="5">
        <v>11.7</v>
      </c>
      <c r="E57" s="5">
        <v>7.3</v>
      </c>
      <c r="F57" s="5">
        <v>9.4</v>
      </c>
      <c r="G57" s="5">
        <v>15.95</v>
      </c>
      <c r="H57" s="5">
        <v>8.56</v>
      </c>
      <c r="I57" s="11">
        <v>0</v>
      </c>
      <c r="J57" s="5">
        <v>3.09</v>
      </c>
      <c r="K57" s="5">
        <v>0.55000000000000004</v>
      </c>
      <c r="L57" s="5">
        <v>52.3</v>
      </c>
      <c r="M57" s="5">
        <v>9.9</v>
      </c>
      <c r="N57" s="5">
        <v>98.6</v>
      </c>
      <c r="O57" s="6">
        <v>5.6288016888672736</v>
      </c>
      <c r="P57" s="11">
        <v>0.2</v>
      </c>
      <c r="Q57">
        <f t="shared" si="4"/>
        <v>0.69763569763569755</v>
      </c>
      <c r="R57" s="5">
        <f t="shared" si="5"/>
        <v>0.22950176539819536</v>
      </c>
      <c r="S57" s="5">
        <f t="shared" si="6"/>
        <v>0.1810515873015873</v>
      </c>
      <c r="T57" s="6">
        <f t="shared" si="7"/>
        <v>0.16767748840528005</v>
      </c>
      <c r="U57" s="5">
        <f t="shared" si="8"/>
        <v>0.22199025748086293</v>
      </c>
      <c r="V57" s="8">
        <f t="shared" si="9"/>
        <v>0.10713391739674594</v>
      </c>
      <c r="W57" s="8">
        <f t="shared" si="10"/>
        <v>0</v>
      </c>
      <c r="X57" s="8">
        <f t="shared" si="11"/>
        <v>9.9709583736689256E-2</v>
      </c>
      <c r="Y57" s="8">
        <f t="shared" si="12"/>
        <v>7.7530307301945317E-3</v>
      </c>
      <c r="Z57" s="9">
        <f t="shared" si="13"/>
        <v>1.712453328085253</v>
      </c>
      <c r="AA57" s="9">
        <f t="shared" si="28"/>
        <v>0.40738961243150817</v>
      </c>
      <c r="AB57" s="9">
        <f t="shared" si="28"/>
        <v>0.13401928194726825</v>
      </c>
      <c r="AC57" s="9">
        <f t="shared" si="28"/>
        <v>0.10572643606236362</v>
      </c>
      <c r="AD57" s="9">
        <f t="shared" si="28"/>
        <v>9.7916530427585691E-2</v>
      </c>
      <c r="AE57" s="9">
        <f t="shared" si="28"/>
        <v>0.12963288040619309</v>
      </c>
      <c r="AF57" s="9">
        <f t="shared" si="28"/>
        <v>6.2561656799450222E-2</v>
      </c>
      <c r="AG57" s="9">
        <f t="shared" si="28"/>
        <v>0</v>
      </c>
      <c r="AH57" s="9">
        <f t="shared" si="28"/>
        <v>5.8226161321533722E-2</v>
      </c>
      <c r="AI57" s="9">
        <f t="shared" si="28"/>
        <v>4.5274406040971844E-3</v>
      </c>
      <c r="AJ57" s="7">
        <f t="shared" si="32"/>
        <v>0.23644202694806046</v>
      </c>
      <c r="AK57" s="7">
        <f t="shared" si="32"/>
        <v>7.7782519992610696E-2</v>
      </c>
      <c r="AL57" s="7">
        <f t="shared" si="32"/>
        <v>6.1361831725109471E-2</v>
      </c>
      <c r="AM57" s="7">
        <f t="shared" si="32"/>
        <v>5.6829094850601093E-2</v>
      </c>
      <c r="AN57" s="7">
        <f t="shared" si="32"/>
        <v>7.5236726875329715E-2</v>
      </c>
      <c r="AO57" s="7">
        <f t="shared" si="32"/>
        <v>3.6309725362420324E-2</v>
      </c>
      <c r="AP57" s="7">
        <f t="shared" si="31"/>
        <v>0</v>
      </c>
      <c r="AQ57" s="7">
        <f t="shared" si="31"/>
        <v>3.3793477261482137E-2</v>
      </c>
      <c r="AR57" s="7">
        <f t="shared" si="31"/>
        <v>2.6276497992438678E-3</v>
      </c>
      <c r="AS57" s="10">
        <f t="shared" si="16"/>
        <v>5.6288016888672736</v>
      </c>
      <c r="AT57" s="7">
        <f t="shared" si="17"/>
        <v>5.5629614124474802</v>
      </c>
      <c r="AU57">
        <v>0.154</v>
      </c>
      <c r="AW57" s="17">
        <f t="shared" si="18"/>
        <v>3.6255333720255365</v>
      </c>
      <c r="AX57" s="17">
        <f t="shared" si="19"/>
        <v>4222.1472159810237</v>
      </c>
      <c r="AY57" s="17">
        <f t="shared" si="20"/>
        <v>140932.21553490279</v>
      </c>
      <c r="AZ57">
        <v>-1.1000000000000001</v>
      </c>
      <c r="BA57" s="5">
        <v>1723</v>
      </c>
      <c r="BD57">
        <f t="shared" si="21"/>
        <v>14.093221553490279</v>
      </c>
      <c r="BE57" s="5">
        <v>52.3</v>
      </c>
      <c r="BF57">
        <f t="shared" si="27"/>
        <v>0.69</v>
      </c>
      <c r="BG57">
        <f t="shared" si="22"/>
        <v>13.978024225119174</v>
      </c>
      <c r="BI57" s="18">
        <f t="shared" si="29"/>
        <v>425404.1172356258</v>
      </c>
      <c r="BJ57" s="18">
        <f t="shared" si="30"/>
        <v>12.960794860205494</v>
      </c>
      <c r="BK57">
        <f t="shared" si="24"/>
        <v>1450</v>
      </c>
      <c r="BL57">
        <f t="shared" si="25"/>
        <v>12.809192021202669</v>
      </c>
      <c r="BM57" s="19">
        <v>5.0001518000000002E-2</v>
      </c>
      <c r="BN57">
        <f t="shared" si="26"/>
        <v>13.071874239117665</v>
      </c>
    </row>
    <row r="58" spans="1:66" x14ac:dyDescent="0.35">
      <c r="A58" s="5">
        <v>1723</v>
      </c>
      <c r="B58" s="5">
        <f t="shared" si="3"/>
        <v>5.8038305281485781E-4</v>
      </c>
      <c r="C58" s="5">
        <v>50</v>
      </c>
      <c r="D58" s="5">
        <v>14.8</v>
      </c>
      <c r="E58" s="5">
        <v>8.8000000000000007</v>
      </c>
      <c r="F58" s="5">
        <v>12.3</v>
      </c>
      <c r="G58" s="5">
        <v>8.85</v>
      </c>
      <c r="H58" s="5">
        <v>0.9</v>
      </c>
      <c r="I58" s="11">
        <v>0</v>
      </c>
      <c r="J58" s="5">
        <v>3.01</v>
      </c>
      <c r="K58" s="11">
        <v>0</v>
      </c>
      <c r="L58" s="5">
        <v>101</v>
      </c>
      <c r="M58" s="5">
        <v>19</v>
      </c>
      <c r="N58" s="5">
        <v>99.1</v>
      </c>
      <c r="O58" s="6">
        <v>5.9146213737826425</v>
      </c>
      <c r="P58" s="11">
        <v>0.2</v>
      </c>
      <c r="Q58">
        <f t="shared" si="4"/>
        <v>0.83250083250083251</v>
      </c>
      <c r="R58" s="5">
        <f t="shared" si="5"/>
        <v>0.29030992546096512</v>
      </c>
      <c r="S58" s="5">
        <f t="shared" si="6"/>
        <v>0.21825396825396828</v>
      </c>
      <c r="T58" s="6">
        <f t="shared" si="7"/>
        <v>0.21940777738137709</v>
      </c>
      <c r="U58" s="5">
        <f t="shared" si="8"/>
        <v>0.12317327766179541</v>
      </c>
      <c r="V58" s="8">
        <f t="shared" si="9"/>
        <v>1.1264080100125156E-2</v>
      </c>
      <c r="W58" s="8">
        <f t="shared" si="10"/>
        <v>0</v>
      </c>
      <c r="X58" s="8">
        <f t="shared" si="11"/>
        <v>9.712810584059374E-2</v>
      </c>
      <c r="Y58" s="8">
        <f t="shared" si="12"/>
        <v>0</v>
      </c>
      <c r="Z58" s="9">
        <f t="shared" si="13"/>
        <v>1.7920379671996574</v>
      </c>
      <c r="AA58" s="9">
        <f t="shared" si="28"/>
        <v>0.46455535414896743</v>
      </c>
      <c r="AB58" s="9">
        <f t="shared" si="28"/>
        <v>0.16199987431885737</v>
      </c>
      <c r="AC58" s="9">
        <f t="shared" si="28"/>
        <v>0.12179092867938765</v>
      </c>
      <c r="AD58" s="9">
        <f t="shared" ref="AD58:AI89" si="33">T58/$Z58</f>
        <v>0.12243478173860146</v>
      </c>
      <c r="AE58" s="9">
        <f t="shared" si="33"/>
        <v>6.8733631717788402E-2</v>
      </c>
      <c r="AF58" s="9">
        <f t="shared" si="33"/>
        <v>6.2856258105552648E-3</v>
      </c>
      <c r="AG58" s="9">
        <f t="shared" si="33"/>
        <v>0</v>
      </c>
      <c r="AH58" s="9">
        <f t="shared" si="33"/>
        <v>5.4199803585842414E-2</v>
      </c>
      <c r="AI58" s="9">
        <f t="shared" si="33"/>
        <v>0</v>
      </c>
      <c r="AJ58" s="7">
        <f t="shared" si="32"/>
        <v>0.26962005464246513</v>
      </c>
      <c r="AK58" s="7">
        <f t="shared" si="32"/>
        <v>9.4021981612801717E-2</v>
      </c>
      <c r="AL58" s="7">
        <f t="shared" si="32"/>
        <v>7.0685390992099625E-2</v>
      </c>
      <c r="AM58" s="7">
        <f t="shared" si="32"/>
        <v>7.105907239617032E-2</v>
      </c>
      <c r="AN58" s="7">
        <f t="shared" si="32"/>
        <v>3.9891835007422168E-2</v>
      </c>
      <c r="AO58" s="7">
        <f t="shared" si="32"/>
        <v>3.6480706967819297E-3</v>
      </c>
      <c r="AP58" s="7">
        <f t="shared" si="31"/>
        <v>0</v>
      </c>
      <c r="AQ58" s="7">
        <f t="shared" si="31"/>
        <v>3.1456647467116898E-2</v>
      </c>
      <c r="AR58" s="7">
        <f t="shared" si="31"/>
        <v>0</v>
      </c>
      <c r="AS58" s="10">
        <f t="shared" si="16"/>
        <v>5.9146213737826425</v>
      </c>
      <c r="AT58" s="7">
        <f t="shared" si="17"/>
        <v>5.8733442463921701</v>
      </c>
      <c r="AU58">
        <v>0.154</v>
      </c>
      <c r="AW58" s="17">
        <f t="shared" si="18"/>
        <v>3.6255333720255365</v>
      </c>
      <c r="AX58" s="17">
        <f t="shared" si="19"/>
        <v>4222.1472159810237</v>
      </c>
      <c r="AY58" s="17">
        <f t="shared" si="20"/>
        <v>140932.21553490279</v>
      </c>
      <c r="AZ58">
        <v>-1.1000000000000001</v>
      </c>
      <c r="BA58" s="5">
        <v>1723</v>
      </c>
      <c r="BD58">
        <f t="shared" si="21"/>
        <v>14.093221553490279</v>
      </c>
      <c r="BE58" s="5">
        <v>101</v>
      </c>
      <c r="BF58">
        <f t="shared" si="27"/>
        <v>0.69</v>
      </c>
      <c r="BG58">
        <f t="shared" si="22"/>
        <v>14.015630577165808</v>
      </c>
      <c r="BI58" s="18">
        <f t="shared" si="29"/>
        <v>821526.11550283455</v>
      </c>
      <c r="BJ58" s="18">
        <f t="shared" si="30"/>
        <v>13.618919005975878</v>
      </c>
      <c r="BK58">
        <f t="shared" si="24"/>
        <v>1450</v>
      </c>
      <c r="BL58">
        <f t="shared" si="25"/>
        <v>13.523874907764959</v>
      </c>
      <c r="BM58" s="19">
        <v>2.4503770000000001E-2</v>
      </c>
      <c r="BN58">
        <f t="shared" si="26"/>
        <v>13.512325254170285</v>
      </c>
    </row>
    <row r="59" spans="1:66" x14ac:dyDescent="0.35">
      <c r="A59" s="5">
        <v>1723</v>
      </c>
      <c r="B59" s="5">
        <f t="shared" si="3"/>
        <v>5.8038305281485781E-4</v>
      </c>
      <c r="C59" s="5">
        <v>42.5</v>
      </c>
      <c r="D59" s="5">
        <v>14.8</v>
      </c>
      <c r="E59" s="5">
        <v>8.4</v>
      </c>
      <c r="F59" s="5">
        <v>14.6</v>
      </c>
      <c r="G59" s="5">
        <v>10.199999999999999</v>
      </c>
      <c r="H59" s="5">
        <v>2.8</v>
      </c>
      <c r="I59" s="11">
        <v>0</v>
      </c>
      <c r="J59" s="5">
        <v>2.7</v>
      </c>
      <c r="K59" s="5">
        <v>2.4900000000000002</v>
      </c>
      <c r="L59" s="5">
        <v>137</v>
      </c>
      <c r="M59" s="5">
        <v>20</v>
      </c>
      <c r="N59" s="5">
        <v>98.5</v>
      </c>
      <c r="O59" s="6">
        <v>6.0470205671564061</v>
      </c>
      <c r="P59" s="11">
        <v>0.2</v>
      </c>
      <c r="Q59">
        <f t="shared" si="4"/>
        <v>0.70762570762570765</v>
      </c>
      <c r="R59" s="5">
        <f t="shared" si="5"/>
        <v>0.29030992546096512</v>
      </c>
      <c r="S59" s="5">
        <f t="shared" si="6"/>
        <v>0.20833333333333334</v>
      </c>
      <c r="T59" s="6">
        <f t="shared" si="7"/>
        <v>0.26043524794862644</v>
      </c>
      <c r="U59" s="5">
        <f t="shared" si="8"/>
        <v>0.14196242171189979</v>
      </c>
      <c r="V59" s="8">
        <f t="shared" si="9"/>
        <v>3.5043804755944929E-2</v>
      </c>
      <c r="W59" s="8">
        <f t="shared" si="10"/>
        <v>0</v>
      </c>
      <c r="X59" s="8">
        <f t="shared" si="11"/>
        <v>8.7124878993223631E-2</v>
      </c>
      <c r="Y59" s="8">
        <f t="shared" si="12"/>
        <v>3.5100084578517064E-2</v>
      </c>
      <c r="Z59" s="9">
        <f t="shared" si="13"/>
        <v>1.7659354044082178</v>
      </c>
      <c r="AA59" s="9">
        <f t="shared" ref="AA59:AC89" si="34">Q59/$Z59</f>
        <v>0.40070871553925264</v>
      </c>
      <c r="AB59" s="9">
        <f t="shared" si="34"/>
        <v>0.16439441937472837</v>
      </c>
      <c r="AC59" s="9">
        <f t="shared" si="34"/>
        <v>0.11797336007493879</v>
      </c>
      <c r="AD59" s="9">
        <f t="shared" si="33"/>
        <v>0.14747722215575651</v>
      </c>
      <c r="AE59" s="9">
        <f t="shared" si="33"/>
        <v>8.038936268989566E-2</v>
      </c>
      <c r="AF59" s="9">
        <f t="shared" si="33"/>
        <v>1.9844329904970929E-2</v>
      </c>
      <c r="AG59" s="9">
        <f t="shared" si="33"/>
        <v>0</v>
      </c>
      <c r="AH59" s="9">
        <f t="shared" si="33"/>
        <v>4.9336390660574603E-2</v>
      </c>
      <c r="AI59" s="9">
        <f t="shared" si="33"/>
        <v>1.9876199599882557E-2</v>
      </c>
      <c r="AJ59" s="7">
        <f t="shared" si="32"/>
        <v>0.2325645476141919</v>
      </c>
      <c r="AK59" s="7">
        <f t="shared" si="32"/>
        <v>9.5411734982430871E-2</v>
      </c>
      <c r="AL59" s="7">
        <f t="shared" si="32"/>
        <v>6.8469738871119443E-2</v>
      </c>
      <c r="AM59" s="7">
        <f t="shared" si="32"/>
        <v>8.5593280415412962E-2</v>
      </c>
      <c r="AN59" s="7">
        <f t="shared" si="32"/>
        <v>4.6656623731802474E-2</v>
      </c>
      <c r="AO59" s="7">
        <f t="shared" si="32"/>
        <v>1.1517312771312205E-2</v>
      </c>
      <c r="AP59" s="7">
        <f t="shared" si="31"/>
        <v>0</v>
      </c>
      <c r="AQ59" s="7">
        <f t="shared" si="31"/>
        <v>2.8634005026450728E-2</v>
      </c>
      <c r="AR59" s="7">
        <f t="shared" si="31"/>
        <v>1.1535809402137293E-2</v>
      </c>
      <c r="AS59" s="10">
        <f t="shared" si="16"/>
        <v>6.0470205671564061</v>
      </c>
      <c r="AT59" s="7">
        <f t="shared" si="17"/>
        <v>6.1054662947986618</v>
      </c>
      <c r="AU59">
        <v>0.154</v>
      </c>
      <c r="AW59" s="17">
        <f t="shared" si="18"/>
        <v>3.6255333720255365</v>
      </c>
      <c r="AX59" s="17">
        <f t="shared" si="19"/>
        <v>4222.1472159810237</v>
      </c>
      <c r="AY59" s="17">
        <f t="shared" si="20"/>
        <v>140932.21553490279</v>
      </c>
      <c r="AZ59">
        <v>-1.1000000000000001</v>
      </c>
      <c r="BA59" s="5">
        <v>1723</v>
      </c>
      <c r="BD59">
        <f t="shared" si="21"/>
        <v>14.093221553490279</v>
      </c>
      <c r="BE59" s="5">
        <v>137</v>
      </c>
      <c r="BF59">
        <f t="shared" si="27"/>
        <v>0.69</v>
      </c>
      <c r="BG59">
        <f t="shared" si="22"/>
        <v>14.746105333699791</v>
      </c>
      <c r="BI59" s="18">
        <f t="shared" si="29"/>
        <v>1114347.3051870111</v>
      </c>
      <c r="BJ59" s="18">
        <f t="shared" si="30"/>
        <v>13.923779414962741</v>
      </c>
      <c r="BK59">
        <f t="shared" si="24"/>
        <v>1450</v>
      </c>
      <c r="BL59">
        <f t="shared" si="25"/>
        <v>14.058355676180989</v>
      </c>
      <c r="BM59" s="19">
        <v>2.6053501E-2</v>
      </c>
      <c r="BN59">
        <f t="shared" si="26"/>
        <v>14.127800700676843</v>
      </c>
    </row>
    <row r="60" spans="1:66" x14ac:dyDescent="0.35">
      <c r="A60" s="5">
        <v>1723</v>
      </c>
      <c r="B60" s="5">
        <f t="shared" si="3"/>
        <v>5.8038305281485781E-4</v>
      </c>
      <c r="C60" s="5">
        <v>66</v>
      </c>
      <c r="D60" s="5">
        <v>16.5</v>
      </c>
      <c r="E60" s="5">
        <v>1.7</v>
      </c>
      <c r="F60" s="5">
        <v>3.4</v>
      </c>
      <c r="G60" s="5">
        <v>3.82</v>
      </c>
      <c r="H60" s="5">
        <v>0.94</v>
      </c>
      <c r="I60" s="5">
        <v>4.33</v>
      </c>
      <c r="J60" s="5">
        <v>2.76</v>
      </c>
      <c r="K60" s="5">
        <v>0</v>
      </c>
      <c r="L60" s="5">
        <v>13.3</v>
      </c>
      <c r="M60" s="5">
        <v>9.1</v>
      </c>
      <c r="N60" s="5">
        <v>99.4</v>
      </c>
      <c r="O60" s="6">
        <v>5.0341516409670852</v>
      </c>
      <c r="P60" s="11">
        <v>0.3</v>
      </c>
      <c r="Q60">
        <f t="shared" si="4"/>
        <v>1.0989010989010988</v>
      </c>
      <c r="R60" s="5">
        <f t="shared" si="5"/>
        <v>0.32365633581796788</v>
      </c>
      <c r="S60" s="5">
        <f t="shared" si="6"/>
        <v>4.2162698412698409E-2</v>
      </c>
      <c r="T60" s="6">
        <f t="shared" si="7"/>
        <v>6.0649304316803418E-2</v>
      </c>
      <c r="U60" s="5">
        <f t="shared" si="8"/>
        <v>5.3166318719554628E-2</v>
      </c>
      <c r="V60" s="8">
        <f t="shared" si="9"/>
        <v>1.1764705882352939E-2</v>
      </c>
      <c r="W60" s="8">
        <f t="shared" si="10"/>
        <v>9.1932059447983008E-2</v>
      </c>
      <c r="X60" s="8">
        <f t="shared" si="11"/>
        <v>8.9060987415295251E-2</v>
      </c>
      <c r="Y60" s="8">
        <f t="shared" si="12"/>
        <v>0</v>
      </c>
      <c r="Z60" s="9">
        <f t="shared" si="13"/>
        <v>1.7712935089137543</v>
      </c>
      <c r="AA60" s="9">
        <f t="shared" si="34"/>
        <v>0.62039469651475199</v>
      </c>
      <c r="AB60" s="9">
        <f t="shared" si="34"/>
        <v>0.18272315355372704</v>
      </c>
      <c r="AC60" s="9">
        <f t="shared" si="34"/>
        <v>2.3803338182250035E-2</v>
      </c>
      <c r="AD60" s="9">
        <f t="shared" si="33"/>
        <v>3.4240121138363229E-2</v>
      </c>
      <c r="AE60" s="9">
        <f t="shared" si="33"/>
        <v>3.0015532971810456E-2</v>
      </c>
      <c r="AF60" s="9">
        <f t="shared" si="33"/>
        <v>6.6418726332755805E-3</v>
      </c>
      <c r="AG60" s="9">
        <f t="shared" si="33"/>
        <v>5.1901087530298887E-2</v>
      </c>
      <c r="AH60" s="9">
        <f t="shared" si="33"/>
        <v>5.0280197475522787E-2</v>
      </c>
      <c r="AI60" s="9">
        <f t="shared" si="33"/>
        <v>0</v>
      </c>
      <c r="AJ60" s="7">
        <f t="shared" si="32"/>
        <v>0.36006656791337899</v>
      </c>
      <c r="AK60" s="7">
        <f t="shared" si="32"/>
        <v>0.10604942167947012</v>
      </c>
      <c r="AL60" s="7">
        <f t="shared" si="32"/>
        <v>1.3815054081398742E-2</v>
      </c>
      <c r="AM60" s="7">
        <f t="shared" si="32"/>
        <v>1.9872386035033794E-2</v>
      </c>
      <c r="AN60" s="7">
        <f t="shared" si="32"/>
        <v>1.7420506658044371E-2</v>
      </c>
      <c r="AO60" s="7">
        <f t="shared" si="32"/>
        <v>3.85483031530794E-3</v>
      </c>
      <c r="AP60" s="7">
        <f t="shared" si="31"/>
        <v>3.0122511625246016E-2</v>
      </c>
      <c r="AQ60" s="7">
        <f t="shared" si="31"/>
        <v>2.9181774506977818E-2</v>
      </c>
      <c r="AR60" s="7">
        <f t="shared" si="31"/>
        <v>0</v>
      </c>
      <c r="AS60" s="10">
        <f t="shared" si="16"/>
        <v>5.0341516409670852</v>
      </c>
      <c r="AT60" s="7">
        <f t="shared" si="17"/>
        <v>5.0401002510048105</v>
      </c>
      <c r="AU60">
        <v>0.154</v>
      </c>
      <c r="AW60" s="17">
        <f t="shared" si="18"/>
        <v>3.6255333720255365</v>
      </c>
      <c r="AX60" s="17">
        <f t="shared" si="19"/>
        <v>4222.1472159810237</v>
      </c>
      <c r="AY60" s="17">
        <f t="shared" si="20"/>
        <v>140932.21553490279</v>
      </c>
      <c r="AZ60">
        <v>-1.1000000000000001</v>
      </c>
      <c r="BA60" s="5">
        <v>1723</v>
      </c>
      <c r="BD60">
        <f t="shared" si="21"/>
        <v>14.093221553490279</v>
      </c>
      <c r="BE60" s="5">
        <v>13.3</v>
      </c>
      <c r="BF60">
        <f t="shared" si="27"/>
        <v>0.69</v>
      </c>
      <c r="BG60">
        <f t="shared" si="22"/>
        <v>11.670616102490982</v>
      </c>
      <c r="BI60" s="18">
        <f t="shared" si="29"/>
        <v>108181.16174443242</v>
      </c>
      <c r="BJ60" s="18">
        <f t="shared" si="30"/>
        <v>11.591562524362324</v>
      </c>
      <c r="BK60">
        <f t="shared" si="24"/>
        <v>1450</v>
      </c>
      <c r="BL60">
        <f t="shared" si="25"/>
        <v>11.605259705159225</v>
      </c>
      <c r="BM60" s="19">
        <v>1.0971635E-2</v>
      </c>
      <c r="BN60">
        <f t="shared" si="26"/>
        <v>11.453909677294519</v>
      </c>
    </row>
    <row r="61" spans="1:66" x14ac:dyDescent="0.35">
      <c r="A61" s="5">
        <v>1723</v>
      </c>
      <c r="B61" s="5">
        <f t="shared" si="3"/>
        <v>5.8038305281485781E-4</v>
      </c>
      <c r="C61" s="5">
        <v>55.4</v>
      </c>
      <c r="D61" s="5">
        <v>14.6</v>
      </c>
      <c r="E61" s="5">
        <v>9.1999999999999993</v>
      </c>
      <c r="F61" s="5">
        <v>9.6</v>
      </c>
      <c r="G61" s="5">
        <v>5.5</v>
      </c>
      <c r="H61" s="5">
        <v>0.59</v>
      </c>
      <c r="I61" s="5">
        <v>0.75</v>
      </c>
      <c r="J61" s="5">
        <v>4.01</v>
      </c>
      <c r="K61" s="11">
        <v>0</v>
      </c>
      <c r="L61" s="5">
        <v>62.2</v>
      </c>
      <c r="M61" s="5">
        <v>15.6</v>
      </c>
      <c r="N61" s="5">
        <v>99.7</v>
      </c>
      <c r="O61" s="6">
        <v>5.7040903846908186</v>
      </c>
      <c r="P61" s="11">
        <v>0.2</v>
      </c>
      <c r="Q61">
        <f t="shared" si="4"/>
        <v>0.92241092241092237</v>
      </c>
      <c r="R61" s="5">
        <f t="shared" si="5"/>
        <v>0.28638681836014124</v>
      </c>
      <c r="S61" s="5">
        <f t="shared" si="6"/>
        <v>0.22817460317460317</v>
      </c>
      <c r="T61" s="6">
        <f t="shared" si="7"/>
        <v>0.17124509454156259</v>
      </c>
      <c r="U61" s="5">
        <f t="shared" si="8"/>
        <v>7.6548364648573425E-2</v>
      </c>
      <c r="V61" s="8">
        <f t="shared" si="9"/>
        <v>7.384230287859824E-3</v>
      </c>
      <c r="W61" s="8">
        <f t="shared" si="10"/>
        <v>1.5923566878980892E-2</v>
      </c>
      <c r="X61" s="8">
        <f t="shared" si="11"/>
        <v>0.12939657954178768</v>
      </c>
      <c r="Y61" s="8">
        <f t="shared" si="12"/>
        <v>0</v>
      </c>
      <c r="Z61" s="9">
        <f t="shared" si="13"/>
        <v>1.8374701798444315</v>
      </c>
      <c r="AA61" s="9">
        <f t="shared" si="34"/>
        <v>0.50200048552026999</v>
      </c>
      <c r="AB61" s="9">
        <f t="shared" si="34"/>
        <v>0.15585930128367473</v>
      </c>
      <c r="AC61" s="9">
        <f t="shared" si="34"/>
        <v>0.12417867004182971</v>
      </c>
      <c r="AD61" s="9">
        <f t="shared" si="33"/>
        <v>9.3196121722128281E-2</v>
      </c>
      <c r="AE61" s="9">
        <f t="shared" si="33"/>
        <v>4.1659650038540684E-2</v>
      </c>
      <c r="AF61" s="9">
        <f t="shared" si="33"/>
        <v>4.0186939460889678E-3</v>
      </c>
      <c r="AG61" s="9">
        <f t="shared" si="33"/>
        <v>8.6660273748382973E-3</v>
      </c>
      <c r="AH61" s="9">
        <f t="shared" si="33"/>
        <v>7.0421050072629193E-2</v>
      </c>
      <c r="AI61" s="9">
        <f t="shared" si="33"/>
        <v>0</v>
      </c>
      <c r="AJ61" s="7">
        <f t="shared" si="32"/>
        <v>0.29135257430079514</v>
      </c>
      <c r="AK61" s="7">
        <f t="shared" si="32"/>
        <v>9.0458097088609829E-2</v>
      </c>
      <c r="AL61" s="7">
        <f t="shared" si="32"/>
        <v>7.2071195613366057E-2</v>
      </c>
      <c r="AM61" s="7">
        <f t="shared" si="32"/>
        <v>5.4089449635593895E-2</v>
      </c>
      <c r="AN61" s="7">
        <f t="shared" si="32"/>
        <v>2.4178554868566852E-2</v>
      </c>
      <c r="AO61" s="7">
        <f t="shared" si="32"/>
        <v>2.3323818607597028E-3</v>
      </c>
      <c r="AP61" s="7">
        <f t="shared" si="31"/>
        <v>5.0296154235857787E-3</v>
      </c>
      <c r="AQ61" s="7">
        <f t="shared" si="31"/>
        <v>4.0871184023580497E-2</v>
      </c>
      <c r="AR61" s="7">
        <f t="shared" si="31"/>
        <v>0</v>
      </c>
      <c r="AS61" s="10">
        <f t="shared" si="16"/>
        <v>5.7040903846908186</v>
      </c>
      <c r="AT61" s="7">
        <f t="shared" si="17"/>
        <v>5.6503640781856728</v>
      </c>
      <c r="AU61">
        <v>0.154</v>
      </c>
      <c r="AW61" s="17">
        <f t="shared" si="18"/>
        <v>3.6255333720255365</v>
      </c>
      <c r="AX61" s="17">
        <f t="shared" si="19"/>
        <v>4222.1472159810237</v>
      </c>
      <c r="AY61" s="17">
        <f t="shared" si="20"/>
        <v>140932.21553490279</v>
      </c>
      <c r="AZ61">
        <v>-1.1000000000000001</v>
      </c>
      <c r="BA61" s="5">
        <v>1723</v>
      </c>
      <c r="BD61">
        <f t="shared" si="21"/>
        <v>14.093221553490279</v>
      </c>
      <c r="BE61" s="5">
        <v>62.2</v>
      </c>
      <c r="BF61">
        <f t="shared" si="27"/>
        <v>0.69</v>
      </c>
      <c r="BG61">
        <f t="shared" si="22"/>
        <v>13.758666825799477</v>
      </c>
      <c r="BI61" s="18">
        <f t="shared" si="29"/>
        <v>505929.94439877552</v>
      </c>
      <c r="BJ61" s="18">
        <f t="shared" si="30"/>
        <v>13.134153488879752</v>
      </c>
      <c r="BK61">
        <f t="shared" si="24"/>
        <v>1450</v>
      </c>
      <c r="BL61">
        <f t="shared" si="25"/>
        <v>13.010444096419373</v>
      </c>
      <c r="BM61" s="19">
        <v>1.5894767000000001E-2</v>
      </c>
      <c r="BN61">
        <f t="shared" si="26"/>
        <v>13.465480225705736</v>
      </c>
    </row>
    <row r="62" spans="1:66" x14ac:dyDescent="0.35">
      <c r="A62" s="5">
        <v>1723</v>
      </c>
      <c r="B62" s="5">
        <f t="shared" si="3"/>
        <v>5.8038305281485781E-4</v>
      </c>
      <c r="C62" s="5">
        <v>62.3</v>
      </c>
      <c r="D62" s="5">
        <v>17.899999999999999</v>
      </c>
      <c r="E62" s="5">
        <v>3.3</v>
      </c>
      <c r="F62" s="5">
        <v>6.6</v>
      </c>
      <c r="G62" s="5">
        <v>3.28</v>
      </c>
      <c r="H62" s="5">
        <v>0.59</v>
      </c>
      <c r="I62" s="5">
        <v>0.97</v>
      </c>
      <c r="J62" s="5">
        <v>5.74</v>
      </c>
      <c r="K62" s="11">
        <v>0</v>
      </c>
      <c r="L62" s="5">
        <v>23.8</v>
      </c>
      <c r="M62" s="5">
        <v>9.3000000000000007</v>
      </c>
      <c r="N62" s="5">
        <v>100.7</v>
      </c>
      <c r="O62" s="6">
        <v>5.2868769570565117</v>
      </c>
      <c r="P62" s="11">
        <v>0.2</v>
      </c>
      <c r="Q62">
        <f t="shared" si="4"/>
        <v>1.0372960372960371</v>
      </c>
      <c r="R62" s="5">
        <f t="shared" si="5"/>
        <v>0.3511180855237348</v>
      </c>
      <c r="S62" s="5">
        <f t="shared" si="6"/>
        <v>8.1845238095238096E-2</v>
      </c>
      <c r="T62" s="6">
        <f t="shared" si="7"/>
        <v>0.11773100249732428</v>
      </c>
      <c r="U62" s="5">
        <f t="shared" si="8"/>
        <v>4.5650661099512872E-2</v>
      </c>
      <c r="V62" s="8">
        <f t="shared" si="9"/>
        <v>7.384230287859824E-3</v>
      </c>
      <c r="W62" s="8">
        <f t="shared" si="10"/>
        <v>2.0594479830148619E-2</v>
      </c>
      <c r="X62" s="8">
        <f t="shared" si="11"/>
        <v>0.18522103904485321</v>
      </c>
      <c r="Y62" s="8">
        <f t="shared" si="12"/>
        <v>0</v>
      </c>
      <c r="Z62" s="9">
        <f t="shared" si="13"/>
        <v>1.846840773674709</v>
      </c>
      <c r="AA62" s="9">
        <f t="shared" si="34"/>
        <v>0.56165970130283682</v>
      </c>
      <c r="AB62" s="9">
        <f t="shared" si="34"/>
        <v>0.19011822271234874</v>
      </c>
      <c r="AC62" s="9">
        <f t="shared" si="34"/>
        <v>4.4316347820493707E-2</v>
      </c>
      <c r="AD62" s="9">
        <f t="shared" si="33"/>
        <v>6.3747240246960615E-2</v>
      </c>
      <c r="AE62" s="9">
        <f t="shared" si="33"/>
        <v>2.4718244122735343E-2</v>
      </c>
      <c r="AF62" s="9">
        <f t="shared" si="33"/>
        <v>3.998303694133426E-3</v>
      </c>
      <c r="AG62" s="9">
        <f t="shared" si="33"/>
        <v>1.1151194041038646E-2</v>
      </c>
      <c r="AH62" s="9">
        <f t="shared" si="33"/>
        <v>0.1002907460594526</v>
      </c>
      <c r="AI62" s="9">
        <f t="shared" si="33"/>
        <v>0</v>
      </c>
      <c r="AJ62" s="7">
        <f t="shared" si="32"/>
        <v>0.32597777208522155</v>
      </c>
      <c r="AK62" s="7">
        <f t="shared" si="32"/>
        <v>0.11034139449352799</v>
      </c>
      <c r="AL62" s="7">
        <f t="shared" si="32"/>
        <v>2.5720457237663207E-2</v>
      </c>
      <c r="AM62" s="7">
        <f t="shared" si="32"/>
        <v>3.6997817903053169E-2</v>
      </c>
      <c r="AN62" s="7">
        <f t="shared" si="32"/>
        <v>1.4346049984176054E-2</v>
      </c>
      <c r="AO62" s="7">
        <f t="shared" si="32"/>
        <v>2.3205477040820813E-3</v>
      </c>
      <c r="AP62" s="7">
        <f t="shared" si="31"/>
        <v>6.4719640400688607E-3</v>
      </c>
      <c r="AQ62" s="7">
        <f t="shared" si="31"/>
        <v>5.8207049367064771E-2</v>
      </c>
      <c r="AR62" s="7">
        <f t="shared" si="31"/>
        <v>0</v>
      </c>
      <c r="AS62" s="10">
        <f t="shared" si="16"/>
        <v>5.2868769570565117</v>
      </c>
      <c r="AT62" s="7">
        <f t="shared" si="17"/>
        <v>5.3993507910631902</v>
      </c>
      <c r="AU62">
        <v>0.154</v>
      </c>
      <c r="AW62" s="17">
        <f t="shared" si="18"/>
        <v>3.6255333720255365</v>
      </c>
      <c r="AX62" s="17">
        <f t="shared" si="19"/>
        <v>4222.1472159810237</v>
      </c>
      <c r="AY62" s="17">
        <f t="shared" si="20"/>
        <v>140932.21553490279</v>
      </c>
      <c r="AZ62">
        <v>-1.1000000000000001</v>
      </c>
      <c r="BA62" s="5">
        <v>1723</v>
      </c>
      <c r="BD62">
        <f t="shared" si="21"/>
        <v>14.093221553490279</v>
      </c>
      <c r="BE62" s="5">
        <v>23.8</v>
      </c>
      <c r="BF62">
        <f t="shared" si="27"/>
        <v>0.69</v>
      </c>
      <c r="BG62">
        <f t="shared" si="22"/>
        <v>12.896656859277989</v>
      </c>
      <c r="BI62" s="18">
        <f t="shared" si="29"/>
        <v>193587.34206898458</v>
      </c>
      <c r="BJ62" s="18">
        <f t="shared" si="30"/>
        <v>12.173484069812046</v>
      </c>
      <c r="BK62">
        <f t="shared" si="24"/>
        <v>1450</v>
      </c>
      <c r="BL62">
        <f t="shared" si="25"/>
        <v>12.432464643347711</v>
      </c>
      <c r="BM62" s="19">
        <v>1.0489600999999999E-2</v>
      </c>
      <c r="BN62">
        <f t="shared" si="26"/>
        <v>12.734744713398587</v>
      </c>
    </row>
    <row r="63" spans="1:66" x14ac:dyDescent="0.35">
      <c r="A63" s="5">
        <v>1723</v>
      </c>
      <c r="B63" s="5">
        <f t="shared" si="3"/>
        <v>5.8038305281485781E-4</v>
      </c>
      <c r="C63" s="5">
        <v>46.1</v>
      </c>
      <c r="D63" s="5">
        <v>11.5</v>
      </c>
      <c r="E63" s="5">
        <v>13.8</v>
      </c>
      <c r="F63" s="5">
        <v>9.9</v>
      </c>
      <c r="G63" s="5">
        <v>11.37</v>
      </c>
      <c r="H63" s="5">
        <v>2.39</v>
      </c>
      <c r="I63" s="5">
        <v>0.16</v>
      </c>
      <c r="J63" s="5">
        <v>2.72</v>
      </c>
      <c r="K63" s="11">
        <v>0</v>
      </c>
      <c r="L63" s="5">
        <v>118</v>
      </c>
      <c r="M63" s="5">
        <v>13</v>
      </c>
      <c r="N63" s="5">
        <v>98.1</v>
      </c>
      <c r="O63" s="6">
        <v>5.9821820073061254</v>
      </c>
      <c r="P63" s="11">
        <v>0.2</v>
      </c>
      <c r="Q63">
        <f t="shared" si="4"/>
        <v>0.76756576756576755</v>
      </c>
      <c r="R63" s="5">
        <f t="shared" si="5"/>
        <v>0.22557865829737153</v>
      </c>
      <c r="S63" s="5">
        <f t="shared" si="6"/>
        <v>0.34226190476190477</v>
      </c>
      <c r="T63" s="6">
        <f t="shared" si="7"/>
        <v>0.17659650374598646</v>
      </c>
      <c r="U63" s="5">
        <f t="shared" si="8"/>
        <v>0.1582463465553236</v>
      </c>
      <c r="V63" s="8">
        <f t="shared" si="9"/>
        <v>2.9912390488110136E-2</v>
      </c>
      <c r="W63" s="8">
        <f t="shared" si="10"/>
        <v>3.397027600849257E-3</v>
      </c>
      <c r="X63" s="8">
        <f t="shared" si="11"/>
        <v>8.7770248467247514E-2</v>
      </c>
      <c r="Y63" s="8">
        <f t="shared" si="12"/>
        <v>0</v>
      </c>
      <c r="Z63" s="9">
        <f t="shared" si="13"/>
        <v>1.791328847482561</v>
      </c>
      <c r="AA63" s="9">
        <f t="shared" si="34"/>
        <v>0.42848959231827477</v>
      </c>
      <c r="AB63" s="9">
        <f t="shared" si="34"/>
        <v>0.12592811119766639</v>
      </c>
      <c r="AC63" s="9">
        <f t="shared" si="34"/>
        <v>0.19106592585884025</v>
      </c>
      <c r="AD63" s="9">
        <f t="shared" si="33"/>
        <v>9.8584078514766207E-2</v>
      </c>
      <c r="AE63" s="9">
        <f t="shared" si="33"/>
        <v>8.834019882932978E-2</v>
      </c>
      <c r="AF63" s="9">
        <f t="shared" si="33"/>
        <v>1.669843620848703E-2</v>
      </c>
      <c r="AG63" s="9">
        <f t="shared" si="33"/>
        <v>1.8963729667075145E-3</v>
      </c>
      <c r="AH63" s="9">
        <f t="shared" si="33"/>
        <v>4.8997284105927949E-2</v>
      </c>
      <c r="AI63" s="9">
        <f t="shared" si="33"/>
        <v>0</v>
      </c>
      <c r="AJ63" s="7">
        <f t="shared" si="32"/>
        <v>0.24868809768907416</v>
      </c>
      <c r="AK63" s="7">
        <f t="shared" si="32"/>
        <v>7.3086541612110506E-2</v>
      </c>
      <c r="AL63" s="7">
        <f t="shared" si="32"/>
        <v>0.11089142533885099</v>
      </c>
      <c r="AM63" s="7">
        <f t="shared" si="32"/>
        <v>5.721652844733964E-2</v>
      </c>
      <c r="AN63" s="7">
        <f t="shared" si="32"/>
        <v>5.1271154282837947E-2</v>
      </c>
      <c r="AO63" s="7">
        <f t="shared" si="32"/>
        <v>9.691489383915862E-3</v>
      </c>
      <c r="AP63" s="7">
        <f t="shared" si="31"/>
        <v>1.1006227316932759E-3</v>
      </c>
      <c r="AQ63" s="7">
        <f t="shared" si="31"/>
        <v>2.8437193329035371E-2</v>
      </c>
      <c r="AR63" s="7">
        <f t="shared" si="31"/>
        <v>0</v>
      </c>
      <c r="AS63" s="10">
        <f t="shared" si="16"/>
        <v>5.9821820073061254</v>
      </c>
      <c r="AT63" s="7">
        <f t="shared" si="17"/>
        <v>5.819381466954157</v>
      </c>
      <c r="AU63">
        <v>0.154</v>
      </c>
      <c r="AW63" s="17">
        <f t="shared" si="18"/>
        <v>3.6255333720255365</v>
      </c>
      <c r="AX63" s="17">
        <f t="shared" si="19"/>
        <v>4222.1472159810237</v>
      </c>
      <c r="AY63" s="17">
        <f t="shared" si="20"/>
        <v>140932.21553490279</v>
      </c>
      <c r="AZ63">
        <v>-1.1000000000000001</v>
      </c>
      <c r="BA63" s="5">
        <v>1723</v>
      </c>
      <c r="BD63">
        <f t="shared" si="21"/>
        <v>14.093221553490279</v>
      </c>
      <c r="BE63" s="5">
        <v>118</v>
      </c>
      <c r="BF63">
        <f t="shared" si="27"/>
        <v>0.69</v>
      </c>
      <c r="BG63">
        <f t="shared" si="22"/>
        <v>14.339538174695999</v>
      </c>
      <c r="BI63" s="18">
        <f t="shared" si="29"/>
        <v>959802.78840925242</v>
      </c>
      <c r="BJ63" s="18">
        <f t="shared" si="30"/>
        <v>13.774483113600283</v>
      </c>
      <c r="BK63">
        <f t="shared" si="24"/>
        <v>1450</v>
      </c>
      <c r="BL63">
        <f t="shared" si="25"/>
        <v>13.399621016254464</v>
      </c>
      <c r="BM63" s="19">
        <v>3.3784238000000001E-2</v>
      </c>
      <c r="BN63">
        <f t="shared" si="26"/>
        <v>13.718728965258798</v>
      </c>
    </row>
    <row r="64" spans="1:66" x14ac:dyDescent="0.35">
      <c r="A64" s="5">
        <v>1723</v>
      </c>
      <c r="B64" s="5">
        <f t="shared" si="3"/>
        <v>5.8038305281485781E-4</v>
      </c>
      <c r="C64" s="5">
        <v>57.7</v>
      </c>
      <c r="D64" s="5">
        <v>22.2</v>
      </c>
      <c r="E64" s="5">
        <v>2.1</v>
      </c>
      <c r="F64" s="5">
        <v>4.8</v>
      </c>
      <c r="G64" s="5">
        <v>4.8099999999999996</v>
      </c>
      <c r="H64" s="5">
        <v>1.64</v>
      </c>
      <c r="I64" s="5">
        <v>1.6</v>
      </c>
      <c r="J64" s="5">
        <v>5.83</v>
      </c>
      <c r="K64" s="11">
        <v>0</v>
      </c>
      <c r="L64" s="5">
        <v>74.5</v>
      </c>
      <c r="M64" s="5">
        <v>20.7</v>
      </c>
      <c r="N64" s="5">
        <v>100.8</v>
      </c>
      <c r="O64" s="6">
        <v>5.7824562727482922</v>
      </c>
      <c r="P64" s="11">
        <v>0.2</v>
      </c>
      <c r="Q64">
        <f t="shared" si="4"/>
        <v>0.9607059607059607</v>
      </c>
      <c r="R64" s="5">
        <f t="shared" si="5"/>
        <v>0.43546488819144763</v>
      </c>
      <c r="S64" s="5">
        <f t="shared" si="6"/>
        <v>5.2083333333333336E-2</v>
      </c>
      <c r="T64" s="6">
        <f t="shared" si="7"/>
        <v>8.5622547270781293E-2</v>
      </c>
      <c r="U64" s="5">
        <f t="shared" si="8"/>
        <v>6.6945024356297844E-2</v>
      </c>
      <c r="V64" s="8">
        <f t="shared" si="9"/>
        <v>2.052565707133917E-2</v>
      </c>
      <c r="W64" s="8">
        <f t="shared" si="10"/>
        <v>3.3970276008492568E-2</v>
      </c>
      <c r="X64" s="8">
        <f t="shared" si="11"/>
        <v>0.18812520167796065</v>
      </c>
      <c r="Y64" s="8">
        <f t="shared" si="12"/>
        <v>0</v>
      </c>
      <c r="Z64" s="9">
        <f t="shared" si="13"/>
        <v>1.8434428886156131</v>
      </c>
      <c r="AA64" s="9">
        <f t="shared" si="34"/>
        <v>0.52114766703048265</v>
      </c>
      <c r="AB64" s="9">
        <f t="shared" si="34"/>
        <v>0.23622369365533891</v>
      </c>
      <c r="AC64" s="9">
        <f t="shared" si="34"/>
        <v>2.8253293690289925E-2</v>
      </c>
      <c r="AD64" s="9">
        <f t="shared" si="33"/>
        <v>4.6447084311400627E-2</v>
      </c>
      <c r="AE64" s="9">
        <f t="shared" si="33"/>
        <v>3.6315214737448226E-2</v>
      </c>
      <c r="AF64" s="9">
        <f t="shared" si="33"/>
        <v>1.1134414414516257E-2</v>
      </c>
      <c r="AG64" s="9">
        <f t="shared" si="33"/>
        <v>1.8427625948316484E-2</v>
      </c>
      <c r="AH64" s="9">
        <f t="shared" si="33"/>
        <v>0.10205100621220695</v>
      </c>
      <c r="AI64" s="9">
        <f t="shared" si="33"/>
        <v>0</v>
      </c>
      <c r="AJ64" s="7">
        <f t="shared" si="32"/>
        <v>0.30246527395849254</v>
      </c>
      <c r="AK64" s="7">
        <f t="shared" si="32"/>
        <v>0.13710022847088735</v>
      </c>
      <c r="AL64" s="7">
        <f t="shared" si="32"/>
        <v>1.6397732844045228E-2</v>
      </c>
      <c r="AM64" s="7">
        <f t="shared" si="32"/>
        <v>2.6957100586999787E-2</v>
      </c>
      <c r="AN64" s="7">
        <f t="shared" si="32"/>
        <v>2.1076735192947314E-2</v>
      </c>
      <c r="AO64" s="7">
        <f t="shared" si="32"/>
        <v>6.4622254292027032E-3</v>
      </c>
      <c r="AP64" s="7">
        <f t="shared" si="31"/>
        <v>1.069508180401421E-2</v>
      </c>
      <c r="AQ64" s="7">
        <f t="shared" si="31"/>
        <v>5.9228674528268681E-2</v>
      </c>
      <c r="AR64" s="7">
        <f t="shared" si="31"/>
        <v>0</v>
      </c>
      <c r="AS64" s="10">
        <f t="shared" si="16"/>
        <v>5.7824562727482922</v>
      </c>
      <c r="AT64" s="7">
        <f t="shared" si="17"/>
        <v>5.5845639967010197</v>
      </c>
      <c r="AU64">
        <v>0.154</v>
      </c>
      <c r="AW64" s="17">
        <f t="shared" si="18"/>
        <v>3.6255333720255365</v>
      </c>
      <c r="AX64" s="17">
        <f t="shared" si="19"/>
        <v>4222.1472159810237</v>
      </c>
      <c r="AY64" s="17">
        <f t="shared" si="20"/>
        <v>140932.21553490279</v>
      </c>
      <c r="AZ64">
        <v>-1.1000000000000001</v>
      </c>
      <c r="BA64" s="5">
        <v>1723</v>
      </c>
      <c r="BD64">
        <f t="shared" si="21"/>
        <v>14.093221553490279</v>
      </c>
      <c r="BE64" s="5">
        <v>74.5</v>
      </c>
      <c r="BF64">
        <f t="shared" si="27"/>
        <v>0.69</v>
      </c>
      <c r="BG64">
        <f t="shared" si="22"/>
        <v>12.808662799746781</v>
      </c>
      <c r="BI64" s="18">
        <f t="shared" si="29"/>
        <v>605977.18420753512</v>
      </c>
      <c r="BJ64" s="18">
        <f t="shared" si="30"/>
        <v>13.31459761452013</v>
      </c>
      <c r="BK64">
        <f t="shared" si="24"/>
        <v>1450</v>
      </c>
      <c r="BL64">
        <f t="shared" si="25"/>
        <v>12.858933809675017</v>
      </c>
      <c r="BM64" s="19">
        <v>1.5748319E-2</v>
      </c>
      <c r="BN64">
        <f t="shared" si="26"/>
        <v>12.574625710320646</v>
      </c>
    </row>
    <row r="65" spans="1:66" x14ac:dyDescent="0.35">
      <c r="A65" s="5">
        <v>1723</v>
      </c>
      <c r="B65" s="5">
        <f t="shared" si="3"/>
        <v>5.8038305281485781E-4</v>
      </c>
      <c r="C65" s="5">
        <v>39.700000000000003</v>
      </c>
      <c r="D65" s="5">
        <v>10.9</v>
      </c>
      <c r="E65" s="5">
        <v>15.6</v>
      </c>
      <c r="F65" s="5">
        <v>17.100000000000001</v>
      </c>
      <c r="G65" s="5">
        <v>14.22</v>
      </c>
      <c r="H65" s="11">
        <v>0</v>
      </c>
      <c r="I65" s="11">
        <v>0</v>
      </c>
      <c r="J65" s="5">
        <v>1.1499999999999999</v>
      </c>
      <c r="K65" s="11">
        <v>0</v>
      </c>
      <c r="L65" s="5">
        <v>253</v>
      </c>
      <c r="M65" s="5">
        <v>25</v>
      </c>
      <c r="N65" s="5">
        <v>98.7</v>
      </c>
      <c r="O65" s="6">
        <v>6.3134205211758179</v>
      </c>
      <c r="P65" s="11">
        <v>0.2</v>
      </c>
      <c r="Q65">
        <f t="shared" si="4"/>
        <v>0.66100566100566105</v>
      </c>
      <c r="R65" s="5">
        <f t="shared" si="5"/>
        <v>0.21380933699489998</v>
      </c>
      <c r="S65" s="5">
        <f t="shared" si="6"/>
        <v>0.38690476190476192</v>
      </c>
      <c r="T65" s="6">
        <f t="shared" si="7"/>
        <v>0.3050303246521584</v>
      </c>
      <c r="U65" s="5">
        <f t="shared" si="8"/>
        <v>0.19791231732776621</v>
      </c>
      <c r="V65" s="8">
        <f t="shared" si="9"/>
        <v>0</v>
      </c>
      <c r="W65" s="8">
        <f t="shared" si="10"/>
        <v>0</v>
      </c>
      <c r="X65" s="8">
        <f t="shared" si="11"/>
        <v>3.7108744756373026E-2</v>
      </c>
      <c r="Y65" s="8">
        <f t="shared" si="12"/>
        <v>0</v>
      </c>
      <c r="Z65" s="9">
        <f t="shared" si="13"/>
        <v>1.8017711466416204</v>
      </c>
      <c r="AA65" s="9">
        <f t="shared" si="34"/>
        <v>0.36686438354711748</v>
      </c>
      <c r="AB65" s="9">
        <f t="shared" si="34"/>
        <v>0.11866620097309591</v>
      </c>
      <c r="AC65" s="9">
        <f t="shared" si="34"/>
        <v>0.21473579628907158</v>
      </c>
      <c r="AD65" s="9">
        <f t="shared" si="33"/>
        <v>0.16929471049678774</v>
      </c>
      <c r="AE65" s="9">
        <f t="shared" si="33"/>
        <v>0.10984320494678883</v>
      </c>
      <c r="AF65" s="9">
        <f t="shared" si="33"/>
        <v>0</v>
      </c>
      <c r="AG65" s="9">
        <f t="shared" si="33"/>
        <v>0</v>
      </c>
      <c r="AH65" s="9">
        <f t="shared" si="33"/>
        <v>2.0595703747138597E-2</v>
      </c>
      <c r="AI65" s="9">
        <f t="shared" si="33"/>
        <v>0</v>
      </c>
      <c r="AJ65" s="7">
        <f t="shared" si="32"/>
        <v>0.21292187089211695</v>
      </c>
      <c r="AK65" s="7">
        <f t="shared" si="32"/>
        <v>6.8871851986706853E-2</v>
      </c>
      <c r="AL65" s="7">
        <f t="shared" si="32"/>
        <v>0.12462901699888078</v>
      </c>
      <c r="AM65" s="7">
        <f t="shared" si="32"/>
        <v>9.8255780903533221E-2</v>
      </c>
      <c r="AN65" s="7">
        <f t="shared" si="32"/>
        <v>6.3751134617985386E-2</v>
      </c>
      <c r="AO65" s="7">
        <f t="shared" si="32"/>
        <v>0</v>
      </c>
      <c r="AP65" s="7">
        <f t="shared" si="31"/>
        <v>0</v>
      </c>
      <c r="AQ65" s="7">
        <f t="shared" si="31"/>
        <v>1.1953397415634705E-2</v>
      </c>
      <c r="AR65" s="7">
        <f t="shared" si="31"/>
        <v>0</v>
      </c>
      <c r="AS65" s="10">
        <f t="shared" si="16"/>
        <v>6.3134205211758179</v>
      </c>
      <c r="AT65" s="7">
        <f t="shared" si="17"/>
        <v>6.3597022166716233</v>
      </c>
      <c r="AU65">
        <v>0.154</v>
      </c>
      <c r="AW65" s="17">
        <f t="shared" si="18"/>
        <v>3.6255333720255365</v>
      </c>
      <c r="AX65" s="17">
        <f t="shared" si="19"/>
        <v>4222.1472159810237</v>
      </c>
      <c r="AY65" s="17">
        <f t="shared" si="20"/>
        <v>140932.21553490279</v>
      </c>
      <c r="AZ65">
        <v>-1.1000000000000001</v>
      </c>
      <c r="BA65" s="5">
        <v>1723</v>
      </c>
      <c r="BD65">
        <f t="shared" si="21"/>
        <v>14.093221553490279</v>
      </c>
      <c r="BE65" s="5">
        <v>253</v>
      </c>
      <c r="BF65">
        <f t="shared" si="27"/>
        <v>0.69</v>
      </c>
      <c r="BG65">
        <f t="shared" si="22"/>
        <v>15.684372134463249</v>
      </c>
      <c r="BI65" s="18">
        <f t="shared" si="29"/>
        <v>2057882.2497249239</v>
      </c>
      <c r="BJ65" s="18">
        <f t="shared" si="30"/>
        <v>14.537187977862139</v>
      </c>
      <c r="BK65">
        <f t="shared" si="24"/>
        <v>1450</v>
      </c>
      <c r="BL65">
        <f t="shared" si="25"/>
        <v>14.64375551998927</v>
      </c>
      <c r="BM65" s="19">
        <v>3.2726889000000002E-2</v>
      </c>
      <c r="BN65">
        <f t="shared" si="26"/>
        <v>14.806841642654962</v>
      </c>
    </row>
    <row r="66" spans="1:66" x14ac:dyDescent="0.35">
      <c r="A66" s="5">
        <v>1723</v>
      </c>
      <c r="B66" s="5">
        <f t="shared" si="3"/>
        <v>5.8038305281485781E-4</v>
      </c>
      <c r="C66" s="5">
        <v>75</v>
      </c>
      <c r="D66" s="5">
        <v>13.3</v>
      </c>
      <c r="E66" s="5">
        <v>0.3</v>
      </c>
      <c r="F66" s="5">
        <v>0.9</v>
      </c>
      <c r="G66" s="5">
        <v>0.93</v>
      </c>
      <c r="H66" s="5">
        <v>0.28999999999999998</v>
      </c>
      <c r="I66" s="5">
        <v>5.81</v>
      </c>
      <c r="J66" s="5">
        <v>2.97</v>
      </c>
      <c r="K66" s="11">
        <v>0</v>
      </c>
      <c r="L66" s="5">
        <v>7.8</v>
      </c>
      <c r="M66" s="5">
        <v>9</v>
      </c>
      <c r="N66" s="5">
        <v>99.5</v>
      </c>
      <c r="O66" s="6">
        <v>4.8023946026904802</v>
      </c>
      <c r="P66" s="11">
        <v>0.7</v>
      </c>
      <c r="Q66">
        <f t="shared" si="4"/>
        <v>1.2487512487512487</v>
      </c>
      <c r="R66" s="5">
        <f t="shared" si="5"/>
        <v>0.2608866222047862</v>
      </c>
      <c r="S66" s="5">
        <f t="shared" si="6"/>
        <v>7.4404761904761901E-3</v>
      </c>
      <c r="T66" s="6">
        <f t="shared" si="7"/>
        <v>1.6054227613271493E-2</v>
      </c>
      <c r="U66" s="5">
        <f t="shared" si="8"/>
        <v>1.2943632567849689E-2</v>
      </c>
      <c r="V66" s="8">
        <f t="shared" si="9"/>
        <v>3.6295369211514386E-3</v>
      </c>
      <c r="W66" s="8">
        <f t="shared" si="10"/>
        <v>0.12335456475583863</v>
      </c>
      <c r="X66" s="8">
        <f t="shared" si="11"/>
        <v>9.5837366892545989E-2</v>
      </c>
      <c r="Y66" s="8">
        <f t="shared" si="12"/>
        <v>0</v>
      </c>
      <c r="Z66" s="9">
        <f t="shared" si="13"/>
        <v>1.7688976758971686</v>
      </c>
      <c r="AA66" s="9">
        <f t="shared" si="34"/>
        <v>0.70594883229630201</v>
      </c>
      <c r="AB66" s="9">
        <f t="shared" si="34"/>
        <v>0.14748542313080201</v>
      </c>
      <c r="AC66" s="9">
        <f t="shared" si="34"/>
        <v>4.2062784590987997E-3</v>
      </c>
      <c r="AD66" s="9">
        <f t="shared" si="33"/>
        <v>9.0758373601960533E-3</v>
      </c>
      <c r="AE66" s="9">
        <f t="shared" si="33"/>
        <v>7.3173438713942558E-3</v>
      </c>
      <c r="AF66" s="9">
        <f t="shared" si="33"/>
        <v>2.0518636948915494E-3</v>
      </c>
      <c r="AG66" s="9">
        <f t="shared" si="33"/>
        <v>6.9735274367000527E-2</v>
      </c>
      <c r="AH66" s="9">
        <f t="shared" si="33"/>
        <v>5.4179146820314612E-2</v>
      </c>
      <c r="AI66" s="9">
        <f t="shared" si="33"/>
        <v>0</v>
      </c>
      <c r="AJ66" s="7">
        <f t="shared" si="32"/>
        <v>0.40972073841921186</v>
      </c>
      <c r="AK66" s="7">
        <f t="shared" si="32"/>
        <v>8.5598040122345925E-2</v>
      </c>
      <c r="AL66" s="7">
        <f t="shared" si="32"/>
        <v>2.4412527330811376E-3</v>
      </c>
      <c r="AM66" s="7">
        <f t="shared" si="32"/>
        <v>5.2674621939617248E-3</v>
      </c>
      <c r="AN66" s="7">
        <f t="shared" si="32"/>
        <v>4.2468623745758882E-3</v>
      </c>
      <c r="AO66" s="7">
        <f t="shared" si="32"/>
        <v>1.1908669152011313E-3</v>
      </c>
      <c r="AP66" s="7">
        <f t="shared" si="31"/>
        <v>4.0473171426001466E-2</v>
      </c>
      <c r="AQ66" s="7">
        <f t="shared" si="31"/>
        <v>3.1444658630478593E-2</v>
      </c>
      <c r="AR66" s="7">
        <f t="shared" si="31"/>
        <v>0</v>
      </c>
      <c r="AS66" s="10">
        <f t="shared" si="16"/>
        <v>4.8023946026904802</v>
      </c>
      <c r="AT66" s="7">
        <f t="shared" si="17"/>
        <v>4.5688585135492534</v>
      </c>
      <c r="AU66">
        <v>0.154</v>
      </c>
      <c r="AW66" s="17">
        <f t="shared" si="18"/>
        <v>3.6255333720255365</v>
      </c>
      <c r="AX66" s="17">
        <f t="shared" si="19"/>
        <v>4222.1472159810237</v>
      </c>
      <c r="AY66" s="17">
        <f t="shared" si="20"/>
        <v>140932.21553490279</v>
      </c>
      <c r="AZ66">
        <v>-1.1000000000000001</v>
      </c>
      <c r="BA66" s="5">
        <v>1723</v>
      </c>
      <c r="BD66">
        <f t="shared" si="21"/>
        <v>14.093221553490279</v>
      </c>
      <c r="BE66" s="5">
        <v>7.8</v>
      </c>
      <c r="BF66">
        <f t="shared" si="27"/>
        <v>0.69</v>
      </c>
      <c r="BG66">
        <f t="shared" si="22"/>
        <v>11.099215377699206</v>
      </c>
      <c r="BI66" s="18">
        <f t="shared" ref="BI66:BI89" si="35">10^AS66</f>
        <v>63444.591098238619</v>
      </c>
      <c r="BJ66" s="18">
        <f t="shared" ref="BJ66:BJ89" si="36">LN(BI66)</f>
        <v>11.057922222830163</v>
      </c>
      <c r="BK66">
        <f t="shared" si="24"/>
        <v>1450</v>
      </c>
      <c r="BL66">
        <f t="shared" si="25"/>
        <v>10.520185505297446</v>
      </c>
      <c r="BM66" s="19">
        <v>2.6568519999999999E-3</v>
      </c>
      <c r="BN66">
        <f t="shared" si="26"/>
        <v>11.046182194335064</v>
      </c>
    </row>
    <row r="67" spans="1:66" x14ac:dyDescent="0.35">
      <c r="A67" s="5">
        <v>1723</v>
      </c>
      <c r="B67" s="5">
        <f t="shared" ref="B67:B89" si="37">1/A67</f>
        <v>5.8038305281485781E-4</v>
      </c>
      <c r="C67" s="5">
        <v>48.1</v>
      </c>
      <c r="D67" s="5">
        <v>16.7</v>
      </c>
      <c r="E67" s="5">
        <v>12.1</v>
      </c>
      <c r="F67" s="5">
        <v>22.2</v>
      </c>
      <c r="G67" s="5">
        <v>0</v>
      </c>
      <c r="H67" s="5">
        <v>0</v>
      </c>
      <c r="I67" s="11">
        <v>0</v>
      </c>
      <c r="J67" s="5">
        <v>0</v>
      </c>
      <c r="K67" s="5">
        <v>0</v>
      </c>
      <c r="L67" s="5">
        <v>305</v>
      </c>
      <c r="M67" s="5">
        <v>18</v>
      </c>
      <c r="N67" s="5">
        <v>100.5</v>
      </c>
      <c r="O67" s="6">
        <v>6.3945998393467853</v>
      </c>
      <c r="P67" s="11">
        <v>0.2</v>
      </c>
      <c r="Q67">
        <f t="shared" ref="Q67:Q89" si="38">C67/60.06</f>
        <v>0.80086580086580084</v>
      </c>
      <c r="R67" s="5">
        <f t="shared" ref="R67:R89" si="39">D67*2/101.96</f>
        <v>0.32757944291879171</v>
      </c>
      <c r="S67" s="5">
        <f t="shared" ref="S67:S89" si="40">E67/40.32</f>
        <v>0.30009920634920634</v>
      </c>
      <c r="T67" s="6">
        <f t="shared" ref="T67:T87" si="41">F67/56.06</f>
        <v>0.39600428112736352</v>
      </c>
      <c r="U67" s="5">
        <f t="shared" ref="U67:U89" si="42">G67/71.85</f>
        <v>0</v>
      </c>
      <c r="V67" s="8">
        <f t="shared" ref="V67:V89" si="43">H67/79.9</f>
        <v>0</v>
      </c>
      <c r="W67" s="8">
        <f t="shared" ref="W67:W89" si="44">I67/47.1</f>
        <v>0</v>
      </c>
      <c r="X67" s="8">
        <f t="shared" ref="X67:X89" si="45">J67/30.99</f>
        <v>0</v>
      </c>
      <c r="Y67" s="8">
        <f t="shared" ref="Y67:Y89" si="46">K67/70.94</f>
        <v>0</v>
      </c>
      <c r="Z67" s="9">
        <f t="shared" ref="Z67:Z83" si="47">SUM(Q67:Y67)</f>
        <v>1.8245487312611623</v>
      </c>
      <c r="AA67" s="9">
        <f t="shared" si="34"/>
        <v>0.43893911252906209</v>
      </c>
      <c r="AB67" s="9">
        <f t="shared" si="34"/>
        <v>0.17953998010914329</v>
      </c>
      <c r="AC67" s="9">
        <f t="shared" si="34"/>
        <v>0.16447859199779888</v>
      </c>
      <c r="AD67" s="9">
        <f t="shared" si="33"/>
        <v>0.21704231536399574</v>
      </c>
      <c r="AE67" s="9">
        <f t="shared" si="33"/>
        <v>0</v>
      </c>
      <c r="AF67" s="9">
        <f t="shared" si="33"/>
        <v>0</v>
      </c>
      <c r="AG67" s="9">
        <f t="shared" si="33"/>
        <v>0</v>
      </c>
      <c r="AH67" s="9">
        <f t="shared" si="33"/>
        <v>0</v>
      </c>
      <c r="AI67" s="9">
        <f t="shared" si="33"/>
        <v>0</v>
      </c>
      <c r="AJ67" s="7">
        <f t="shared" si="32"/>
        <v>0.25475282212946143</v>
      </c>
      <c r="AK67" s="7">
        <f t="shared" si="32"/>
        <v>0.10420196175806344</v>
      </c>
      <c r="AL67" s="7">
        <f t="shared" si="32"/>
        <v>9.5460587346371958E-2</v>
      </c>
      <c r="AM67" s="7">
        <f t="shared" si="32"/>
        <v>0.12596768158096094</v>
      </c>
      <c r="AN67" s="7">
        <f t="shared" si="32"/>
        <v>0</v>
      </c>
      <c r="AO67" s="7">
        <f t="shared" si="32"/>
        <v>0</v>
      </c>
      <c r="AP67" s="7">
        <f t="shared" si="31"/>
        <v>0</v>
      </c>
      <c r="AQ67" s="7">
        <f t="shared" si="31"/>
        <v>0</v>
      </c>
      <c r="AR67" s="7">
        <f t="shared" si="31"/>
        <v>0</v>
      </c>
      <c r="AS67" s="10">
        <f t="shared" ref="AS67:AS83" si="48">O67</f>
        <v>6.3945998393467853</v>
      </c>
      <c r="AT67" s="7">
        <f t="shared" ref="AT67:AT89" si="49">-12.659+(3692*AD67-7592*AA67-13736*AF67+3762*AB67+34483)/A67</f>
        <v>6.2773458451386137</v>
      </c>
      <c r="AU67">
        <v>0.154</v>
      </c>
      <c r="AW67" s="17">
        <f t="shared" ref="AW67:AW71" si="50">1.02*AZ67+25410/BA67-10</f>
        <v>3.6255333720255365</v>
      </c>
      <c r="AX67" s="17">
        <f t="shared" ref="AX67:AX89" si="51">10^AW67</f>
        <v>4222.1472159810237</v>
      </c>
      <c r="AY67" s="17">
        <f t="shared" ref="AY67:AY89" si="52">((AX67/96.0626)*32.065)*100</f>
        <v>140932.21553490279</v>
      </c>
      <c r="AZ67">
        <v>-1.1000000000000001</v>
      </c>
      <c r="BA67" s="5">
        <v>1723</v>
      </c>
      <c r="BD67">
        <f t="shared" ref="BD67:BD89" si="53">AY67/10000</f>
        <v>14.093221553490279</v>
      </c>
      <c r="BE67" s="5">
        <v>305</v>
      </c>
      <c r="BF67">
        <f t="shared" si="27"/>
        <v>0.69</v>
      </c>
      <c r="BG67">
        <f t="shared" ref="BG67:BG79" si="54">-8.02+(21100+44000*AH67+18700*AC67+4300*AB67+44200*AG67+35600*AD67+12600*AI67+16500*AE67)/BK67</f>
        <v>14.514122766749242</v>
      </c>
      <c r="BI67" s="18">
        <f t="shared" si="35"/>
        <v>2480846.190379845</v>
      </c>
      <c r="BJ67" s="18">
        <f t="shared" si="36"/>
        <v>14.724110265742029</v>
      </c>
      <c r="BK67">
        <f t="shared" ref="BK67:BK70" si="55">A67-273</f>
        <v>1450</v>
      </c>
      <c r="BL67">
        <f t="shared" ref="BL67:BL83" si="56">LN(10^AT67)</f>
        <v>14.454122966584283</v>
      </c>
      <c r="BM67" s="19">
        <v>0</v>
      </c>
      <c r="BN67">
        <f t="shared" ref="BN67:BN83" si="57">-8.02+(21100+44000*AH67+18700*AC67+4300*AB67+44200*AG67+35600*AD67+12600*AI67+16500*BM67)/BK67</f>
        <v>14.514122766749242</v>
      </c>
    </row>
    <row r="68" spans="1:66" x14ac:dyDescent="0.35">
      <c r="A68" s="5">
        <v>1723</v>
      </c>
      <c r="B68" s="5">
        <f t="shared" si="37"/>
        <v>5.8038305281485781E-4</v>
      </c>
      <c r="C68" s="5">
        <v>45.4</v>
      </c>
      <c r="D68" s="5">
        <v>18.8</v>
      </c>
      <c r="E68" s="5">
        <v>17.8</v>
      </c>
      <c r="F68" s="5">
        <v>17.5</v>
      </c>
      <c r="G68" s="5">
        <v>0</v>
      </c>
      <c r="H68" s="5">
        <v>0</v>
      </c>
      <c r="I68" s="11">
        <v>0</v>
      </c>
      <c r="J68" s="5">
        <v>0</v>
      </c>
      <c r="K68" s="5">
        <v>0</v>
      </c>
      <c r="L68" s="5">
        <v>262</v>
      </c>
      <c r="M68" s="5">
        <v>16</v>
      </c>
      <c r="N68" s="5">
        <v>100.9</v>
      </c>
      <c r="O68" s="6">
        <v>6.3286012913197451</v>
      </c>
      <c r="P68" s="11">
        <v>0.2</v>
      </c>
      <c r="Q68">
        <f t="shared" si="38"/>
        <v>0.75591075591075585</v>
      </c>
      <c r="R68" s="5">
        <f t="shared" si="39"/>
        <v>0.36877206747744218</v>
      </c>
      <c r="S68" s="5">
        <f t="shared" si="40"/>
        <v>0.44146825396825401</v>
      </c>
      <c r="T68" s="6">
        <f t="shared" si="41"/>
        <v>0.31216553692472349</v>
      </c>
      <c r="U68" s="5">
        <f t="shared" si="42"/>
        <v>0</v>
      </c>
      <c r="V68" s="8">
        <f t="shared" si="43"/>
        <v>0</v>
      </c>
      <c r="W68" s="8">
        <f t="shared" si="44"/>
        <v>0</v>
      </c>
      <c r="X68" s="8">
        <f t="shared" si="45"/>
        <v>0</v>
      </c>
      <c r="Y68" s="8">
        <f t="shared" si="46"/>
        <v>0</v>
      </c>
      <c r="Z68" s="9">
        <f t="shared" si="47"/>
        <v>1.8783166142811756</v>
      </c>
      <c r="AA68" s="9">
        <f t="shared" si="34"/>
        <v>0.40244054179334399</v>
      </c>
      <c r="AB68" s="9">
        <f t="shared" si="34"/>
        <v>0.19633115347732247</v>
      </c>
      <c r="AC68" s="9">
        <f t="shared" si="34"/>
        <v>0.23503399299760877</v>
      </c>
      <c r="AD68" s="9">
        <f t="shared" si="33"/>
        <v>0.16619431173172475</v>
      </c>
      <c r="AE68" s="9">
        <f t="shared" si="33"/>
        <v>0</v>
      </c>
      <c r="AF68" s="9">
        <f t="shared" si="33"/>
        <v>0</v>
      </c>
      <c r="AG68" s="9">
        <f t="shared" si="33"/>
        <v>0</v>
      </c>
      <c r="AH68" s="9">
        <f t="shared" si="33"/>
        <v>0</v>
      </c>
      <c r="AI68" s="9">
        <f t="shared" si="33"/>
        <v>0</v>
      </c>
      <c r="AJ68" s="7">
        <f t="shared" si="32"/>
        <v>0.23356967022248634</v>
      </c>
      <c r="AK68" s="7">
        <f t="shared" si="32"/>
        <v>0.1139472742178308</v>
      </c>
      <c r="AL68" s="7">
        <f t="shared" si="32"/>
        <v>0.13640974637121808</v>
      </c>
      <c r="AM68" s="7">
        <f t="shared" si="32"/>
        <v>9.6456362003322554E-2</v>
      </c>
      <c r="AN68" s="7">
        <f t="shared" si="32"/>
        <v>0</v>
      </c>
      <c r="AO68" s="7">
        <f t="shared" si="32"/>
        <v>0</v>
      </c>
      <c r="AP68" s="7">
        <f t="shared" si="31"/>
        <v>0</v>
      </c>
      <c r="AQ68" s="7">
        <f t="shared" si="31"/>
        <v>0</v>
      </c>
      <c r="AR68" s="7">
        <f t="shared" si="31"/>
        <v>0</v>
      </c>
      <c r="AS68" s="10">
        <f t="shared" si="48"/>
        <v>6.3286012913197451</v>
      </c>
      <c r="AT68" s="7">
        <f t="shared" si="49"/>
        <v>6.3658744080093701</v>
      </c>
      <c r="AU68">
        <v>0.154</v>
      </c>
      <c r="AW68" s="17">
        <f t="shared" si="50"/>
        <v>3.6255333720255365</v>
      </c>
      <c r="AX68" s="17">
        <f t="shared" si="51"/>
        <v>4222.1472159810237</v>
      </c>
      <c r="AY68" s="17">
        <f t="shared" si="52"/>
        <v>140932.21553490279</v>
      </c>
      <c r="AZ68">
        <v>-1.1000000000000001</v>
      </c>
      <c r="BA68" s="5">
        <v>1723</v>
      </c>
      <c r="BD68">
        <f t="shared" si="53"/>
        <v>14.093221553490279</v>
      </c>
      <c r="BE68" s="5">
        <v>262</v>
      </c>
      <c r="BF68">
        <f t="shared" ref="BF68:BF89" si="58">2.3*0.3</f>
        <v>0.69</v>
      </c>
      <c r="BG68">
        <f t="shared" si="54"/>
        <v>14.22543250114288</v>
      </c>
      <c r="BI68" s="18">
        <f t="shared" si="35"/>
        <v>2131087.5471459641</v>
      </c>
      <c r="BJ68" s="18">
        <f t="shared" si="36"/>
        <v>14.572142992895714</v>
      </c>
      <c r="BK68">
        <f t="shared" si="55"/>
        <v>1450</v>
      </c>
      <c r="BL68">
        <f t="shared" si="56"/>
        <v>14.657967515754672</v>
      </c>
      <c r="BM68" s="19">
        <v>0</v>
      </c>
      <c r="BN68">
        <f t="shared" si="57"/>
        <v>14.22543250114288</v>
      </c>
    </row>
    <row r="69" spans="1:66" x14ac:dyDescent="0.35">
      <c r="A69" s="12">
        <v>1723</v>
      </c>
      <c r="B69" s="5">
        <f t="shared" si="37"/>
        <v>5.8038305281485781E-4</v>
      </c>
      <c r="C69" s="12">
        <v>50</v>
      </c>
      <c r="D69" s="12">
        <v>15.5</v>
      </c>
      <c r="E69" s="12">
        <v>14.5</v>
      </c>
      <c r="F69" s="12">
        <v>19.2</v>
      </c>
      <c r="G69" s="12">
        <v>0</v>
      </c>
      <c r="H69" s="12">
        <v>0</v>
      </c>
      <c r="I69" s="15">
        <v>0</v>
      </c>
      <c r="J69" s="12">
        <v>0</v>
      </c>
      <c r="K69" s="12">
        <v>0</v>
      </c>
      <c r="L69" s="12">
        <v>218</v>
      </c>
      <c r="M69" s="12">
        <v>18</v>
      </c>
      <c r="N69" s="12">
        <v>100.6</v>
      </c>
      <c r="O69" s="13">
        <v>6.2487564936046045</v>
      </c>
      <c r="P69" s="15">
        <v>0.2</v>
      </c>
      <c r="Q69">
        <f t="shared" si="38"/>
        <v>0.83250083250083251</v>
      </c>
      <c r="R69" s="5">
        <f t="shared" si="39"/>
        <v>0.30404080031384861</v>
      </c>
      <c r="S69" s="5">
        <f t="shared" si="40"/>
        <v>0.35962301587301587</v>
      </c>
      <c r="T69" s="6">
        <f t="shared" si="41"/>
        <v>0.34249018908312517</v>
      </c>
      <c r="U69" s="5">
        <f t="shared" si="42"/>
        <v>0</v>
      </c>
      <c r="V69" s="8">
        <f t="shared" si="43"/>
        <v>0</v>
      </c>
      <c r="W69" s="8">
        <f t="shared" si="44"/>
        <v>0</v>
      </c>
      <c r="X69" s="8">
        <f t="shared" si="45"/>
        <v>0</v>
      </c>
      <c r="Y69" s="8">
        <f t="shared" si="46"/>
        <v>0</v>
      </c>
      <c r="Z69" s="9">
        <f t="shared" si="47"/>
        <v>1.8386548377708221</v>
      </c>
      <c r="AA69" s="9">
        <f t="shared" si="34"/>
        <v>0.45277711476839955</v>
      </c>
      <c r="AB69" s="9">
        <f t="shared" si="34"/>
        <v>0.16536045486518094</v>
      </c>
      <c r="AC69" s="9">
        <f t="shared" si="34"/>
        <v>0.19559028072339091</v>
      </c>
      <c r="AD69" s="9">
        <f t="shared" si="33"/>
        <v>0.18627214964302868</v>
      </c>
      <c r="AE69" s="9">
        <f t="shared" si="33"/>
        <v>0</v>
      </c>
      <c r="AF69" s="9">
        <f t="shared" si="33"/>
        <v>0</v>
      </c>
      <c r="AG69" s="9">
        <f t="shared" si="33"/>
        <v>0</v>
      </c>
      <c r="AH69" s="9">
        <f t="shared" si="33"/>
        <v>0</v>
      </c>
      <c r="AI69" s="9">
        <f t="shared" si="33"/>
        <v>0</v>
      </c>
      <c r="AJ69" s="7">
        <f t="shared" si="32"/>
        <v>0.26278416411398697</v>
      </c>
      <c r="AK69" s="7">
        <f t="shared" si="32"/>
        <v>9.5972405609507219E-2</v>
      </c>
      <c r="AL69" s="7">
        <f t="shared" si="32"/>
        <v>0.11351728422715665</v>
      </c>
      <c r="AM69" s="7">
        <f t="shared" si="32"/>
        <v>0.10810919886420702</v>
      </c>
      <c r="AN69" s="7">
        <f t="shared" si="32"/>
        <v>0</v>
      </c>
      <c r="AO69" s="7">
        <f t="shared" si="32"/>
        <v>0</v>
      </c>
      <c r="AP69" s="7">
        <f t="shared" si="31"/>
        <v>0</v>
      </c>
      <c r="AQ69" s="7">
        <f t="shared" si="31"/>
        <v>0</v>
      </c>
      <c r="AR69" s="7">
        <f t="shared" si="31"/>
        <v>0</v>
      </c>
      <c r="AS69" s="10">
        <f t="shared" si="48"/>
        <v>6.2487564936046045</v>
      </c>
      <c r="AT69" s="7">
        <f t="shared" si="49"/>
        <v>6.1194787883709711</v>
      </c>
      <c r="AU69">
        <v>0.154</v>
      </c>
      <c r="AW69" s="17">
        <f t="shared" si="50"/>
        <v>3.6255333720255365</v>
      </c>
      <c r="AX69" s="17">
        <f t="shared" si="51"/>
        <v>4222.1472159810237</v>
      </c>
      <c r="AY69" s="17">
        <f t="shared" si="52"/>
        <v>140932.21553490279</v>
      </c>
      <c r="AZ69">
        <v>-1.1000000000000001</v>
      </c>
      <c r="BA69" s="12">
        <v>1723</v>
      </c>
      <c r="BD69">
        <f t="shared" si="53"/>
        <v>14.093221553490279</v>
      </c>
      <c r="BE69" s="12">
        <v>218</v>
      </c>
      <c r="BF69">
        <f t="shared" si="58"/>
        <v>0.69</v>
      </c>
      <c r="BG69">
        <f t="shared" si="54"/>
        <v>14.117846022578973</v>
      </c>
      <c r="BI69" s="18">
        <f t="shared" si="35"/>
        <v>1773194.9819764129</v>
      </c>
      <c r="BJ69" s="18">
        <f t="shared" si="36"/>
        <v>14.388293551923706</v>
      </c>
      <c r="BK69">
        <f t="shared" si="55"/>
        <v>1450</v>
      </c>
      <c r="BL69">
        <f t="shared" si="56"/>
        <v>14.090620634996263</v>
      </c>
      <c r="BM69" s="19">
        <v>0</v>
      </c>
      <c r="BN69">
        <f t="shared" si="57"/>
        <v>14.117846022578973</v>
      </c>
    </row>
    <row r="70" spans="1:66" x14ac:dyDescent="0.35">
      <c r="A70" s="5">
        <v>1773</v>
      </c>
      <c r="B70" s="5">
        <f t="shared" si="37"/>
        <v>5.6401579244218843E-4</v>
      </c>
      <c r="C70" s="5">
        <v>49.2</v>
      </c>
      <c r="D70" s="5">
        <v>16.8</v>
      </c>
      <c r="E70" s="5">
        <v>4.4000000000000004</v>
      </c>
      <c r="F70" s="5">
        <v>9.6</v>
      </c>
      <c r="G70" s="5">
        <v>9.8699999999999992</v>
      </c>
      <c r="H70" s="5">
        <v>3.46</v>
      </c>
      <c r="I70" s="5">
        <v>0.42</v>
      </c>
      <c r="J70" s="5">
        <v>4.6500000000000004</v>
      </c>
      <c r="K70" s="5">
        <v>0.22</v>
      </c>
      <c r="L70" s="5">
        <v>27.4</v>
      </c>
      <c r="M70" s="5">
        <v>9.4</v>
      </c>
      <c r="N70" s="5">
        <v>98.6</v>
      </c>
      <c r="O70" s="6">
        <v>5.0394005628203882</v>
      </c>
      <c r="P70" s="11">
        <v>0.2</v>
      </c>
      <c r="Q70">
        <f t="shared" si="38"/>
        <v>0.8191808191808192</v>
      </c>
      <c r="R70" s="5">
        <f t="shared" si="39"/>
        <v>0.32954099646920365</v>
      </c>
      <c r="S70" s="5">
        <f t="shared" si="40"/>
        <v>0.10912698412698414</v>
      </c>
      <c r="T70" s="6">
        <f t="shared" si="41"/>
        <v>0.17124509454156259</v>
      </c>
      <c r="U70" s="5">
        <f t="shared" si="42"/>
        <v>0.1373695198329854</v>
      </c>
      <c r="V70" s="8">
        <f t="shared" si="43"/>
        <v>4.3304130162703375E-2</v>
      </c>
      <c r="W70" s="8">
        <f t="shared" si="44"/>
        <v>8.9171974522292991E-3</v>
      </c>
      <c r="X70" s="8">
        <f t="shared" si="45"/>
        <v>0.15004840271055181</v>
      </c>
      <c r="Y70" s="8">
        <f t="shared" si="46"/>
        <v>3.1012122920778123E-3</v>
      </c>
      <c r="Z70" s="9">
        <f t="shared" si="47"/>
        <v>1.771834356769117</v>
      </c>
      <c r="AA70" s="9">
        <f t="shared" si="34"/>
        <v>0.46233487687560654</v>
      </c>
      <c r="AB70" s="9">
        <f t="shared" si="34"/>
        <v>0.18598860283424634</v>
      </c>
      <c r="AC70" s="9">
        <f t="shared" si="34"/>
        <v>6.1589834123080042E-2</v>
      </c>
      <c r="AD70" s="9">
        <f t="shared" si="33"/>
        <v>9.664847839039678E-2</v>
      </c>
      <c r="AE70" s="9">
        <f t="shared" si="33"/>
        <v>7.7529549705466994E-2</v>
      </c>
      <c r="AF70" s="9">
        <f t="shared" si="33"/>
        <v>2.4440281337397174E-2</v>
      </c>
      <c r="AG70" s="9">
        <f t="shared" si="33"/>
        <v>5.0327489238268987E-3</v>
      </c>
      <c r="AH70" s="9">
        <f t="shared" si="33"/>
        <v>8.4685344393118242E-2</v>
      </c>
      <c r="AI70" s="9">
        <f t="shared" si="33"/>
        <v>1.7502834168611411E-3</v>
      </c>
      <c r="AJ70" s="7">
        <f t="shared" si="32"/>
        <v>0.26076417195465684</v>
      </c>
      <c r="AK70" s="7">
        <f t="shared" si="32"/>
        <v>0.10490050921277289</v>
      </c>
      <c r="AL70" s="7">
        <f t="shared" si="32"/>
        <v>3.4737639099311927E-2</v>
      </c>
      <c r="AM70" s="7">
        <f t="shared" si="32"/>
        <v>5.4511268127691359E-2</v>
      </c>
      <c r="AN70" s="7">
        <f t="shared" si="32"/>
        <v>4.3727890414815E-2</v>
      </c>
      <c r="AO70" s="7">
        <f t="shared" si="32"/>
        <v>1.3784704646022095E-2</v>
      </c>
      <c r="AP70" s="7">
        <f t="shared" si="31"/>
        <v>2.838549872434799E-3</v>
      </c>
      <c r="AQ70" s="7">
        <f t="shared" si="31"/>
        <v>4.7763871626124221E-2</v>
      </c>
      <c r="AR70" s="7">
        <f t="shared" si="31"/>
        <v>9.8718748835935777E-4</v>
      </c>
      <c r="AS70" s="10">
        <f t="shared" si="48"/>
        <v>5.0394005628203882</v>
      </c>
      <c r="AT70" s="7">
        <f t="shared" si="49"/>
        <v>5.2167795918723545</v>
      </c>
      <c r="AU70">
        <v>0.154</v>
      </c>
      <c r="AW70" s="17">
        <f t="shared" si="50"/>
        <v>3.2096412859560068</v>
      </c>
      <c r="AX70" s="17">
        <f t="shared" si="51"/>
        <v>1620.4710845728209</v>
      </c>
      <c r="AY70" s="17">
        <f t="shared" si="52"/>
        <v>54090.150929526681</v>
      </c>
      <c r="AZ70">
        <v>-1.1000000000000001</v>
      </c>
      <c r="BA70" s="5">
        <v>1773</v>
      </c>
      <c r="BD70">
        <f t="shared" si="53"/>
        <v>5.4090150929526679</v>
      </c>
      <c r="BE70" s="5">
        <v>27.4</v>
      </c>
      <c r="BF70">
        <f t="shared" si="58"/>
        <v>0.69</v>
      </c>
      <c r="BG70">
        <f t="shared" si="54"/>
        <v>13.141373678606655</v>
      </c>
      <c r="BI70" s="18">
        <f t="shared" si="35"/>
        <v>109496.5820477839</v>
      </c>
      <c r="BJ70" s="18">
        <f t="shared" si="36"/>
        <v>11.603648613576031</v>
      </c>
      <c r="BK70">
        <f t="shared" si="55"/>
        <v>1500</v>
      </c>
      <c r="BL70">
        <f t="shared" si="56"/>
        <v>12.012078921680846</v>
      </c>
      <c r="BM70" s="19">
        <v>3.4337160999999998E-2</v>
      </c>
      <c r="BN70">
        <f t="shared" si="57"/>
        <v>12.666257402846519</v>
      </c>
    </row>
    <row r="71" spans="1:66" x14ac:dyDescent="0.35">
      <c r="A71" s="5">
        <v>1773</v>
      </c>
      <c r="B71" s="5">
        <f t="shared" si="37"/>
        <v>5.6401579244218843E-4</v>
      </c>
      <c r="C71" s="5">
        <v>42.3</v>
      </c>
      <c r="D71" s="5">
        <v>11.5</v>
      </c>
      <c r="E71" s="5">
        <v>7.2</v>
      </c>
      <c r="F71" s="5">
        <v>9.4</v>
      </c>
      <c r="G71" s="5">
        <v>16.62</v>
      </c>
      <c r="H71" s="5">
        <v>8.6199999999999992</v>
      </c>
      <c r="I71" s="11">
        <v>0</v>
      </c>
      <c r="J71" s="5">
        <v>2.2999999999999998</v>
      </c>
      <c r="K71" s="5">
        <v>0.62</v>
      </c>
      <c r="L71" s="5">
        <v>24.5</v>
      </c>
      <c r="M71" s="5">
        <v>9.4</v>
      </c>
      <c r="N71" s="5">
        <v>98.5</v>
      </c>
      <c r="O71" s="6">
        <v>4.9908160843645328</v>
      </c>
      <c r="P71" s="11">
        <v>0.2</v>
      </c>
      <c r="Q71">
        <f t="shared" si="38"/>
        <v>0.70429570429570421</v>
      </c>
      <c r="R71" s="5">
        <f t="shared" si="39"/>
        <v>0.22557865829737153</v>
      </c>
      <c r="S71" s="5">
        <f t="shared" si="40"/>
        <v>0.17857142857142858</v>
      </c>
      <c r="T71" s="6">
        <f t="shared" si="41"/>
        <v>0.16767748840528005</v>
      </c>
      <c r="U71" s="5">
        <f t="shared" si="42"/>
        <v>0.23131524008350735</v>
      </c>
      <c r="V71" s="8">
        <f t="shared" si="43"/>
        <v>0.10788485607008759</v>
      </c>
      <c r="W71" s="8">
        <f t="shared" si="44"/>
        <v>0</v>
      </c>
      <c r="X71" s="8">
        <f t="shared" si="45"/>
        <v>7.4217489512746052E-2</v>
      </c>
      <c r="Y71" s="8">
        <f t="shared" si="46"/>
        <v>8.7397800958556524E-3</v>
      </c>
      <c r="Z71" s="9">
        <f t="shared" si="47"/>
        <v>1.698280645331981</v>
      </c>
      <c r="AA71" s="9">
        <f t="shared" si="34"/>
        <v>0.41471102331147869</v>
      </c>
      <c r="AB71" s="9">
        <f t="shared" si="34"/>
        <v>0.13282766833468521</v>
      </c>
      <c r="AC71" s="9">
        <f t="shared" si="34"/>
        <v>0.10514836229351322</v>
      </c>
      <c r="AD71" s="9">
        <f t="shared" si="33"/>
        <v>9.8733674476106592E-2</v>
      </c>
      <c r="AE71" s="9">
        <f t="shared" si="33"/>
        <v>0.13620554454254508</v>
      </c>
      <c r="AF71" s="9">
        <f t="shared" si="33"/>
        <v>6.3525929219430149E-2</v>
      </c>
      <c r="AG71" s="9">
        <f t="shared" si="33"/>
        <v>0</v>
      </c>
      <c r="AH71" s="9">
        <f t="shared" si="33"/>
        <v>4.3701545864486942E-2</v>
      </c>
      <c r="AI71" s="9">
        <f t="shared" si="33"/>
        <v>5.1462519577541287E-3</v>
      </c>
      <c r="AJ71" s="7">
        <f t="shared" si="32"/>
        <v>0.23390356644753452</v>
      </c>
      <c r="AK71" s="7">
        <f t="shared" si="32"/>
        <v>7.4916902614035649E-2</v>
      </c>
      <c r="AL71" s="7">
        <f t="shared" si="32"/>
        <v>5.930533688297418E-2</v>
      </c>
      <c r="AM71" s="7">
        <f t="shared" si="32"/>
        <v>5.5687351650370323E-2</v>
      </c>
      <c r="AN71" s="7">
        <f t="shared" si="32"/>
        <v>7.6822078140183353E-2</v>
      </c>
      <c r="AO71" s="7">
        <f t="shared" si="32"/>
        <v>3.5829627309323264E-2</v>
      </c>
      <c r="AP71" s="7">
        <f t="shared" si="31"/>
        <v>0</v>
      </c>
      <c r="AQ71" s="7">
        <f t="shared" si="31"/>
        <v>2.464836202170724E-2</v>
      </c>
      <c r="AR71" s="7">
        <f t="shared" si="31"/>
        <v>2.9025673760598582E-3</v>
      </c>
      <c r="AS71" s="10">
        <f t="shared" si="48"/>
        <v>4.9908160843645328</v>
      </c>
      <c r="AT71" s="7">
        <f t="shared" si="49"/>
        <v>5.0094400235206056</v>
      </c>
      <c r="AU71">
        <v>0.154</v>
      </c>
      <c r="AW71" s="17">
        <f t="shared" si="50"/>
        <v>3.2096412859560068</v>
      </c>
      <c r="AX71" s="17">
        <f t="shared" si="51"/>
        <v>1620.4710845728209</v>
      </c>
      <c r="AY71" s="17">
        <f t="shared" si="52"/>
        <v>54090.150929526681</v>
      </c>
      <c r="AZ71">
        <v>-1.1000000000000001</v>
      </c>
      <c r="BA71" s="5">
        <v>1773</v>
      </c>
      <c r="BD71">
        <f t="shared" si="53"/>
        <v>5.4090150929526679</v>
      </c>
      <c r="BE71" s="5">
        <v>24.5</v>
      </c>
      <c r="BF71">
        <f t="shared" si="58"/>
        <v>0.69</v>
      </c>
      <c r="BG71">
        <f t="shared" si="54"/>
        <v>12.904969625156237</v>
      </c>
      <c r="BI71" s="18">
        <f t="shared" si="35"/>
        <v>97907.527743456434</v>
      </c>
      <c r="BJ71" s="18">
        <f t="shared" si="36"/>
        <v>11.491778717732688</v>
      </c>
      <c r="BK71">
        <f>A71-273</f>
        <v>1500</v>
      </c>
      <c r="BL71">
        <f t="shared" si="56"/>
        <v>11.53466192240629</v>
      </c>
      <c r="BM71" s="19">
        <v>5.9619190000000002E-2</v>
      </c>
      <c r="BN71">
        <f t="shared" si="57"/>
        <v>12.062519725188242</v>
      </c>
    </row>
    <row r="72" spans="1:66" x14ac:dyDescent="0.35">
      <c r="A72" s="5">
        <v>1773</v>
      </c>
      <c r="B72" s="5">
        <f t="shared" si="37"/>
        <v>5.6401579244218843E-4</v>
      </c>
      <c r="C72" s="5">
        <v>46.6</v>
      </c>
      <c r="D72" s="5">
        <v>11.7</v>
      </c>
      <c r="E72" s="5">
        <v>13.6</v>
      </c>
      <c r="F72" s="5">
        <v>9.9</v>
      </c>
      <c r="G72" s="5">
        <v>11.04</v>
      </c>
      <c r="H72" s="5">
        <v>2.41</v>
      </c>
      <c r="I72" s="11">
        <v>0</v>
      </c>
      <c r="J72" s="5">
        <v>2.96</v>
      </c>
      <c r="K72" s="11">
        <v>0</v>
      </c>
      <c r="L72" s="5">
        <v>48.5</v>
      </c>
      <c r="M72" s="5">
        <v>9.6</v>
      </c>
      <c r="N72" s="5">
        <v>98.4</v>
      </c>
      <c r="O72" s="6">
        <v>5.2873917386022633</v>
      </c>
      <c r="P72" s="11">
        <v>0.2</v>
      </c>
      <c r="Q72">
        <f t="shared" si="38"/>
        <v>0.77589077589077593</v>
      </c>
      <c r="R72" s="5">
        <f t="shared" si="39"/>
        <v>0.22950176539819536</v>
      </c>
      <c r="S72" s="5">
        <f t="shared" si="40"/>
        <v>0.33730158730158727</v>
      </c>
      <c r="T72" s="6">
        <f t="shared" si="41"/>
        <v>0.17659650374598646</v>
      </c>
      <c r="U72" s="5">
        <f t="shared" si="42"/>
        <v>0.15365344467640918</v>
      </c>
      <c r="V72" s="8">
        <f t="shared" si="43"/>
        <v>3.016270337922403E-2</v>
      </c>
      <c r="W72" s="8">
        <f t="shared" si="44"/>
        <v>0</v>
      </c>
      <c r="X72" s="8">
        <f t="shared" si="45"/>
        <v>9.5514682155534048E-2</v>
      </c>
      <c r="Y72" s="8">
        <f t="shared" si="46"/>
        <v>0</v>
      </c>
      <c r="Z72" s="9">
        <f t="shared" si="47"/>
        <v>1.7986214625477119</v>
      </c>
      <c r="AA72" s="9">
        <f t="shared" si="34"/>
        <v>0.43138080582655891</v>
      </c>
      <c r="AB72" s="9">
        <f t="shared" si="34"/>
        <v>0.12759870277157187</v>
      </c>
      <c r="AC72" s="9">
        <f t="shared" si="34"/>
        <v>0.18753339394927834</v>
      </c>
      <c r="AD72" s="9">
        <f t="shared" si="33"/>
        <v>9.8184363649169951E-2</v>
      </c>
      <c r="AE72" s="9">
        <f t="shared" si="33"/>
        <v>8.5428450552770624E-2</v>
      </c>
      <c r="AF72" s="9">
        <f t="shared" si="33"/>
        <v>1.6769900730806999E-2</v>
      </c>
      <c r="AG72" s="9">
        <f t="shared" si="33"/>
        <v>0</v>
      </c>
      <c r="AH72" s="9">
        <f t="shared" si="33"/>
        <v>5.3104382519843493E-2</v>
      </c>
      <c r="AI72" s="9">
        <f t="shared" si="33"/>
        <v>0</v>
      </c>
      <c r="AJ72" s="7">
        <f t="shared" si="32"/>
        <v>0.24330558704261643</v>
      </c>
      <c r="AK72" s="7">
        <f t="shared" si="32"/>
        <v>7.1967683458303358E-2</v>
      </c>
      <c r="AL72" s="7">
        <f t="shared" si="32"/>
        <v>0.10577179579767533</v>
      </c>
      <c r="AM72" s="7">
        <f t="shared" si="32"/>
        <v>5.5377531669018584E-2</v>
      </c>
      <c r="AN72" s="7">
        <f t="shared" si="32"/>
        <v>4.8182995235629231E-2</v>
      </c>
      <c r="AO72" s="7">
        <f t="shared" si="32"/>
        <v>9.4584888498629432E-3</v>
      </c>
      <c r="AP72" s="7">
        <f t="shared" si="31"/>
        <v>0</v>
      </c>
      <c r="AQ72" s="7">
        <f t="shared" si="31"/>
        <v>2.9951710389082623E-2</v>
      </c>
      <c r="AR72" s="7">
        <f t="shared" si="31"/>
        <v>0</v>
      </c>
      <c r="AS72" s="10">
        <f t="shared" si="48"/>
        <v>5.2873917386022633</v>
      </c>
      <c r="AT72" s="7">
        <f t="shared" si="49"/>
        <v>5.2880550232068746</v>
      </c>
      <c r="AU72">
        <v>0.154</v>
      </c>
      <c r="AW72" s="17">
        <f>1.02*AZ72+25410/BA72-10</f>
        <v>3.2096412859560068</v>
      </c>
      <c r="AX72" s="17">
        <f t="shared" si="51"/>
        <v>1620.4710845728209</v>
      </c>
      <c r="AY72" s="17">
        <f t="shared" si="52"/>
        <v>54090.150929526681</v>
      </c>
      <c r="AZ72">
        <v>-1.1000000000000001</v>
      </c>
      <c r="BA72" s="5">
        <v>1773</v>
      </c>
      <c r="BD72">
        <f t="shared" si="53"/>
        <v>5.4090150929526679</v>
      </c>
      <c r="BE72" s="5">
        <v>48.5</v>
      </c>
      <c r="BF72">
        <f t="shared" si="58"/>
        <v>0.69</v>
      </c>
      <c r="BG72">
        <f t="shared" si="54"/>
        <v>13.578049666449029</v>
      </c>
      <c r="BI72" s="18">
        <f t="shared" si="35"/>
        <v>193816.94267582151</v>
      </c>
      <c r="BJ72" s="18">
        <f t="shared" si="36"/>
        <v>12.174669398125442</v>
      </c>
      <c r="BK72">
        <f t="shared" ref="BK72:BK89" si="59">A72-273</f>
        <v>1500</v>
      </c>
      <c r="BL72">
        <f t="shared" si="56"/>
        <v>12.176196667368433</v>
      </c>
      <c r="BM72" s="19">
        <v>3.8024508999999998E-2</v>
      </c>
      <c r="BN72">
        <f t="shared" si="57"/>
        <v>13.056606309368551</v>
      </c>
    </row>
    <row r="73" spans="1:66" x14ac:dyDescent="0.35">
      <c r="A73" s="5">
        <v>1773</v>
      </c>
      <c r="B73" s="5">
        <f t="shared" si="37"/>
        <v>5.6401579244218843E-4</v>
      </c>
      <c r="C73" s="5">
        <v>41.8</v>
      </c>
      <c r="D73" s="5">
        <v>14.6</v>
      </c>
      <c r="E73" s="5">
        <v>8.4</v>
      </c>
      <c r="F73" s="5">
        <v>14.3</v>
      </c>
      <c r="G73" s="5">
        <v>10.27</v>
      </c>
      <c r="H73" s="5">
        <v>2.9</v>
      </c>
      <c r="I73" s="11">
        <v>0</v>
      </c>
      <c r="J73" s="5">
        <v>3.45</v>
      </c>
      <c r="K73" s="5">
        <v>2.62</v>
      </c>
      <c r="L73" s="5">
        <v>182</v>
      </c>
      <c r="M73" s="5">
        <v>104</v>
      </c>
      <c r="N73" s="5">
        <v>98.3</v>
      </c>
      <c r="O73" s="6">
        <v>5.8617213879850754</v>
      </c>
      <c r="P73" s="11">
        <v>0.2</v>
      </c>
      <c r="Q73">
        <f t="shared" si="38"/>
        <v>0.69597069597069594</v>
      </c>
      <c r="R73" s="5">
        <f t="shared" si="39"/>
        <v>0.28638681836014124</v>
      </c>
      <c r="S73" s="5">
        <f t="shared" si="40"/>
        <v>0.20833333333333334</v>
      </c>
      <c r="T73" s="6">
        <f t="shared" si="41"/>
        <v>0.25508383874420265</v>
      </c>
      <c r="U73" s="5">
        <f t="shared" si="42"/>
        <v>0.14293667362560891</v>
      </c>
      <c r="V73" s="8">
        <f t="shared" si="43"/>
        <v>3.629536921151439E-2</v>
      </c>
      <c r="W73" s="8">
        <f t="shared" si="44"/>
        <v>0</v>
      </c>
      <c r="X73" s="8">
        <f t="shared" si="45"/>
        <v>0.11132623426911908</v>
      </c>
      <c r="Y73" s="8">
        <f t="shared" si="46"/>
        <v>3.6932619114744859E-2</v>
      </c>
      <c r="Z73" s="9">
        <f t="shared" si="47"/>
        <v>1.7732655826293604</v>
      </c>
      <c r="AA73" s="9">
        <f t="shared" si="34"/>
        <v>0.39247967297641079</v>
      </c>
      <c r="AB73" s="9">
        <f t="shared" si="34"/>
        <v>0.16150249639170969</v>
      </c>
      <c r="AC73" s="9">
        <f t="shared" si="34"/>
        <v>0.11748569158175456</v>
      </c>
      <c r="AD73" s="9">
        <f t="shared" si="33"/>
        <v>0.14384976578971875</v>
      </c>
      <c r="AE73" s="9">
        <f t="shared" si="33"/>
        <v>8.0606466975840951E-2</v>
      </c>
      <c r="AF73" s="9">
        <f t="shared" si="33"/>
        <v>2.0468095454543471E-2</v>
      </c>
      <c r="AG73" s="9">
        <f t="shared" si="33"/>
        <v>0</v>
      </c>
      <c r="AH73" s="9">
        <f t="shared" si="33"/>
        <v>6.2780350196639426E-2</v>
      </c>
      <c r="AI73" s="9">
        <f t="shared" si="33"/>
        <v>2.0827460633382373E-2</v>
      </c>
      <c r="AJ73" s="7">
        <f t="shared" si="32"/>
        <v>0.22136473377124127</v>
      </c>
      <c r="AK73" s="7">
        <f t="shared" si="32"/>
        <v>9.1089958483761807E-2</v>
      </c>
      <c r="AL73" s="7">
        <f t="shared" si="32"/>
        <v>6.6263785438101838E-2</v>
      </c>
      <c r="AM73" s="7">
        <f t="shared" si="32"/>
        <v>8.1133539644511421E-2</v>
      </c>
      <c r="AN73" s="7">
        <f t="shared" si="32"/>
        <v>4.5463320347344016E-2</v>
      </c>
      <c r="AO73" s="7">
        <f t="shared" si="32"/>
        <v>1.1544329077576689E-2</v>
      </c>
      <c r="AP73" s="7">
        <f t="shared" si="31"/>
        <v>0</v>
      </c>
      <c r="AQ73" s="7">
        <f t="shared" si="31"/>
        <v>3.5409108965955685E-2</v>
      </c>
      <c r="AR73" s="7">
        <f t="shared" si="31"/>
        <v>1.1747016713695642E-2</v>
      </c>
      <c r="AS73" s="10">
        <f t="shared" si="48"/>
        <v>5.8617213879850754</v>
      </c>
      <c r="AT73" s="7">
        <f t="shared" si="49"/>
        <v>5.5930080599665732</v>
      </c>
      <c r="AU73">
        <v>0.154</v>
      </c>
      <c r="AW73" s="17">
        <f t="shared" ref="AW73:AW89" si="60">1.02*AZ73+25410/BA73-10</f>
        <v>3.2096412859560068</v>
      </c>
      <c r="AX73" s="17">
        <f t="shared" si="51"/>
        <v>1620.4710845728209</v>
      </c>
      <c r="AY73" s="17">
        <f t="shared" si="52"/>
        <v>54090.150929526681</v>
      </c>
      <c r="AZ73">
        <v>-1.1000000000000001</v>
      </c>
      <c r="BA73" s="5">
        <v>1773</v>
      </c>
      <c r="BD73">
        <f t="shared" si="53"/>
        <v>5.4090150929526679</v>
      </c>
      <c r="BE73" s="5">
        <v>182</v>
      </c>
      <c r="BF73">
        <f t="shared" si="58"/>
        <v>0.69</v>
      </c>
      <c r="BG73">
        <f t="shared" si="54"/>
        <v>14.291508631274183</v>
      </c>
      <c r="BI73" s="18">
        <f t="shared" si="35"/>
        <v>727313.06323710585</v>
      </c>
      <c r="BJ73" s="18">
        <f t="shared" si="36"/>
        <v>13.497112287258803</v>
      </c>
      <c r="BK73">
        <f t="shared" si="59"/>
        <v>1500</v>
      </c>
      <c r="BL73">
        <f t="shared" si="56"/>
        <v>12.878376983874581</v>
      </c>
      <c r="BM73" s="19">
        <v>3.0984146000000001E-2</v>
      </c>
      <c r="BN73">
        <f t="shared" si="57"/>
        <v>13.745663100539936</v>
      </c>
    </row>
    <row r="74" spans="1:66" x14ac:dyDescent="0.35">
      <c r="A74" s="5">
        <v>1773</v>
      </c>
      <c r="B74" s="5">
        <f t="shared" si="37"/>
        <v>5.6401579244218843E-4</v>
      </c>
      <c r="C74" s="5">
        <v>66.099999999999994</v>
      </c>
      <c r="D74" s="5">
        <v>16.2</v>
      </c>
      <c r="E74" s="5">
        <v>1.5</v>
      </c>
      <c r="F74" s="5">
        <v>3.3</v>
      </c>
      <c r="G74" s="5">
        <v>4.0599999999999996</v>
      </c>
      <c r="H74" s="5">
        <v>0.97</v>
      </c>
      <c r="I74" s="5">
        <v>4.34</v>
      </c>
      <c r="J74" s="5">
        <v>3.06</v>
      </c>
      <c r="K74" s="11">
        <v>0</v>
      </c>
      <c r="L74" s="5">
        <v>13.9</v>
      </c>
      <c r="M74" s="5">
        <v>9.1</v>
      </c>
      <c r="N74" s="5">
        <v>99.6</v>
      </c>
      <c r="O74" s="6">
        <v>4.7446648002540952</v>
      </c>
      <c r="P74" s="11">
        <v>0.2</v>
      </c>
      <c r="Q74">
        <f t="shared" si="38"/>
        <v>1.1005661005661005</v>
      </c>
      <c r="R74" s="5">
        <f t="shared" si="39"/>
        <v>0.31777167516673205</v>
      </c>
      <c r="S74" s="5">
        <f t="shared" si="40"/>
        <v>3.7202380952380952E-2</v>
      </c>
      <c r="T74" s="6">
        <f t="shared" si="41"/>
        <v>5.886550124866214E-2</v>
      </c>
      <c r="U74" s="5">
        <f t="shared" si="42"/>
        <v>5.6506610995128742E-2</v>
      </c>
      <c r="V74" s="8">
        <f t="shared" si="43"/>
        <v>1.2140175219023778E-2</v>
      </c>
      <c r="W74" s="8">
        <f t="shared" si="44"/>
        <v>9.2144373673036087E-2</v>
      </c>
      <c r="X74" s="8">
        <f t="shared" si="45"/>
        <v>9.8741529525653446E-2</v>
      </c>
      <c r="Y74" s="8">
        <f t="shared" si="46"/>
        <v>0</v>
      </c>
      <c r="Z74" s="9">
        <f t="shared" si="47"/>
        <v>1.7739383473467176</v>
      </c>
      <c r="AA74" s="9">
        <f t="shared" si="34"/>
        <v>0.6204083147603292</v>
      </c>
      <c r="AB74" s="9">
        <f t="shared" si="34"/>
        <v>0.17913343811639432</v>
      </c>
      <c r="AC74" s="9">
        <f t="shared" si="34"/>
        <v>2.0971631290357194E-2</v>
      </c>
      <c r="AD74" s="9">
        <f t="shared" si="33"/>
        <v>3.318351020299401E-2</v>
      </c>
      <c r="AE74" s="9">
        <f t="shared" si="33"/>
        <v>3.1853762606601166E-2</v>
      </c>
      <c r="AF74" s="9">
        <f t="shared" si="33"/>
        <v>6.8436286059106038E-3</v>
      </c>
      <c r="AG74" s="9">
        <f t="shared" si="33"/>
        <v>5.1943391274480631E-2</v>
      </c>
      <c r="AH74" s="9">
        <f t="shared" si="33"/>
        <v>5.5662323142932957E-2</v>
      </c>
      <c r="AI74" s="9">
        <f t="shared" si="33"/>
        <v>0</v>
      </c>
      <c r="AJ74" s="7">
        <f t="shared" si="32"/>
        <v>0.3499200872872697</v>
      </c>
      <c r="AK74" s="7">
        <f t="shared" si="32"/>
        <v>0.10103408805211186</v>
      </c>
      <c r="AL74" s="7">
        <f t="shared" si="32"/>
        <v>1.1828331241036208E-2</v>
      </c>
      <c r="AM74" s="7">
        <f t="shared" si="32"/>
        <v>1.871602380315511E-2</v>
      </c>
      <c r="AN74" s="7">
        <f t="shared" si="32"/>
        <v>1.7966025158827503E-2</v>
      </c>
      <c r="AO74" s="7">
        <f t="shared" si="32"/>
        <v>3.8599146113426986E-3</v>
      </c>
      <c r="AP74" s="7">
        <f t="shared" si="31"/>
        <v>2.9296892991810847E-2</v>
      </c>
      <c r="AQ74" s="7">
        <f t="shared" si="31"/>
        <v>3.1394429296634489E-2</v>
      </c>
      <c r="AR74" s="7">
        <f t="shared" si="31"/>
        <v>0</v>
      </c>
      <c r="AS74" s="10">
        <f t="shared" si="48"/>
        <v>4.7446648002540952</v>
      </c>
      <c r="AT74" s="7">
        <f t="shared" si="49"/>
        <v>4.5295332801309183</v>
      </c>
      <c r="AU74">
        <v>0.154</v>
      </c>
      <c r="AW74" s="17">
        <f t="shared" si="60"/>
        <v>3.2096412859560068</v>
      </c>
      <c r="AX74" s="17">
        <f t="shared" si="51"/>
        <v>1620.4710845728209</v>
      </c>
      <c r="AY74" s="17">
        <f t="shared" si="52"/>
        <v>54090.150929526681</v>
      </c>
      <c r="AZ74">
        <v>-1.1000000000000001</v>
      </c>
      <c r="BA74" s="5">
        <v>1773</v>
      </c>
      <c r="BD74">
        <f t="shared" si="53"/>
        <v>5.4090150929526679</v>
      </c>
      <c r="BE74" s="5">
        <v>13.9</v>
      </c>
      <c r="BF74">
        <f t="shared" si="58"/>
        <v>0.69</v>
      </c>
      <c r="BG74">
        <f t="shared" si="54"/>
        <v>11.122935631924516</v>
      </c>
      <c r="BI74" s="18">
        <f t="shared" si="35"/>
        <v>55547.536148328356</v>
      </c>
      <c r="BJ74" s="18">
        <f t="shared" si="36"/>
        <v>10.924994440318653</v>
      </c>
      <c r="BK74">
        <f t="shared" si="59"/>
        <v>1500</v>
      </c>
      <c r="BL74">
        <f t="shared" si="56"/>
        <v>10.429635809049877</v>
      </c>
      <c r="BM74" s="19">
        <v>1.3512122E-2</v>
      </c>
      <c r="BN74">
        <f t="shared" si="57"/>
        <v>10.921177585251908</v>
      </c>
    </row>
    <row r="75" spans="1:66" x14ac:dyDescent="0.35">
      <c r="A75" s="5">
        <v>1773</v>
      </c>
      <c r="B75" s="5">
        <f t="shared" si="37"/>
        <v>5.6401579244218843E-4</v>
      </c>
      <c r="C75" s="5">
        <v>53.8</v>
      </c>
      <c r="D75" s="5">
        <v>14.6</v>
      </c>
      <c r="E75" s="5">
        <v>9.1</v>
      </c>
      <c r="F75" s="5">
        <v>9.8000000000000007</v>
      </c>
      <c r="G75" s="5">
        <v>6</v>
      </c>
      <c r="H75" s="5">
        <v>0.6</v>
      </c>
      <c r="I75" s="5">
        <v>0.59</v>
      </c>
      <c r="J75" s="5">
        <v>5.33</v>
      </c>
      <c r="K75" s="11">
        <v>0</v>
      </c>
      <c r="L75" s="5">
        <v>44</v>
      </c>
      <c r="M75" s="5">
        <v>9.6999999999999993</v>
      </c>
      <c r="N75" s="5">
        <v>99.8</v>
      </c>
      <c r="O75" s="6">
        <v>5.2451026764861872</v>
      </c>
      <c r="P75" s="11">
        <v>0.2</v>
      </c>
      <c r="Q75">
        <f t="shared" si="38"/>
        <v>0.89577089577089564</v>
      </c>
      <c r="R75" s="5">
        <f t="shared" si="39"/>
        <v>0.28638681836014124</v>
      </c>
      <c r="S75" s="5">
        <f t="shared" si="40"/>
        <v>0.22569444444444445</v>
      </c>
      <c r="T75" s="6">
        <f t="shared" si="41"/>
        <v>0.17481270067784518</v>
      </c>
      <c r="U75" s="5">
        <f t="shared" si="42"/>
        <v>8.3507306889352831E-2</v>
      </c>
      <c r="V75" s="8">
        <f t="shared" si="43"/>
        <v>7.5093867334167699E-3</v>
      </c>
      <c r="W75" s="8">
        <f t="shared" si="44"/>
        <v>1.2526539278131634E-2</v>
      </c>
      <c r="X75" s="8">
        <f t="shared" si="45"/>
        <v>0.17199096482736367</v>
      </c>
      <c r="Y75" s="8">
        <f t="shared" si="46"/>
        <v>0</v>
      </c>
      <c r="Z75" s="9">
        <f t="shared" si="47"/>
        <v>1.8581990569815916</v>
      </c>
      <c r="AA75" s="9">
        <f t="shared" si="34"/>
        <v>0.4820640137585484</v>
      </c>
      <c r="AB75" s="9">
        <f t="shared" si="34"/>
        <v>0.15412063486101443</v>
      </c>
      <c r="AC75" s="9">
        <f t="shared" si="34"/>
        <v>0.12145870142193292</v>
      </c>
      <c r="AD75" s="9">
        <f t="shared" si="33"/>
        <v>9.4076412331091278E-2</v>
      </c>
      <c r="AE75" s="9">
        <f t="shared" si="33"/>
        <v>4.4939914577827762E-2</v>
      </c>
      <c r="AF75" s="9">
        <f t="shared" si="33"/>
        <v>4.0412176000211809E-3</v>
      </c>
      <c r="AG75" s="9">
        <f t="shared" si="33"/>
        <v>6.7412257212526019E-3</v>
      </c>
      <c r="AH75" s="9">
        <f t="shared" si="33"/>
        <v>9.2557879728311324E-2</v>
      </c>
      <c r="AI75" s="9">
        <f t="shared" si="33"/>
        <v>0</v>
      </c>
      <c r="AJ75" s="7">
        <f t="shared" si="32"/>
        <v>0.2718917167278897</v>
      </c>
      <c r="AK75" s="7">
        <f t="shared" si="32"/>
        <v>8.6926472002828215E-2</v>
      </c>
      <c r="AL75" s="7">
        <f t="shared" si="32"/>
        <v>6.8504625731490645E-2</v>
      </c>
      <c r="AM75" s="7">
        <f t="shared" si="32"/>
        <v>5.3060582251038511E-2</v>
      </c>
      <c r="AN75" s="7">
        <f t="shared" si="32"/>
        <v>2.534682153289778E-2</v>
      </c>
      <c r="AO75" s="7">
        <f t="shared" si="32"/>
        <v>2.279310547107265E-3</v>
      </c>
      <c r="AP75" s="7">
        <f t="shared" si="31"/>
        <v>3.8021577672039493E-3</v>
      </c>
      <c r="AQ75" s="7">
        <f t="shared" si="31"/>
        <v>5.2204105881732271E-2</v>
      </c>
      <c r="AR75" s="7">
        <f t="shared" si="31"/>
        <v>0</v>
      </c>
      <c r="AS75" s="10">
        <f t="shared" si="48"/>
        <v>5.2451026764861872</v>
      </c>
      <c r="AT75" s="7">
        <f t="shared" si="49"/>
        <v>5.2173631050562488</v>
      </c>
      <c r="AU75">
        <v>0.154</v>
      </c>
      <c r="AW75" s="17">
        <f t="shared" si="60"/>
        <v>3.2096412859560068</v>
      </c>
      <c r="AX75" s="17">
        <f t="shared" si="51"/>
        <v>1620.4710845728209</v>
      </c>
      <c r="AY75" s="17">
        <f t="shared" si="52"/>
        <v>54090.150929526681</v>
      </c>
      <c r="AZ75">
        <v>-1.1000000000000001</v>
      </c>
      <c r="BA75" s="5">
        <v>1773</v>
      </c>
      <c r="BD75">
        <f t="shared" si="53"/>
        <v>5.4090150929526679</v>
      </c>
      <c r="BE75" s="5">
        <v>44</v>
      </c>
      <c r="BF75">
        <f t="shared" si="58"/>
        <v>0.69</v>
      </c>
      <c r="BG75">
        <f t="shared" si="54"/>
        <v>13.643422800625721</v>
      </c>
      <c r="BI75" s="18">
        <f t="shared" si="35"/>
        <v>175833.92737600309</v>
      </c>
      <c r="BJ75" s="18">
        <f t="shared" si="36"/>
        <v>12.077295234100266</v>
      </c>
      <c r="BK75">
        <f t="shared" si="59"/>
        <v>1500</v>
      </c>
      <c r="BL75">
        <f t="shared" si="56"/>
        <v>12.013422510439646</v>
      </c>
      <c r="BM75" s="19">
        <v>2.0148870999999999E-2</v>
      </c>
      <c r="BN75">
        <f t="shared" si="57"/>
        <v>13.370721321269617</v>
      </c>
    </row>
    <row r="76" spans="1:66" x14ac:dyDescent="0.35">
      <c r="A76" s="5">
        <v>1773</v>
      </c>
      <c r="B76" s="5">
        <f t="shared" si="37"/>
        <v>5.6401579244218843E-4</v>
      </c>
      <c r="C76" s="5">
        <v>62.3</v>
      </c>
      <c r="D76" s="5">
        <v>17.899999999999999</v>
      </c>
      <c r="E76" s="5">
        <v>3.4</v>
      </c>
      <c r="F76" s="5">
        <v>6.6</v>
      </c>
      <c r="G76" s="5">
        <v>3.37</v>
      </c>
      <c r="H76" s="5">
        <v>0.63</v>
      </c>
      <c r="I76" s="5">
        <v>1.1200000000000001</v>
      </c>
      <c r="J76" s="5">
        <v>5.33</v>
      </c>
      <c r="K76" s="11">
        <v>0</v>
      </c>
      <c r="L76" s="5">
        <v>20</v>
      </c>
      <c r="M76" s="5">
        <v>9.3000000000000007</v>
      </c>
      <c r="N76" s="5">
        <v>100.6</v>
      </c>
      <c r="O76" s="6">
        <v>4.9026799956639815</v>
      </c>
      <c r="P76" s="11">
        <v>0.2</v>
      </c>
      <c r="Q76">
        <f t="shared" si="38"/>
        <v>1.0372960372960371</v>
      </c>
      <c r="R76" s="5">
        <f t="shared" si="39"/>
        <v>0.3511180855237348</v>
      </c>
      <c r="S76" s="5">
        <f t="shared" si="40"/>
        <v>8.4325396825396817E-2</v>
      </c>
      <c r="T76" s="6">
        <f t="shared" si="41"/>
        <v>0.11773100249732428</v>
      </c>
      <c r="U76" s="5">
        <f t="shared" si="42"/>
        <v>4.6903270702853168E-2</v>
      </c>
      <c r="V76" s="8">
        <f t="shared" si="43"/>
        <v>7.8848560700876084E-3</v>
      </c>
      <c r="W76" s="8">
        <f t="shared" si="44"/>
        <v>2.37791932059448E-2</v>
      </c>
      <c r="X76" s="8">
        <f t="shared" si="45"/>
        <v>0.17199096482736367</v>
      </c>
      <c r="Y76" s="8">
        <f t="shared" si="46"/>
        <v>0</v>
      </c>
      <c r="Z76" s="9">
        <f t="shared" si="47"/>
        <v>1.8410288069487424</v>
      </c>
      <c r="AA76" s="9">
        <f t="shared" si="34"/>
        <v>0.56343281179571314</v>
      </c>
      <c r="AB76" s="9">
        <f t="shared" si="34"/>
        <v>0.1907184092929354</v>
      </c>
      <c r="AC76" s="9">
        <f t="shared" si="34"/>
        <v>4.5803409760412611E-2</v>
      </c>
      <c r="AD76" s="9">
        <f t="shared" si="33"/>
        <v>6.3948484702120209E-2</v>
      </c>
      <c r="AE76" s="9">
        <f t="shared" si="33"/>
        <v>2.5476663116743421E-2</v>
      </c>
      <c r="AF76" s="9">
        <f t="shared" si="33"/>
        <v>4.2828531744463555E-3</v>
      </c>
      <c r="AG76" s="9">
        <f t="shared" si="33"/>
        <v>1.2916252649710361E-2</v>
      </c>
      <c r="AH76" s="9">
        <f t="shared" si="33"/>
        <v>9.3421115507918401E-2</v>
      </c>
      <c r="AI76" s="9">
        <f t="shared" si="33"/>
        <v>0</v>
      </c>
      <c r="AJ76" s="7">
        <f t="shared" si="32"/>
        <v>0.31778500383288955</v>
      </c>
      <c r="AK76" s="7">
        <f t="shared" si="32"/>
        <v>0.10756819475066859</v>
      </c>
      <c r="AL76" s="7">
        <f t="shared" si="32"/>
        <v>2.5833846452573386E-2</v>
      </c>
      <c r="AM76" s="7">
        <f t="shared" si="32"/>
        <v>3.6067955274743491E-2</v>
      </c>
      <c r="AN76" s="7">
        <f t="shared" si="32"/>
        <v>1.4369240336572713E-2</v>
      </c>
      <c r="AO76" s="7">
        <f t="shared" si="32"/>
        <v>2.4155968270989031E-3</v>
      </c>
      <c r="AP76" s="7">
        <f t="shared" si="31"/>
        <v>7.2849704736099056E-3</v>
      </c>
      <c r="AQ76" s="7">
        <f t="shared" si="31"/>
        <v>5.2690984494031812E-2</v>
      </c>
      <c r="AR76" s="7">
        <f t="shared" si="31"/>
        <v>0</v>
      </c>
      <c r="AS76" s="10">
        <f t="shared" si="48"/>
        <v>4.9026799956639815</v>
      </c>
      <c r="AT76" s="7">
        <f t="shared" si="49"/>
        <v>4.8819866231940221</v>
      </c>
      <c r="AU76">
        <v>0.154</v>
      </c>
      <c r="AW76" s="17">
        <f t="shared" si="60"/>
        <v>3.2096412859560068</v>
      </c>
      <c r="AX76" s="17">
        <f t="shared" si="51"/>
        <v>1620.4710845728209</v>
      </c>
      <c r="AY76" s="17">
        <f t="shared" si="52"/>
        <v>54090.150929526681</v>
      </c>
      <c r="AZ76">
        <v>-1.1000000000000001</v>
      </c>
      <c r="BA76" s="5">
        <v>1773</v>
      </c>
      <c r="BD76">
        <f t="shared" si="53"/>
        <v>5.4090150929526679</v>
      </c>
      <c r="BE76" s="5">
        <v>20</v>
      </c>
      <c r="BF76">
        <f t="shared" si="58"/>
        <v>0.69</v>
      </c>
      <c r="BG76">
        <f t="shared" si="54"/>
        <v>12.083314245844463</v>
      </c>
      <c r="BI76" s="18">
        <f t="shared" si="35"/>
        <v>79924.512443637985</v>
      </c>
      <c r="BJ76" s="18">
        <f t="shared" si="36"/>
        <v>11.288837873735998</v>
      </c>
      <c r="BK76">
        <f t="shared" si="59"/>
        <v>1500</v>
      </c>
      <c r="BL76">
        <f t="shared" si="56"/>
        <v>11.241189622762896</v>
      </c>
      <c r="BM76" s="19">
        <v>1.2188001E-2</v>
      </c>
      <c r="BN76">
        <f t="shared" si="57"/>
        <v>11.937138962560287</v>
      </c>
    </row>
    <row r="77" spans="1:66" x14ac:dyDescent="0.35">
      <c r="A77" s="5">
        <v>1773</v>
      </c>
      <c r="B77" s="5">
        <f t="shared" si="37"/>
        <v>5.6401579244218843E-4</v>
      </c>
      <c r="C77" s="5">
        <v>50.5</v>
      </c>
      <c r="D77" s="5">
        <v>14.9</v>
      </c>
      <c r="E77" s="5">
        <v>8.6</v>
      </c>
      <c r="F77" s="5">
        <v>12.4</v>
      </c>
      <c r="G77" s="5">
        <v>8.4700000000000006</v>
      </c>
      <c r="H77" s="5">
        <v>0.92</v>
      </c>
      <c r="I77" s="5">
        <v>0</v>
      </c>
      <c r="J77" s="5">
        <v>3.23</v>
      </c>
      <c r="K77" s="11">
        <v>0</v>
      </c>
      <c r="L77" s="5">
        <v>39</v>
      </c>
      <c r="M77" s="5">
        <v>9.6</v>
      </c>
      <c r="N77" s="5">
        <v>99.2</v>
      </c>
      <c r="O77" s="6">
        <v>5.1927146070264989</v>
      </c>
      <c r="P77" s="11">
        <v>0.2</v>
      </c>
      <c r="Q77">
        <f t="shared" si="38"/>
        <v>0.84082584082584078</v>
      </c>
      <c r="R77" s="5">
        <f t="shared" si="39"/>
        <v>0.29227147901137701</v>
      </c>
      <c r="S77" s="5">
        <f t="shared" si="40"/>
        <v>0.21329365079365079</v>
      </c>
      <c r="T77" s="6">
        <f t="shared" si="41"/>
        <v>0.22119158044951837</v>
      </c>
      <c r="U77" s="5">
        <f t="shared" si="42"/>
        <v>0.11788448155880309</v>
      </c>
      <c r="V77" s="8">
        <f t="shared" si="43"/>
        <v>1.1514392991239049E-2</v>
      </c>
      <c r="W77" s="8">
        <f t="shared" si="44"/>
        <v>0</v>
      </c>
      <c r="X77" s="8">
        <f t="shared" si="45"/>
        <v>0.10422717005485641</v>
      </c>
      <c r="Y77" s="8">
        <f t="shared" si="46"/>
        <v>0</v>
      </c>
      <c r="Z77" s="9">
        <f t="shared" si="47"/>
        <v>1.8012085956852857</v>
      </c>
      <c r="AA77" s="9">
        <f t="shared" si="34"/>
        <v>0.46681202990036874</v>
      </c>
      <c r="AB77" s="9">
        <f t="shared" si="34"/>
        <v>0.16226409296041569</v>
      </c>
      <c r="AC77" s="9">
        <f t="shared" si="34"/>
        <v>0.11841696253536994</v>
      </c>
      <c r="AD77" s="9">
        <f t="shared" si="33"/>
        <v>0.12280175709763592</v>
      </c>
      <c r="AE77" s="9">
        <f t="shared" si="33"/>
        <v>6.5447434484373471E-2</v>
      </c>
      <c r="AF77" s="9">
        <f t="shared" si="33"/>
        <v>6.3925927395756723E-3</v>
      </c>
      <c r="AG77" s="9">
        <f t="shared" si="33"/>
        <v>0</v>
      </c>
      <c r="AH77" s="9">
        <f t="shared" si="33"/>
        <v>5.7865130282260431E-2</v>
      </c>
      <c r="AI77" s="9">
        <f t="shared" si="33"/>
        <v>0</v>
      </c>
      <c r="AJ77" s="7">
        <f t="shared" si="32"/>
        <v>0.26328935696580302</v>
      </c>
      <c r="AK77" s="7">
        <f t="shared" si="32"/>
        <v>9.151951097598178E-2</v>
      </c>
      <c r="AL77" s="7">
        <f t="shared" si="32"/>
        <v>6.6789036962983619E-2</v>
      </c>
      <c r="AM77" s="7">
        <f t="shared" si="32"/>
        <v>6.9262130342716263E-2</v>
      </c>
      <c r="AN77" s="7">
        <f t="shared" si="32"/>
        <v>3.6913386624012112E-2</v>
      </c>
      <c r="AO77" s="7">
        <f t="shared" si="32"/>
        <v>3.6055232597719529E-3</v>
      </c>
      <c r="AP77" s="7">
        <f t="shared" si="31"/>
        <v>0</v>
      </c>
      <c r="AQ77" s="7">
        <f t="shared" si="31"/>
        <v>3.2636847310919585E-2</v>
      </c>
      <c r="AR77" s="7">
        <f t="shared" si="31"/>
        <v>0</v>
      </c>
      <c r="AS77" s="10">
        <f t="shared" si="48"/>
        <v>5.1927146070264989</v>
      </c>
      <c r="AT77" s="7">
        <f t="shared" si="49"/>
        <v>5.3415504907203317</v>
      </c>
      <c r="AU77">
        <v>0.154</v>
      </c>
      <c r="AW77" s="17">
        <f t="shared" si="60"/>
        <v>3.2096412859560068</v>
      </c>
      <c r="AX77" s="17">
        <f t="shared" si="51"/>
        <v>1620.4710845728209</v>
      </c>
      <c r="AY77" s="17">
        <f t="shared" si="52"/>
        <v>54090.150929526681</v>
      </c>
      <c r="AZ77">
        <v>-1.1000000000000001</v>
      </c>
      <c r="BA77" s="5">
        <v>1773</v>
      </c>
      <c r="BD77">
        <f t="shared" si="53"/>
        <v>5.4090150929526679</v>
      </c>
      <c r="BE77" s="5">
        <v>39</v>
      </c>
      <c r="BF77">
        <f t="shared" si="58"/>
        <v>0.69</v>
      </c>
      <c r="BG77">
        <f t="shared" si="54"/>
        <v>13.319882502152446</v>
      </c>
      <c r="BI77" s="18">
        <f t="shared" si="35"/>
        <v>155852.79926509372</v>
      </c>
      <c r="BJ77" s="18">
        <f t="shared" si="36"/>
        <v>11.956667246311651</v>
      </c>
      <c r="BK77">
        <f t="shared" si="59"/>
        <v>1500</v>
      </c>
      <c r="BL77">
        <f t="shared" si="56"/>
        <v>12.299374533407667</v>
      </c>
      <c r="BM77" s="19">
        <v>2.7019230000000002E-2</v>
      </c>
      <c r="BN77">
        <f t="shared" si="57"/>
        <v>12.897172252824337</v>
      </c>
    </row>
    <row r="78" spans="1:66" x14ac:dyDescent="0.35">
      <c r="A78" s="5">
        <v>1773</v>
      </c>
      <c r="B78" s="5">
        <f t="shared" si="37"/>
        <v>5.6401579244218843E-4</v>
      </c>
      <c r="C78" s="5">
        <v>58.4</v>
      </c>
      <c r="D78" s="5">
        <v>22</v>
      </c>
      <c r="E78" s="5">
        <v>2.1</v>
      </c>
      <c r="F78" s="5">
        <v>4.8</v>
      </c>
      <c r="G78" s="5">
        <v>4.6900000000000004</v>
      </c>
      <c r="H78" s="5">
        <v>1.72</v>
      </c>
      <c r="I78" s="5">
        <v>1.21</v>
      </c>
      <c r="J78" s="5">
        <v>4.3899999999999997</v>
      </c>
      <c r="K78" s="11">
        <v>0</v>
      </c>
      <c r="L78" s="5">
        <v>32</v>
      </c>
      <c r="M78" s="5">
        <v>9.5</v>
      </c>
      <c r="N78" s="5">
        <v>99.5</v>
      </c>
      <c r="O78" s="6">
        <v>5.1067999783199056</v>
      </c>
      <c r="P78" s="11">
        <v>0.2</v>
      </c>
      <c r="Q78">
        <f t="shared" si="38"/>
        <v>0.9723609723609723</v>
      </c>
      <c r="R78" s="5">
        <f t="shared" si="39"/>
        <v>0.4315417810906238</v>
      </c>
      <c r="S78" s="5">
        <f t="shared" si="40"/>
        <v>5.2083333333333336E-2</v>
      </c>
      <c r="T78" s="6">
        <f t="shared" si="41"/>
        <v>8.5622547270781293E-2</v>
      </c>
      <c r="U78" s="5">
        <f t="shared" si="42"/>
        <v>6.5274878218510801E-2</v>
      </c>
      <c r="V78" s="8">
        <f t="shared" si="43"/>
        <v>2.1526908635794741E-2</v>
      </c>
      <c r="W78" s="8">
        <f t="shared" si="44"/>
        <v>2.5690021231422503E-2</v>
      </c>
      <c r="X78" s="8">
        <f t="shared" si="45"/>
        <v>0.14165859954824137</v>
      </c>
      <c r="Y78" s="8">
        <f t="shared" si="46"/>
        <v>0</v>
      </c>
      <c r="Z78" s="9">
        <f t="shared" si="47"/>
        <v>1.7957590416896803</v>
      </c>
      <c r="AA78" s="9">
        <f t="shared" si="34"/>
        <v>0.54147630600041441</v>
      </c>
      <c r="AB78" s="9">
        <f t="shared" si="34"/>
        <v>0.24031162927325372</v>
      </c>
      <c r="AC78" s="9">
        <f t="shared" si="34"/>
        <v>2.9003520029238811E-2</v>
      </c>
      <c r="AD78" s="9">
        <f t="shared" si="33"/>
        <v>4.7680421082673001E-2</v>
      </c>
      <c r="AE78" s="9">
        <f t="shared" si="33"/>
        <v>3.6349463766080684E-2</v>
      </c>
      <c r="AF78" s="9">
        <f t="shared" si="33"/>
        <v>1.198763761508864E-2</v>
      </c>
      <c r="AG78" s="9">
        <f t="shared" si="33"/>
        <v>1.430594007047295E-2</v>
      </c>
      <c r="AH78" s="9">
        <f t="shared" si="33"/>
        <v>7.8885082162777689E-2</v>
      </c>
      <c r="AI78" s="9">
        <f t="shared" si="33"/>
        <v>0</v>
      </c>
      <c r="AJ78" s="7">
        <f t="shared" si="32"/>
        <v>0.30540118781749259</v>
      </c>
      <c r="AK78" s="7">
        <f t="shared" si="32"/>
        <v>0.1355395540176276</v>
      </c>
      <c r="AL78" s="7">
        <f t="shared" si="32"/>
        <v>1.635844333290401E-2</v>
      </c>
      <c r="AM78" s="7">
        <f t="shared" si="32"/>
        <v>2.6892510480921037E-2</v>
      </c>
      <c r="AN78" s="7">
        <f t="shared" si="32"/>
        <v>2.050167161087461E-2</v>
      </c>
      <c r="AO78" s="7">
        <f t="shared" si="32"/>
        <v>6.7612169289840048E-3</v>
      </c>
      <c r="AP78" s="7">
        <f t="shared" si="31"/>
        <v>8.0687761254782577E-3</v>
      </c>
      <c r="AQ78" s="7">
        <f t="shared" si="31"/>
        <v>4.4492432127906198E-2</v>
      </c>
      <c r="AR78" s="7">
        <f t="shared" si="31"/>
        <v>0</v>
      </c>
      <c r="AS78" s="10">
        <f t="shared" si="48"/>
        <v>5.1067999783199056</v>
      </c>
      <c r="AT78" s="7">
        <f t="shared" si="49"/>
        <v>4.987665628046928</v>
      </c>
      <c r="AU78">
        <v>0.154</v>
      </c>
      <c r="AW78" s="17">
        <f t="shared" si="60"/>
        <v>3.2096412859560068</v>
      </c>
      <c r="AX78" s="17">
        <f t="shared" si="51"/>
        <v>1620.4710845728209</v>
      </c>
      <c r="AY78" s="17">
        <f t="shared" si="52"/>
        <v>54090.150929526681</v>
      </c>
      <c r="AZ78">
        <v>-1.1000000000000001</v>
      </c>
      <c r="BA78" s="5">
        <v>1773</v>
      </c>
      <c r="BD78">
        <f t="shared" si="53"/>
        <v>5.4090150929526679</v>
      </c>
      <c r="BE78" s="5">
        <v>32</v>
      </c>
      <c r="BF78">
        <f t="shared" si="58"/>
        <v>0.69</v>
      </c>
      <c r="BG78">
        <f t="shared" si="54"/>
        <v>11.364107426254915</v>
      </c>
      <c r="BI78" s="18">
        <f t="shared" si="35"/>
        <v>127879.21990982044</v>
      </c>
      <c r="BJ78" s="18">
        <f t="shared" si="36"/>
        <v>11.758841502981731</v>
      </c>
      <c r="BK78">
        <f t="shared" si="59"/>
        <v>1500</v>
      </c>
      <c r="BL78">
        <f t="shared" si="56"/>
        <v>11.484524523979642</v>
      </c>
      <c r="BM78" s="19">
        <v>1.7902916000000001E-2</v>
      </c>
      <c r="BN78">
        <f t="shared" si="57"/>
        <v>11.161195400828024</v>
      </c>
    </row>
    <row r="79" spans="1:66" x14ac:dyDescent="0.35">
      <c r="A79" s="5">
        <v>1773</v>
      </c>
      <c r="B79" s="5">
        <f t="shared" si="37"/>
        <v>5.6401579244218843E-4</v>
      </c>
      <c r="C79" s="5">
        <v>40.299999999999997</v>
      </c>
      <c r="D79" s="5">
        <v>11</v>
      </c>
      <c r="E79" s="5">
        <v>15.3</v>
      </c>
      <c r="F79" s="5">
        <v>17.2</v>
      </c>
      <c r="G79" s="5">
        <v>13.83</v>
      </c>
      <c r="H79" s="11">
        <v>0</v>
      </c>
      <c r="I79" s="5">
        <v>0</v>
      </c>
      <c r="J79" s="5">
        <v>0.96</v>
      </c>
      <c r="K79" s="11">
        <v>0</v>
      </c>
      <c r="L79" s="5">
        <v>151</v>
      </c>
      <c r="M79" s="5">
        <v>18</v>
      </c>
      <c r="N79" s="5">
        <v>98.6</v>
      </c>
      <c r="O79" s="6">
        <v>5.7806269472931699</v>
      </c>
      <c r="P79" s="11">
        <v>0.2</v>
      </c>
      <c r="Q79">
        <f t="shared" si="38"/>
        <v>0.67099567099567092</v>
      </c>
      <c r="R79" s="5">
        <f t="shared" si="39"/>
        <v>0.2157708905453119</v>
      </c>
      <c r="S79" s="5">
        <f t="shared" si="40"/>
        <v>0.37946428571428575</v>
      </c>
      <c r="T79" s="6">
        <f t="shared" si="41"/>
        <v>0.30681412772029965</v>
      </c>
      <c r="U79" s="5">
        <f t="shared" si="42"/>
        <v>0.19248434237995826</v>
      </c>
      <c r="V79" s="8">
        <f t="shared" si="43"/>
        <v>0</v>
      </c>
      <c r="W79" s="8">
        <f t="shared" si="44"/>
        <v>0</v>
      </c>
      <c r="X79" s="8">
        <f t="shared" si="45"/>
        <v>3.0977734753146177E-2</v>
      </c>
      <c r="Y79" s="8">
        <f t="shared" si="46"/>
        <v>0</v>
      </c>
      <c r="Z79" s="9">
        <f t="shared" si="47"/>
        <v>1.7965070521086726</v>
      </c>
      <c r="AA79" s="9">
        <f t="shared" si="34"/>
        <v>0.37350015977286666</v>
      </c>
      <c r="AB79" s="9">
        <f t="shared" si="34"/>
        <v>0.12010578544183732</v>
      </c>
      <c r="AC79" s="9">
        <f t="shared" si="34"/>
        <v>0.2112233766457442</v>
      </c>
      <c r="AD79" s="9">
        <f t="shared" si="33"/>
        <v>0.17078370349850436</v>
      </c>
      <c r="AE79" s="9">
        <f t="shared" si="33"/>
        <v>0.10714366089129868</v>
      </c>
      <c r="AF79" s="9">
        <f t="shared" si="33"/>
        <v>0</v>
      </c>
      <c r="AG79" s="9">
        <f t="shared" si="33"/>
        <v>0</v>
      </c>
      <c r="AH79" s="9">
        <f t="shared" si="33"/>
        <v>1.7243313749748811E-2</v>
      </c>
      <c r="AI79" s="9">
        <f t="shared" si="33"/>
        <v>0</v>
      </c>
      <c r="AJ79" s="7">
        <f t="shared" si="32"/>
        <v>0.21065998859157736</v>
      </c>
      <c r="AK79" s="7">
        <f t="shared" si="32"/>
        <v>6.7741559752869329E-2</v>
      </c>
      <c r="AL79" s="7">
        <f t="shared" si="32"/>
        <v>0.11913332016116424</v>
      </c>
      <c r="AM79" s="7">
        <f t="shared" si="32"/>
        <v>9.6324705864920673E-2</v>
      </c>
      <c r="AN79" s="7">
        <f t="shared" si="32"/>
        <v>6.0430716802762935E-2</v>
      </c>
      <c r="AO79" s="7">
        <f t="shared" si="32"/>
        <v>0</v>
      </c>
      <c r="AP79" s="7">
        <f t="shared" si="31"/>
        <v>0</v>
      </c>
      <c r="AQ79" s="7">
        <f t="shared" si="31"/>
        <v>9.7255012688938578E-3</v>
      </c>
      <c r="AR79" s="7">
        <f t="shared" si="31"/>
        <v>0</v>
      </c>
      <c r="AS79" s="10">
        <f t="shared" si="48"/>
        <v>5.7806269472931699</v>
      </c>
      <c r="AT79" s="7">
        <f t="shared" si="49"/>
        <v>5.8011004992403077</v>
      </c>
      <c r="AU79">
        <v>0.154</v>
      </c>
      <c r="AW79" s="17">
        <f t="shared" si="60"/>
        <v>3.2096412859560068</v>
      </c>
      <c r="AX79" s="17">
        <f t="shared" si="51"/>
        <v>1620.4710845728209</v>
      </c>
      <c r="AY79" s="17">
        <f t="shared" si="52"/>
        <v>54090.150929526681</v>
      </c>
      <c r="AZ79">
        <v>-1.1000000000000001</v>
      </c>
      <c r="BA79" s="5">
        <v>1773</v>
      </c>
      <c r="BD79">
        <f t="shared" si="53"/>
        <v>5.4090150929526679</v>
      </c>
      <c r="BE79" s="5">
        <v>151</v>
      </c>
      <c r="BF79">
        <f t="shared" si="58"/>
        <v>0.69</v>
      </c>
      <c r="BG79">
        <f t="shared" si="54"/>
        <v>14.761872049944969</v>
      </c>
      <c r="BI79" s="18">
        <f t="shared" si="35"/>
        <v>603430.06894946657</v>
      </c>
      <c r="BJ79" s="18">
        <f t="shared" si="36"/>
        <v>13.310385436996931</v>
      </c>
      <c r="BK79">
        <f t="shared" si="59"/>
        <v>1500</v>
      </c>
      <c r="BL79">
        <f t="shared" si="56"/>
        <v>13.35752753251105</v>
      </c>
      <c r="BM79" s="19">
        <v>3.7119236999999999E-2</v>
      </c>
      <c r="BN79">
        <f t="shared" si="57"/>
        <v>13.991603387140685</v>
      </c>
    </row>
    <row r="80" spans="1:66" x14ac:dyDescent="0.35">
      <c r="A80" s="5">
        <v>1773</v>
      </c>
      <c r="B80" s="5">
        <f t="shared" si="37"/>
        <v>5.6401579244218843E-4</v>
      </c>
      <c r="C80" s="5">
        <v>74.8</v>
      </c>
      <c r="D80" s="5">
        <v>15.1</v>
      </c>
      <c r="E80" s="5">
        <v>0.3</v>
      </c>
      <c r="F80" s="5">
        <v>0.9</v>
      </c>
      <c r="G80" s="5">
        <v>1.1000000000000001</v>
      </c>
      <c r="H80" s="5">
        <v>0.32</v>
      </c>
      <c r="I80" s="5">
        <v>4.0999999999999996</v>
      </c>
      <c r="J80" s="5">
        <v>3.52</v>
      </c>
      <c r="K80" s="5">
        <v>0</v>
      </c>
      <c r="L80" s="5">
        <v>7.6</v>
      </c>
      <c r="M80" s="5">
        <v>9</v>
      </c>
      <c r="N80" s="5">
        <v>100.2</v>
      </c>
      <c r="O80" s="6">
        <v>4.4824635922807916</v>
      </c>
      <c r="P80" s="11">
        <v>0.7</v>
      </c>
      <c r="Q80">
        <f t="shared" si="38"/>
        <v>1.2454212454212454</v>
      </c>
      <c r="R80" s="5">
        <f t="shared" si="39"/>
        <v>0.2961945861122009</v>
      </c>
      <c r="S80" s="5">
        <f t="shared" si="40"/>
        <v>7.4404761904761901E-3</v>
      </c>
      <c r="T80" s="6">
        <f t="shared" si="41"/>
        <v>1.6054227613271493E-2</v>
      </c>
      <c r="U80" s="5">
        <f t="shared" si="42"/>
        <v>1.5309672929714685E-2</v>
      </c>
      <c r="V80" s="8">
        <f t="shared" si="43"/>
        <v>4.0050062578222776E-3</v>
      </c>
      <c r="W80" s="8">
        <f t="shared" si="44"/>
        <v>8.7048832271762203E-2</v>
      </c>
      <c r="X80" s="8">
        <f t="shared" si="45"/>
        <v>0.11358502742820266</v>
      </c>
      <c r="Y80" s="8">
        <f t="shared" si="46"/>
        <v>0</v>
      </c>
      <c r="Z80" s="9">
        <f t="shared" si="47"/>
        <v>1.7850590742246959</v>
      </c>
      <c r="AA80" s="9">
        <f t="shared" si="34"/>
        <v>0.69769189345297655</v>
      </c>
      <c r="AB80" s="9">
        <f t="shared" si="34"/>
        <v>0.16592985094392296</v>
      </c>
      <c r="AC80" s="9">
        <f t="shared" si="34"/>
        <v>4.1681960546363483E-3</v>
      </c>
      <c r="AD80" s="9">
        <f t="shared" si="33"/>
        <v>8.9936674057940185E-3</v>
      </c>
      <c r="AE80" s="9">
        <f t="shared" si="33"/>
        <v>8.5765637399782581E-3</v>
      </c>
      <c r="AF80" s="9">
        <f t="shared" si="33"/>
        <v>2.2436267323879861E-3</v>
      </c>
      <c r="AG80" s="9">
        <f t="shared" si="33"/>
        <v>4.876523893729965E-2</v>
      </c>
      <c r="AH80" s="9">
        <f t="shared" si="33"/>
        <v>6.3630962733004226E-2</v>
      </c>
      <c r="AI80" s="9">
        <f t="shared" si="33"/>
        <v>0</v>
      </c>
      <c r="AJ80" s="7">
        <f t="shared" si="32"/>
        <v>0.3935092461663714</v>
      </c>
      <c r="AK80" s="7">
        <f t="shared" si="32"/>
        <v>9.3587056369950905E-2</v>
      </c>
      <c r="AL80" s="7">
        <f t="shared" si="32"/>
        <v>2.3509284008101229E-3</v>
      </c>
      <c r="AM80" s="7">
        <f t="shared" si="32"/>
        <v>5.0725704488403947E-3</v>
      </c>
      <c r="AN80" s="7">
        <f t="shared" si="32"/>
        <v>4.8373173942347766E-3</v>
      </c>
      <c r="AO80" s="7">
        <f t="shared" si="32"/>
        <v>1.2654409094122877E-3</v>
      </c>
      <c r="AP80" s="7">
        <f t="shared" si="31"/>
        <v>2.7504364882853721E-2</v>
      </c>
      <c r="AQ80" s="7">
        <f t="shared" si="31"/>
        <v>3.5888867869714736E-2</v>
      </c>
      <c r="AR80" s="7">
        <f t="shared" si="31"/>
        <v>0</v>
      </c>
      <c r="AS80" s="10">
        <f t="shared" si="48"/>
        <v>4.4824635922807916</v>
      </c>
      <c r="AT80" s="7">
        <f t="shared" si="49"/>
        <v>4.1558547137180764</v>
      </c>
      <c r="AU80">
        <v>0.154</v>
      </c>
      <c r="AW80" s="17">
        <f t="shared" si="60"/>
        <v>3.2096412859560068</v>
      </c>
      <c r="AX80" s="17">
        <f t="shared" si="51"/>
        <v>1620.4710845728209</v>
      </c>
      <c r="AY80" s="17">
        <f t="shared" si="52"/>
        <v>54090.150929526681</v>
      </c>
      <c r="AZ80">
        <v>-1.1000000000000001</v>
      </c>
      <c r="BA80" s="5">
        <v>1773</v>
      </c>
      <c r="BD80">
        <f t="shared" si="53"/>
        <v>5.4090150929526679</v>
      </c>
      <c r="BE80" s="5">
        <v>7.6</v>
      </c>
      <c r="BF80">
        <f t="shared" si="58"/>
        <v>0.69</v>
      </c>
      <c r="BG80">
        <f>-8.02+(21100+44000*AH80+18700*AC80+4300*AB80+44200*AG80+35600*AD80+12600*AI80+16500*AE80)/BK80</f>
        <v>10.185544938611539</v>
      </c>
      <c r="BI80" s="18">
        <f t="shared" si="35"/>
        <v>30371.314728582416</v>
      </c>
      <c r="BJ80" s="18">
        <f t="shared" si="36"/>
        <v>10.321253847474292</v>
      </c>
      <c r="BK80">
        <f t="shared" si="59"/>
        <v>1500</v>
      </c>
      <c r="BL80">
        <f t="shared" si="56"/>
        <v>9.5692091124562815</v>
      </c>
      <c r="BM80" s="19">
        <v>4.0027830000000002E-3</v>
      </c>
      <c r="BN80">
        <f t="shared" si="57"/>
        <v>10.135233350471779</v>
      </c>
    </row>
    <row r="81" spans="1:66" x14ac:dyDescent="0.35">
      <c r="A81" s="5">
        <v>1773</v>
      </c>
      <c r="B81" s="5">
        <f t="shared" si="37"/>
        <v>5.6401579244218843E-4</v>
      </c>
      <c r="C81" s="5">
        <v>48.4</v>
      </c>
      <c r="D81" s="5">
        <v>16.899999999999999</v>
      </c>
      <c r="E81" s="5">
        <v>12</v>
      </c>
      <c r="F81" s="5">
        <v>22.2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159</v>
      </c>
      <c r="M81" s="5">
        <v>20</v>
      </c>
      <c r="N81" s="5">
        <v>100.7</v>
      </c>
      <c r="O81" s="6">
        <v>5.803047124320452</v>
      </c>
      <c r="P81" s="11">
        <v>0.2</v>
      </c>
      <c r="Q81">
        <f t="shared" si="38"/>
        <v>0.80586080586080577</v>
      </c>
      <c r="R81" s="5">
        <f t="shared" si="39"/>
        <v>0.33150255001961554</v>
      </c>
      <c r="S81" s="5">
        <f t="shared" si="40"/>
        <v>0.29761904761904762</v>
      </c>
      <c r="T81" s="6">
        <f t="shared" si="41"/>
        <v>0.39600428112736352</v>
      </c>
      <c r="U81" s="5">
        <f t="shared" si="42"/>
        <v>0</v>
      </c>
      <c r="V81" s="8">
        <f t="shared" si="43"/>
        <v>0</v>
      </c>
      <c r="W81" s="8">
        <f t="shared" si="44"/>
        <v>0</v>
      </c>
      <c r="X81" s="8">
        <f t="shared" si="45"/>
        <v>0</v>
      </c>
      <c r="Y81" s="8">
        <f t="shared" si="46"/>
        <v>0</v>
      </c>
      <c r="Z81" s="9">
        <f t="shared" si="47"/>
        <v>1.8309866846268323</v>
      </c>
      <c r="AA81" s="9">
        <f t="shared" si="34"/>
        <v>0.44012379370472904</v>
      </c>
      <c r="AB81" s="9">
        <f t="shared" si="34"/>
        <v>0.18105131664962273</v>
      </c>
      <c r="AC81" s="9">
        <f t="shared" si="34"/>
        <v>0.1625457192659511</v>
      </c>
      <c r="AD81" s="9">
        <f t="shared" si="33"/>
        <v>0.21627917037969718</v>
      </c>
      <c r="AE81" s="9">
        <f t="shared" si="33"/>
        <v>0</v>
      </c>
      <c r="AF81" s="9">
        <f t="shared" si="33"/>
        <v>0</v>
      </c>
      <c r="AG81" s="9">
        <f t="shared" si="33"/>
        <v>0</v>
      </c>
      <c r="AH81" s="9">
        <f t="shared" si="33"/>
        <v>0</v>
      </c>
      <c r="AI81" s="9">
        <f t="shared" si="33"/>
        <v>0</v>
      </c>
      <c r="AJ81" s="7">
        <f t="shared" si="32"/>
        <v>0.24823677027903499</v>
      </c>
      <c r="AK81" s="7">
        <f t="shared" si="32"/>
        <v>0.10211580183283855</v>
      </c>
      <c r="AL81" s="7">
        <f t="shared" si="32"/>
        <v>9.1678352659870899E-2</v>
      </c>
      <c r="AM81" s="7">
        <f t="shared" si="32"/>
        <v>0.12198486767044397</v>
      </c>
      <c r="AN81" s="7">
        <f t="shared" si="32"/>
        <v>0</v>
      </c>
      <c r="AO81" s="7">
        <f t="shared" si="32"/>
        <v>0</v>
      </c>
      <c r="AP81" s="7">
        <f t="shared" si="31"/>
        <v>0</v>
      </c>
      <c r="AQ81" s="7">
        <f t="shared" si="31"/>
        <v>0</v>
      </c>
      <c r="AR81" s="7">
        <f t="shared" si="31"/>
        <v>0</v>
      </c>
      <c r="AS81" s="10">
        <f t="shared" si="48"/>
        <v>5.803047124320452</v>
      </c>
      <c r="AT81" s="7">
        <f t="shared" si="49"/>
        <v>5.7398707887599638</v>
      </c>
      <c r="AU81">
        <v>0.154</v>
      </c>
      <c r="AW81" s="17">
        <f t="shared" si="60"/>
        <v>3.2096412859560068</v>
      </c>
      <c r="AX81" s="17">
        <f t="shared" si="51"/>
        <v>1620.4710845728209</v>
      </c>
      <c r="AY81" s="17">
        <f t="shared" si="52"/>
        <v>54090.150929526681</v>
      </c>
      <c r="AZ81">
        <v>-1.1000000000000001</v>
      </c>
      <c r="BA81" s="5">
        <v>1773</v>
      </c>
      <c r="BD81">
        <f t="shared" si="53"/>
        <v>5.4090150929526679</v>
      </c>
      <c r="BE81" s="5">
        <v>159</v>
      </c>
      <c r="BF81">
        <f t="shared" si="58"/>
        <v>0.69</v>
      </c>
      <c r="BG81">
        <f t="shared" ref="BG81:BG89" si="61">-8.02+(21100+44000*AH81+18700*AC81+4300*AB81+44200*AG81+35600*AD81+12600*AI81+16500*AE81)/BK81</f>
        <v>13.72510938492259</v>
      </c>
      <c r="BI81" s="18">
        <f t="shared" si="35"/>
        <v>635399.87392692233</v>
      </c>
      <c r="BJ81" s="18">
        <f t="shared" si="36"/>
        <v>13.362009802402239</v>
      </c>
      <c r="BK81">
        <f t="shared" si="59"/>
        <v>1500</v>
      </c>
      <c r="BL81">
        <f t="shared" si="56"/>
        <v>13.216540913910668</v>
      </c>
      <c r="BM81" s="19">
        <v>0</v>
      </c>
      <c r="BN81">
        <f t="shared" si="57"/>
        <v>13.72510938492259</v>
      </c>
    </row>
    <row r="82" spans="1:66" x14ac:dyDescent="0.35">
      <c r="A82" s="5">
        <v>1773</v>
      </c>
      <c r="B82" s="5">
        <f t="shared" si="37"/>
        <v>5.6401579244218843E-4</v>
      </c>
      <c r="C82" s="5">
        <v>45.6</v>
      </c>
      <c r="D82" s="5">
        <v>19</v>
      </c>
      <c r="E82" s="5">
        <v>17.3</v>
      </c>
      <c r="F82" s="5">
        <v>17.7</v>
      </c>
      <c r="G82" s="11">
        <v>0</v>
      </c>
      <c r="H82" s="11">
        <v>0</v>
      </c>
      <c r="I82" s="5">
        <v>0</v>
      </c>
      <c r="J82" s="5">
        <v>0</v>
      </c>
      <c r="K82" s="11">
        <v>0</v>
      </c>
      <c r="L82" s="5">
        <v>117</v>
      </c>
      <c r="M82" s="5">
        <v>18</v>
      </c>
      <c r="N82" s="5">
        <v>100.7</v>
      </c>
      <c r="O82" s="6">
        <v>5.6698358617461615</v>
      </c>
      <c r="P82" s="11">
        <v>0.2</v>
      </c>
      <c r="Q82">
        <f t="shared" si="38"/>
        <v>0.75924075924075929</v>
      </c>
      <c r="R82" s="5">
        <f t="shared" si="39"/>
        <v>0.37269517457826601</v>
      </c>
      <c r="S82" s="5">
        <f t="shared" si="40"/>
        <v>0.42906746031746035</v>
      </c>
      <c r="T82" s="6">
        <f t="shared" si="41"/>
        <v>0.31573314306100603</v>
      </c>
      <c r="U82" s="5">
        <f t="shared" si="42"/>
        <v>0</v>
      </c>
      <c r="V82" s="8">
        <f t="shared" si="43"/>
        <v>0</v>
      </c>
      <c r="W82" s="8">
        <f t="shared" si="44"/>
        <v>0</v>
      </c>
      <c r="X82" s="8">
        <f t="shared" si="45"/>
        <v>0</v>
      </c>
      <c r="Y82" s="8">
        <f t="shared" si="46"/>
        <v>0</v>
      </c>
      <c r="Z82" s="9">
        <f t="shared" si="47"/>
        <v>1.8767365371974916</v>
      </c>
      <c r="AA82" s="9">
        <f t="shared" si="34"/>
        <v>0.40455372621163144</v>
      </c>
      <c r="AB82" s="9">
        <f t="shared" si="34"/>
        <v>0.19858683794519572</v>
      </c>
      <c r="AC82" s="9">
        <f t="shared" si="34"/>
        <v>0.22862423777297036</v>
      </c>
      <c r="AD82" s="9">
        <f t="shared" si="33"/>
        <v>0.16823519807020254</v>
      </c>
      <c r="AE82" s="9">
        <f t="shared" si="33"/>
        <v>0</v>
      </c>
      <c r="AF82" s="9">
        <f t="shared" si="33"/>
        <v>0</v>
      </c>
      <c r="AG82" s="9">
        <f t="shared" si="33"/>
        <v>0</v>
      </c>
      <c r="AH82" s="9">
        <f t="shared" si="33"/>
        <v>0</v>
      </c>
      <c r="AI82" s="9">
        <f t="shared" si="33"/>
        <v>0</v>
      </c>
      <c r="AJ82" s="7">
        <f t="shared" si="32"/>
        <v>0.22817469047469344</v>
      </c>
      <c r="AK82" s="7">
        <f t="shared" si="32"/>
        <v>0.11200611277224801</v>
      </c>
      <c r="AL82" s="7">
        <f t="shared" si="32"/>
        <v>0.12894768063901318</v>
      </c>
      <c r="AM82" s="7">
        <f t="shared" si="32"/>
        <v>9.4887308556233799E-2</v>
      </c>
      <c r="AN82" s="7">
        <f t="shared" si="32"/>
        <v>0</v>
      </c>
      <c r="AO82" s="7">
        <f t="shared" si="32"/>
        <v>0</v>
      </c>
      <c r="AP82" s="7">
        <f t="shared" si="31"/>
        <v>0</v>
      </c>
      <c r="AQ82" s="7">
        <f t="shared" si="31"/>
        <v>0</v>
      </c>
      <c r="AR82" s="7">
        <f t="shared" si="31"/>
        <v>0</v>
      </c>
      <c r="AS82" s="10">
        <f t="shared" si="48"/>
        <v>5.6698358617461615</v>
      </c>
      <c r="AT82" s="7">
        <f t="shared" si="49"/>
        <v>5.8293452601389202</v>
      </c>
      <c r="AU82">
        <v>0.154</v>
      </c>
      <c r="AW82" s="17">
        <f t="shared" si="60"/>
        <v>3.2096412859560068</v>
      </c>
      <c r="AX82" s="17">
        <f t="shared" si="51"/>
        <v>1620.4710845728209</v>
      </c>
      <c r="AY82" s="17">
        <f t="shared" si="52"/>
        <v>54090.150929526681</v>
      </c>
      <c r="AZ82">
        <v>-1.1000000000000001</v>
      </c>
      <c r="BA82" s="5">
        <v>1773</v>
      </c>
      <c r="BD82">
        <f t="shared" si="53"/>
        <v>5.4090150929526679</v>
      </c>
      <c r="BE82" s="5">
        <v>117</v>
      </c>
      <c r="BF82">
        <f t="shared" si="58"/>
        <v>0.69</v>
      </c>
      <c r="BG82">
        <f t="shared" si="61"/>
        <v>13.458913133878735</v>
      </c>
      <c r="BI82" s="18">
        <f t="shared" si="35"/>
        <v>467558.39779528172</v>
      </c>
      <c r="BJ82" s="18">
        <f t="shared" si="36"/>
        <v>13.055279534979762</v>
      </c>
      <c r="BK82">
        <f t="shared" si="59"/>
        <v>1500</v>
      </c>
      <c r="BL82">
        <f t="shared" si="56"/>
        <v>13.422563497911376</v>
      </c>
      <c r="BM82" s="19">
        <v>0</v>
      </c>
      <c r="BN82">
        <f t="shared" si="57"/>
        <v>13.458913133878735</v>
      </c>
    </row>
    <row r="83" spans="1:66" x14ac:dyDescent="0.35">
      <c r="A83" s="12">
        <v>1773</v>
      </c>
      <c r="B83" s="5">
        <f t="shared" si="37"/>
        <v>5.6401579244218843E-4</v>
      </c>
      <c r="C83" s="12">
        <v>48.9</v>
      </c>
      <c r="D83" s="12">
        <v>15.2</v>
      </c>
      <c r="E83" s="12">
        <v>14.2</v>
      </c>
      <c r="F83" s="12">
        <v>18.899999999999999</v>
      </c>
      <c r="G83" s="15">
        <v>0</v>
      </c>
      <c r="H83" s="15">
        <v>0</v>
      </c>
      <c r="I83" s="12">
        <v>0</v>
      </c>
      <c r="J83" s="12">
        <v>0</v>
      </c>
      <c r="K83" s="15">
        <v>0</v>
      </c>
      <c r="L83" s="12">
        <v>115</v>
      </c>
      <c r="M83" s="12">
        <v>9</v>
      </c>
      <c r="N83" s="12">
        <v>100.2</v>
      </c>
      <c r="O83" s="13">
        <v>5.662347840353612</v>
      </c>
      <c r="P83" s="15">
        <v>0.2</v>
      </c>
      <c r="Q83">
        <f t="shared" si="38"/>
        <v>0.81418581418581415</v>
      </c>
      <c r="R83" s="5">
        <f t="shared" si="39"/>
        <v>0.29815613966261278</v>
      </c>
      <c r="S83" s="5">
        <f t="shared" si="40"/>
        <v>0.35218253968253965</v>
      </c>
      <c r="T83" s="6">
        <f t="shared" si="41"/>
        <v>0.33713877987870133</v>
      </c>
      <c r="U83" s="5">
        <f t="shared" si="42"/>
        <v>0</v>
      </c>
      <c r="V83" s="8">
        <f t="shared" si="43"/>
        <v>0</v>
      </c>
      <c r="W83" s="8">
        <f t="shared" si="44"/>
        <v>0</v>
      </c>
      <c r="X83" s="8">
        <f t="shared" si="45"/>
        <v>0</v>
      </c>
      <c r="Y83" s="8">
        <f t="shared" si="46"/>
        <v>0</v>
      </c>
      <c r="Z83" s="9">
        <f t="shared" si="47"/>
        <v>1.801663273409668</v>
      </c>
      <c r="AA83" s="9">
        <f t="shared" si="34"/>
        <v>0.4519078710224016</v>
      </c>
      <c r="AB83" s="9">
        <f t="shared" si="34"/>
        <v>0.16548938087545567</v>
      </c>
      <c r="AC83" s="9">
        <f t="shared" si="34"/>
        <v>0.1954763383814947</v>
      </c>
      <c r="AD83" s="9">
        <f t="shared" si="33"/>
        <v>0.18712640972064795</v>
      </c>
      <c r="AE83" s="9">
        <f t="shared" si="33"/>
        <v>0</v>
      </c>
      <c r="AF83" s="9">
        <f t="shared" si="33"/>
        <v>0</v>
      </c>
      <c r="AG83" s="9">
        <f t="shared" si="33"/>
        <v>0</v>
      </c>
      <c r="AH83" s="9">
        <f t="shared" si="33"/>
        <v>0</v>
      </c>
      <c r="AI83" s="9">
        <f t="shared" si="33"/>
        <v>0</v>
      </c>
      <c r="AJ83" s="7">
        <f t="shared" si="32"/>
        <v>0.25488317598556209</v>
      </c>
      <c r="AK83" s="7">
        <f t="shared" si="32"/>
        <v>9.3338624295237274E-2</v>
      </c>
      <c r="AL83" s="7">
        <f t="shared" si="32"/>
        <v>0.11025174189593609</v>
      </c>
      <c r="AM83" s="7">
        <f t="shared" si="32"/>
        <v>0.10554225026545289</v>
      </c>
      <c r="AN83" s="7">
        <f t="shared" si="32"/>
        <v>0</v>
      </c>
      <c r="AO83" s="7">
        <f t="shared" si="32"/>
        <v>0</v>
      </c>
      <c r="AP83" s="7">
        <f t="shared" si="31"/>
        <v>0</v>
      </c>
      <c r="AQ83" s="7">
        <f t="shared" si="31"/>
        <v>0</v>
      </c>
      <c r="AR83" s="7">
        <f t="shared" si="31"/>
        <v>0</v>
      </c>
      <c r="AS83" s="10">
        <f t="shared" si="48"/>
        <v>5.662347840353612</v>
      </c>
      <c r="AT83" s="7">
        <f t="shared" si="49"/>
        <v>5.5956853912803286</v>
      </c>
      <c r="AU83">
        <v>0.154</v>
      </c>
      <c r="AW83" s="17">
        <f t="shared" si="60"/>
        <v>3.2096412859560068</v>
      </c>
      <c r="AX83" s="17">
        <f t="shared" si="51"/>
        <v>1620.4710845728209</v>
      </c>
      <c r="AY83" s="17">
        <f t="shared" si="52"/>
        <v>54090.150929526681</v>
      </c>
      <c r="AZ83">
        <v>-1.1000000000000001</v>
      </c>
      <c r="BA83" s="12">
        <v>1773</v>
      </c>
      <c r="BD83">
        <f t="shared" si="53"/>
        <v>5.4090150929526679</v>
      </c>
      <c r="BE83" s="12">
        <v>115</v>
      </c>
      <c r="BF83">
        <f t="shared" si="58"/>
        <v>0.69</v>
      </c>
      <c r="BG83">
        <f t="shared" si="61"/>
        <v>13.399141367702317</v>
      </c>
      <c r="BI83" s="18">
        <f t="shared" si="35"/>
        <v>459565.94655091828</v>
      </c>
      <c r="BJ83" s="18">
        <f t="shared" si="36"/>
        <v>13.038037728545257</v>
      </c>
      <c r="BK83">
        <f t="shared" si="59"/>
        <v>1500</v>
      </c>
      <c r="BL83">
        <f t="shared" si="56"/>
        <v>12.88454176704664</v>
      </c>
      <c r="BM83" s="19">
        <v>0</v>
      </c>
      <c r="BN83">
        <f t="shared" si="57"/>
        <v>13.399141367702317</v>
      </c>
    </row>
    <row r="84" spans="1:66" x14ac:dyDescent="0.35">
      <c r="A84" s="5">
        <v>1573</v>
      </c>
      <c r="B84" s="5">
        <f t="shared" si="37"/>
        <v>6.3572790845518119E-4</v>
      </c>
      <c r="C84" s="5">
        <v>45.84</v>
      </c>
      <c r="D84" s="5">
        <v>12.46</v>
      </c>
      <c r="E84" s="5">
        <v>8.31</v>
      </c>
      <c r="F84" s="5">
        <v>9.8800000000000008</v>
      </c>
      <c r="G84" s="5">
        <v>17.07</v>
      </c>
      <c r="H84" s="11">
        <v>1.46</v>
      </c>
      <c r="I84" s="5">
        <v>0.04</v>
      </c>
      <c r="J84" s="5">
        <v>2.44</v>
      </c>
      <c r="K84" s="11">
        <v>0.39</v>
      </c>
      <c r="L84" s="5">
        <v>84</v>
      </c>
      <c r="M84" s="5">
        <v>17</v>
      </c>
      <c r="N84" s="5">
        <v>97.9</v>
      </c>
      <c r="P84" s="6"/>
      <c r="Q84">
        <f t="shared" si="38"/>
        <v>0.76323676323676326</v>
      </c>
      <c r="R84" s="5">
        <f t="shared" si="39"/>
        <v>0.24440957238132605</v>
      </c>
      <c r="S84" s="5">
        <f t="shared" si="40"/>
        <v>0.20610119047619049</v>
      </c>
      <c r="T84" s="6">
        <f t="shared" si="41"/>
        <v>0.17623974313235818</v>
      </c>
      <c r="U84" s="5">
        <f t="shared" si="42"/>
        <v>0.23757828810020878</v>
      </c>
      <c r="V84" s="8">
        <f t="shared" si="43"/>
        <v>1.8272841051314142E-2</v>
      </c>
      <c r="W84" s="8">
        <f t="shared" si="44"/>
        <v>8.4925690021231425E-4</v>
      </c>
      <c r="X84" s="8">
        <f t="shared" si="45"/>
        <v>7.8735075830913201E-2</v>
      </c>
      <c r="Y84" s="8">
        <f t="shared" si="46"/>
        <v>5.4976036086833947E-3</v>
      </c>
      <c r="Z84" s="9">
        <f t="shared" ref="Z84:Z89" si="62">SUM(Q84:Y84)</f>
        <v>1.7309203347179698</v>
      </c>
      <c r="AA84" s="9">
        <f t="shared" si="34"/>
        <v>0.44094274469374839</v>
      </c>
      <c r="AB84" s="9">
        <f t="shared" si="34"/>
        <v>0.14120209201953207</v>
      </c>
      <c r="AC84" s="9">
        <f t="shared" si="34"/>
        <v>0.11907029245789749</v>
      </c>
      <c r="AD84" s="9">
        <f t="shared" si="33"/>
        <v>0.10181851792796349</v>
      </c>
      <c r="AE84" s="9">
        <f t="shared" si="33"/>
        <v>0.13725547232589361</v>
      </c>
      <c r="AF84" s="9">
        <f t="shared" si="33"/>
        <v>1.0556719847127716E-2</v>
      </c>
      <c r="AG84" s="9">
        <f t="shared" si="33"/>
        <v>4.9063892957886435E-4</v>
      </c>
      <c r="AH84" s="9">
        <f t="shared" si="33"/>
        <v>4.548740589135318E-2</v>
      </c>
      <c r="AI84" s="9">
        <f t="shared" si="33"/>
        <v>3.176115906905187E-3</v>
      </c>
      <c r="AJ84" s="7">
        <f t="shared" si="32"/>
        <v>0.28031960883264362</v>
      </c>
      <c r="AK84" s="7">
        <f t="shared" si="32"/>
        <v>8.9766110629073151E-2</v>
      </c>
      <c r="AL84" s="7">
        <f t="shared" si="32"/>
        <v>7.5696307983405903E-2</v>
      </c>
      <c r="AM84" s="7">
        <f t="shared" si="32"/>
        <v>6.4728873444350604E-2</v>
      </c>
      <c r="AN84" s="7">
        <f t="shared" si="32"/>
        <v>8.7257134345768345E-2</v>
      </c>
      <c r="AO84" s="7">
        <f t="shared" si="32"/>
        <v>6.7112014285618032E-3</v>
      </c>
      <c r="AP84" s="7">
        <f t="shared" si="31"/>
        <v>3.1191286050786035E-4</v>
      </c>
      <c r="AQ84" s="7">
        <f t="shared" si="31"/>
        <v>2.8917613408361843E-2</v>
      </c>
      <c r="AR84" s="7">
        <f t="shared" si="31"/>
        <v>2.0191455225080654E-3</v>
      </c>
      <c r="AS84" s="10">
        <v>8.7242792860618827</v>
      </c>
      <c r="AT84" s="7">
        <f t="shared" si="49"/>
        <v>7.6191130431229706</v>
      </c>
      <c r="AU84">
        <v>1.1539999999999999</v>
      </c>
      <c r="AV84" t="s">
        <v>36</v>
      </c>
      <c r="AW84" s="17">
        <f t="shared" si="60"/>
        <v>0.33984615384615324</v>
      </c>
      <c r="AX84" s="17">
        <f t="shared" si="51"/>
        <v>2.1869867600796016</v>
      </c>
      <c r="AY84" s="17">
        <f t="shared" si="52"/>
        <v>73.000033792498243</v>
      </c>
      <c r="AZ84">
        <v>-5.7</v>
      </c>
      <c r="BA84" s="5">
        <v>1573</v>
      </c>
      <c r="BD84">
        <f t="shared" si="53"/>
        <v>7.3000033792498245E-3</v>
      </c>
      <c r="BE84" s="5">
        <v>84</v>
      </c>
      <c r="BF84">
        <f t="shared" si="58"/>
        <v>0.69</v>
      </c>
      <c r="BG84">
        <f t="shared" si="61"/>
        <v>16.507991658917959</v>
      </c>
      <c r="BI84" s="18">
        <f t="shared" si="35"/>
        <v>530004169.36336541</v>
      </c>
      <c r="BJ84" s="18">
        <f t="shared" si="36"/>
        <v>20.08839543120283</v>
      </c>
      <c r="BK84">
        <f t="shared" si="59"/>
        <v>1300</v>
      </c>
    </row>
    <row r="85" spans="1:66" x14ac:dyDescent="0.35">
      <c r="A85" s="5">
        <v>1573</v>
      </c>
      <c r="B85" s="5">
        <f t="shared" si="37"/>
        <v>6.3572790845518119E-4</v>
      </c>
      <c r="C85" s="5">
        <v>49.89</v>
      </c>
      <c r="D85" s="5">
        <v>7.73</v>
      </c>
      <c r="E85" s="5">
        <v>12.06</v>
      </c>
      <c r="F85" s="5">
        <v>6.43</v>
      </c>
      <c r="G85" s="5">
        <v>20.86</v>
      </c>
      <c r="H85" s="11">
        <v>0.41</v>
      </c>
      <c r="I85" s="5">
        <v>0</v>
      </c>
      <c r="J85" s="5">
        <v>0.18</v>
      </c>
      <c r="K85" s="11">
        <v>0.57999999999999996</v>
      </c>
      <c r="L85" s="5">
        <v>41</v>
      </c>
      <c r="M85" s="5">
        <v>19</v>
      </c>
      <c r="N85" s="5">
        <v>98.15</v>
      </c>
      <c r="P85" s="6"/>
      <c r="Q85">
        <f t="shared" si="38"/>
        <v>0.83066933066933069</v>
      </c>
      <c r="R85" s="5">
        <f t="shared" si="39"/>
        <v>0.15162808944684192</v>
      </c>
      <c r="S85" s="5">
        <f t="shared" si="40"/>
        <v>0.29910714285714285</v>
      </c>
      <c r="T85" s="6">
        <f t="shared" si="41"/>
        <v>0.11469853728148412</v>
      </c>
      <c r="U85" s="5">
        <f t="shared" si="42"/>
        <v>0.29032707028531662</v>
      </c>
      <c r="V85" s="8">
        <f t="shared" si="43"/>
        <v>5.1314142678347925E-3</v>
      </c>
      <c r="W85" s="8">
        <f t="shared" si="44"/>
        <v>0</v>
      </c>
      <c r="X85" s="8">
        <f t="shared" si="45"/>
        <v>5.8083252662149082E-3</v>
      </c>
      <c r="Y85" s="8">
        <f t="shared" si="46"/>
        <v>8.1759233154778677E-3</v>
      </c>
      <c r="Z85" s="9">
        <f t="shared" si="62"/>
        <v>1.7055458333896438</v>
      </c>
      <c r="AA85" s="9">
        <f t="shared" si="34"/>
        <v>0.48704016884637924</v>
      </c>
      <c r="AB85" s="9">
        <f t="shared" si="34"/>
        <v>8.890296964080556E-2</v>
      </c>
      <c r="AC85" s="9">
        <f t="shared" si="34"/>
        <v>0.17537326584926183</v>
      </c>
      <c r="AD85" s="9">
        <f t="shared" si="33"/>
        <v>6.7250340058894464E-2</v>
      </c>
      <c r="AE85" s="9">
        <f t="shared" si="33"/>
        <v>0.17022531121800077</v>
      </c>
      <c r="AF85" s="9">
        <f t="shared" si="33"/>
        <v>3.0086639522530411E-3</v>
      </c>
      <c r="AG85" s="9">
        <f t="shared" si="33"/>
        <v>0</v>
      </c>
      <c r="AH85" s="9">
        <f t="shared" si="33"/>
        <v>3.4055521420208916E-3</v>
      </c>
      <c r="AI85" s="9">
        <f t="shared" si="33"/>
        <v>4.7937282923841669E-3</v>
      </c>
      <c r="AJ85" s="7">
        <f t="shared" si="32"/>
        <v>0.30962502787436696</v>
      </c>
      <c r="AK85" s="7">
        <f t="shared" si="32"/>
        <v>5.6518098945203793E-2</v>
      </c>
      <c r="AL85" s="7">
        <f t="shared" si="32"/>
        <v>0.11148967949730568</v>
      </c>
      <c r="AM85" s="7">
        <f t="shared" si="32"/>
        <v>4.2752918028540664E-2</v>
      </c>
      <c r="AN85" s="7">
        <f t="shared" si="32"/>
        <v>0.10821698106675191</v>
      </c>
      <c r="AO85" s="7">
        <f t="shared" si="32"/>
        <v>1.912691641610325E-3</v>
      </c>
      <c r="AP85" s="7">
        <f t="shared" si="31"/>
        <v>0</v>
      </c>
      <c r="AQ85" s="7">
        <f t="shared" si="31"/>
        <v>2.1650045403820038E-3</v>
      </c>
      <c r="AR85" s="7">
        <f t="shared" si="31"/>
        <v>3.0475068610198138E-3</v>
      </c>
      <c r="AS85" s="10">
        <v>8.4127838567197379</v>
      </c>
      <c r="AT85" s="7">
        <f t="shared" si="49"/>
        <v>7.2563243848418875</v>
      </c>
      <c r="AU85">
        <v>2.1539999999999999</v>
      </c>
      <c r="AV85" t="s">
        <v>36</v>
      </c>
      <c r="AW85" s="17">
        <f t="shared" si="60"/>
        <v>0.33984615384615324</v>
      </c>
      <c r="AX85" s="17">
        <f t="shared" si="51"/>
        <v>2.1869867600796016</v>
      </c>
      <c r="AY85" s="17">
        <f t="shared" si="52"/>
        <v>73.000033792498243</v>
      </c>
      <c r="AZ85">
        <v>-5.7</v>
      </c>
      <c r="BA85" s="5">
        <v>1573</v>
      </c>
      <c r="BD85">
        <f t="shared" si="53"/>
        <v>7.3000033792498245E-3</v>
      </c>
      <c r="BE85" s="5">
        <v>41</v>
      </c>
      <c r="BF85">
        <f t="shared" si="58"/>
        <v>0.69</v>
      </c>
      <c r="BG85">
        <f t="shared" si="61"/>
        <v>15.19141373289483</v>
      </c>
      <c r="BI85" s="18">
        <f t="shared" si="35"/>
        <v>258692511.23688108</v>
      </c>
      <c r="BJ85" s="18">
        <f t="shared" si="36"/>
        <v>19.371150699063826</v>
      </c>
      <c r="BK85">
        <f t="shared" si="59"/>
        <v>1300</v>
      </c>
    </row>
    <row r="86" spans="1:66" x14ac:dyDescent="0.35">
      <c r="A86" s="5">
        <v>1573</v>
      </c>
      <c r="B86" s="5">
        <f t="shared" si="37"/>
        <v>6.3572790845518119E-4</v>
      </c>
      <c r="C86" s="5">
        <v>48.12</v>
      </c>
      <c r="D86" s="5">
        <v>11.71</v>
      </c>
      <c r="E86" s="5">
        <v>15.2</v>
      </c>
      <c r="F86" s="5">
        <v>9.61</v>
      </c>
      <c r="G86" s="5">
        <v>12.3</v>
      </c>
      <c r="H86" s="11">
        <v>1.23</v>
      </c>
      <c r="I86" s="5">
        <v>0</v>
      </c>
      <c r="J86" s="5">
        <v>0.05</v>
      </c>
      <c r="K86" s="11">
        <v>0.17</v>
      </c>
      <c r="L86" s="5">
        <v>89.3</v>
      </c>
      <c r="M86" s="5">
        <v>83</v>
      </c>
      <c r="N86" s="5">
        <v>98.4</v>
      </c>
      <c r="P86" s="6"/>
      <c r="Q86">
        <f t="shared" si="38"/>
        <v>0.80119880119880116</v>
      </c>
      <c r="R86" s="5">
        <f t="shared" si="39"/>
        <v>0.22969792075323658</v>
      </c>
      <c r="S86" s="5">
        <f t="shared" si="40"/>
        <v>0.37698412698412698</v>
      </c>
      <c r="T86" s="6">
        <f t="shared" si="41"/>
        <v>0.17142347484837672</v>
      </c>
      <c r="U86" s="5">
        <f t="shared" si="42"/>
        <v>0.1711899791231733</v>
      </c>
      <c r="V86" s="8">
        <f t="shared" si="43"/>
        <v>1.5394242803504378E-2</v>
      </c>
      <c r="W86" s="8">
        <f t="shared" si="44"/>
        <v>0</v>
      </c>
      <c r="X86" s="8">
        <f t="shared" si="45"/>
        <v>1.6134236850596968E-3</v>
      </c>
      <c r="Y86" s="8">
        <f t="shared" si="46"/>
        <v>2.3963913166055823E-3</v>
      </c>
      <c r="Z86" s="9">
        <f t="shared" si="62"/>
        <v>1.7698983607128844</v>
      </c>
      <c r="AA86" s="9">
        <f t="shared" si="34"/>
        <v>0.45268068437336262</v>
      </c>
      <c r="AB86" s="9">
        <f t="shared" si="34"/>
        <v>0.12978028899960009</v>
      </c>
      <c r="AC86" s="9">
        <f t="shared" si="34"/>
        <v>0.21299761350831711</v>
      </c>
      <c r="AD86" s="9">
        <f t="shared" si="33"/>
        <v>9.6854982553535057E-2</v>
      </c>
      <c r="AE86" s="9">
        <f t="shared" si="33"/>
        <v>9.6723056489086148E-2</v>
      </c>
      <c r="AF86" s="9">
        <f t="shared" si="33"/>
        <v>8.6978117756456048E-3</v>
      </c>
      <c r="AG86" s="9">
        <f t="shared" si="33"/>
        <v>0</v>
      </c>
      <c r="AH86" s="9">
        <f t="shared" si="33"/>
        <v>9.1159115171440559E-4</v>
      </c>
      <c r="AI86" s="9">
        <f t="shared" si="33"/>
        <v>1.3539711487389353E-3</v>
      </c>
      <c r="AJ86" s="7">
        <f t="shared" si="32"/>
        <v>0.28778174467473783</v>
      </c>
      <c r="AK86" s="7">
        <f t="shared" si="32"/>
        <v>8.2504951684424718E-2</v>
      </c>
      <c r="AL86" s="7">
        <f t="shared" si="32"/>
        <v>0.13540852734158748</v>
      </c>
      <c r="AM86" s="7">
        <f t="shared" si="32"/>
        <v>6.1573415482221901E-2</v>
      </c>
      <c r="AN86" s="7">
        <f t="shared" si="32"/>
        <v>6.1489546401199073E-2</v>
      </c>
      <c r="AO86" s="7">
        <f t="shared" si="32"/>
        <v>5.5294416882680254E-3</v>
      </c>
      <c r="AP86" s="7">
        <f t="shared" si="31"/>
        <v>0</v>
      </c>
      <c r="AQ86" s="7">
        <f t="shared" si="31"/>
        <v>5.795239362456488E-4</v>
      </c>
      <c r="AR86" s="7">
        <f t="shared" si="31"/>
        <v>8.6075724649646232E-4</v>
      </c>
      <c r="AS86" s="10">
        <v>8.7508514588885475</v>
      </c>
      <c r="AT86" s="7">
        <f t="shared" si="49"/>
        <v>7.53972672885652</v>
      </c>
      <c r="AU86">
        <v>3.1539999999999999</v>
      </c>
      <c r="AV86" t="s">
        <v>36</v>
      </c>
      <c r="AW86" s="17">
        <f t="shared" si="60"/>
        <v>0.33984615384615324</v>
      </c>
      <c r="AX86" s="17">
        <f t="shared" si="51"/>
        <v>2.1869867600796016</v>
      </c>
      <c r="AY86" s="17">
        <f t="shared" si="52"/>
        <v>73.000033792498243</v>
      </c>
      <c r="AZ86">
        <v>-5.7</v>
      </c>
      <c r="BA86" s="5">
        <v>1573</v>
      </c>
      <c r="BD86">
        <f t="shared" si="53"/>
        <v>7.3000033792498245E-3</v>
      </c>
      <c r="BE86" s="5">
        <v>89.3</v>
      </c>
      <c r="BF86">
        <f t="shared" si="58"/>
        <v>0.69</v>
      </c>
      <c r="BG86">
        <f t="shared" si="61"/>
        <v>15.627883441099328</v>
      </c>
      <c r="BI86" s="18">
        <f t="shared" si="35"/>
        <v>563444908.62081468</v>
      </c>
      <c r="BJ86" s="18">
        <f t="shared" si="36"/>
        <v>20.149580120241968</v>
      </c>
      <c r="BK86">
        <f t="shared" si="59"/>
        <v>1300</v>
      </c>
    </row>
    <row r="87" spans="1:66" x14ac:dyDescent="0.35">
      <c r="A87" s="5">
        <v>1573</v>
      </c>
      <c r="B87" s="5">
        <f t="shared" si="37"/>
        <v>6.3572790845518119E-4</v>
      </c>
      <c r="C87" s="5">
        <v>51.92</v>
      </c>
      <c r="D87" s="5">
        <v>10.02</v>
      </c>
      <c r="E87" s="5">
        <v>4.4800000000000004</v>
      </c>
      <c r="F87" s="5">
        <v>8.16</v>
      </c>
      <c r="G87" s="5">
        <v>19.39</v>
      </c>
      <c r="H87" s="11">
        <v>3.71</v>
      </c>
      <c r="I87" s="5">
        <v>0</v>
      </c>
      <c r="J87" s="5">
        <v>0.11</v>
      </c>
      <c r="K87" s="11">
        <v>0.39</v>
      </c>
      <c r="L87" s="5">
        <v>16.100000000000001</v>
      </c>
      <c r="M87" s="5">
        <v>53</v>
      </c>
      <c r="N87" s="5">
        <v>98.2</v>
      </c>
      <c r="P87" s="6"/>
      <c r="Q87">
        <f t="shared" si="38"/>
        <v>0.86446886446886451</v>
      </c>
      <c r="R87" s="5">
        <f t="shared" si="39"/>
        <v>0.19654766575127502</v>
      </c>
      <c r="S87" s="5">
        <f t="shared" si="40"/>
        <v>0.11111111111111112</v>
      </c>
      <c r="T87" s="6">
        <f t="shared" si="41"/>
        <v>0.14555833036032823</v>
      </c>
      <c r="U87" s="5">
        <f t="shared" si="42"/>
        <v>0.26986778009742524</v>
      </c>
      <c r="V87" s="8">
        <f t="shared" si="43"/>
        <v>4.643304130162703E-2</v>
      </c>
      <c r="W87" s="8">
        <f t="shared" si="44"/>
        <v>0</v>
      </c>
      <c r="X87" s="8">
        <f t="shared" si="45"/>
        <v>3.5495321071313331E-3</v>
      </c>
      <c r="Y87" s="8">
        <f t="shared" si="46"/>
        <v>5.4976036086833947E-3</v>
      </c>
      <c r="Z87" s="9">
        <f t="shared" si="62"/>
        <v>1.6430339288064457</v>
      </c>
      <c r="AA87" s="9">
        <f t="shared" si="34"/>
        <v>0.52614182173148627</v>
      </c>
      <c r="AB87" s="9">
        <f t="shared" si="34"/>
        <v>0.11962483689795363</v>
      </c>
      <c r="AC87" s="9">
        <f t="shared" si="34"/>
        <v>6.762557313215431E-2</v>
      </c>
      <c r="AD87" s="9">
        <f t="shared" si="33"/>
        <v>8.8591189632989883E-2</v>
      </c>
      <c r="AE87" s="9">
        <f t="shared" si="33"/>
        <v>0.16424966969091512</v>
      </c>
      <c r="AF87" s="9">
        <f t="shared" si="33"/>
        <v>2.8260549272623683E-2</v>
      </c>
      <c r="AG87" s="9">
        <f t="shared" si="33"/>
        <v>0</v>
      </c>
      <c r="AH87" s="9">
        <f t="shared" si="33"/>
        <v>2.1603522878616576E-3</v>
      </c>
      <c r="AI87" s="9">
        <f t="shared" si="33"/>
        <v>3.3460073540155289E-3</v>
      </c>
      <c r="AJ87" s="7">
        <f t="shared" si="32"/>
        <v>0.3344830398801566</v>
      </c>
      <c r="AK87" s="7">
        <f t="shared" si="32"/>
        <v>7.6048847360428246E-2</v>
      </c>
      <c r="AL87" s="7">
        <f t="shared" si="32"/>
        <v>4.2991464165387357E-2</v>
      </c>
      <c r="AM87" s="7">
        <f t="shared" ref="AM87:AO89" si="63">AD87*1000/$A87</f>
        <v>5.6319891692936989E-2</v>
      </c>
      <c r="AN87" s="7">
        <f t="shared" si="63"/>
        <v>0.10441809897705984</v>
      </c>
      <c r="AO87" s="7">
        <f t="shared" si="63"/>
        <v>1.7966019880879647E-2</v>
      </c>
      <c r="AP87" s="7">
        <f t="shared" si="31"/>
        <v>0</v>
      </c>
      <c r="AQ87" s="7">
        <f t="shared" si="31"/>
        <v>1.3733962414886572E-3</v>
      </c>
      <c r="AR87" s="7">
        <f t="shared" si="31"/>
        <v>2.1271502568439471E-3</v>
      </c>
      <c r="AS87" s="10">
        <v>8.0068258760318507</v>
      </c>
      <c r="AT87" s="7">
        <f t="shared" si="49"/>
        <v>6.9706577833063559</v>
      </c>
      <c r="AU87">
        <v>4.1539999999999999</v>
      </c>
      <c r="AV87" t="s">
        <v>36</v>
      </c>
      <c r="AW87" s="17">
        <f t="shared" si="60"/>
        <v>0.33984615384615324</v>
      </c>
      <c r="AX87" s="17">
        <f t="shared" si="51"/>
        <v>2.1869867600796016</v>
      </c>
      <c r="AY87" s="17">
        <f t="shared" si="52"/>
        <v>73.000033792498243</v>
      </c>
      <c r="AZ87">
        <v>-5.7</v>
      </c>
      <c r="BA87" s="5">
        <v>1573</v>
      </c>
      <c r="BD87">
        <f t="shared" si="53"/>
        <v>7.3000033792498245E-3</v>
      </c>
      <c r="BE87" s="5">
        <v>16.100000000000001</v>
      </c>
      <c r="BF87">
        <f t="shared" si="58"/>
        <v>0.69</v>
      </c>
      <c r="BG87">
        <f t="shared" si="61"/>
        <v>14.195512392610414</v>
      </c>
      <c r="BI87" s="18">
        <f t="shared" si="35"/>
        <v>101584132.46131146</v>
      </c>
      <c r="BJ87" s="18">
        <f t="shared" si="36"/>
        <v>18.436397904349931</v>
      </c>
      <c r="BK87">
        <f t="shared" si="59"/>
        <v>1300</v>
      </c>
    </row>
    <row r="88" spans="1:66" x14ac:dyDescent="0.35">
      <c r="A88" s="5">
        <v>1573</v>
      </c>
      <c r="B88" s="5">
        <f t="shared" si="37"/>
        <v>6.3572790845518119E-4</v>
      </c>
      <c r="C88" s="5">
        <v>53.97</v>
      </c>
      <c r="D88" s="5">
        <v>16.55</v>
      </c>
      <c r="E88" s="5">
        <v>4.3099999999999996</v>
      </c>
      <c r="F88" s="5">
        <v>7.99</v>
      </c>
      <c r="G88" s="5">
        <v>10.39</v>
      </c>
      <c r="H88" s="11">
        <v>1.32</v>
      </c>
      <c r="I88" s="5">
        <v>0.68</v>
      </c>
      <c r="J88" s="5">
        <v>3.24</v>
      </c>
      <c r="K88" s="11">
        <v>0.15</v>
      </c>
      <c r="L88" s="5">
        <v>19.3</v>
      </c>
      <c r="M88" s="5">
        <v>3</v>
      </c>
      <c r="N88" s="5">
        <v>98.6</v>
      </c>
      <c r="P88" s="6"/>
      <c r="Q88">
        <f t="shared" si="38"/>
        <v>0.89860139860139854</v>
      </c>
      <c r="R88" s="5">
        <f t="shared" si="39"/>
        <v>0.32463711259317385</v>
      </c>
      <c r="S88" s="5">
        <f t="shared" si="40"/>
        <v>0.10689484126984126</v>
      </c>
      <c r="U88" s="5">
        <f t="shared" si="42"/>
        <v>0.14460681976339598</v>
      </c>
      <c r="V88" s="8">
        <f t="shared" si="43"/>
        <v>1.6520650813516894E-2</v>
      </c>
      <c r="W88" s="8">
        <f t="shared" si="44"/>
        <v>1.4437367303609342E-2</v>
      </c>
      <c r="X88" s="8">
        <f t="shared" si="45"/>
        <v>0.10454985479186836</v>
      </c>
      <c r="Y88" s="8">
        <f t="shared" si="46"/>
        <v>2.11446292641669E-3</v>
      </c>
      <c r="Z88" s="9">
        <f t="shared" si="62"/>
        <v>1.6123625080632209</v>
      </c>
      <c r="AA88" s="9">
        <f t="shared" si="34"/>
        <v>0.55731970577807821</v>
      </c>
      <c r="AB88" s="9">
        <f t="shared" si="34"/>
        <v>0.20134250887731805</v>
      </c>
      <c r="AC88" s="9">
        <f t="shared" si="34"/>
        <v>6.6297027334283512E-2</v>
      </c>
      <c r="AD88" s="9">
        <f t="shared" si="33"/>
        <v>0</v>
      </c>
      <c r="AE88" s="9">
        <f t="shared" si="33"/>
        <v>8.9686295135390198E-2</v>
      </c>
      <c r="AF88" s="9">
        <f t="shared" si="33"/>
        <v>1.0246238504616182E-2</v>
      </c>
      <c r="AG88" s="9">
        <f t="shared" si="33"/>
        <v>8.9541695688220829E-3</v>
      </c>
      <c r="AH88" s="9">
        <f t="shared" si="33"/>
        <v>6.4842648144587692E-2</v>
      </c>
      <c r="AI88" s="9">
        <f t="shared" si="33"/>
        <v>1.3114066569040947E-3</v>
      </c>
      <c r="AJ88" s="7">
        <f t="shared" ref="AJ88:AL89" si="64">AA88*1000/$A88</f>
        <v>0.35430369089515457</v>
      </c>
      <c r="AK88" s="7">
        <f t="shared" si="64"/>
        <v>0.12799905205169618</v>
      </c>
      <c r="AL88" s="7">
        <f t="shared" si="64"/>
        <v>4.2146870524020032E-2</v>
      </c>
      <c r="AM88" s="7">
        <f t="shared" si="63"/>
        <v>0</v>
      </c>
      <c r="AN88" s="7">
        <f t="shared" si="63"/>
        <v>5.7016080823515697E-2</v>
      </c>
      <c r="AO88" s="7">
        <f t="shared" si="63"/>
        <v>6.5138197740725887E-3</v>
      </c>
      <c r="AP88" s="7">
        <f t="shared" si="31"/>
        <v>5.6924154919402942E-3</v>
      </c>
      <c r="AQ88" s="7">
        <f t="shared" si="31"/>
        <v>4.1222281083653972E-2</v>
      </c>
      <c r="AR88" s="7">
        <f t="shared" si="31"/>
        <v>8.3369781112784154E-4</v>
      </c>
      <c r="AS88" s="10">
        <v>8.0855573090077755</v>
      </c>
      <c r="AT88" s="7">
        <f t="shared" si="49"/>
        <v>6.9649904513858178</v>
      </c>
      <c r="AU88">
        <v>5.1539999999999999</v>
      </c>
      <c r="AV88" t="s">
        <v>36</v>
      </c>
      <c r="AW88" s="17">
        <f t="shared" si="60"/>
        <v>0.33984615384615324</v>
      </c>
      <c r="AX88" s="17">
        <f t="shared" si="51"/>
        <v>2.1869867600796016</v>
      </c>
      <c r="AY88" s="17">
        <f t="shared" si="52"/>
        <v>73.000033792498243</v>
      </c>
      <c r="AZ88">
        <v>-5.7</v>
      </c>
      <c r="BA88" s="5">
        <v>1573</v>
      </c>
      <c r="BD88">
        <f t="shared" si="53"/>
        <v>7.3000033792498245E-3</v>
      </c>
      <c r="BE88" s="5">
        <v>19.3</v>
      </c>
      <c r="BF88">
        <f t="shared" si="58"/>
        <v>0.69</v>
      </c>
      <c r="BG88">
        <f t="shared" si="61"/>
        <v>13.48055815864484</v>
      </c>
      <c r="BI88" s="18">
        <f t="shared" si="35"/>
        <v>121774767.48467813</v>
      </c>
      <c r="BJ88" s="18">
        <f t="shared" si="36"/>
        <v>18.617683728270357</v>
      </c>
      <c r="BK88">
        <f t="shared" si="59"/>
        <v>1300</v>
      </c>
    </row>
    <row r="89" spans="1:66" x14ac:dyDescent="0.35">
      <c r="A89" s="5">
        <v>1573</v>
      </c>
      <c r="B89" s="5">
        <f t="shared" si="37"/>
        <v>6.3572790845518119E-4</v>
      </c>
      <c r="C89" s="5">
        <v>65.599999999999994</v>
      </c>
      <c r="D89" s="5">
        <v>16.3</v>
      </c>
      <c r="E89" s="5">
        <v>2.15</v>
      </c>
      <c r="F89" s="5">
        <v>5.75</v>
      </c>
      <c r="G89" s="5">
        <v>5.36</v>
      </c>
      <c r="H89" s="11">
        <v>0.67</v>
      </c>
      <c r="I89" s="5">
        <v>1</v>
      </c>
      <c r="J89" s="5">
        <v>3.03</v>
      </c>
      <c r="K89" s="11">
        <v>0.11</v>
      </c>
      <c r="L89" s="5">
        <v>3.73</v>
      </c>
      <c r="M89" s="5">
        <v>20</v>
      </c>
      <c r="N89" s="5">
        <v>99.97</v>
      </c>
      <c r="P89" s="6"/>
      <c r="Q89">
        <f t="shared" si="38"/>
        <v>1.0922410922410921</v>
      </c>
      <c r="R89" s="5">
        <f t="shared" si="39"/>
        <v>0.31973322871714399</v>
      </c>
      <c r="S89" s="5">
        <f t="shared" si="40"/>
        <v>5.3323412698412696E-2</v>
      </c>
      <c r="U89" s="5">
        <f t="shared" si="42"/>
        <v>7.4599860821155189E-2</v>
      </c>
      <c r="V89" s="8">
        <f t="shared" si="43"/>
        <v>8.3854818523153938E-3</v>
      </c>
      <c r="W89" s="8">
        <f t="shared" si="44"/>
        <v>2.1231422505307854E-2</v>
      </c>
      <c r="X89" s="8">
        <f t="shared" si="45"/>
        <v>9.7773475314617622E-2</v>
      </c>
      <c r="Y89" s="8">
        <f t="shared" si="46"/>
        <v>1.5506061460389062E-3</v>
      </c>
      <c r="Z89" s="9">
        <f t="shared" si="62"/>
        <v>1.6688385802960837</v>
      </c>
      <c r="AA89" s="9">
        <f t="shared" si="34"/>
        <v>0.65449175560605011</v>
      </c>
      <c r="AB89" s="9">
        <f t="shared" si="34"/>
        <v>0.19159026672335033</v>
      </c>
      <c r="AC89" s="9">
        <f t="shared" si="34"/>
        <v>3.195240889562375E-2</v>
      </c>
      <c r="AD89" s="9">
        <f t="shared" si="33"/>
        <v>0</v>
      </c>
      <c r="AE89" s="9">
        <f t="shared" si="33"/>
        <v>4.4701663601233232E-2</v>
      </c>
      <c r="AF89" s="9">
        <f t="shared" si="33"/>
        <v>5.0247411291436291E-3</v>
      </c>
      <c r="AG89" s="9">
        <f t="shared" si="33"/>
        <v>1.2722274494361819E-2</v>
      </c>
      <c r="AH89" s="9">
        <f t="shared" si="33"/>
        <v>5.8587736686474941E-2</v>
      </c>
      <c r="AI89" s="9">
        <f t="shared" si="33"/>
        <v>9.2915286376217359E-4</v>
      </c>
      <c r="AJ89" s="7">
        <f t="shared" si="64"/>
        <v>0.41607867489259381</v>
      </c>
      <c r="AK89" s="7">
        <f t="shared" si="64"/>
        <v>0.12179927954440581</v>
      </c>
      <c r="AL89" s="7">
        <f t="shared" si="64"/>
        <v>2.0313038077319615E-2</v>
      </c>
      <c r="AM89" s="7">
        <f t="shared" si="63"/>
        <v>0</v>
      </c>
      <c r="AN89" s="7">
        <f t="shared" si="63"/>
        <v>2.8418095105679109E-2</v>
      </c>
      <c r="AO89" s="7">
        <f t="shared" si="63"/>
        <v>3.1943681685592047E-3</v>
      </c>
      <c r="AP89" s="7">
        <f t="shared" si="31"/>
        <v>8.0879049550933377E-3</v>
      </c>
      <c r="AQ89" s="7">
        <f t="shared" si="31"/>
        <v>3.7245859304815603E-2</v>
      </c>
      <c r="AR89" s="7">
        <f t="shared" si="31"/>
        <v>5.9068840671466847E-4</v>
      </c>
      <c r="AS89" s="10">
        <v>7.3717088318086894</v>
      </c>
      <c r="AT89" s="7">
        <f t="shared" si="49"/>
        <v>6.5182672159581667</v>
      </c>
      <c r="AU89">
        <v>6.1539999999999999</v>
      </c>
      <c r="AV89" t="s">
        <v>36</v>
      </c>
      <c r="AW89" s="17">
        <f t="shared" si="60"/>
        <v>0.33984615384615324</v>
      </c>
      <c r="AX89" s="17">
        <f t="shared" si="51"/>
        <v>2.1869867600796016</v>
      </c>
      <c r="AY89" s="17">
        <f t="shared" si="52"/>
        <v>73.000033792498243</v>
      </c>
      <c r="AZ89">
        <v>-5.7</v>
      </c>
      <c r="BA89" s="5">
        <v>1573</v>
      </c>
      <c r="BD89">
        <f t="shared" si="53"/>
        <v>7.3000033792498245E-3</v>
      </c>
      <c r="BE89" s="5">
        <v>3.73</v>
      </c>
      <c r="BF89">
        <f t="shared" si="58"/>
        <v>0.69</v>
      </c>
      <c r="BG89">
        <f t="shared" si="61"/>
        <v>12.296013781244625</v>
      </c>
      <c r="BI89" s="18">
        <f t="shared" si="35"/>
        <v>23534708.949111372</v>
      </c>
      <c r="BJ89" s="18">
        <f t="shared" si="36"/>
        <v>16.973986866015242</v>
      </c>
      <c r="BK89">
        <f t="shared" si="59"/>
        <v>1300</v>
      </c>
    </row>
    <row r="90" spans="1:66" x14ac:dyDescent="0.35">
      <c r="BI90" s="18"/>
    </row>
    <row r="91" spans="1:66" x14ac:dyDescent="0.35">
      <c r="BI91" s="18"/>
    </row>
    <row r="97" spans="3:15" ht="16" thickBot="1" x14ac:dyDescent="0.4">
      <c r="C97" s="2" t="s">
        <v>2</v>
      </c>
      <c r="D97" s="2" t="s">
        <v>3</v>
      </c>
      <c r="E97" s="2" t="s">
        <v>4</v>
      </c>
      <c r="F97" s="2" t="s">
        <v>5</v>
      </c>
      <c r="G97" s="2" t="s">
        <v>6</v>
      </c>
      <c r="H97" s="2" t="s">
        <v>7</v>
      </c>
      <c r="I97" s="2" t="s">
        <v>8</v>
      </c>
      <c r="J97" s="2" t="s">
        <v>9</v>
      </c>
      <c r="K97" s="2" t="s">
        <v>10</v>
      </c>
      <c r="L97" s="2" t="s">
        <v>11</v>
      </c>
      <c r="M97" s="2" t="s">
        <v>12</v>
      </c>
      <c r="N97" s="2" t="s">
        <v>13</v>
      </c>
      <c r="O97" s="3" t="s">
        <v>14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CNRS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CRPG</dc:creator>
  <cp:lastModifiedBy>Penny Wieser</cp:lastModifiedBy>
  <dcterms:created xsi:type="dcterms:W3CDTF">2022-03-16T13:05:54Z</dcterms:created>
  <dcterms:modified xsi:type="dcterms:W3CDTF">2023-01-13T18:16:41Z</dcterms:modified>
</cp:coreProperties>
</file>